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onsulta\Documents\"/>
    </mc:Choice>
  </mc:AlternateContent>
  <xr:revisionPtr revIDLastSave="0" documentId="8_{A23F63B5-F821-413B-9785-80431C25C0FE}" xr6:coauthVersionLast="47" xr6:coauthVersionMax="47" xr10:uidLastSave="{00000000-0000-0000-0000-000000000000}"/>
  <bookViews>
    <workbookView xWindow="-120" yWindow="-120" windowWidth="29040" windowHeight="15840" activeTab="1" xr2:uid="{A5297DA9-FA2F-4FA7-87E1-A27F93006872}"/>
  </bookViews>
  <sheets>
    <sheet name="0FN" sheetId="1" r:id="rId1"/>
    <sheet name="1FN" sheetId="4" r:id="rId2"/>
    <sheet name="2FN" sheetId="3" r:id="rId3"/>
    <sheet name="3FN" sheetId="6" r:id="rId4"/>
    <sheet name="MER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6" l="1"/>
  <c r="M62" i="6"/>
  <c r="M52" i="6"/>
  <c r="M53" i="6"/>
  <c r="M7" i="6"/>
  <c r="M8" i="6"/>
  <c r="M9" i="6"/>
  <c r="M10" i="6"/>
  <c r="M11" i="6"/>
  <c r="M72" i="6"/>
  <c r="M70" i="6"/>
  <c r="M71" i="6"/>
  <c r="M69" i="6"/>
  <c r="M68" i="6"/>
  <c r="M5" i="6"/>
  <c r="M6" i="6"/>
  <c r="M4" i="6"/>
  <c r="M3" i="6"/>
  <c r="M18" i="6"/>
  <c r="M16" i="6"/>
  <c r="M17" i="6"/>
  <c r="M15" i="6"/>
  <c r="M27" i="6"/>
  <c r="M24" i="6"/>
  <c r="M25" i="6"/>
  <c r="M26" i="6"/>
  <c r="M23" i="6"/>
  <c r="M22" i="6"/>
  <c r="M14" i="6"/>
  <c r="M59" i="6"/>
  <c r="M60" i="6"/>
  <c r="M58" i="6"/>
  <c r="M57" i="6"/>
  <c r="M34" i="6"/>
  <c r="M35" i="6"/>
  <c r="M32" i="6"/>
  <c r="M33" i="6"/>
  <c r="M31" i="6"/>
  <c r="M30" i="6"/>
  <c r="M48" i="6"/>
  <c r="M41" i="6"/>
  <c r="M45" i="6"/>
  <c r="M43" i="6"/>
  <c r="M44" i="6"/>
  <c r="M50" i="6"/>
  <c r="M51" i="6"/>
  <c r="M49" i="6"/>
  <c r="M42" i="6"/>
  <c r="P68" i="3" l="1"/>
  <c r="P57" i="3"/>
  <c r="P48" i="3"/>
  <c r="P41" i="3"/>
  <c r="P30" i="3"/>
  <c r="P22" i="3"/>
  <c r="P14" i="3"/>
  <c r="P6" i="3"/>
  <c r="P74" i="3"/>
  <c r="P66" i="3"/>
  <c r="P65" i="3"/>
  <c r="P64" i="3"/>
  <c r="P28" i="3"/>
  <c r="P19" i="3"/>
  <c r="P12" i="3"/>
  <c r="K51" i="3"/>
  <c r="K74" i="3"/>
  <c r="K66" i="3"/>
  <c r="K55" i="3"/>
  <c r="K46" i="3"/>
  <c r="K39" i="3"/>
  <c r="K28" i="3"/>
  <c r="K19" i="3"/>
  <c r="K73" i="3"/>
  <c r="K72" i="3"/>
  <c r="K71" i="3"/>
  <c r="K70" i="3"/>
  <c r="K65" i="3"/>
  <c r="K64" i="3"/>
  <c r="K63" i="3"/>
  <c r="K62" i="3"/>
  <c r="K61" i="3"/>
  <c r="K60" i="3"/>
  <c r="K59" i="3"/>
  <c r="K54" i="3"/>
  <c r="K53" i="3"/>
  <c r="K52" i="3"/>
  <c r="K50" i="3"/>
  <c r="K45" i="3"/>
  <c r="K44" i="3"/>
  <c r="K43" i="3"/>
  <c r="K38" i="3"/>
  <c r="K37" i="3"/>
  <c r="K36" i="3"/>
  <c r="K35" i="3"/>
  <c r="K34" i="3"/>
  <c r="K33" i="3"/>
  <c r="K32" i="3"/>
  <c r="K27" i="3"/>
  <c r="K26" i="3"/>
  <c r="K25" i="3"/>
  <c r="K24" i="3"/>
  <c r="K18" i="3"/>
  <c r="K17" i="3"/>
  <c r="K16" i="3"/>
  <c r="K9" i="3"/>
  <c r="K10" i="3"/>
  <c r="K11" i="3"/>
  <c r="K8" i="3"/>
  <c r="K12" i="3"/>
  <c r="P70" i="3" l="1"/>
  <c r="P59" i="3"/>
  <c r="P8" i="3"/>
  <c r="P24" i="3"/>
  <c r="P16" i="3"/>
  <c r="P32" i="3"/>
  <c r="P50" i="3"/>
  <c r="P43" i="3"/>
</calcChain>
</file>

<file path=xl/sharedStrings.xml><?xml version="1.0" encoding="utf-8"?>
<sst xmlns="http://schemas.openxmlformats.org/spreadsheetml/2006/main" count="551" uniqueCount="262">
  <si>
    <t>LEVANTAMIENTO DE LOS DATOS</t>
  </si>
  <si>
    <t>sucurHotel</t>
  </si>
  <si>
    <t>ID_Hotel</t>
  </si>
  <si>
    <t>ID_tipoH</t>
  </si>
  <si>
    <t>Capacidad</t>
  </si>
  <si>
    <t>ID_Habitacion</t>
  </si>
  <si>
    <t>Nombre_Tipo</t>
  </si>
  <si>
    <t>ID_Forma_Pago</t>
  </si>
  <si>
    <t>ID_Det_Reserva</t>
  </si>
  <si>
    <t>ID_Servicio</t>
  </si>
  <si>
    <t>cantidad_personas</t>
  </si>
  <si>
    <t>Habitacion</t>
  </si>
  <si>
    <t>Id_Reserva</t>
  </si>
  <si>
    <t>Tipo_Pago</t>
  </si>
  <si>
    <t>Tell_Hotel</t>
  </si>
  <si>
    <t>Nombre_Servicio</t>
  </si>
  <si>
    <t>Disponibilidad</t>
  </si>
  <si>
    <t>ID_Cliente</t>
  </si>
  <si>
    <t>Descripcion_Tipo</t>
  </si>
  <si>
    <t>Pais_Hotel</t>
  </si>
  <si>
    <t>Nombres_Cliente</t>
  </si>
  <si>
    <t>tipodehabitacion</t>
  </si>
  <si>
    <t>Descuento</t>
  </si>
  <si>
    <t>Nro_Habitacion</t>
  </si>
  <si>
    <t>Precio_Tipo</t>
  </si>
  <si>
    <t>Nombre_Hotel</t>
  </si>
  <si>
    <t>Descripcion</t>
  </si>
  <si>
    <t>Tipo_Documento</t>
  </si>
  <si>
    <t>Email_Hotel</t>
  </si>
  <si>
    <t>Cell_Cliente</t>
  </si>
  <si>
    <t>EncReserva</t>
  </si>
  <si>
    <t>Ciudad_Hotel</t>
  </si>
  <si>
    <t>Cantidad_Habitaciones</t>
  </si>
  <si>
    <t>Apellidos_Cliente</t>
  </si>
  <si>
    <t>capacidad</t>
  </si>
  <si>
    <t>Fecha_inicio</t>
  </si>
  <si>
    <t>email_Cliente</t>
  </si>
  <si>
    <t>Fecha_fin</t>
  </si>
  <si>
    <t>Precio</t>
  </si>
  <si>
    <t>Descripcion_Servicio</t>
  </si>
  <si>
    <t>Cliente</t>
  </si>
  <si>
    <t>Detalles de pago</t>
  </si>
  <si>
    <t>Estrellas</t>
  </si>
  <si>
    <t>Direccion_Hotel</t>
  </si>
  <si>
    <t>detreserva</t>
  </si>
  <si>
    <t>formaPago</t>
  </si>
  <si>
    <t>Servicios</t>
  </si>
  <si>
    <t>Entidad</t>
  </si>
  <si>
    <t>Atributo</t>
  </si>
  <si>
    <t>Registro</t>
  </si>
  <si>
    <t xml:space="preserve">cliente </t>
  </si>
  <si>
    <t>Sucur_Hotel</t>
  </si>
  <si>
    <t>Juan David</t>
  </si>
  <si>
    <t>Email_Hotal</t>
  </si>
  <si>
    <t>Activo</t>
  </si>
  <si>
    <t>hotelEsperanza@gmail.com</t>
  </si>
  <si>
    <t>Disponibilidad_Servicio</t>
  </si>
  <si>
    <t>Tipo_Habitacion</t>
  </si>
  <si>
    <t>Forma_Pago</t>
  </si>
  <si>
    <t xml:space="preserve">Disponibilidad </t>
  </si>
  <si>
    <t>ID_TipoH</t>
  </si>
  <si>
    <t xml:space="preserve">Nombre_Tipo	</t>
  </si>
  <si>
    <t xml:space="preserve">Descripcion	</t>
  </si>
  <si>
    <t>Detalles_Pago</t>
  </si>
  <si>
    <t>Disponible</t>
  </si>
  <si>
    <t>suite presidencial</t>
  </si>
  <si>
    <t xml:space="preserve">EncdeReserva </t>
  </si>
  <si>
    <t>detReserva</t>
  </si>
  <si>
    <t>ID_Reserva</t>
  </si>
  <si>
    <t>ID_Tipoabitacion</t>
  </si>
  <si>
    <t>ID_detal_Reserva</t>
  </si>
  <si>
    <t>Id_Enca_Reserva</t>
  </si>
  <si>
    <t>Descripción</t>
  </si>
  <si>
    <t>Fecha_Inicio</t>
  </si>
  <si>
    <t>Fecha_Fin</t>
  </si>
  <si>
    <t>Estado_Reserva</t>
  </si>
  <si>
    <t>Cantidad_Personas</t>
  </si>
  <si>
    <t>Preguntas</t>
  </si>
  <si>
    <t>en que sentido van las relaciones EJ: id de habitacion y id hotel, cual tiene a cual</t>
  </si>
  <si>
    <t>NO TOCAR</t>
  </si>
  <si>
    <t>create table</t>
  </si>
  <si>
    <t>(</t>
  </si>
  <si>
    <t>)</t>
  </si>
  <si>
    <t xml:space="preserve"> </t>
  </si>
  <si>
    <t>;</t>
  </si>
  <si>
    <t>,</t>
  </si>
  <si>
    <t>HABITACIÓN</t>
  </si>
  <si>
    <t>Foreing key</t>
  </si>
  <si>
    <t>campo</t>
  </si>
  <si>
    <t>tipo</t>
  </si>
  <si>
    <t>long</t>
  </si>
  <si>
    <t>llav</t>
  </si>
  <si>
    <t>AUTOINCREMENT</t>
  </si>
  <si>
    <t>null</t>
  </si>
  <si>
    <t>descripción</t>
  </si>
  <si>
    <t>COMPUESTAS</t>
  </si>
  <si>
    <t>ID_Habitación</t>
  </si>
  <si>
    <t>PRIMARY KEY</t>
  </si>
  <si>
    <t>sí</t>
  </si>
  <si>
    <t>Consecutivo de la habitación</t>
  </si>
  <si>
    <t>Unique</t>
  </si>
  <si>
    <t>Número_Habitación</t>
  </si>
  <si>
    <t>Número de la habitación</t>
  </si>
  <si>
    <t>Capacidad de personas</t>
  </si>
  <si>
    <t>Estado de disponibilidad (Ej. disponible, ocupada)</t>
  </si>
  <si>
    <t>FORMA_PAGO</t>
  </si>
  <si>
    <t>NUMERICO</t>
  </si>
  <si>
    <t>Autoinc</t>
  </si>
  <si>
    <t>CARÁCTER</t>
  </si>
  <si>
    <t>PK</t>
  </si>
  <si>
    <t>Consecutivo de la forma de pago</t>
  </si>
  <si>
    <t>CADENA</t>
  </si>
  <si>
    <t>Tipo de pago (Ej. tarjeta de crédito, transferencia)</t>
  </si>
  <si>
    <t>FECHA</t>
  </si>
  <si>
    <t>Detalles adicionales sobre la forma de pago (Ej. tarjeta)</t>
  </si>
  <si>
    <t>Consecutivo del tipo de habitacion</t>
  </si>
  <si>
    <t>Nombre del accesorio (Ej. secador de pelo, minibar)</t>
  </si>
  <si>
    <t>Descripción del accesorio</t>
  </si>
  <si>
    <t>Disponibilidad del accesorio (Ej. sí, no)</t>
  </si>
  <si>
    <t>Consecutivo del hotel</t>
  </si>
  <si>
    <t>Nombre del hotel</t>
  </si>
  <si>
    <t>Dirección</t>
  </si>
  <si>
    <t>Dirección del hotel</t>
  </si>
  <si>
    <t>Teléfono</t>
  </si>
  <si>
    <t>Número de teléfono del hotel</t>
  </si>
  <si>
    <t>Email</t>
  </si>
  <si>
    <t>Correo electrónico de contacto</t>
  </si>
  <si>
    <t>Clasificación del hotel en estrellas</t>
  </si>
  <si>
    <t>Ciudad</t>
  </si>
  <si>
    <t>Ciudad donde se encuentra el hotel</t>
  </si>
  <si>
    <t>País</t>
  </si>
  <si>
    <t>País donde se encuentra el hotel</t>
  </si>
  <si>
    <t>SERVICIOS</t>
  </si>
  <si>
    <t>Consecutivo del servicio</t>
  </si>
  <si>
    <t>Nombre del servicio (Ej. spa, gimnasio, desayuno)</t>
  </si>
  <si>
    <t>Descripción del servicio</t>
  </si>
  <si>
    <t>Disponibilidad del servicio</t>
  </si>
  <si>
    <t>CLIENTE</t>
  </si>
  <si>
    <t>|</t>
  </si>
  <si>
    <t>Consecutivo del cliente</t>
  </si>
  <si>
    <t xml:space="preserve">Tipo de documento de identificacion </t>
  </si>
  <si>
    <t>Nombre</t>
  </si>
  <si>
    <t>Nombre del cliente o Razón social</t>
  </si>
  <si>
    <t>Apellidos</t>
  </si>
  <si>
    <t xml:space="preserve">Apellidos del cliente </t>
  </si>
  <si>
    <t>Correo electrónico para notificaciones</t>
  </si>
  <si>
    <t>Contacto del cliente</t>
  </si>
  <si>
    <t>Consecutivo de la reserva</t>
  </si>
  <si>
    <t>Fecha de inicio de la reserva</t>
  </si>
  <si>
    <t>Fecha de finalización de la reserva</t>
  </si>
  <si>
    <t>Estado de la reserva (Ej. confirmada, cancelada)</t>
  </si>
  <si>
    <t>Número de personas en la reserva</t>
  </si>
  <si>
    <t>Identificador del cliente que realiza la reserva</t>
  </si>
  <si>
    <t>Identificador del tipo de  habitación reservada</t>
  </si>
  <si>
    <t>Identificador de la forma de pago</t>
  </si>
  <si>
    <t>ID_det_Reserva</t>
  </si>
  <si>
    <t>descripcion del detalle de la reserva</t>
  </si>
  <si>
    <t>descuento de la reserva</t>
  </si>
  <si>
    <t>pecio total del pago segun modificaciones</t>
  </si>
  <si>
    <t>Identificador del encabezado de reserva</t>
  </si>
  <si>
    <t>Cant_Per</t>
  </si>
  <si>
    <t>Est_Reserva</t>
  </si>
  <si>
    <t>Hotel Tranquilidad</t>
  </si>
  <si>
    <t>Carrera 10 #20-30</t>
  </si>
  <si>
    <t>+57 1 234 5678</t>
  </si>
  <si>
    <t>Bogotá</t>
  </si>
  <si>
    <t>Colombia</t>
  </si>
  <si>
    <t>Hotel Maravilla</t>
  </si>
  <si>
    <t>Calle 5 #15-60</t>
  </si>
  <si>
    <t>+57 2 345 6789</t>
  </si>
  <si>
    <t>Cali</t>
  </si>
  <si>
    <t>Hotel Pacifico</t>
  </si>
  <si>
    <t>Avenida del Mar 101</t>
  </si>
  <si>
    <t>+57 4 456 7890</t>
  </si>
  <si>
    <t>Cartagena</t>
  </si>
  <si>
    <t>Hotel Andino</t>
  </si>
  <si>
    <t>Carrera 7 #45-20</t>
  </si>
  <si>
    <t>+57 5 567 8901</t>
  </si>
  <si>
    <t>Medellín</t>
  </si>
  <si>
    <t>Hotel Limonar</t>
  </si>
  <si>
    <t>Calle 12 #30-25</t>
  </si>
  <si>
    <t>+57 6 678 9012</t>
  </si>
  <si>
    <t>Pereira</t>
  </si>
  <si>
    <t>hoteltranquilidad@gmail.com</t>
  </si>
  <si>
    <t>hotelmaravilla@gmail.com</t>
  </si>
  <si>
    <t>hotelpacifico@gmail.com</t>
  </si>
  <si>
    <t>hotelandino@gmail.com</t>
  </si>
  <si>
    <t>hotellimonar@gmail.com</t>
  </si>
  <si>
    <t>Sencilla</t>
  </si>
  <si>
    <t>Habitación sencilla con cama individual y baño.</t>
  </si>
  <si>
    <t>Doble</t>
  </si>
  <si>
    <t>Habitación doble con dos camas individuales.</t>
  </si>
  <si>
    <t>Suite</t>
  </si>
  <si>
    <t>Suite con cama king, sala de estar y jacuzzi.</t>
  </si>
  <si>
    <t>Familiar</t>
  </si>
  <si>
    <t>Habitación familiar con dos camas dobles y balcón.</t>
  </si>
  <si>
    <t>Deluxe</t>
  </si>
  <si>
    <t>Habitación deluxe con vista al mar y minibar.</t>
  </si>
  <si>
    <t>Tarjeta</t>
  </si>
  <si>
    <t>Pago con tarjeta de crédito/débito</t>
  </si>
  <si>
    <t>Efectivo</t>
  </si>
  <si>
    <t>Pago en efectivo</t>
  </si>
  <si>
    <t>Transferencia</t>
  </si>
  <si>
    <t>Transferencia bancaria</t>
  </si>
  <si>
    <t>efectivo</t>
  </si>
  <si>
    <t>Spa</t>
  </si>
  <si>
    <t>Servicio de spa con masajes y tratamientos faciales.</t>
  </si>
  <si>
    <t>9:00 AM - 9:00 PM</t>
  </si>
  <si>
    <t>Restaurante</t>
  </si>
  <si>
    <t>Restaurante gourmet con cocina internacional.</t>
  </si>
  <si>
    <t>12:00 PM - 11:00 PM</t>
  </si>
  <si>
    <t>Gimnasio</t>
  </si>
  <si>
    <t>Gimnasio equipado con máquinas modernas.</t>
  </si>
  <si>
    <t>24 horas</t>
  </si>
  <si>
    <t>Piscina</t>
  </si>
  <si>
    <t>Piscina al aire libre con vista panorámica.</t>
  </si>
  <si>
    <t>6:00 AM - 10:00 PM</t>
  </si>
  <si>
    <t>CC</t>
  </si>
  <si>
    <t>Juan</t>
  </si>
  <si>
    <t>Pérez</t>
  </si>
  <si>
    <t>+57 321 1234567</t>
  </si>
  <si>
    <t>TI</t>
  </si>
  <si>
    <t>María</t>
  </si>
  <si>
    <t>González</t>
  </si>
  <si>
    <t>+57 310 9876543</t>
  </si>
  <si>
    <t>Carlos</t>
  </si>
  <si>
    <t>García</t>
  </si>
  <si>
    <t>+57 300 1112223</t>
  </si>
  <si>
    <t>Ana</t>
  </si>
  <si>
    <t>Rodríguez</t>
  </si>
  <si>
    <t>+57 318 5554446</t>
  </si>
  <si>
    <t>juan@gmail.com</t>
  </si>
  <si>
    <t>maria@gmail.com</t>
  </si>
  <si>
    <t>carlos@gmail.com</t>
  </si>
  <si>
    <t>ana@gmail.com</t>
  </si>
  <si>
    <t>Confirmada</t>
  </si>
  <si>
    <t>Pendiente</t>
  </si>
  <si>
    <t>Desayuno incluido</t>
  </si>
  <si>
    <t>Paquete de bienvenida</t>
  </si>
  <si>
    <t>Uso de minibar</t>
  </si>
  <si>
    <t>Acceso al spa</t>
  </si>
  <si>
    <t>Ocupada</t>
  </si>
  <si>
    <t>UNIQUE</t>
  </si>
  <si>
    <t>TEXT</t>
  </si>
  <si>
    <t>INTEGER</t>
  </si>
  <si>
    <t>NOT NULL</t>
  </si>
  <si>
    <t>10/06/2024</t>
  </si>
  <si>
    <t>5/07/2024</t>
  </si>
  <si>
    <t>20/08/2024</t>
  </si>
  <si>
    <t>15/09/2024</t>
  </si>
  <si>
    <t>20/09/2024</t>
  </si>
  <si>
    <t>25/08/2024</t>
  </si>
  <si>
    <t>8/07/2024</t>
  </si>
  <si>
    <t>15/06/2024</t>
  </si>
  <si>
    <t>REAL</t>
  </si>
  <si>
    <t>15/04/2025</t>
  </si>
  <si>
    <t>20/04/2025</t>
  </si>
  <si>
    <t>+57 318 5554447</t>
  </si>
  <si>
    <t>Anali</t>
  </si>
  <si>
    <t>Marquez</t>
  </si>
  <si>
    <t>analui@gmail.com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</si>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</sst>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#,##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sz val="9.6"/>
      <color rgb="FF0D0D0D"/>
      <name val="Arial"/>
    </font>
    <font>
      <sz val="11"/>
      <color theme="1"/>
      <name val="Arial"/>
    </font>
    <font>
      <u/>
      <sz val="11"/>
      <color theme="10"/>
      <name val="Arial"/>
    </font>
    <font>
      <sz val="9.6"/>
      <color rgb="FF0D0D0D"/>
      <name val="Arial"/>
      <family val="2"/>
    </font>
    <font>
      <sz val="8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4" xfId="0" applyBorder="1"/>
    <xf numFmtId="0" fontId="0" fillId="3" borderId="4" xfId="0" applyFill="1" applyBorder="1"/>
    <xf numFmtId="0" fontId="3" fillId="0" borderId="4" xfId="0" applyFont="1" applyBorder="1" applyAlignment="1">
      <alignment horizontal="center"/>
    </xf>
    <xf numFmtId="0" fontId="0" fillId="4" borderId="4" xfId="0" applyFill="1" applyBorder="1"/>
    <xf numFmtId="0" fontId="0" fillId="5" borderId="4" xfId="0" applyFill="1" applyBorder="1"/>
    <xf numFmtId="0" fontId="0" fillId="0" borderId="7" xfId="0" applyBorder="1"/>
    <xf numFmtId="0" fontId="0" fillId="6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4" borderId="5" xfId="0" applyFill="1" applyBorder="1"/>
    <xf numFmtId="0" fontId="0" fillId="0" borderId="0" xfId="0" applyAlignment="1">
      <alignment horizontal="center" wrapText="1"/>
    </xf>
    <xf numFmtId="0" fontId="0" fillId="6" borderId="7" xfId="0" applyFill="1" applyBorder="1"/>
    <xf numFmtId="0" fontId="0" fillId="12" borderId="7" xfId="0" applyFill="1" applyBorder="1"/>
    <xf numFmtId="0" fontId="0" fillId="13" borderId="7" xfId="0" applyFill="1" applyBorder="1"/>
    <xf numFmtId="0" fontId="0" fillId="14" borderId="7" xfId="0" applyFill="1" applyBorder="1"/>
    <xf numFmtId="0" fontId="0" fillId="9" borderId="7" xfId="0" applyFill="1" applyBorder="1"/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2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6" borderId="0" xfId="0" applyFill="1"/>
    <xf numFmtId="0" fontId="0" fillId="17" borderId="0" xfId="0" applyFill="1"/>
    <xf numFmtId="0" fontId="2" fillId="17" borderId="0" xfId="0" applyFont="1" applyFill="1" applyAlignment="1">
      <alignment horizontal="center"/>
    </xf>
    <xf numFmtId="0" fontId="0" fillId="4" borderId="7" xfId="0" applyFill="1" applyBorder="1"/>
    <xf numFmtId="0" fontId="4" fillId="0" borderId="7" xfId="1" applyBorder="1"/>
    <xf numFmtId="0" fontId="0" fillId="17" borderId="7" xfId="0" applyFill="1" applyBorder="1"/>
    <xf numFmtId="0" fontId="0" fillId="4" borderId="11" xfId="0" applyFill="1" applyBorder="1"/>
    <xf numFmtId="0" fontId="5" fillId="4" borderId="7" xfId="0" applyFont="1" applyFill="1" applyBorder="1"/>
    <xf numFmtId="0" fontId="4" fillId="16" borderId="7" xfId="1" applyFill="1" applyBorder="1"/>
    <xf numFmtId="0" fontId="1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7" xfId="0" applyFill="1" applyBorder="1"/>
    <xf numFmtId="0" fontId="0" fillId="18" borderId="7" xfId="0" applyFill="1" applyBorder="1"/>
    <xf numFmtId="164" fontId="0" fillId="0" borderId="4" xfId="0" applyNumberFormat="1" applyBorder="1"/>
    <xf numFmtId="0" fontId="0" fillId="19" borderId="4" xfId="0" applyFill="1" applyBorder="1"/>
    <xf numFmtId="0" fontId="0" fillId="19" borderId="7" xfId="0" applyFill="1" applyBorder="1"/>
    <xf numFmtId="0" fontId="0" fillId="0" borderId="0" xfId="0" applyAlignment="1">
      <alignment horizontal="center"/>
    </xf>
    <xf numFmtId="0" fontId="0" fillId="20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11" borderId="17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4" fillId="20" borderId="20" xfId="2" applyFill="1" applyBorder="1"/>
    <xf numFmtId="0" fontId="6" fillId="20" borderId="20" xfId="0" applyFont="1" applyFill="1" applyBorder="1"/>
    <xf numFmtId="0" fontId="6" fillId="20" borderId="5" xfId="0" applyFont="1" applyFill="1" applyBorder="1"/>
    <xf numFmtId="9" fontId="6" fillId="20" borderId="20" xfId="0" applyNumberFormat="1" applyFont="1" applyFill="1" applyBorder="1"/>
    <xf numFmtId="3" fontId="6" fillId="20" borderId="20" xfId="0" applyNumberFormat="1" applyFont="1" applyFill="1" applyBorder="1"/>
    <xf numFmtId="0" fontId="7" fillId="21" borderId="8" xfId="0" applyFont="1" applyFill="1" applyBorder="1" applyAlignment="1">
      <alignment horizontal="center"/>
    </xf>
    <xf numFmtId="0" fontId="7" fillId="21" borderId="9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0" borderId="0" xfId="0" applyFont="1"/>
    <xf numFmtId="0" fontId="7" fillId="21" borderId="7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21" borderId="21" xfId="0" applyFont="1" applyFill="1" applyBorder="1" applyAlignment="1">
      <alignment horizontal="center"/>
    </xf>
    <xf numFmtId="0" fontId="6" fillId="20" borderId="20" xfId="0" quotePrefix="1" applyFont="1" applyFill="1" applyBorder="1"/>
    <xf numFmtId="0" fontId="8" fillId="20" borderId="20" xfId="2" applyFont="1" applyFill="1" applyBorder="1"/>
    <xf numFmtId="0" fontId="7" fillId="17" borderId="4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0" borderId="22" xfId="0" applyFont="1" applyFill="1" applyBorder="1"/>
    <xf numFmtId="0" fontId="6" fillId="20" borderId="5" xfId="0" quotePrefix="1" applyFont="1" applyFill="1" applyBorder="1"/>
    <xf numFmtId="0" fontId="7" fillId="3" borderId="3" xfId="0" applyFont="1" applyFill="1" applyBorder="1" applyAlignment="1">
      <alignment horizontal="center"/>
    </xf>
    <xf numFmtId="0" fontId="0" fillId="6" borderId="0" xfId="0" applyFill="1"/>
    <xf numFmtId="0" fontId="0" fillId="0" borderId="0" xfId="0" applyAlignment="1"/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2" borderId="7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7" fillId="0" borderId="0" xfId="0" applyFont="1" applyAlignment="1"/>
    <xf numFmtId="0" fontId="0" fillId="0" borderId="0" xfId="0" applyAlignment="1"/>
    <xf numFmtId="0" fontId="7" fillId="0" borderId="0" xfId="0" applyFont="1" applyAlignment="1">
      <alignment wrapText="1"/>
    </xf>
    <xf numFmtId="14" fontId="9" fillId="20" borderId="20" xfId="0" quotePrefix="1" applyNumberFormat="1" applyFont="1" applyFill="1" applyBorder="1"/>
    <xf numFmtId="0" fontId="7" fillId="6" borderId="20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172" fontId="6" fillId="20" borderId="20" xfId="0" applyNumberFormat="1" applyFont="1" applyFill="1" applyBorder="1"/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808080"/>
      <color rgb="FFFFFFFF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144236</xdr:colOff>
      <xdr:row>1</xdr:row>
      <xdr:rowOff>48367</xdr:rowOff>
    </xdr:from>
    <xdr:to>
      <xdr:col>20</xdr:col>
      <xdr:colOff>232310</xdr:colOff>
      <xdr:row>40</xdr:row>
      <xdr:rowOff>140717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DCF4D03E-8E13-2DA8-77A6-9FA86820C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236" y="238867"/>
          <a:ext cx="14566074" cy="75218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otelEsperan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@gmail.com" TargetMode="External"/><Relationship Id="rId3" Type="http://schemas.openxmlformats.org/officeDocument/2006/relationships/hyperlink" Target="mailto:hotelpacifico@gmail.com" TargetMode="External"/><Relationship Id="rId7" Type="http://schemas.openxmlformats.org/officeDocument/2006/relationships/hyperlink" Target="mailto:maria@gmail.com" TargetMode="External"/><Relationship Id="rId2" Type="http://schemas.openxmlformats.org/officeDocument/2006/relationships/hyperlink" Target="mailto:hotelmaravilla@gmail.com" TargetMode="External"/><Relationship Id="rId1" Type="http://schemas.openxmlformats.org/officeDocument/2006/relationships/hyperlink" Target="mailto:hoteltranquilidad@gmail.com" TargetMode="External"/><Relationship Id="rId6" Type="http://schemas.openxmlformats.org/officeDocument/2006/relationships/hyperlink" Target="mailto:juan@gmail.com" TargetMode="External"/><Relationship Id="rId5" Type="http://schemas.openxmlformats.org/officeDocument/2006/relationships/hyperlink" Target="mailto:hotellimonar@gmail.com" TargetMode="External"/><Relationship Id="rId10" Type="http://schemas.openxmlformats.org/officeDocument/2006/relationships/hyperlink" Target="mailto:analui@gmail.com" TargetMode="External"/><Relationship Id="rId4" Type="http://schemas.openxmlformats.org/officeDocument/2006/relationships/hyperlink" Target="mailto:hotelandino@gmail.com" TargetMode="External"/><Relationship Id="rId9" Type="http://schemas.openxmlformats.org/officeDocument/2006/relationships/hyperlink" Target="mailto:an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F76C-1115-4CC4-86FD-E72F4BF05DA4}">
  <dimension ref="A2:M10"/>
  <sheetViews>
    <sheetView workbookViewId="0">
      <selection activeCell="M15" sqref="D12:M15"/>
    </sheetView>
  </sheetViews>
  <sheetFormatPr baseColWidth="10" defaultColWidth="11.42578125" defaultRowHeight="15" x14ac:dyDescent="0.25"/>
  <cols>
    <col min="1" max="1" width="15.85546875" bestFit="1" customWidth="1"/>
    <col min="4" max="4" width="20.85546875" bestFit="1" customWidth="1"/>
    <col min="5" max="5" width="21.7109375" bestFit="1" customWidth="1"/>
    <col min="6" max="6" width="16.28515625" bestFit="1" customWidth="1"/>
    <col min="7" max="7" width="15.85546875" bestFit="1" customWidth="1"/>
    <col min="8" max="8" width="16" bestFit="1" customWidth="1"/>
    <col min="9" max="9" width="14.7109375" bestFit="1" customWidth="1"/>
    <col min="10" max="10" width="15.85546875" bestFit="1" customWidth="1"/>
    <col min="11" max="11" width="11.5703125" bestFit="1" customWidth="1"/>
    <col min="12" max="12" width="19.42578125" bestFit="1" customWidth="1"/>
  </cols>
  <sheetData>
    <row r="2" spans="1:13" x14ac:dyDescent="0.25">
      <c r="D2" s="52" t="s">
        <v>0</v>
      </c>
      <c r="E2" s="53"/>
      <c r="F2" s="53"/>
      <c r="G2" s="53"/>
      <c r="H2" s="53"/>
      <c r="I2" s="53"/>
      <c r="J2" s="53"/>
      <c r="K2" s="53"/>
      <c r="L2" s="54"/>
    </row>
    <row r="3" spans="1:13" x14ac:dyDescent="0.25">
      <c r="A3" s="18" t="s">
        <v>1</v>
      </c>
      <c r="D3" s="7" t="s">
        <v>2</v>
      </c>
      <c r="E3" s="26" t="s">
        <v>3</v>
      </c>
      <c r="F3" s="27" t="s">
        <v>4</v>
      </c>
      <c r="G3" s="28" t="s">
        <v>5</v>
      </c>
      <c r="H3" s="26" t="s">
        <v>6</v>
      </c>
      <c r="I3" s="29" t="s">
        <v>7</v>
      </c>
      <c r="J3" s="8" t="s">
        <v>8</v>
      </c>
      <c r="K3" s="31" t="s">
        <v>9</v>
      </c>
      <c r="L3" s="27" t="s">
        <v>10</v>
      </c>
    </row>
    <row r="4" spans="1:13" x14ac:dyDescent="0.25">
      <c r="A4" s="19" t="s">
        <v>11</v>
      </c>
      <c r="D4" s="27" t="s">
        <v>12</v>
      </c>
      <c r="E4" s="29" t="s">
        <v>13</v>
      </c>
      <c r="F4" s="7" t="s">
        <v>14</v>
      </c>
      <c r="G4" s="30" t="s">
        <v>15</v>
      </c>
      <c r="H4" s="28" t="s">
        <v>16</v>
      </c>
      <c r="I4" s="9" t="s">
        <v>17</v>
      </c>
      <c r="J4" s="26" t="s">
        <v>18</v>
      </c>
      <c r="K4" s="7" t="s">
        <v>19</v>
      </c>
      <c r="L4" s="9" t="s">
        <v>20</v>
      </c>
      <c r="M4" s="32"/>
    </row>
    <row r="5" spans="1:13" x14ac:dyDescent="0.25">
      <c r="A5" s="20" t="s">
        <v>21</v>
      </c>
      <c r="D5" s="8" t="s">
        <v>22</v>
      </c>
      <c r="E5" s="28" t="s">
        <v>23</v>
      </c>
      <c r="F5" s="26" t="s">
        <v>24</v>
      </c>
      <c r="G5" s="7" t="s">
        <v>25</v>
      </c>
      <c r="H5" s="30" t="s">
        <v>16</v>
      </c>
      <c r="I5" s="8" t="s">
        <v>26</v>
      </c>
      <c r="J5" s="9" t="s">
        <v>27</v>
      </c>
      <c r="K5" s="7" t="s">
        <v>28</v>
      </c>
      <c r="L5" s="9" t="s">
        <v>29</v>
      </c>
    </row>
    <row r="6" spans="1:13" x14ac:dyDescent="0.25">
      <c r="A6" s="21" t="s">
        <v>30</v>
      </c>
      <c r="D6" s="7" t="s">
        <v>31</v>
      </c>
      <c r="E6" s="8" t="s">
        <v>32</v>
      </c>
      <c r="F6" s="9" t="s">
        <v>33</v>
      </c>
      <c r="G6" s="28" t="s">
        <v>34</v>
      </c>
      <c r="H6" s="27" t="s">
        <v>35</v>
      </c>
      <c r="I6" s="9" t="s">
        <v>36</v>
      </c>
      <c r="J6" s="27" t="s">
        <v>37</v>
      </c>
      <c r="K6" s="8" t="s">
        <v>38</v>
      </c>
      <c r="L6" s="30" t="s">
        <v>39</v>
      </c>
    </row>
    <row r="7" spans="1:13" x14ac:dyDescent="0.25">
      <c r="A7" s="22" t="s">
        <v>40</v>
      </c>
      <c r="D7" s="29" t="s">
        <v>41</v>
      </c>
      <c r="E7" s="7" t="s">
        <v>42</v>
      </c>
      <c r="F7" s="7" t="s">
        <v>43</v>
      </c>
    </row>
    <row r="8" spans="1:13" x14ac:dyDescent="0.25">
      <c r="A8" s="23" t="s">
        <v>44</v>
      </c>
    </row>
    <row r="9" spans="1:13" x14ac:dyDescent="0.25">
      <c r="A9" s="24" t="s">
        <v>45</v>
      </c>
    </row>
    <row r="10" spans="1:13" x14ac:dyDescent="0.25">
      <c r="A10" s="25" t="s">
        <v>46</v>
      </c>
    </row>
  </sheetData>
  <mergeCells count="1">
    <mergeCell ref="D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2ACD-CA1F-40B9-AE96-7723A00FA440}">
  <dimension ref="B2:O25"/>
  <sheetViews>
    <sheetView tabSelected="1" workbookViewId="0">
      <selection activeCell="J3" sqref="J3"/>
    </sheetView>
  </sheetViews>
  <sheetFormatPr baseColWidth="10" defaultColWidth="11.42578125" defaultRowHeight="15" x14ac:dyDescent="0.25"/>
  <cols>
    <col min="2" max="2" width="15.85546875" customWidth="1"/>
    <col min="3" max="3" width="13.85546875" bestFit="1" customWidth="1"/>
    <col min="4" max="4" width="17.42578125" bestFit="1" customWidth="1"/>
    <col min="5" max="5" width="18.140625" bestFit="1" customWidth="1"/>
    <col min="6" max="6" width="13.140625" bestFit="1" customWidth="1"/>
    <col min="7" max="7" width="16.42578125" bestFit="1" customWidth="1"/>
    <col min="8" max="8" width="17.140625" customWidth="1"/>
    <col min="9" max="9" width="17.5703125" bestFit="1" customWidth="1"/>
    <col min="10" max="10" width="25.7109375" bestFit="1" customWidth="1"/>
    <col min="11" max="11" width="17.5703125" bestFit="1" customWidth="1"/>
    <col min="12" max="12" width="21.5703125" bestFit="1" customWidth="1"/>
    <col min="13" max="14" width="13.140625" bestFit="1" customWidth="1"/>
    <col min="15" max="15" width="14.7109375" bestFit="1" customWidth="1"/>
    <col min="16" max="16" width="18.28515625" bestFit="1" customWidth="1"/>
    <col min="17" max="17" width="14.7109375" bestFit="1" customWidth="1"/>
    <col min="19" max="19" width="13.5703125" bestFit="1" customWidth="1"/>
  </cols>
  <sheetData>
    <row r="2" spans="2:15" x14ac:dyDescent="0.25">
      <c r="F2" s="58" t="s">
        <v>47</v>
      </c>
      <c r="G2" s="58"/>
      <c r="H2" s="58"/>
    </row>
    <row r="3" spans="2:15" x14ac:dyDescent="0.25">
      <c r="F3" s="59" t="s">
        <v>48</v>
      </c>
      <c r="G3" s="59"/>
      <c r="H3" s="59"/>
    </row>
    <row r="4" spans="2:15" x14ac:dyDescent="0.25">
      <c r="F4" s="60" t="s">
        <v>49</v>
      </c>
      <c r="G4" s="60"/>
      <c r="H4" s="60"/>
    </row>
    <row r="7" spans="2:15" x14ac:dyDescent="0.25">
      <c r="B7" s="55" t="s">
        <v>50</v>
      </c>
      <c r="C7" s="56"/>
      <c r="D7" s="56"/>
      <c r="E7" s="57"/>
      <c r="F7" s="33"/>
      <c r="G7" s="55" t="s">
        <v>51</v>
      </c>
      <c r="H7" s="56"/>
      <c r="I7" s="56"/>
      <c r="J7" s="57"/>
      <c r="L7" s="55" t="s">
        <v>46</v>
      </c>
      <c r="M7" s="56"/>
      <c r="N7" s="56"/>
      <c r="O7" s="57"/>
    </row>
    <row r="8" spans="2:15" x14ac:dyDescent="0.25">
      <c r="B8" s="34" t="s">
        <v>17</v>
      </c>
      <c r="C8" s="25" t="s">
        <v>52</v>
      </c>
      <c r="D8" s="34" t="s">
        <v>20</v>
      </c>
      <c r="E8" s="34" t="s">
        <v>29</v>
      </c>
      <c r="F8" s="32"/>
      <c r="G8" s="34" t="s">
        <v>2</v>
      </c>
      <c r="H8" s="25">
        <v>106205563</v>
      </c>
      <c r="I8" s="34" t="s">
        <v>53</v>
      </c>
      <c r="J8" s="34" t="s">
        <v>31</v>
      </c>
      <c r="L8" s="34" t="s">
        <v>9</v>
      </c>
      <c r="M8" s="25" t="s">
        <v>54</v>
      </c>
      <c r="N8" s="34" t="s">
        <v>15</v>
      </c>
      <c r="O8" s="34" t="s">
        <v>26</v>
      </c>
    </row>
    <row r="9" spans="2:15" x14ac:dyDescent="0.25">
      <c r="B9" s="34" t="s">
        <v>27</v>
      </c>
      <c r="C9" s="34" t="s">
        <v>36</v>
      </c>
      <c r="D9" s="25">
        <v>1006773648</v>
      </c>
      <c r="E9" s="34" t="s">
        <v>33</v>
      </c>
      <c r="F9" s="32"/>
      <c r="G9" s="34" t="s">
        <v>14</v>
      </c>
      <c r="H9" s="34" t="s">
        <v>19</v>
      </c>
      <c r="I9" s="34" t="s">
        <v>25</v>
      </c>
      <c r="J9" s="39" t="s">
        <v>55</v>
      </c>
      <c r="L9" s="34" t="s">
        <v>56</v>
      </c>
      <c r="M9" s="36"/>
      <c r="N9" s="36"/>
      <c r="O9" s="35"/>
    </row>
    <row r="10" spans="2:15" x14ac:dyDescent="0.25">
      <c r="B10" s="6"/>
      <c r="C10" s="6"/>
      <c r="D10" s="6"/>
      <c r="E10" s="6"/>
      <c r="F10" s="32"/>
      <c r="G10" s="34" t="s">
        <v>42</v>
      </c>
      <c r="H10" s="34" t="s">
        <v>43</v>
      </c>
      <c r="I10" s="6"/>
      <c r="J10" s="6"/>
      <c r="L10" s="6"/>
      <c r="M10" s="6"/>
      <c r="N10" s="6"/>
      <c r="O10" s="6"/>
    </row>
    <row r="11" spans="2:15" x14ac:dyDescent="0.25">
      <c r="G11" s="32"/>
      <c r="H11" s="32"/>
      <c r="I11" s="32"/>
      <c r="J11" s="32"/>
      <c r="K11" s="32"/>
    </row>
    <row r="12" spans="2:15" x14ac:dyDescent="0.25">
      <c r="B12" s="55" t="s">
        <v>11</v>
      </c>
      <c r="C12" s="56"/>
      <c r="D12" s="56"/>
      <c r="E12" s="57"/>
      <c r="G12" s="55" t="s">
        <v>57</v>
      </c>
      <c r="H12" s="56"/>
      <c r="I12" s="56"/>
      <c r="J12" s="57"/>
      <c r="K12" s="32"/>
      <c r="L12" s="55" t="s">
        <v>58</v>
      </c>
      <c r="M12" s="56"/>
      <c r="N12" s="56"/>
      <c r="O12" s="57"/>
    </row>
    <row r="13" spans="2:15" x14ac:dyDescent="0.25">
      <c r="B13" s="34" t="s">
        <v>5</v>
      </c>
      <c r="C13" s="25">
        <v>101</v>
      </c>
      <c r="D13" s="34" t="s">
        <v>4</v>
      </c>
      <c r="E13" s="34" t="s">
        <v>59</v>
      </c>
      <c r="F13" s="32"/>
      <c r="G13" s="34" t="s">
        <v>60</v>
      </c>
      <c r="H13" s="34" t="s">
        <v>61</v>
      </c>
      <c r="I13" s="37" t="s">
        <v>38</v>
      </c>
      <c r="J13" s="34" t="s">
        <v>62</v>
      </c>
      <c r="K13" s="32"/>
      <c r="L13" s="4" t="s">
        <v>7</v>
      </c>
      <c r="M13" s="4" t="s">
        <v>13</v>
      </c>
      <c r="N13" s="4" t="s">
        <v>63</v>
      </c>
      <c r="O13" s="36"/>
    </row>
    <row r="14" spans="2:15" x14ac:dyDescent="0.25">
      <c r="B14" s="25" t="s">
        <v>64</v>
      </c>
      <c r="C14" s="34" t="s">
        <v>23</v>
      </c>
      <c r="D14" s="34" t="s">
        <v>2</v>
      </c>
      <c r="E14" s="36"/>
      <c r="F14" s="32"/>
      <c r="G14" s="25" t="s">
        <v>65</v>
      </c>
      <c r="H14" s="34" t="s">
        <v>5</v>
      </c>
      <c r="I14" s="36"/>
      <c r="J14" s="36"/>
      <c r="K14" s="32"/>
      <c r="L14" s="34" t="s">
        <v>9</v>
      </c>
      <c r="M14" s="36"/>
      <c r="N14" s="36"/>
      <c r="O14" s="36"/>
    </row>
    <row r="15" spans="2:15" x14ac:dyDescent="0.25">
      <c r="B15" s="36"/>
      <c r="C15" s="36"/>
      <c r="D15" s="36"/>
      <c r="E15" s="36"/>
      <c r="F15" s="32"/>
      <c r="G15" s="36"/>
      <c r="H15" s="36"/>
      <c r="I15" s="36"/>
      <c r="J15" s="36"/>
      <c r="K15" s="32"/>
      <c r="L15" s="36"/>
      <c r="M15" s="36"/>
      <c r="N15" s="36"/>
      <c r="O15" s="36"/>
    </row>
    <row r="17" spans="2:11" x14ac:dyDescent="0.25">
      <c r="B17" s="55" t="s">
        <v>66</v>
      </c>
      <c r="C17" s="56"/>
      <c r="D17" s="56"/>
      <c r="E17" s="57"/>
      <c r="G17" s="55" t="s">
        <v>67</v>
      </c>
      <c r="H17" s="56"/>
      <c r="I17" s="56"/>
      <c r="J17" s="57"/>
      <c r="K17" s="32"/>
    </row>
    <row r="18" spans="2:11" x14ac:dyDescent="0.25">
      <c r="B18" s="16" t="s">
        <v>68</v>
      </c>
      <c r="C18" s="16" t="s">
        <v>17</v>
      </c>
      <c r="D18" s="16" t="s">
        <v>69</v>
      </c>
      <c r="E18" s="16" t="s">
        <v>4</v>
      </c>
      <c r="F18" s="32"/>
      <c r="G18" s="34" t="s">
        <v>70</v>
      </c>
      <c r="H18" s="34" t="s">
        <v>71</v>
      </c>
      <c r="I18" s="34" t="s">
        <v>72</v>
      </c>
      <c r="J18" s="34" t="s">
        <v>22</v>
      </c>
      <c r="K18" s="32"/>
    </row>
    <row r="19" spans="2:11" x14ac:dyDescent="0.25">
      <c r="B19" s="16" t="s">
        <v>73</v>
      </c>
      <c r="C19" s="4" t="s">
        <v>74</v>
      </c>
      <c r="D19" s="4" t="s">
        <v>75</v>
      </c>
      <c r="E19" s="34" t="s">
        <v>76</v>
      </c>
      <c r="F19" s="32"/>
      <c r="G19" s="34" t="s">
        <v>38</v>
      </c>
      <c r="H19" s="36"/>
      <c r="I19" s="36"/>
      <c r="J19" s="36"/>
      <c r="K19" s="32"/>
    </row>
    <row r="20" spans="2:11" x14ac:dyDescent="0.25">
      <c r="B20" s="38" t="s">
        <v>7</v>
      </c>
      <c r="C20" s="36"/>
      <c r="D20" s="36"/>
      <c r="E20" s="36"/>
      <c r="F20" s="32"/>
      <c r="G20" s="36"/>
      <c r="H20" s="36"/>
      <c r="I20" s="36"/>
      <c r="J20" s="36"/>
      <c r="K20" s="32"/>
    </row>
    <row r="24" spans="2:11" x14ac:dyDescent="0.25">
      <c r="C24" t="s">
        <v>77</v>
      </c>
    </row>
    <row r="25" spans="2:11" x14ac:dyDescent="0.25">
      <c r="C25" t="s">
        <v>78</v>
      </c>
    </row>
  </sheetData>
  <mergeCells count="11">
    <mergeCell ref="B17:E17"/>
    <mergeCell ref="G17:J17"/>
    <mergeCell ref="L7:O7"/>
    <mergeCell ref="B12:E12"/>
    <mergeCell ref="F2:H2"/>
    <mergeCell ref="F3:H3"/>
    <mergeCell ref="F4:H4"/>
    <mergeCell ref="B7:E7"/>
    <mergeCell ref="G7:J7"/>
    <mergeCell ref="G12:J12"/>
    <mergeCell ref="L12:O12"/>
  </mergeCells>
  <hyperlinks>
    <hyperlink ref="J9" r:id="rId1" xr:uid="{6F82E6AD-1DE9-452D-B6F5-10B358E0CF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A646-2223-4E30-BC99-F5829C74FB49}">
  <dimension ref="A1:U74"/>
  <sheetViews>
    <sheetView topLeftCell="B1" zoomScale="90" zoomScaleNormal="90" workbookViewId="0">
      <selection activeCell="G62" sqref="G62"/>
    </sheetView>
  </sheetViews>
  <sheetFormatPr baseColWidth="10" defaultColWidth="11.42578125" defaultRowHeight="15" x14ac:dyDescent="0.25"/>
  <cols>
    <col min="1" max="1" width="13.42578125" bestFit="1" customWidth="1"/>
    <col min="3" max="3" width="18.28515625" bestFit="1" customWidth="1"/>
    <col min="6" max="6" width="12.28515625" bestFit="1" customWidth="1"/>
    <col min="7" max="7" width="16.28515625" bestFit="1" customWidth="1"/>
    <col min="8" max="8" width="11.42578125" bestFit="1" customWidth="1"/>
    <col min="9" max="9" width="49.28515625" bestFit="1" customWidth="1"/>
    <col min="10" max="10" width="4.85546875" customWidth="1"/>
    <col min="11" max="11" width="11.85546875" customWidth="1"/>
    <col min="15" max="15" width="7.140625" customWidth="1"/>
    <col min="19" max="19" width="50.85546875" bestFit="1" customWidth="1"/>
    <col min="21" max="21" width="11.42578125" customWidth="1"/>
  </cols>
  <sheetData>
    <row r="1" spans="1:21" x14ac:dyDescent="0.25">
      <c r="F1" s="62" t="s">
        <v>79</v>
      </c>
      <c r="G1" s="63"/>
      <c r="H1" s="63"/>
      <c r="I1" s="64"/>
    </row>
    <row r="2" spans="1:21" x14ac:dyDescent="0.25">
      <c r="F2" s="11"/>
      <c r="G2" s="10"/>
      <c r="H2" s="10"/>
      <c r="I2" s="12" t="s">
        <v>80</v>
      </c>
    </row>
    <row r="3" spans="1:21" x14ac:dyDescent="0.25">
      <c r="F3" s="11"/>
      <c r="G3" s="10" t="s">
        <v>81</v>
      </c>
      <c r="H3" s="10" t="s">
        <v>82</v>
      </c>
      <c r="I3" s="12" t="s">
        <v>83</v>
      </c>
    </row>
    <row r="4" spans="1:21" ht="15.75" thickBot="1" x14ac:dyDescent="0.3">
      <c r="F4" s="13"/>
      <c r="G4" s="14"/>
      <c r="H4" s="14" t="s">
        <v>84</v>
      </c>
      <c r="I4" s="15" t="s">
        <v>85</v>
      </c>
    </row>
    <row r="6" spans="1:21" x14ac:dyDescent="0.25">
      <c r="A6" s="40" t="s">
        <v>97</v>
      </c>
      <c r="C6" s="100" t="s">
        <v>86</v>
      </c>
      <c r="D6" s="100"/>
      <c r="E6" s="100"/>
      <c r="F6" s="100"/>
      <c r="G6" s="100"/>
      <c r="H6" s="100"/>
      <c r="I6" s="100"/>
      <c r="M6" t="s">
        <v>83</v>
      </c>
      <c r="P6" t="str">
        <f>+"PRAGMA table_info ("&amp;C6&amp;");"</f>
        <v>PRAGMA table_info (HABITACIÓN);</v>
      </c>
    </row>
    <row r="7" spans="1:21" x14ac:dyDescent="0.25">
      <c r="A7" s="41" t="s">
        <v>87</v>
      </c>
      <c r="C7" s="45" t="s">
        <v>88</v>
      </c>
      <c r="D7" s="45" t="s">
        <v>89</v>
      </c>
      <c r="E7" s="45" t="s">
        <v>90</v>
      </c>
      <c r="F7" s="45" t="s">
        <v>91</v>
      </c>
      <c r="G7" s="45" t="s">
        <v>92</v>
      </c>
      <c r="H7" s="45" t="s">
        <v>93</v>
      </c>
      <c r="I7" s="45" t="s">
        <v>94</v>
      </c>
    </row>
    <row r="8" spans="1:21" ht="15" customHeight="1" x14ac:dyDescent="0.25">
      <c r="A8" s="42" t="s">
        <v>95</v>
      </c>
      <c r="C8" s="34" t="s">
        <v>96</v>
      </c>
      <c r="D8" s="6" t="s">
        <v>244</v>
      </c>
      <c r="E8" s="6">
        <v>10</v>
      </c>
      <c r="F8" s="6" t="s">
        <v>97</v>
      </c>
      <c r="G8" s="6" t="s">
        <v>98</v>
      </c>
      <c r="H8" s="6" t="s">
        <v>245</v>
      </c>
      <c r="I8" s="6" t="s">
        <v>99</v>
      </c>
      <c r="K8" t="str">
        <f>+_xlfn.CONCAT(C8,$I$3,D8,$G$3,E8,$H$3,$I$3,IF(F8="","",$A$6),IF(G8="sí",_xlfn.CONCAT($I$3,$G$7,$I$3),$I$3),H8,$I$4,$I$3)</f>
        <v xml:space="preserve">ID_Habitación INTEGER(10) PRIMARY KEY AUTOINCREMENT NOT NULL, </v>
      </c>
      <c r="P8" s="61" t="str">
        <f>+_xlfn.CONCAT($I$2,$I$3,C6,$G$3,K8:K12,$H$3,$H$4)</f>
        <v>create table HABITACIÓN(ID_Habitación INTEGER(10) PRIMARY KEY AUTOINCREMENT NOT NULL, Número_Habitación TEXT(5)  NOT NULL, Capacidad INTEGER(2)  NOT NULL, Disponibilidad TEXT(10)  NOT NULL, ID_Hotel INTEGER(10)  NOT NULL );</v>
      </c>
      <c r="Q8" s="61"/>
      <c r="R8" s="61"/>
      <c r="S8" s="61"/>
      <c r="T8" s="61"/>
      <c r="U8" s="61"/>
    </row>
    <row r="9" spans="1:21" x14ac:dyDescent="0.25">
      <c r="A9" s="43" t="s">
        <v>100</v>
      </c>
      <c r="C9" s="6" t="s">
        <v>101</v>
      </c>
      <c r="D9" s="6" t="s">
        <v>243</v>
      </c>
      <c r="E9" s="6">
        <v>5</v>
      </c>
      <c r="F9" s="6"/>
      <c r="G9" s="6"/>
      <c r="H9" s="6" t="s">
        <v>245</v>
      </c>
      <c r="I9" s="6" t="s">
        <v>102</v>
      </c>
      <c r="K9" t="str">
        <f t="shared" ref="K9:K11" si="0">+_xlfn.CONCAT(C9,$I$3,D9,$G$3,E9,$H$3,$I$3,IF(F9="","",$A$6),IF(G9="sí",_xlfn.CONCAT($I$3,$G$7,$I$3),$I$3),H9,$I$4,$I$3)</f>
        <v xml:space="preserve">Número_Habitación TEXT(5)  NOT NULL, </v>
      </c>
      <c r="P9" s="61"/>
      <c r="Q9" s="61"/>
      <c r="R9" s="61"/>
      <c r="S9" s="61"/>
      <c r="T9" s="61"/>
      <c r="U9" s="61"/>
    </row>
    <row r="10" spans="1:21" x14ac:dyDescent="0.25">
      <c r="C10" s="6" t="s">
        <v>4</v>
      </c>
      <c r="D10" s="6" t="s">
        <v>244</v>
      </c>
      <c r="E10" s="6">
        <v>2</v>
      </c>
      <c r="F10" s="6"/>
      <c r="G10" s="6"/>
      <c r="H10" s="6" t="s">
        <v>245</v>
      </c>
      <c r="I10" s="6" t="s">
        <v>103</v>
      </c>
      <c r="K10" t="str">
        <f t="shared" si="0"/>
        <v xml:space="preserve">Capacidad INTEGER(2)  NOT NULL, </v>
      </c>
    </row>
    <row r="11" spans="1:21" x14ac:dyDescent="0.25">
      <c r="C11" s="6" t="s">
        <v>16</v>
      </c>
      <c r="D11" s="6" t="s">
        <v>243</v>
      </c>
      <c r="E11" s="6">
        <v>10</v>
      </c>
      <c r="F11" s="6"/>
      <c r="G11" s="6"/>
      <c r="H11" s="6" t="s">
        <v>245</v>
      </c>
      <c r="I11" s="6" t="s">
        <v>104</v>
      </c>
      <c r="K11" t="str">
        <f t="shared" si="0"/>
        <v xml:space="preserve">Disponibilidad TEXT(10)  NOT NULL, </v>
      </c>
    </row>
    <row r="12" spans="1:21" x14ac:dyDescent="0.25">
      <c r="C12" s="46" t="s">
        <v>2</v>
      </c>
      <c r="D12" s="6" t="s">
        <v>244</v>
      </c>
      <c r="E12" s="6">
        <v>10</v>
      </c>
      <c r="F12" s="6"/>
      <c r="G12" s="6"/>
      <c r="H12" s="6" t="s">
        <v>245</v>
      </c>
      <c r="I12" s="6"/>
      <c r="K12" t="str">
        <f>+_xlfn.CONCAT(C12,$I$3,D12,$G$3,E12,$H$3,$I$3,F12,IF(G12="sí",_xlfn.CONCAT($I$3,$G$7,$I$3),$I$3),H12,$I$3)</f>
        <v xml:space="preserve">ID_Hotel INTEGER(10)  NOT NULL </v>
      </c>
      <c r="P12" s="95" t="str">
        <f>+"FOREIGN KEY ("&amp;C12&amp;") REFERENCES "&amp;C30&amp;" ("&amp;C12&amp;")"</f>
        <v>FOREIGN KEY (ID_Hotel) REFERENCES Sucur_Hotel (ID_Hotel)</v>
      </c>
      <c r="Q12" s="95"/>
      <c r="R12" s="95"/>
      <c r="S12" s="95"/>
      <c r="T12" s="95"/>
      <c r="U12" s="95"/>
    </row>
    <row r="14" spans="1:21" x14ac:dyDescent="0.25">
      <c r="C14" s="100" t="s">
        <v>105</v>
      </c>
      <c r="D14" s="100"/>
      <c r="E14" s="100"/>
      <c r="F14" s="100"/>
      <c r="G14" s="100"/>
      <c r="H14" s="100"/>
      <c r="I14" s="100"/>
      <c r="P14" t="str">
        <f>+"PRAGMA table_info ("&amp;C14&amp;");"</f>
        <v>PRAGMA table_info (FORMA_PAGO);</v>
      </c>
    </row>
    <row r="15" spans="1:21" x14ac:dyDescent="0.25">
      <c r="A15" s="3" t="s">
        <v>106</v>
      </c>
      <c r="C15" s="45" t="s">
        <v>88</v>
      </c>
      <c r="D15" s="45" t="s">
        <v>89</v>
      </c>
      <c r="E15" s="45" t="s">
        <v>90</v>
      </c>
      <c r="F15" s="45" t="s">
        <v>91</v>
      </c>
      <c r="G15" s="45" t="s">
        <v>107</v>
      </c>
      <c r="H15" s="45" t="s">
        <v>93</v>
      </c>
      <c r="I15" s="45" t="s">
        <v>94</v>
      </c>
    </row>
    <row r="16" spans="1:21" x14ac:dyDescent="0.25">
      <c r="A16" s="3" t="s">
        <v>108</v>
      </c>
      <c r="C16" s="34" t="s">
        <v>7</v>
      </c>
      <c r="D16" s="6" t="s">
        <v>244</v>
      </c>
      <c r="E16" s="6">
        <v>10</v>
      </c>
      <c r="F16" s="6" t="s">
        <v>109</v>
      </c>
      <c r="G16" s="6" t="s">
        <v>98</v>
      </c>
      <c r="H16" s="6" t="s">
        <v>245</v>
      </c>
      <c r="I16" s="6" t="s">
        <v>110</v>
      </c>
      <c r="K16" t="str">
        <f t="shared" ref="K16:K18" si="1">+_xlfn.CONCAT(C16,$I$3,D16,$G$3,E16,$H$3,$I$3,IF(F16="","",$A$6),IF(G16="sí",_xlfn.CONCAT($I$3,$G$7,$I$3),$I$3),H16,$I$4,$I$3)</f>
        <v xml:space="preserve">ID_Forma_Pago INTEGER(10) PRIMARY KEY AUTOINCREMENT NOT NULL, </v>
      </c>
      <c r="P16" s="61" t="str">
        <f>+_xlfn.CONCAT($I$2,$I$3,C14,$G$3,K16:K19,$H$3,$H$4)</f>
        <v>create table FORMA_PAGO(ID_Forma_Pago INTEGER(10) PRIMARY KEY AUTOINCREMENT NOT NULL, Tipo_Pago TEXT(50)  NOT NULL, Detalles_Pago TEXT(100)  NOT NULL, ID_Servicio INTEGER(10)  NOT NULL );</v>
      </c>
      <c r="Q16" s="61"/>
      <c r="R16" s="61"/>
      <c r="S16" s="61"/>
      <c r="T16" s="61"/>
      <c r="U16" s="61"/>
    </row>
    <row r="17" spans="1:21" x14ac:dyDescent="0.25">
      <c r="A17" s="3" t="s">
        <v>111</v>
      </c>
      <c r="C17" s="6" t="s">
        <v>13</v>
      </c>
      <c r="D17" s="6" t="s">
        <v>243</v>
      </c>
      <c r="E17" s="6">
        <v>50</v>
      </c>
      <c r="F17" s="6"/>
      <c r="G17" s="6"/>
      <c r="H17" s="6" t="s">
        <v>245</v>
      </c>
      <c r="I17" s="6" t="s">
        <v>112</v>
      </c>
      <c r="K17" t="str">
        <f t="shared" si="1"/>
        <v xml:space="preserve">Tipo_Pago TEXT(50)  NOT NULL, </v>
      </c>
      <c r="P17" s="61"/>
      <c r="Q17" s="61"/>
      <c r="R17" s="61"/>
      <c r="S17" s="61"/>
      <c r="T17" s="61"/>
      <c r="U17" s="61"/>
    </row>
    <row r="18" spans="1:21" x14ac:dyDescent="0.25">
      <c r="A18" s="3" t="s">
        <v>113</v>
      </c>
      <c r="C18" s="6" t="s">
        <v>63</v>
      </c>
      <c r="D18" s="6" t="s">
        <v>243</v>
      </c>
      <c r="E18" s="6">
        <v>100</v>
      </c>
      <c r="F18" s="6"/>
      <c r="G18" s="6"/>
      <c r="H18" s="6" t="s">
        <v>245</v>
      </c>
      <c r="I18" s="6" t="s">
        <v>114</v>
      </c>
      <c r="K18" t="str">
        <f t="shared" si="1"/>
        <v xml:space="preserve">Detalles_Pago TEXT(100)  NOT NULL, </v>
      </c>
      <c r="P18" s="61"/>
      <c r="Q18" s="61"/>
      <c r="R18" s="61"/>
      <c r="S18" s="61"/>
      <c r="T18" s="61"/>
      <c r="U18" s="61"/>
    </row>
    <row r="19" spans="1:21" x14ac:dyDescent="0.25">
      <c r="A19" s="44"/>
      <c r="C19" s="49" t="s">
        <v>9</v>
      </c>
      <c r="D19" s="6" t="s">
        <v>244</v>
      </c>
      <c r="E19" s="6">
        <v>10</v>
      </c>
      <c r="F19" s="6"/>
      <c r="G19" s="6"/>
      <c r="H19" s="6" t="s">
        <v>245</v>
      </c>
      <c r="I19" s="6"/>
      <c r="K19" t="str">
        <f>+_xlfn.CONCAT(C19,$I$3,D19,$G$3,E19,$H$3,$I$3,F19,IF(G19="sí",_xlfn.CONCAT($I$3,$G$7,$I$3),$I$3),H19,$I$3)</f>
        <v xml:space="preserve">ID_Servicio INTEGER(10)  NOT NULL </v>
      </c>
      <c r="P19" s="95" t="str">
        <f>+"FOREIGN KEY ("&amp;C19&amp;") REFERENCES "&amp;C41&amp;" ("&amp;C19&amp;")"</f>
        <v>FOREIGN KEY (ID_Servicio) REFERENCES SERVICIOS (ID_Servicio)</v>
      </c>
      <c r="Q19" s="95"/>
      <c r="R19" s="95"/>
      <c r="S19" s="95"/>
      <c r="T19" s="95"/>
      <c r="U19" s="95"/>
    </row>
    <row r="22" spans="1:21" x14ac:dyDescent="0.25">
      <c r="C22" s="100" t="s">
        <v>57</v>
      </c>
      <c r="D22" s="100"/>
      <c r="E22" s="100"/>
      <c r="F22" s="100"/>
      <c r="G22" s="100"/>
      <c r="H22" s="100"/>
      <c r="I22" s="100"/>
      <c r="P22" t="str">
        <f>+"PRAGMA table_info ("&amp;C22&amp;");"</f>
        <v>PRAGMA table_info (Tipo_Habitacion);</v>
      </c>
    </row>
    <row r="23" spans="1:21" x14ac:dyDescent="0.25">
      <c r="C23" s="45" t="s">
        <v>88</v>
      </c>
      <c r="D23" s="45" t="s">
        <v>89</v>
      </c>
      <c r="E23" s="45" t="s">
        <v>90</v>
      </c>
      <c r="F23" s="45" t="s">
        <v>91</v>
      </c>
      <c r="G23" s="45" t="s">
        <v>107</v>
      </c>
      <c r="H23" s="45" t="s">
        <v>93</v>
      </c>
      <c r="I23" s="45" t="s">
        <v>94</v>
      </c>
    </row>
    <row r="24" spans="1:21" x14ac:dyDescent="0.25">
      <c r="C24" s="34" t="s">
        <v>60</v>
      </c>
      <c r="D24" s="6" t="s">
        <v>244</v>
      </c>
      <c r="E24" s="6">
        <v>10</v>
      </c>
      <c r="F24" s="6" t="s">
        <v>109</v>
      </c>
      <c r="G24" s="6" t="s">
        <v>98</v>
      </c>
      <c r="H24" s="6" t="s">
        <v>245</v>
      </c>
      <c r="I24" s="6" t="s">
        <v>115</v>
      </c>
      <c r="K24" t="str">
        <f t="shared" ref="K24:K27" si="2">+_xlfn.CONCAT(C24,$I$3,D24,$G$3,E24,$H$3,$I$3,IF(F24="","",$A$6),IF(G24="sí",_xlfn.CONCAT($I$3,$G$7,$I$3),$I$3),H24,$I$4,$I$3)</f>
        <v xml:space="preserve">ID_TipoH INTEGER(10) PRIMARY KEY AUTOINCREMENT NOT NULL, </v>
      </c>
      <c r="P24" s="61" t="str">
        <f>+_xlfn.CONCAT($I$2,$I$3,C22,$G$3,K24:K28,$H$3,$H$4)</f>
        <v>create table Tipo_Habitacion(ID_TipoH INTEGER(10) PRIMARY KEY AUTOINCREMENT NOT NULL, Nombre_Tipo TEXT(50)  NOT NULL, Descripción TEXT(255)  NOT NULL, Precio TEXT(2)  NOT NULL, ID_Habitación INTEGER(10)  NOT NULL );</v>
      </c>
      <c r="Q24" s="61"/>
      <c r="R24" s="61"/>
      <c r="S24" s="61"/>
      <c r="T24" s="61"/>
      <c r="U24" s="61"/>
    </row>
    <row r="25" spans="1:21" x14ac:dyDescent="0.25">
      <c r="C25" s="6" t="s">
        <v>6</v>
      </c>
      <c r="D25" s="6" t="s">
        <v>243</v>
      </c>
      <c r="E25" s="6">
        <v>50</v>
      </c>
      <c r="F25" s="6"/>
      <c r="G25" s="6"/>
      <c r="H25" s="6" t="s">
        <v>245</v>
      </c>
      <c r="I25" s="6" t="s">
        <v>116</v>
      </c>
      <c r="K25" t="str">
        <f t="shared" si="2"/>
        <v xml:space="preserve">Nombre_Tipo TEXT(50)  NOT NULL, </v>
      </c>
      <c r="P25" s="61"/>
      <c r="Q25" s="61"/>
      <c r="R25" s="61"/>
      <c r="S25" s="61"/>
      <c r="T25" s="61"/>
      <c r="U25" s="61"/>
    </row>
    <row r="26" spans="1:21" x14ac:dyDescent="0.25">
      <c r="C26" s="6" t="s">
        <v>72</v>
      </c>
      <c r="D26" s="6" t="s">
        <v>243</v>
      </c>
      <c r="E26" s="6">
        <v>255</v>
      </c>
      <c r="F26" s="6"/>
      <c r="G26" s="6"/>
      <c r="H26" s="6" t="s">
        <v>245</v>
      </c>
      <c r="I26" s="6" t="s">
        <v>117</v>
      </c>
      <c r="K26" t="str">
        <f t="shared" si="2"/>
        <v xml:space="preserve">Descripción TEXT(255)  NOT NULL, </v>
      </c>
      <c r="P26" s="61"/>
      <c r="Q26" s="61"/>
      <c r="R26" s="61"/>
      <c r="S26" s="61"/>
      <c r="T26" s="61"/>
      <c r="U26" s="61"/>
    </row>
    <row r="27" spans="1:21" x14ac:dyDescent="0.25">
      <c r="C27" s="6" t="s">
        <v>38</v>
      </c>
      <c r="D27" s="6" t="s">
        <v>243</v>
      </c>
      <c r="E27" s="6">
        <v>2</v>
      </c>
      <c r="F27" s="6"/>
      <c r="G27" s="6"/>
      <c r="H27" s="6" t="s">
        <v>245</v>
      </c>
      <c r="I27" s="6" t="s">
        <v>118</v>
      </c>
      <c r="K27" t="str">
        <f t="shared" si="2"/>
        <v xml:space="preserve">Precio TEXT(2)  NOT NULL, </v>
      </c>
    </row>
    <row r="28" spans="1:21" x14ac:dyDescent="0.25">
      <c r="C28" s="49" t="s">
        <v>96</v>
      </c>
      <c r="D28" s="6" t="s">
        <v>244</v>
      </c>
      <c r="E28" s="6">
        <v>10</v>
      </c>
      <c r="F28" s="6"/>
      <c r="G28" s="6"/>
      <c r="H28" s="6" t="s">
        <v>245</v>
      </c>
      <c r="I28" s="6"/>
      <c r="K28" t="str">
        <f>+_xlfn.CONCAT(C28,$I$3,D28,$G$3,E28,$H$3,$I$3,F28,IF(G28="sí",_xlfn.CONCAT($I$3,$G$7,$I$3),$I$3),H28,$I$3)</f>
        <v xml:space="preserve">ID_Habitación INTEGER(10)  NOT NULL </v>
      </c>
      <c r="P28" s="95" t="str">
        <f>+"FOREIGN KEY ("&amp;C28&amp;") REFERENCES "&amp;C6&amp;" ("&amp;C28&amp;")"</f>
        <v>FOREIGN KEY (ID_Habitación) REFERENCES HABITACIÓN (ID_Habitación)</v>
      </c>
      <c r="Q28" s="95"/>
      <c r="R28" s="95"/>
      <c r="S28" s="95"/>
      <c r="T28" s="95"/>
      <c r="U28" s="95"/>
    </row>
    <row r="30" spans="1:21" x14ac:dyDescent="0.25">
      <c r="C30" s="96" t="s">
        <v>51</v>
      </c>
      <c r="D30" s="96"/>
      <c r="E30" s="96"/>
      <c r="F30" s="96"/>
      <c r="G30" s="96"/>
      <c r="H30" s="96"/>
      <c r="I30" s="96"/>
      <c r="K30" s="94" t="s">
        <v>83</v>
      </c>
      <c r="P30" t="str">
        <f>+"PRAGMA table_info ("&amp;C30&amp;");"</f>
        <v>PRAGMA table_info (Sucur_Hotel);</v>
      </c>
    </row>
    <row r="31" spans="1:21" x14ac:dyDescent="0.25">
      <c r="C31" s="2" t="s">
        <v>88</v>
      </c>
      <c r="D31" s="2" t="s">
        <v>89</v>
      </c>
      <c r="E31" s="2" t="s">
        <v>90</v>
      </c>
      <c r="F31" s="2" t="s">
        <v>91</v>
      </c>
      <c r="G31" s="2" t="s">
        <v>107</v>
      </c>
      <c r="H31" s="2" t="s">
        <v>93</v>
      </c>
      <c r="I31" s="2" t="s">
        <v>94</v>
      </c>
    </row>
    <row r="32" spans="1:21" x14ac:dyDescent="0.25">
      <c r="C32" s="4" t="s">
        <v>2</v>
      </c>
      <c r="D32" s="1" t="s">
        <v>244</v>
      </c>
      <c r="E32" s="1">
        <v>10</v>
      </c>
      <c r="F32" s="1" t="s">
        <v>109</v>
      </c>
      <c r="G32" s="1" t="s">
        <v>98</v>
      </c>
      <c r="H32" s="1" t="s">
        <v>245</v>
      </c>
      <c r="I32" s="1" t="s">
        <v>119</v>
      </c>
      <c r="K32" t="str">
        <f t="shared" ref="K32:K38" si="3">+_xlfn.CONCAT(C32,$I$3,D32,$G$3,E32,$H$3,$I$3,IF(F32="","",$A$6),IF(G32="sí",_xlfn.CONCAT($I$3,$G$7,$I$3),$I$3),H32,$I$4,$I$3)</f>
        <v xml:space="preserve">ID_Hotel INTEGER(10) PRIMARY KEY AUTOINCREMENT NOT NULL, </v>
      </c>
      <c r="P32" s="61" t="str">
        <f>+_xlfn.CONCAT($I$2,$I$3,C30,$G$3,K32:K39,$H$3,$H$4)</f>
        <v>create table Sucur_Hotel(ID_Hotel INTEGER(10) PRIMARY KEY AUTOINCREMENT NOT NULL, Nombre_Hotel TEXT(50)  NOT NULL, Dirección TEXT(50)  NOT NULL, Teléfono TEXT(15)  NOT NULL, Email TEXT(35)  NOT NULL, Estrellas INTEGER(1)  NOT NULL, Ciudad TEXT(25)  NOT NULL, País TEXT(25)  NOT NULL );</v>
      </c>
      <c r="Q32" s="61"/>
      <c r="R32" s="61"/>
      <c r="S32" s="61"/>
      <c r="T32" s="61"/>
      <c r="U32" s="61"/>
    </row>
    <row r="33" spans="3:21" x14ac:dyDescent="0.25">
      <c r="C33" s="1" t="s">
        <v>25</v>
      </c>
      <c r="D33" s="1" t="s">
        <v>243</v>
      </c>
      <c r="E33" s="1">
        <v>50</v>
      </c>
      <c r="F33" s="1"/>
      <c r="G33" s="1"/>
      <c r="H33" s="1" t="s">
        <v>245</v>
      </c>
      <c r="I33" s="1" t="s">
        <v>120</v>
      </c>
      <c r="K33" t="str">
        <f t="shared" si="3"/>
        <v xml:space="preserve">Nombre_Hotel TEXT(50)  NOT NULL, </v>
      </c>
      <c r="P33" s="61"/>
      <c r="Q33" s="61"/>
      <c r="R33" s="61"/>
      <c r="S33" s="61"/>
      <c r="T33" s="61"/>
      <c r="U33" s="61"/>
    </row>
    <row r="34" spans="3:21" x14ac:dyDescent="0.25">
      <c r="C34" s="1" t="s">
        <v>121</v>
      </c>
      <c r="D34" s="1" t="s">
        <v>243</v>
      </c>
      <c r="E34" s="1">
        <v>50</v>
      </c>
      <c r="F34" s="1"/>
      <c r="G34" s="1"/>
      <c r="H34" s="1" t="s">
        <v>245</v>
      </c>
      <c r="I34" s="1" t="s">
        <v>122</v>
      </c>
      <c r="K34" t="str">
        <f t="shared" si="3"/>
        <v xml:space="preserve">Dirección TEXT(50)  NOT NULL, </v>
      </c>
      <c r="P34" s="61"/>
      <c r="Q34" s="61"/>
      <c r="R34" s="61"/>
      <c r="S34" s="61"/>
      <c r="T34" s="61"/>
      <c r="U34" s="61"/>
    </row>
    <row r="35" spans="3:21" x14ac:dyDescent="0.25">
      <c r="C35" s="1" t="s">
        <v>123</v>
      </c>
      <c r="D35" s="1" t="s">
        <v>243</v>
      </c>
      <c r="E35" s="1">
        <v>15</v>
      </c>
      <c r="F35" s="1"/>
      <c r="G35" s="1"/>
      <c r="H35" s="1" t="s">
        <v>245</v>
      </c>
      <c r="I35" s="1" t="s">
        <v>124</v>
      </c>
      <c r="K35" t="str">
        <f t="shared" si="3"/>
        <v xml:space="preserve">Teléfono TEXT(15)  NOT NULL, </v>
      </c>
    </row>
    <row r="36" spans="3:21" x14ac:dyDescent="0.25">
      <c r="C36" s="1" t="s">
        <v>125</v>
      </c>
      <c r="D36" s="1" t="s">
        <v>243</v>
      </c>
      <c r="E36" s="1">
        <v>35</v>
      </c>
      <c r="F36" s="1"/>
      <c r="G36" s="1"/>
      <c r="H36" s="1" t="s">
        <v>245</v>
      </c>
      <c r="I36" s="1" t="s">
        <v>126</v>
      </c>
      <c r="K36" t="str">
        <f t="shared" si="3"/>
        <v xml:space="preserve">Email TEXT(35)  NOT NULL, </v>
      </c>
    </row>
    <row r="37" spans="3:21" x14ac:dyDescent="0.25">
      <c r="C37" s="1" t="s">
        <v>42</v>
      </c>
      <c r="D37" s="1" t="s">
        <v>244</v>
      </c>
      <c r="E37" s="1">
        <v>1</v>
      </c>
      <c r="F37" s="1"/>
      <c r="G37" s="1"/>
      <c r="H37" s="1" t="s">
        <v>245</v>
      </c>
      <c r="I37" s="1" t="s">
        <v>127</v>
      </c>
      <c r="K37" t="str">
        <f t="shared" si="3"/>
        <v xml:space="preserve">Estrellas INTEGER(1)  NOT NULL, </v>
      </c>
    </row>
    <row r="38" spans="3:21" x14ac:dyDescent="0.25">
      <c r="C38" s="1" t="s">
        <v>128</v>
      </c>
      <c r="D38" s="1" t="s">
        <v>243</v>
      </c>
      <c r="E38" s="1">
        <v>25</v>
      </c>
      <c r="F38" s="1"/>
      <c r="G38" s="1"/>
      <c r="H38" s="1" t="s">
        <v>245</v>
      </c>
      <c r="I38" s="1" t="s">
        <v>129</v>
      </c>
      <c r="K38" t="str">
        <f t="shared" si="3"/>
        <v xml:space="preserve">Ciudad TEXT(25)  NOT NULL, </v>
      </c>
    </row>
    <row r="39" spans="3:21" x14ac:dyDescent="0.25">
      <c r="C39" s="1" t="s">
        <v>130</v>
      </c>
      <c r="D39" s="1" t="s">
        <v>243</v>
      </c>
      <c r="E39" s="1">
        <v>25</v>
      </c>
      <c r="F39" s="1"/>
      <c r="G39" s="1"/>
      <c r="H39" s="1" t="s">
        <v>245</v>
      </c>
      <c r="I39" s="1" t="s">
        <v>131</v>
      </c>
      <c r="K39" t="str">
        <f>+_xlfn.CONCAT(C39,$I$3,D39,$G$3,E39,$H$3,$I$3,F39,IF(G39="sí",_xlfn.CONCAT($I$3,$G$7,$I$3),$I$3),H39,$I$3)</f>
        <v xml:space="preserve">País TEXT(25)  NOT NULL </v>
      </c>
    </row>
    <row r="41" spans="3:21" x14ac:dyDescent="0.25">
      <c r="C41" s="97" t="s">
        <v>132</v>
      </c>
      <c r="D41" s="98"/>
      <c r="E41" s="98"/>
      <c r="F41" s="98"/>
      <c r="G41" s="98"/>
      <c r="H41" s="98"/>
      <c r="I41" s="99"/>
      <c r="K41" s="94"/>
      <c r="P41" t="str">
        <f>+"PRAGMA table_info ("&amp;C41&amp;");"</f>
        <v>PRAGMA table_info (SERVICIOS);</v>
      </c>
    </row>
    <row r="42" spans="3:21" x14ac:dyDescent="0.25">
      <c r="C42" s="2" t="s">
        <v>88</v>
      </c>
      <c r="D42" s="2" t="s">
        <v>89</v>
      </c>
      <c r="E42" s="2" t="s">
        <v>90</v>
      </c>
      <c r="F42" s="2" t="s">
        <v>91</v>
      </c>
      <c r="G42" s="2" t="s">
        <v>107</v>
      </c>
      <c r="H42" s="2" t="s">
        <v>93</v>
      </c>
      <c r="I42" s="2" t="s">
        <v>94</v>
      </c>
    </row>
    <row r="43" spans="3:21" x14ac:dyDescent="0.25">
      <c r="C43" s="4" t="s">
        <v>9</v>
      </c>
      <c r="D43" s="1" t="s">
        <v>244</v>
      </c>
      <c r="E43" s="1">
        <v>10</v>
      </c>
      <c r="F43" s="1" t="s">
        <v>109</v>
      </c>
      <c r="G43" s="1" t="s">
        <v>98</v>
      </c>
      <c r="H43" s="1" t="s">
        <v>245</v>
      </c>
      <c r="I43" s="1" t="s">
        <v>133</v>
      </c>
      <c r="K43" t="str">
        <f t="shared" ref="K43:K45" si="4">+_xlfn.CONCAT(C43,$I$3,D43,$G$3,E43,$H$3,$I$3,IF(F43="","",$A$6),IF(G43="sí",_xlfn.CONCAT($I$3,$G$7,$I$3),$I$3),H43,$I$4,$I$3)</f>
        <v xml:space="preserve">ID_Servicio INTEGER(10) PRIMARY KEY AUTOINCREMENT NOT NULL, </v>
      </c>
      <c r="P43" s="61" t="str">
        <f>+_xlfn.CONCAT($I$2,$I$3,C41,$G$3,K43:K46,$H$3,$H$4)</f>
        <v>create table SERVICIOS(ID_Servicio INTEGER(10) PRIMARY KEY AUTOINCREMENT NOT NULL, Nombre_Servicio TEXT(50)  NOT NULL, Descripción TEXT(255)  NOT NULL, Disponibilidad TEXT(9)  NOT NULL );</v>
      </c>
      <c r="Q43" s="61"/>
      <c r="R43" s="61"/>
      <c r="S43" s="61"/>
      <c r="T43" s="61"/>
      <c r="U43" s="61"/>
    </row>
    <row r="44" spans="3:21" x14ac:dyDescent="0.25">
      <c r="C44" s="1" t="s">
        <v>15</v>
      </c>
      <c r="D44" s="1" t="s">
        <v>243</v>
      </c>
      <c r="E44" s="1">
        <v>50</v>
      </c>
      <c r="F44" s="1"/>
      <c r="G44" s="1"/>
      <c r="H44" s="1" t="s">
        <v>245</v>
      </c>
      <c r="I44" s="1" t="s">
        <v>134</v>
      </c>
      <c r="K44" t="str">
        <f t="shared" si="4"/>
        <v xml:space="preserve">Nombre_Servicio TEXT(50)  NOT NULL, </v>
      </c>
      <c r="P44" s="61"/>
      <c r="Q44" s="61"/>
      <c r="R44" s="61"/>
      <c r="S44" s="61"/>
      <c r="T44" s="61"/>
      <c r="U44" s="61"/>
    </row>
    <row r="45" spans="3:21" x14ac:dyDescent="0.25">
      <c r="C45" s="1" t="s">
        <v>72</v>
      </c>
      <c r="D45" s="1" t="s">
        <v>243</v>
      </c>
      <c r="E45" s="1">
        <v>255</v>
      </c>
      <c r="F45" s="1"/>
      <c r="G45" s="1"/>
      <c r="H45" s="1" t="s">
        <v>245</v>
      </c>
      <c r="I45" s="1" t="s">
        <v>135</v>
      </c>
      <c r="K45" t="str">
        <f t="shared" si="4"/>
        <v xml:space="preserve">Descripción TEXT(255)  NOT NULL, </v>
      </c>
      <c r="P45" s="61"/>
      <c r="Q45" s="61"/>
      <c r="R45" s="61"/>
      <c r="S45" s="61"/>
      <c r="T45" s="61"/>
      <c r="U45" s="61"/>
    </row>
    <row r="46" spans="3:21" x14ac:dyDescent="0.25">
      <c r="C46" s="1" t="s">
        <v>16</v>
      </c>
      <c r="D46" s="1" t="s">
        <v>243</v>
      </c>
      <c r="E46" s="1">
        <v>9</v>
      </c>
      <c r="F46" s="1"/>
      <c r="G46" s="1"/>
      <c r="H46" s="1" t="s">
        <v>245</v>
      </c>
      <c r="I46" s="1" t="s">
        <v>136</v>
      </c>
      <c r="K46" t="str">
        <f>+_xlfn.CONCAT(C46,$I$3,D46,$G$3,E46,$H$3,$I$3,F46,IF(G46="sí",_xlfn.CONCAT($I$3,$G$7,$I$3),$I$3),H46,$I$3)</f>
        <v xml:space="preserve">Disponibilidad TEXT(9)  NOT NULL </v>
      </c>
    </row>
    <row r="48" spans="3:21" x14ac:dyDescent="0.25">
      <c r="C48" s="97" t="s">
        <v>137</v>
      </c>
      <c r="D48" s="98"/>
      <c r="E48" s="98"/>
      <c r="F48" s="98"/>
      <c r="G48" s="98"/>
      <c r="H48" s="98"/>
      <c r="I48" s="99"/>
      <c r="K48" s="94"/>
      <c r="P48" t="str">
        <f>+"PRAGMA table_info ("&amp;C48&amp;");"</f>
        <v>PRAGMA table_info (CLIENTE);</v>
      </c>
    </row>
    <row r="49" spans="1:21" x14ac:dyDescent="0.25">
      <c r="C49" s="2" t="s">
        <v>88</v>
      </c>
      <c r="D49" s="2" t="s">
        <v>89</v>
      </c>
      <c r="E49" s="2" t="s">
        <v>90</v>
      </c>
      <c r="F49" s="2" t="s">
        <v>91</v>
      </c>
      <c r="G49" s="2" t="s">
        <v>107</v>
      </c>
      <c r="H49" s="2" t="s">
        <v>138</v>
      </c>
      <c r="I49" s="2" t="s">
        <v>94</v>
      </c>
    </row>
    <row r="50" spans="1:21" x14ac:dyDescent="0.25">
      <c r="A50" s="1"/>
      <c r="C50" s="4" t="s">
        <v>17</v>
      </c>
      <c r="D50" s="1" t="s">
        <v>244</v>
      </c>
      <c r="E50" s="1">
        <v>10</v>
      </c>
      <c r="F50" s="6" t="s">
        <v>97</v>
      </c>
      <c r="G50" s="1"/>
      <c r="H50" s="1" t="s">
        <v>245</v>
      </c>
      <c r="I50" s="1" t="s">
        <v>139</v>
      </c>
      <c r="K50" t="str">
        <f t="shared" ref="K50:K54" si="5">+_xlfn.CONCAT(C50,$I$3,D50,$G$3,E50,$H$3,$I$3,IF(F50="","",$A$6),IF(G50="sí",_xlfn.CONCAT($I$3,$G$7,$I$3),$I$3),H50,$I$4,$I$3)</f>
        <v xml:space="preserve">ID_Cliente INTEGER(10) PRIMARY KEY NOT NULL, </v>
      </c>
      <c r="P50" s="61" t="str">
        <f>+_xlfn.CONCAT($I$2,$I$3,C48,$G$3,K50:K55,$H$3,$H$4)</f>
        <v>create table CLIENTE(ID_Cliente INTEGER(10) PRIMARY KEY NOT NULL, Tipo_Documento TEXT(10) UNIQUE NOT NULL, Nombre TEXT(50)  NOT NULL, Apellidos TEXT(50)  NOT NULL, Email TEXT(50)  NOT NULL, Teléfono INTEGER(20)  NOT NULL );</v>
      </c>
      <c r="Q50" s="61"/>
      <c r="R50" s="61"/>
      <c r="S50" s="61"/>
      <c r="T50" s="61"/>
      <c r="U50" s="61"/>
    </row>
    <row r="51" spans="1:21" x14ac:dyDescent="0.25">
      <c r="A51" s="1"/>
      <c r="C51" s="1" t="s">
        <v>27</v>
      </c>
      <c r="D51" s="1" t="s">
        <v>243</v>
      </c>
      <c r="E51" s="1">
        <v>10</v>
      </c>
      <c r="F51" s="1" t="s">
        <v>242</v>
      </c>
      <c r="G51" s="1"/>
      <c r="H51" s="1" t="s">
        <v>245</v>
      </c>
      <c r="I51" s="1" t="s">
        <v>140</v>
      </c>
      <c r="K51" t="str">
        <f>+_xlfn.CONCAT(C51,$I$3,D51,$G$3,E51,$H$3,$I$3,IF(F51="","",$F$51),IF(G51="sí",_xlfn.CONCAT($I$3,$G$7,$I$3),$I$3),H51,$I$4,$I$3)</f>
        <v xml:space="preserve">Tipo_Documento TEXT(10) UNIQUE NOT NULL, </v>
      </c>
      <c r="P51" s="61"/>
      <c r="Q51" s="61"/>
      <c r="R51" s="61"/>
      <c r="S51" s="61"/>
      <c r="T51" s="61"/>
      <c r="U51" s="61"/>
    </row>
    <row r="52" spans="1:21" x14ac:dyDescent="0.25">
      <c r="A52" s="1"/>
      <c r="C52" s="1" t="s">
        <v>141</v>
      </c>
      <c r="D52" s="1" t="s">
        <v>243</v>
      </c>
      <c r="E52" s="1">
        <v>50</v>
      </c>
      <c r="F52" s="1"/>
      <c r="G52" s="1"/>
      <c r="H52" s="1" t="s">
        <v>245</v>
      </c>
      <c r="I52" s="1" t="s">
        <v>142</v>
      </c>
      <c r="K52" t="str">
        <f t="shared" si="5"/>
        <v xml:space="preserve">Nombre TEXT(50)  NOT NULL, </v>
      </c>
      <c r="P52" s="61"/>
      <c r="Q52" s="61"/>
      <c r="R52" s="61"/>
      <c r="S52" s="61"/>
      <c r="T52" s="61"/>
      <c r="U52" s="61"/>
    </row>
    <row r="53" spans="1:21" x14ac:dyDescent="0.25">
      <c r="A53" s="1"/>
      <c r="C53" s="1" t="s">
        <v>143</v>
      </c>
      <c r="D53" s="1" t="s">
        <v>243</v>
      </c>
      <c r="E53" s="1">
        <v>50</v>
      </c>
      <c r="F53" s="1"/>
      <c r="G53" s="1"/>
      <c r="H53" s="1" t="s">
        <v>245</v>
      </c>
      <c r="I53" s="1" t="s">
        <v>144</v>
      </c>
      <c r="K53" t="str">
        <f t="shared" si="5"/>
        <v xml:space="preserve">Apellidos TEXT(50)  NOT NULL, </v>
      </c>
      <c r="P53" s="17"/>
      <c r="Q53" s="17"/>
      <c r="R53" s="17"/>
      <c r="S53" s="17"/>
      <c r="T53" s="17"/>
      <c r="U53" s="17"/>
    </row>
    <row r="54" spans="1:21" x14ac:dyDescent="0.25">
      <c r="A54" s="1"/>
      <c r="C54" s="1" t="s">
        <v>125</v>
      </c>
      <c r="D54" s="1" t="s">
        <v>243</v>
      </c>
      <c r="E54" s="1">
        <v>50</v>
      </c>
      <c r="F54" s="1"/>
      <c r="G54" s="1"/>
      <c r="H54" s="1" t="s">
        <v>245</v>
      </c>
      <c r="I54" s="1" t="s">
        <v>145</v>
      </c>
      <c r="K54" t="str">
        <f t="shared" si="5"/>
        <v xml:space="preserve">Email TEXT(50)  NOT NULL, </v>
      </c>
    </row>
    <row r="55" spans="1:21" x14ac:dyDescent="0.25">
      <c r="A55" s="1"/>
      <c r="C55" s="1" t="s">
        <v>123</v>
      </c>
      <c r="D55" s="1" t="s">
        <v>244</v>
      </c>
      <c r="E55" s="1">
        <v>20</v>
      </c>
      <c r="F55" s="1"/>
      <c r="G55" s="1"/>
      <c r="H55" s="1" t="s">
        <v>245</v>
      </c>
      <c r="I55" s="1" t="s">
        <v>146</v>
      </c>
      <c r="K55" t="str">
        <f>+_xlfn.CONCAT(C55,$I$3,D55,$G$3,E55,$H$3,$I$3,F55,IF(G55="sí",_xlfn.CONCAT($I$3,$G$7,$I$3),$I$3),H55,$I$3)</f>
        <v xml:space="preserve">Teléfono INTEGER(20)  NOT NULL </v>
      </c>
    </row>
    <row r="57" spans="1:21" x14ac:dyDescent="0.25">
      <c r="C57" s="101" t="s">
        <v>30</v>
      </c>
      <c r="D57" s="101"/>
      <c r="E57" s="101"/>
      <c r="F57" s="101"/>
      <c r="G57" s="101"/>
      <c r="H57" s="101"/>
      <c r="I57" s="101"/>
      <c r="P57" t="str">
        <f>+"PRAGMA table_info ("&amp;C57&amp;");"</f>
        <v>PRAGMA table_info (EncReserva);</v>
      </c>
    </row>
    <row r="58" spans="1:21" x14ac:dyDescent="0.25">
      <c r="C58" s="2" t="s">
        <v>88</v>
      </c>
      <c r="D58" s="2" t="s">
        <v>89</v>
      </c>
      <c r="E58" s="2" t="s">
        <v>90</v>
      </c>
      <c r="F58" s="2" t="s">
        <v>91</v>
      </c>
      <c r="G58" s="2" t="s">
        <v>107</v>
      </c>
      <c r="H58" s="2" t="s">
        <v>93</v>
      </c>
      <c r="I58" s="2" t="s">
        <v>94</v>
      </c>
    </row>
    <row r="59" spans="1:21" ht="15" customHeight="1" x14ac:dyDescent="0.25">
      <c r="C59" s="4" t="s">
        <v>68</v>
      </c>
      <c r="D59" s="1" t="s">
        <v>244</v>
      </c>
      <c r="E59" s="1">
        <v>10</v>
      </c>
      <c r="F59" s="1" t="s">
        <v>109</v>
      </c>
      <c r="G59" s="1" t="s">
        <v>98</v>
      </c>
      <c r="H59" s="1" t="s">
        <v>245</v>
      </c>
      <c r="I59" s="1" t="s">
        <v>147</v>
      </c>
      <c r="K59" t="str">
        <f t="shared" ref="K59:K65" si="6">+_xlfn.CONCAT(C59,$I$3,D59,$G$3,E59,$H$3,$I$3,IF(F59="","",$A$6),IF(G59="sí",_xlfn.CONCAT($I$3,$G$7,$I$3),$I$3),H59,$I$4,$I$3)</f>
        <v xml:space="preserve">ID_Reserva INTEGER(10) PRIMARY KEY AUTOINCREMENT NOT NULL, </v>
      </c>
      <c r="P59" s="61" t="str">
        <f>+_xlfn.CONCAT($I$2,$I$3,C57,$G$3,K59:K66,$H$3,$H$4)</f>
        <v>create table EncReserva(ID_Reserva INTEGER(10) PRIMARY KEY AUTOINCREMENT NOT NULL, Fecha_Inicio DATE()  NOT NULL, Fecha_Fin DATE()  NOT NULL, Est_Reserva TEXT(10)  NOT NULL, Cant_Per INTEGER(2)  NOT NULL, ID_Cliente INTEGER(10)  NOT NULL, ID_TipoH INTEGER(10)  NOT NULL, ID_Forma_Pago INTEGER(10)  NOT NULL );</v>
      </c>
      <c r="Q59" s="61"/>
      <c r="R59" s="61"/>
      <c r="S59" s="61"/>
      <c r="T59" s="61"/>
      <c r="U59" s="61"/>
    </row>
    <row r="60" spans="1:21" x14ac:dyDescent="0.25">
      <c r="C60" s="1" t="s">
        <v>73</v>
      </c>
      <c r="D60" s="1" t="s">
        <v>261</v>
      </c>
      <c r="E60" s="1"/>
      <c r="F60" s="1"/>
      <c r="G60" s="1"/>
      <c r="H60" s="1" t="s">
        <v>245</v>
      </c>
      <c r="I60" s="1" t="s">
        <v>148</v>
      </c>
      <c r="K60" t="str">
        <f t="shared" si="6"/>
        <v xml:space="preserve">Fecha_Inicio DATE()  NOT NULL, </v>
      </c>
      <c r="P60" s="61"/>
      <c r="Q60" s="61"/>
      <c r="R60" s="61"/>
      <c r="S60" s="61"/>
      <c r="T60" s="61"/>
      <c r="U60" s="61"/>
    </row>
    <row r="61" spans="1:21" x14ac:dyDescent="0.25">
      <c r="C61" s="1" t="s">
        <v>74</v>
      </c>
      <c r="D61" s="1" t="s">
        <v>261</v>
      </c>
      <c r="E61" s="1"/>
      <c r="F61" s="1"/>
      <c r="G61" s="1"/>
      <c r="H61" s="1" t="s">
        <v>245</v>
      </c>
      <c r="I61" s="1" t="s">
        <v>149</v>
      </c>
      <c r="K61" t="str">
        <f t="shared" si="6"/>
        <v xml:space="preserve">Fecha_Fin DATE()  NOT NULL, </v>
      </c>
      <c r="P61" s="61"/>
      <c r="Q61" s="61"/>
      <c r="R61" s="61"/>
      <c r="S61" s="61"/>
      <c r="T61" s="61"/>
      <c r="U61" s="61"/>
    </row>
    <row r="62" spans="1:21" x14ac:dyDescent="0.25">
      <c r="C62" s="1" t="s">
        <v>161</v>
      </c>
      <c r="D62" s="1" t="s">
        <v>243</v>
      </c>
      <c r="E62" s="1">
        <v>10</v>
      </c>
      <c r="F62" s="1"/>
      <c r="G62" s="1"/>
      <c r="H62" s="1" t="s">
        <v>245</v>
      </c>
      <c r="I62" s="1" t="s">
        <v>150</v>
      </c>
      <c r="K62" t="str">
        <f t="shared" si="6"/>
        <v xml:space="preserve">Est_Reserva TEXT(10)  NOT NULL, </v>
      </c>
    </row>
    <row r="63" spans="1:21" x14ac:dyDescent="0.25">
      <c r="C63" s="1" t="s">
        <v>160</v>
      </c>
      <c r="D63" s="1" t="s">
        <v>244</v>
      </c>
      <c r="E63" s="1">
        <v>2</v>
      </c>
      <c r="F63" s="1"/>
      <c r="G63" s="1"/>
      <c r="H63" s="1" t="s">
        <v>245</v>
      </c>
      <c r="I63" s="1" t="s">
        <v>151</v>
      </c>
      <c r="K63" t="str">
        <f t="shared" si="6"/>
        <v xml:space="preserve">Cant_Per INTEGER(2)  NOT NULL, </v>
      </c>
    </row>
    <row r="64" spans="1:21" x14ac:dyDescent="0.25">
      <c r="C64" s="5" t="s">
        <v>17</v>
      </c>
      <c r="D64" s="1" t="s">
        <v>244</v>
      </c>
      <c r="E64" s="1">
        <v>10</v>
      </c>
      <c r="F64" s="1"/>
      <c r="G64" s="1"/>
      <c r="H64" s="1" t="s">
        <v>245</v>
      </c>
      <c r="I64" s="1" t="s">
        <v>152</v>
      </c>
      <c r="K64" t="str">
        <f t="shared" si="6"/>
        <v xml:space="preserve">ID_Cliente INTEGER(10)  NOT NULL, </v>
      </c>
      <c r="P64" s="95" t="str">
        <f>+"FOREIGN KEY ("&amp;C64&amp;") REFERENCES "&amp;C48&amp;" ("&amp;C64&amp;")"</f>
        <v>FOREIGN KEY (ID_Cliente) REFERENCES CLIENTE (ID_Cliente)</v>
      </c>
      <c r="Q64" s="95"/>
      <c r="R64" s="95"/>
      <c r="S64" s="95"/>
      <c r="T64" s="95"/>
      <c r="U64" s="95"/>
    </row>
    <row r="65" spans="3:21" x14ac:dyDescent="0.25">
      <c r="C65" s="5" t="s">
        <v>60</v>
      </c>
      <c r="D65" s="1" t="s">
        <v>244</v>
      </c>
      <c r="E65" s="1">
        <v>10</v>
      </c>
      <c r="F65" s="1"/>
      <c r="G65" s="1"/>
      <c r="H65" s="1" t="s">
        <v>245</v>
      </c>
      <c r="I65" s="1" t="s">
        <v>153</v>
      </c>
      <c r="K65" t="str">
        <f t="shared" si="6"/>
        <v xml:space="preserve">ID_TipoH INTEGER(10)  NOT NULL, </v>
      </c>
      <c r="P65" s="95" t="str">
        <f>+"FOREIGN KEY ("&amp;C65&amp;") REFERENCES "&amp;C22&amp;" ("&amp;C65&amp;")"</f>
        <v>FOREIGN KEY (ID_TipoH) REFERENCES Tipo_Habitacion (ID_TipoH)</v>
      </c>
      <c r="Q65" s="95"/>
      <c r="R65" s="95"/>
      <c r="S65" s="95"/>
      <c r="T65" s="95"/>
      <c r="U65" s="95"/>
    </row>
    <row r="66" spans="3:21" x14ac:dyDescent="0.25">
      <c r="C66" s="5" t="s">
        <v>7</v>
      </c>
      <c r="D66" s="1" t="s">
        <v>244</v>
      </c>
      <c r="E66" s="1">
        <v>10</v>
      </c>
      <c r="F66" s="1"/>
      <c r="G66" s="1"/>
      <c r="H66" s="1" t="s">
        <v>245</v>
      </c>
      <c r="I66" s="1" t="s">
        <v>154</v>
      </c>
      <c r="K66" t="str">
        <f>+_xlfn.CONCAT(C66,$I$3,D66,$G$3,E66,$H$3,$I$3,F66,IF(G66="sí",_xlfn.CONCAT($I$3,$G$7,$I$3),$I$3),H66,$I$3)</f>
        <v xml:space="preserve">ID_Forma_Pago INTEGER(10)  NOT NULL </v>
      </c>
      <c r="P66" s="95" t="str">
        <f>+"FOREIGN KEY ("&amp;C66&amp;") REFERENCES "&amp;C14&amp;" ("&amp;C66&amp;")"</f>
        <v>FOREIGN KEY (ID_Forma_Pago) REFERENCES FORMA_PAGO (ID_Forma_Pago)</v>
      </c>
      <c r="Q66" s="95"/>
      <c r="R66" s="95"/>
      <c r="S66" s="95"/>
      <c r="T66" s="95"/>
      <c r="U66" s="95"/>
    </row>
    <row r="68" spans="3:21" x14ac:dyDescent="0.25">
      <c r="C68" s="101" t="s">
        <v>67</v>
      </c>
      <c r="D68" s="101"/>
      <c r="E68" s="101"/>
      <c r="F68" s="101"/>
      <c r="G68" s="101"/>
      <c r="H68" s="101"/>
      <c r="I68" s="101"/>
      <c r="P68" t="str">
        <f>+"PRAGMA table_info ("&amp;C68&amp;");"</f>
        <v>PRAGMA table_info (detReserva);</v>
      </c>
    </row>
    <row r="69" spans="3:21" x14ac:dyDescent="0.25">
      <c r="C69" s="2" t="s">
        <v>88</v>
      </c>
      <c r="D69" s="2" t="s">
        <v>89</v>
      </c>
      <c r="E69" s="2" t="s">
        <v>90</v>
      </c>
      <c r="F69" s="2" t="s">
        <v>91</v>
      </c>
      <c r="G69" s="2" t="s">
        <v>107</v>
      </c>
      <c r="H69" s="2" t="s">
        <v>93</v>
      </c>
      <c r="I69" s="2" t="s">
        <v>94</v>
      </c>
    </row>
    <row r="70" spans="3:21" x14ac:dyDescent="0.25">
      <c r="C70" s="4" t="s">
        <v>155</v>
      </c>
      <c r="D70" s="1" t="s">
        <v>244</v>
      </c>
      <c r="E70" s="1">
        <v>10</v>
      </c>
      <c r="F70" s="1" t="s">
        <v>109</v>
      </c>
      <c r="G70" s="1" t="s">
        <v>98</v>
      </c>
      <c r="H70" s="1" t="s">
        <v>245</v>
      </c>
      <c r="I70" s="1" t="s">
        <v>147</v>
      </c>
      <c r="K70" t="str">
        <f t="shared" ref="K70:K73" si="7">+_xlfn.CONCAT(C70,$I$3,D70,$G$3,E70,$H$3,$I$3,IF(F70="","",$A$6),IF(G70="sí",_xlfn.CONCAT($I$3,$G$7,$I$3),$I$3),H70,$I$4,$I$3)</f>
        <v xml:space="preserve">ID_det_Reserva INTEGER(10) PRIMARY KEY AUTOINCREMENT NOT NULL, </v>
      </c>
      <c r="P70" s="61" t="str">
        <f>+_xlfn.CONCAT($I$2,$I$3,C68,$G$3,K70:K74,$H$3,$H$4)</f>
        <v>create table detReserva(ID_det_Reserva INTEGER(10) PRIMARY KEY AUTOINCREMENT NOT NULL, Descripción TEXT(100)  NOT NULL, Descuento REAL(1)  NOT NULL, Precio REAL(20)  NOT NULL, ID_Reserva INTEGER(10)  NOT NULL );</v>
      </c>
      <c r="Q70" s="61"/>
      <c r="R70" s="61"/>
      <c r="S70" s="61"/>
      <c r="T70" s="61"/>
      <c r="U70" s="61"/>
    </row>
    <row r="71" spans="3:21" x14ac:dyDescent="0.25">
      <c r="C71" s="1" t="s">
        <v>72</v>
      </c>
      <c r="D71" s="1" t="s">
        <v>243</v>
      </c>
      <c r="E71" s="1">
        <v>100</v>
      </c>
      <c r="F71" s="1"/>
      <c r="G71" s="1"/>
      <c r="H71" s="1" t="s">
        <v>245</v>
      </c>
      <c r="I71" s="1" t="s">
        <v>156</v>
      </c>
      <c r="K71" t="str">
        <f t="shared" si="7"/>
        <v xml:space="preserve">Descripción TEXT(100)  NOT NULL, </v>
      </c>
      <c r="P71" s="61"/>
      <c r="Q71" s="61"/>
      <c r="R71" s="61"/>
      <c r="S71" s="61"/>
      <c r="T71" s="61"/>
      <c r="U71" s="61"/>
    </row>
    <row r="72" spans="3:21" x14ac:dyDescent="0.25">
      <c r="C72" s="1" t="s">
        <v>22</v>
      </c>
      <c r="D72" s="1" t="s">
        <v>254</v>
      </c>
      <c r="E72" s="47">
        <v>1</v>
      </c>
      <c r="F72" s="1"/>
      <c r="G72" s="1"/>
      <c r="H72" s="1" t="s">
        <v>245</v>
      </c>
      <c r="I72" s="1" t="s">
        <v>157</v>
      </c>
      <c r="K72" t="str">
        <f t="shared" si="7"/>
        <v xml:space="preserve">Descuento REAL(1)  NOT NULL, </v>
      </c>
      <c r="P72" s="61"/>
      <c r="Q72" s="61"/>
      <c r="R72" s="61"/>
      <c r="S72" s="61"/>
      <c r="T72" s="61"/>
      <c r="U72" s="61"/>
    </row>
    <row r="73" spans="3:21" x14ac:dyDescent="0.25">
      <c r="C73" s="1" t="s">
        <v>38</v>
      </c>
      <c r="D73" s="1" t="s">
        <v>254</v>
      </c>
      <c r="E73" s="1">
        <v>20</v>
      </c>
      <c r="F73" s="1"/>
      <c r="G73" s="1"/>
      <c r="H73" s="1" t="s">
        <v>245</v>
      </c>
      <c r="I73" s="1" t="s">
        <v>158</v>
      </c>
      <c r="K73" t="str">
        <f t="shared" si="7"/>
        <v xml:space="preserve">Precio REAL(20)  NOT NULL, </v>
      </c>
    </row>
    <row r="74" spans="3:21" x14ac:dyDescent="0.25">
      <c r="C74" s="48" t="s">
        <v>68</v>
      </c>
      <c r="D74" s="1" t="s">
        <v>244</v>
      </c>
      <c r="E74" s="1">
        <v>10</v>
      </c>
      <c r="F74" s="1"/>
      <c r="G74" s="1"/>
      <c r="H74" s="1" t="s">
        <v>245</v>
      </c>
      <c r="I74" s="1" t="s">
        <v>159</v>
      </c>
      <c r="K74" t="str">
        <f>+_xlfn.CONCAT(C74,$I$3,D74,$G$3,E74,$H$3,$I$3,F74,IF(G74="sí",_xlfn.CONCAT($I$3,$G$7,$I$3),$I$3),H74,$I$3)</f>
        <v xml:space="preserve">ID_Reserva INTEGER(10)  NOT NULL </v>
      </c>
      <c r="P74" s="95" t="str">
        <f>+"FOREIGN KEY ("&amp;C74&amp;") REFERENCES "&amp;C57&amp;" ("&amp;C74&amp;")"</f>
        <v>FOREIGN KEY (ID_Reserva) REFERENCES EncReserva (ID_Reserva)</v>
      </c>
      <c r="Q74" s="95"/>
      <c r="R74" s="95"/>
      <c r="S74" s="95"/>
      <c r="T74" s="95"/>
      <c r="U74" s="95"/>
    </row>
  </sheetData>
  <mergeCells count="24">
    <mergeCell ref="P65:U65"/>
    <mergeCell ref="P66:U66"/>
    <mergeCell ref="P74:U74"/>
    <mergeCell ref="P24:U26"/>
    <mergeCell ref="P12:U12"/>
    <mergeCell ref="P19:U19"/>
    <mergeCell ref="P28:U28"/>
    <mergeCell ref="P64:U64"/>
    <mergeCell ref="C68:I68"/>
    <mergeCell ref="P70:U72"/>
    <mergeCell ref="P59:U61"/>
    <mergeCell ref="F1:I1"/>
    <mergeCell ref="P32:U34"/>
    <mergeCell ref="P43:U45"/>
    <mergeCell ref="P50:U52"/>
    <mergeCell ref="C41:I41"/>
    <mergeCell ref="C22:I22"/>
    <mergeCell ref="C48:I48"/>
    <mergeCell ref="C6:I6"/>
    <mergeCell ref="C57:I57"/>
    <mergeCell ref="C14:I14"/>
    <mergeCell ref="C30:I30"/>
    <mergeCell ref="P8:U9"/>
    <mergeCell ref="P16:U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EA21-A739-40F6-8A1A-AD2DC2E133B2}">
  <dimension ref="B2:Y73"/>
  <sheetViews>
    <sheetView topLeftCell="A29" zoomScale="90" zoomScaleNormal="90" workbookViewId="0">
      <selection activeCell="U51" sqref="U51"/>
    </sheetView>
  </sheetViews>
  <sheetFormatPr baseColWidth="10" defaultColWidth="11.42578125" defaultRowHeight="15" x14ac:dyDescent="0.25"/>
  <cols>
    <col min="1" max="1" width="9.140625"/>
    <col min="2" max="2" width="14.7109375" style="50" bestFit="1" customWidth="1"/>
    <col min="3" max="3" width="18.5703125" style="50" bestFit="1" customWidth="1"/>
    <col min="4" max="4" width="13.42578125" style="50" bestFit="1" customWidth="1"/>
    <col min="5" max="5" width="19.85546875" style="50" customWidth="1"/>
    <col min="6" max="6" width="18.140625" style="50" bestFit="1" customWidth="1"/>
    <col min="7" max="7" width="17.42578125" style="50" customWidth="1"/>
    <col min="8" max="8" width="8.85546875" style="50" bestFit="1" customWidth="1"/>
    <col min="9" max="9" width="14.7109375" style="50" bestFit="1" customWidth="1"/>
    <col min="10" max="12" width="9.140625" style="103"/>
    <col min="13" max="13" width="7.140625" style="103" customWidth="1"/>
    <col min="14" max="22" width="11.42578125" style="103"/>
  </cols>
  <sheetData>
    <row r="2" spans="2:25" x14ac:dyDescent="0.25">
      <c r="B2" s="70" t="s">
        <v>86</v>
      </c>
      <c r="C2" s="71"/>
      <c r="D2" s="71"/>
      <c r="E2" s="71"/>
      <c r="F2" s="72"/>
      <c r="G2" s="73"/>
      <c r="H2" s="73"/>
      <c r="I2" s="73"/>
      <c r="J2" s="102"/>
      <c r="K2" s="102"/>
      <c r="L2" s="102"/>
      <c r="M2" s="102"/>
      <c r="N2" s="102"/>
      <c r="O2" s="102"/>
    </row>
    <row r="3" spans="2:25" s="51" customFormat="1" x14ac:dyDescent="0.25">
      <c r="B3" s="74" t="s">
        <v>96</v>
      </c>
      <c r="C3" s="74" t="s">
        <v>101</v>
      </c>
      <c r="D3" s="74" t="s">
        <v>4</v>
      </c>
      <c r="E3" s="74" t="s">
        <v>16</v>
      </c>
      <c r="F3" s="74" t="s">
        <v>2</v>
      </c>
      <c r="G3" s="73"/>
      <c r="H3" s="73"/>
      <c r="I3" s="73"/>
      <c r="J3" s="102"/>
      <c r="K3" s="102"/>
      <c r="L3" s="102"/>
      <c r="M3" s="102" t="str">
        <f>+"INSERT INTO "&amp;B2&amp;" ("&amp;C3&amp;","&amp;D3&amp;","&amp;E3&amp;","&amp;F3&amp;") VALUES"</f>
        <v>INSERT INTO HABITACIÓN (Número_Habitación,Capacidad,Disponibilidad,ID_Hotel) VALUES</v>
      </c>
      <c r="N3" s="102"/>
      <c r="O3" s="102"/>
      <c r="P3" s="103"/>
      <c r="Q3" s="103"/>
      <c r="R3" s="103"/>
      <c r="S3" s="103"/>
      <c r="T3" s="103"/>
      <c r="U3" s="103"/>
      <c r="V3" s="103"/>
      <c r="W3"/>
      <c r="X3"/>
      <c r="Y3"/>
    </row>
    <row r="4" spans="2:25" ht="15" customHeight="1" x14ac:dyDescent="0.25">
      <c r="B4" s="66"/>
      <c r="C4" s="66">
        <v>101</v>
      </c>
      <c r="D4" s="66">
        <v>1</v>
      </c>
      <c r="E4" s="66" t="s">
        <v>64</v>
      </c>
      <c r="F4" s="67">
        <v>1</v>
      </c>
      <c r="G4" s="73"/>
      <c r="H4" s="73"/>
      <c r="I4" s="73"/>
      <c r="J4" s="102"/>
      <c r="K4" s="102"/>
      <c r="L4" s="102"/>
      <c r="M4" s="102" t="str">
        <f>+"('"&amp;C4&amp;"',"&amp;D4&amp;",'"&amp;E4&amp;"',"&amp;F4&amp;"),"</f>
        <v>('101',1,'Disponible',1),</v>
      </c>
      <c r="N4" s="102"/>
      <c r="O4" s="102"/>
    </row>
    <row r="5" spans="2:25" x14ac:dyDescent="0.25">
      <c r="B5" s="66"/>
      <c r="C5" s="66">
        <v>102</v>
      </c>
      <c r="D5" s="66">
        <v>2</v>
      </c>
      <c r="E5" s="66" t="s">
        <v>241</v>
      </c>
      <c r="F5" s="67">
        <v>1</v>
      </c>
      <c r="G5" s="73"/>
      <c r="H5" s="73"/>
      <c r="I5" s="73"/>
      <c r="J5" s="102"/>
      <c r="K5" s="102"/>
      <c r="L5" s="102"/>
      <c r="M5" s="102" t="str">
        <f t="shared" ref="M5:M10" si="0">+"('"&amp;C5&amp;"',"&amp;D5&amp;",'"&amp;E5&amp;"',"&amp;F5&amp;"),"</f>
        <v>('102',2,'Ocupada',1),</v>
      </c>
      <c r="N5" s="102"/>
      <c r="O5" s="102"/>
    </row>
    <row r="6" spans="2:25" x14ac:dyDescent="0.25">
      <c r="B6" s="66"/>
      <c r="C6" s="66">
        <v>201</v>
      </c>
      <c r="D6" s="66">
        <v>2</v>
      </c>
      <c r="E6" s="66" t="s">
        <v>64</v>
      </c>
      <c r="F6" s="67">
        <v>2</v>
      </c>
      <c r="G6" s="73"/>
      <c r="H6" s="73"/>
      <c r="I6" s="73"/>
      <c r="J6" s="102"/>
      <c r="K6" s="102"/>
      <c r="L6" s="102"/>
      <c r="M6" s="102" t="str">
        <f t="shared" si="0"/>
        <v>('201',2,'Disponible',2),</v>
      </c>
      <c r="N6" s="102"/>
      <c r="O6" s="102"/>
    </row>
    <row r="7" spans="2:25" x14ac:dyDescent="0.25">
      <c r="B7" s="66"/>
      <c r="C7" s="66">
        <v>202</v>
      </c>
      <c r="D7" s="66">
        <v>3</v>
      </c>
      <c r="E7" s="66" t="s">
        <v>241</v>
      </c>
      <c r="F7" s="67">
        <v>2</v>
      </c>
      <c r="G7" s="73"/>
      <c r="H7" s="73"/>
      <c r="I7" s="73"/>
      <c r="J7" s="102"/>
      <c r="K7" s="102"/>
      <c r="L7" s="102"/>
      <c r="M7" s="102" t="str">
        <f t="shared" si="0"/>
        <v>('202',3,'Ocupada',2),</v>
      </c>
      <c r="N7" s="102"/>
      <c r="O7" s="102"/>
    </row>
    <row r="8" spans="2:25" x14ac:dyDescent="0.25">
      <c r="B8" s="75"/>
      <c r="C8" s="66">
        <v>103</v>
      </c>
      <c r="D8" s="66">
        <v>3</v>
      </c>
      <c r="E8" s="66" t="s">
        <v>64</v>
      </c>
      <c r="F8" s="67">
        <v>3</v>
      </c>
      <c r="G8" s="73"/>
      <c r="H8" s="73"/>
      <c r="I8" s="73"/>
      <c r="J8" s="102"/>
      <c r="K8" s="102"/>
      <c r="L8" s="102"/>
      <c r="M8" s="102" t="str">
        <f t="shared" si="0"/>
        <v>('103',3,'Disponible',3),</v>
      </c>
      <c r="N8" s="102"/>
      <c r="O8" s="102"/>
    </row>
    <row r="9" spans="2:25" x14ac:dyDescent="0.25">
      <c r="B9" s="75"/>
      <c r="C9" s="66">
        <v>104</v>
      </c>
      <c r="D9" s="66">
        <v>3</v>
      </c>
      <c r="E9" s="66" t="s">
        <v>64</v>
      </c>
      <c r="F9" s="67">
        <v>4</v>
      </c>
      <c r="G9" s="73"/>
      <c r="H9" s="73"/>
      <c r="I9" s="73"/>
      <c r="J9" s="102"/>
      <c r="K9" s="102"/>
      <c r="L9" s="102"/>
      <c r="M9" s="102" t="str">
        <f t="shared" si="0"/>
        <v>('104',3,'Disponible',4),</v>
      </c>
      <c r="N9" s="102"/>
      <c r="O9" s="102"/>
    </row>
    <row r="10" spans="2:25" x14ac:dyDescent="0.25">
      <c r="B10" s="75"/>
      <c r="C10" s="66">
        <v>201</v>
      </c>
      <c r="D10" s="66">
        <v>3</v>
      </c>
      <c r="E10" s="66" t="s">
        <v>64</v>
      </c>
      <c r="F10" s="67">
        <v>5</v>
      </c>
      <c r="G10" s="73"/>
      <c r="H10" s="73"/>
      <c r="I10" s="73"/>
      <c r="J10" s="102"/>
      <c r="K10" s="102"/>
      <c r="L10" s="102"/>
      <c r="M10" s="102" t="str">
        <f t="shared" si="0"/>
        <v>('201',3,'Disponible',5),</v>
      </c>
      <c r="N10" s="102"/>
      <c r="O10" s="102"/>
    </row>
    <row r="11" spans="2:25" x14ac:dyDescent="0.25">
      <c r="B11" s="75"/>
      <c r="C11" s="66">
        <v>204</v>
      </c>
      <c r="D11" s="66">
        <v>3</v>
      </c>
      <c r="E11" s="66" t="s">
        <v>64</v>
      </c>
      <c r="F11" s="67">
        <v>5</v>
      </c>
      <c r="G11" s="73"/>
      <c r="H11" s="73"/>
      <c r="I11" s="73"/>
      <c r="J11" s="102"/>
      <c r="K11" s="102"/>
      <c r="L11" s="102"/>
      <c r="M11" s="102" t="str">
        <f>+"('"&amp;C11&amp;"',"&amp;D11&amp;",'"&amp;E11&amp;"',"&amp;F11&amp;");"</f>
        <v>('204',3,'Disponible',5);</v>
      </c>
      <c r="N11" s="102"/>
      <c r="O11" s="102"/>
    </row>
    <row r="12" spans="2:25" x14ac:dyDescent="0.25">
      <c r="B12" s="76"/>
      <c r="C12" s="76"/>
      <c r="D12" s="76"/>
      <c r="E12" s="76"/>
      <c r="F12" s="76"/>
      <c r="G12" s="73"/>
      <c r="H12" s="73"/>
      <c r="I12" s="73"/>
      <c r="J12" s="102"/>
      <c r="K12" s="102"/>
      <c r="L12" s="102"/>
      <c r="M12" s="102"/>
      <c r="N12" s="102"/>
      <c r="O12" s="102"/>
    </row>
    <row r="13" spans="2:25" x14ac:dyDescent="0.25">
      <c r="B13" s="70" t="s">
        <v>105</v>
      </c>
      <c r="C13" s="71"/>
      <c r="D13" s="71"/>
      <c r="E13" s="72"/>
      <c r="F13" s="73"/>
      <c r="G13" s="73"/>
      <c r="H13" s="73"/>
      <c r="I13" s="73"/>
      <c r="J13" s="102"/>
      <c r="K13" s="102"/>
      <c r="L13" s="102"/>
      <c r="M13" s="102"/>
      <c r="N13" s="102"/>
      <c r="O13" s="102"/>
    </row>
    <row r="14" spans="2:25" s="51" customFormat="1" x14ac:dyDescent="0.25">
      <c r="B14" s="74" t="s">
        <v>7</v>
      </c>
      <c r="C14" s="74" t="s">
        <v>13</v>
      </c>
      <c r="D14" s="74" t="s">
        <v>63</v>
      </c>
      <c r="E14" s="74" t="s">
        <v>9</v>
      </c>
      <c r="F14" s="73"/>
      <c r="G14" s="73"/>
      <c r="H14" s="73"/>
      <c r="I14" s="73"/>
      <c r="J14" s="102"/>
      <c r="K14" s="102"/>
      <c r="L14" s="102"/>
      <c r="M14" s="102" t="str">
        <f>+"INSERT INTO "&amp;B13&amp;" ("&amp;C14&amp;","&amp;D14&amp;","&amp;E14&amp;") VALUES"</f>
        <v>INSERT INTO FORMA_PAGO (Tipo_Pago,Detalles_Pago,ID_Servicio) VALUES</v>
      </c>
      <c r="N14" s="102"/>
      <c r="O14" s="102"/>
      <c r="P14" s="103"/>
      <c r="Q14" s="103"/>
      <c r="R14" s="103"/>
      <c r="S14" s="103"/>
      <c r="T14" s="103"/>
      <c r="U14" s="103"/>
      <c r="V14" s="103"/>
      <c r="W14"/>
      <c r="X14"/>
      <c r="Y14"/>
    </row>
    <row r="15" spans="2:25" x14ac:dyDescent="0.25">
      <c r="B15" s="66"/>
      <c r="C15" s="66" t="s">
        <v>198</v>
      </c>
      <c r="D15" s="66" t="s">
        <v>199</v>
      </c>
      <c r="E15" s="67">
        <v>1</v>
      </c>
      <c r="F15" s="73"/>
      <c r="G15" s="73"/>
      <c r="H15" s="76"/>
      <c r="I15" s="76"/>
      <c r="J15" s="102"/>
      <c r="K15" s="104"/>
      <c r="L15" s="104"/>
      <c r="M15" s="102" t="str">
        <f>+"('"&amp;C15&amp;"','"&amp;D15&amp;"',"&amp;E15&amp;"),"</f>
        <v>('Tarjeta','Pago con tarjeta de crédito/débito',1),</v>
      </c>
      <c r="N15" s="102"/>
      <c r="O15" s="102"/>
    </row>
    <row r="16" spans="2:25" x14ac:dyDescent="0.25">
      <c r="B16" s="66"/>
      <c r="C16" s="66" t="s">
        <v>200</v>
      </c>
      <c r="D16" s="66" t="s">
        <v>201</v>
      </c>
      <c r="E16" s="67">
        <v>2</v>
      </c>
      <c r="F16" s="76"/>
      <c r="G16" s="76"/>
      <c r="H16" s="76"/>
      <c r="I16" s="76"/>
      <c r="J16" s="102"/>
      <c r="K16" s="104"/>
      <c r="L16" s="104"/>
      <c r="M16" s="102" t="str">
        <f t="shared" ref="M16:M17" si="1">+"('"&amp;C16&amp;"','"&amp;D16&amp;"',"&amp;E16&amp;"),"</f>
        <v>('Efectivo','Pago en efectivo',2),</v>
      </c>
      <c r="N16" s="102"/>
      <c r="O16" s="102"/>
    </row>
    <row r="17" spans="2:15" x14ac:dyDescent="0.25">
      <c r="B17" s="66"/>
      <c r="C17" s="66" t="s">
        <v>202</v>
      </c>
      <c r="D17" s="66" t="s">
        <v>203</v>
      </c>
      <c r="E17" s="67">
        <v>2</v>
      </c>
      <c r="F17" s="76"/>
      <c r="G17" s="76"/>
      <c r="H17" s="76"/>
      <c r="I17" s="76"/>
      <c r="J17" s="102"/>
      <c r="K17" s="104"/>
      <c r="L17" s="104"/>
      <c r="M17" s="102" t="str">
        <f t="shared" si="1"/>
        <v>('Transferencia','Transferencia bancaria',2),</v>
      </c>
      <c r="N17" s="102"/>
      <c r="O17" s="102"/>
    </row>
    <row r="18" spans="2:15" x14ac:dyDescent="0.25">
      <c r="B18" s="66"/>
      <c r="C18" s="66" t="s">
        <v>204</v>
      </c>
      <c r="D18" s="66" t="s">
        <v>201</v>
      </c>
      <c r="E18" s="67">
        <v>4</v>
      </c>
      <c r="F18" s="76"/>
      <c r="G18" s="76"/>
      <c r="H18" s="76"/>
      <c r="I18" s="76"/>
      <c r="J18" s="102"/>
      <c r="K18" s="104"/>
      <c r="L18" s="104"/>
      <c r="M18" s="102" t="str">
        <f>+"('"&amp;C18&amp;"','"&amp;D18&amp;"',"&amp;E18&amp;");"</f>
        <v>('efectivo','Pago en efectivo',4);</v>
      </c>
      <c r="N18" s="102"/>
      <c r="O18" s="102"/>
    </row>
    <row r="19" spans="2:15" x14ac:dyDescent="0.25">
      <c r="B19" s="76"/>
      <c r="C19" s="76"/>
      <c r="D19" s="76"/>
      <c r="E19" s="76"/>
      <c r="F19" s="76"/>
      <c r="G19" s="76"/>
      <c r="H19" s="76"/>
      <c r="I19" s="76"/>
      <c r="J19" s="102"/>
      <c r="K19" s="102"/>
      <c r="L19" s="102"/>
      <c r="M19" s="102"/>
      <c r="N19" s="102"/>
      <c r="O19" s="102"/>
    </row>
    <row r="20" spans="2:15" x14ac:dyDescent="0.25">
      <c r="B20" s="76"/>
      <c r="C20" s="76"/>
      <c r="D20" s="76"/>
      <c r="E20" s="76"/>
      <c r="F20" s="76"/>
      <c r="G20" s="76"/>
      <c r="H20" s="76"/>
      <c r="I20" s="76"/>
      <c r="J20" s="102"/>
      <c r="K20" s="102"/>
      <c r="L20" s="102"/>
      <c r="M20" s="102"/>
      <c r="N20" s="102"/>
      <c r="O20" s="102"/>
    </row>
    <row r="21" spans="2:15" x14ac:dyDescent="0.25">
      <c r="B21" s="77" t="s">
        <v>57</v>
      </c>
      <c r="C21" s="78"/>
      <c r="D21" s="78"/>
      <c r="E21" s="78"/>
      <c r="F21" s="79"/>
      <c r="G21" s="76"/>
      <c r="H21" s="76"/>
      <c r="I21" s="76"/>
      <c r="J21" s="102"/>
      <c r="K21" s="102"/>
      <c r="L21" s="102"/>
      <c r="M21" s="102"/>
      <c r="N21" s="102"/>
      <c r="O21" s="102"/>
    </row>
    <row r="22" spans="2:15" x14ac:dyDescent="0.25">
      <c r="B22" s="74" t="s">
        <v>60</v>
      </c>
      <c r="C22" s="74" t="s">
        <v>6</v>
      </c>
      <c r="D22" s="74" t="s">
        <v>72</v>
      </c>
      <c r="E22" s="74" t="s">
        <v>38</v>
      </c>
      <c r="F22" s="74" t="s">
        <v>96</v>
      </c>
      <c r="G22" s="76"/>
      <c r="H22" s="76"/>
      <c r="I22" s="76"/>
      <c r="J22" s="102"/>
      <c r="K22" s="102"/>
      <c r="L22" s="102"/>
      <c r="M22" s="102" t="str">
        <f>+"INSERT INTO "&amp;B21&amp;" ("&amp;C22&amp;","&amp;D22&amp;","&amp;E22&amp;","&amp;F22&amp;") VALUES"</f>
        <v>INSERT INTO Tipo_Habitacion (Nombre_Tipo,Descripción,Precio,ID_Habitación) VALUES</v>
      </c>
      <c r="N22" s="102"/>
      <c r="O22" s="102"/>
    </row>
    <row r="23" spans="2:15" x14ac:dyDescent="0.25">
      <c r="B23" s="66"/>
      <c r="C23" s="66" t="s">
        <v>188</v>
      </c>
      <c r="D23" s="66" t="s">
        <v>189</v>
      </c>
      <c r="E23" s="69">
        <v>200000</v>
      </c>
      <c r="F23" s="67">
        <v>1</v>
      </c>
      <c r="G23" s="76"/>
      <c r="H23" s="76"/>
      <c r="I23" s="76"/>
      <c r="J23" s="102"/>
      <c r="K23" s="102"/>
      <c r="L23" s="104"/>
      <c r="M23" s="102" t="str">
        <f>+"('"&amp;C23&amp;"','"&amp;D23&amp;"',"&amp;E23&amp;","&amp;F23&amp;"),"</f>
        <v>('Sencilla','Habitación sencilla con cama individual y baño.',200000,1),</v>
      </c>
      <c r="N23" s="102"/>
      <c r="O23" s="102"/>
    </row>
    <row r="24" spans="2:15" x14ac:dyDescent="0.25">
      <c r="B24" s="66"/>
      <c r="C24" s="66" t="s">
        <v>190</v>
      </c>
      <c r="D24" s="66" t="s">
        <v>191</v>
      </c>
      <c r="E24" s="69">
        <v>320000</v>
      </c>
      <c r="F24" s="67">
        <v>2</v>
      </c>
      <c r="G24" s="76"/>
      <c r="H24" s="76"/>
      <c r="I24" s="76"/>
      <c r="J24" s="102"/>
      <c r="K24" s="102"/>
      <c r="L24" s="104"/>
      <c r="M24" s="102" t="str">
        <f t="shared" ref="M24:M26" si="2">+"('"&amp;C24&amp;"','"&amp;D24&amp;"',"&amp;E24&amp;","&amp;F24&amp;"),"</f>
        <v>('Doble','Habitación doble con dos camas individuales.',320000,2),</v>
      </c>
      <c r="N24" s="102"/>
      <c r="O24" s="102"/>
    </row>
    <row r="25" spans="2:15" x14ac:dyDescent="0.25">
      <c r="B25" s="66"/>
      <c r="C25" s="66" t="s">
        <v>192</v>
      </c>
      <c r="D25" s="66" t="s">
        <v>193</v>
      </c>
      <c r="E25" s="69">
        <v>600000</v>
      </c>
      <c r="F25" s="67">
        <v>3</v>
      </c>
      <c r="G25" s="76"/>
      <c r="H25" s="76"/>
      <c r="I25" s="76"/>
      <c r="J25" s="102"/>
      <c r="K25" s="102"/>
      <c r="L25" s="104"/>
      <c r="M25" s="102" t="str">
        <f t="shared" si="2"/>
        <v>('Suite','Suite con cama king, sala de estar y jacuzzi.',600000,3),</v>
      </c>
      <c r="N25" s="102"/>
      <c r="O25" s="102"/>
    </row>
    <row r="26" spans="2:15" x14ac:dyDescent="0.25">
      <c r="B26" s="66"/>
      <c r="C26" s="66" t="s">
        <v>194</v>
      </c>
      <c r="D26" s="66" t="s">
        <v>195</v>
      </c>
      <c r="E26" s="69">
        <v>480000</v>
      </c>
      <c r="F26" s="67">
        <v>4</v>
      </c>
      <c r="G26" s="76"/>
      <c r="H26" s="76"/>
      <c r="I26" s="76"/>
      <c r="J26" s="102"/>
      <c r="K26" s="102"/>
      <c r="L26" s="102"/>
      <c r="M26" s="102" t="str">
        <f t="shared" si="2"/>
        <v>('Familiar','Habitación familiar con dos camas dobles y balcón.',480000,4),</v>
      </c>
      <c r="N26" s="102"/>
      <c r="O26" s="102"/>
    </row>
    <row r="27" spans="2:15" x14ac:dyDescent="0.25">
      <c r="B27" s="66"/>
      <c r="C27" s="66" t="s">
        <v>196</v>
      </c>
      <c r="D27" s="66" t="s">
        <v>197</v>
      </c>
      <c r="E27" s="69">
        <v>800000</v>
      </c>
      <c r="F27" s="67">
        <v>5</v>
      </c>
      <c r="G27" s="76"/>
      <c r="H27" s="76"/>
      <c r="I27" s="76"/>
      <c r="J27" s="102"/>
      <c r="K27" s="102"/>
      <c r="L27" s="102"/>
      <c r="M27" s="102" t="str">
        <f>+"('"&amp;C27&amp;"','"&amp;D27&amp;"',"&amp;E27&amp;","&amp;F27&amp;");"</f>
        <v>('Deluxe','Habitación deluxe con vista al mar y minibar.',800000,5);</v>
      </c>
      <c r="N27" s="102"/>
      <c r="O27" s="102"/>
    </row>
    <row r="28" spans="2:15" x14ac:dyDescent="0.25">
      <c r="B28" s="76"/>
      <c r="C28" s="76"/>
      <c r="D28" s="76"/>
      <c r="E28" s="76"/>
      <c r="F28" s="76"/>
      <c r="G28" s="76"/>
      <c r="H28" s="76"/>
      <c r="I28" s="76"/>
      <c r="J28" s="102"/>
      <c r="K28" s="102"/>
      <c r="L28" s="102"/>
      <c r="M28" s="102"/>
      <c r="N28" s="102"/>
      <c r="O28" s="102"/>
    </row>
    <row r="29" spans="2:15" x14ac:dyDescent="0.25">
      <c r="B29" s="106" t="s">
        <v>51</v>
      </c>
      <c r="C29" s="107"/>
      <c r="D29" s="107"/>
      <c r="E29" s="107"/>
      <c r="F29" s="107"/>
      <c r="G29" s="107"/>
      <c r="H29" s="107"/>
      <c r="I29" s="107"/>
      <c r="J29" s="102"/>
      <c r="K29" s="102"/>
      <c r="L29" s="102"/>
      <c r="M29" s="102"/>
      <c r="N29" s="102"/>
      <c r="O29" s="102"/>
    </row>
    <row r="30" spans="2:15" x14ac:dyDescent="0.25">
      <c r="B30" s="82" t="s">
        <v>2</v>
      </c>
      <c r="C30" s="82" t="s">
        <v>25</v>
      </c>
      <c r="D30" s="82" t="s">
        <v>121</v>
      </c>
      <c r="E30" s="82" t="s">
        <v>123</v>
      </c>
      <c r="F30" s="82" t="s">
        <v>125</v>
      </c>
      <c r="G30" s="82" t="s">
        <v>42</v>
      </c>
      <c r="H30" s="82" t="s">
        <v>128</v>
      </c>
      <c r="I30" s="83" t="s">
        <v>130</v>
      </c>
      <c r="J30" s="102"/>
      <c r="K30" s="102"/>
      <c r="L30" s="102"/>
      <c r="M30" s="102" t="str">
        <f>+"INSERT INTO "&amp;B29&amp;" ("&amp;C30&amp;","&amp;D30&amp;","&amp;E30&amp;","&amp;F30&amp;", "&amp;G30&amp;", "&amp;H30&amp;", "&amp;I30&amp;") VALUES"</f>
        <v>INSERT INTO Sucur_Hotel (Nombre_Hotel,Dirección,Teléfono,Email, Estrellas, Ciudad, País) VALUES</v>
      </c>
      <c r="N30" s="102"/>
      <c r="O30" s="102"/>
    </row>
    <row r="31" spans="2:15" x14ac:dyDescent="0.25">
      <c r="B31" s="66"/>
      <c r="C31" s="66" t="s">
        <v>162</v>
      </c>
      <c r="D31" s="66" t="s">
        <v>163</v>
      </c>
      <c r="E31" s="84" t="s">
        <v>164</v>
      </c>
      <c r="F31" s="85" t="s">
        <v>183</v>
      </c>
      <c r="G31" s="66">
        <v>3</v>
      </c>
      <c r="H31" s="66" t="s">
        <v>165</v>
      </c>
      <c r="I31" s="67" t="s">
        <v>166</v>
      </c>
      <c r="J31" s="102"/>
      <c r="K31" s="102"/>
      <c r="L31" s="102"/>
      <c r="M31" s="102" t="str">
        <f>+"('"&amp;C31&amp;"', '"&amp;D31&amp;"', '"&amp;E31&amp;"', '"&amp;F31&amp;"', "&amp;G31&amp;", '"&amp;H31&amp;"', '"&amp;I31&amp;"'),"</f>
        <v>('Hotel Tranquilidad', 'Carrera 10 #20-30', '+57 1 234 5678', 'hoteltranquilidad@gmail.com', 3, 'Bogotá', 'Colombia'),</v>
      </c>
      <c r="N31" s="104"/>
      <c r="O31" s="104"/>
    </row>
    <row r="32" spans="2:15" x14ac:dyDescent="0.25">
      <c r="B32" s="66"/>
      <c r="C32" s="66" t="s">
        <v>167</v>
      </c>
      <c r="D32" s="66" t="s">
        <v>168</v>
      </c>
      <c r="E32" s="84" t="s">
        <v>169</v>
      </c>
      <c r="F32" s="85" t="s">
        <v>184</v>
      </c>
      <c r="G32" s="66">
        <v>4</v>
      </c>
      <c r="H32" s="66" t="s">
        <v>170</v>
      </c>
      <c r="I32" s="67" t="s">
        <v>166</v>
      </c>
      <c r="J32" s="102"/>
      <c r="K32" s="102"/>
      <c r="L32" s="102"/>
      <c r="M32" s="102" t="str">
        <f t="shared" ref="M32:M34" si="3">+"('"&amp;C32&amp;"', '"&amp;D32&amp;"', '"&amp;E32&amp;"', '"&amp;F32&amp;"', "&amp;G32&amp;", '"&amp;H32&amp;"', '"&amp;I32&amp;"'),"</f>
        <v>('Hotel Maravilla', 'Calle 5 #15-60', '+57 2 345 6789', 'hotelmaravilla@gmail.com', 4, 'Cali', 'Colombia'),</v>
      </c>
      <c r="N32" s="104"/>
      <c r="O32" s="104"/>
    </row>
    <row r="33" spans="2:15" x14ac:dyDescent="0.25">
      <c r="B33" s="66"/>
      <c r="C33" s="66" t="s">
        <v>171</v>
      </c>
      <c r="D33" s="66" t="s">
        <v>172</v>
      </c>
      <c r="E33" s="84" t="s">
        <v>173</v>
      </c>
      <c r="F33" s="85" t="s">
        <v>185</v>
      </c>
      <c r="G33" s="66">
        <v>5</v>
      </c>
      <c r="H33" s="66" t="s">
        <v>174</v>
      </c>
      <c r="I33" s="67" t="s">
        <v>166</v>
      </c>
      <c r="J33" s="102"/>
      <c r="K33" s="102"/>
      <c r="L33" s="102"/>
      <c r="M33" s="102" t="str">
        <f t="shared" si="3"/>
        <v>('Hotel Pacifico', 'Avenida del Mar 101', '+57 4 456 7890', 'hotelpacifico@gmail.com', 5, 'Cartagena', 'Colombia'),</v>
      </c>
      <c r="N33" s="104"/>
      <c r="O33" s="104"/>
    </row>
    <row r="34" spans="2:15" x14ac:dyDescent="0.25">
      <c r="B34" s="66"/>
      <c r="C34" s="66" t="s">
        <v>175</v>
      </c>
      <c r="D34" s="66" t="s">
        <v>176</v>
      </c>
      <c r="E34" s="84" t="s">
        <v>177</v>
      </c>
      <c r="F34" s="85" t="s">
        <v>186</v>
      </c>
      <c r="G34" s="66">
        <v>4</v>
      </c>
      <c r="H34" s="66" t="s">
        <v>178</v>
      </c>
      <c r="I34" s="67" t="s">
        <v>166</v>
      </c>
      <c r="J34" s="102"/>
      <c r="K34" s="102"/>
      <c r="L34" s="102"/>
      <c r="M34" s="102" t="str">
        <f t="shared" si="3"/>
        <v>('Hotel Andino', 'Carrera 7 #45-20', '+57 5 567 8901', 'hotelandino@gmail.com', 4, 'Medellín', 'Colombia'),</v>
      </c>
      <c r="N34" s="102"/>
      <c r="O34" s="102"/>
    </row>
    <row r="35" spans="2:15" x14ac:dyDescent="0.25">
      <c r="B35" s="66"/>
      <c r="C35" s="66" t="s">
        <v>179</v>
      </c>
      <c r="D35" s="66" t="s">
        <v>180</v>
      </c>
      <c r="E35" s="84" t="s">
        <v>181</v>
      </c>
      <c r="F35" s="85" t="s">
        <v>187</v>
      </c>
      <c r="G35" s="66">
        <v>3</v>
      </c>
      <c r="H35" s="66" t="s">
        <v>182</v>
      </c>
      <c r="I35" s="67" t="s">
        <v>166</v>
      </c>
      <c r="J35" s="102"/>
      <c r="K35" s="102"/>
      <c r="L35" s="102"/>
      <c r="M35" s="102" t="str">
        <f>+"('"&amp;C35&amp;"', '"&amp;D35&amp;"', '"&amp;E35&amp;"', '"&amp;F35&amp;"', "&amp;G35&amp;", '"&amp;H35&amp;"', '"&amp;I35&amp;"');"</f>
        <v>('Hotel Limonar', 'Calle 12 #30-25', '+57 6 678 9012', 'hotellimonar@gmail.com', 3, 'Pereira', 'Colombia');</v>
      </c>
      <c r="N35" s="102"/>
      <c r="O35" s="102"/>
    </row>
    <row r="36" spans="2:15" x14ac:dyDescent="0.25">
      <c r="B36" s="86"/>
      <c r="C36" s="86"/>
      <c r="D36" s="86"/>
      <c r="E36" s="86"/>
      <c r="F36" s="86"/>
      <c r="G36" s="86"/>
      <c r="H36" s="87"/>
      <c r="I36" s="88"/>
      <c r="J36" s="102"/>
      <c r="K36" s="102"/>
      <c r="L36" s="102"/>
      <c r="M36" s="102"/>
      <c r="N36" s="102"/>
      <c r="O36" s="102"/>
    </row>
    <row r="37" spans="2:15" x14ac:dyDescent="0.25">
      <c r="B37" s="86"/>
      <c r="C37" s="86"/>
      <c r="D37" s="86"/>
      <c r="E37" s="86"/>
      <c r="F37" s="86"/>
      <c r="G37" s="86"/>
      <c r="H37" s="87"/>
      <c r="I37" s="88"/>
      <c r="J37" s="102"/>
      <c r="K37" s="102"/>
      <c r="L37" s="102"/>
      <c r="M37" s="102"/>
      <c r="N37" s="102"/>
      <c r="O37" s="102"/>
    </row>
    <row r="38" spans="2:15" x14ac:dyDescent="0.25">
      <c r="B38" s="86"/>
      <c r="C38" s="86"/>
      <c r="D38" s="86"/>
      <c r="E38" s="86"/>
      <c r="F38" s="86"/>
      <c r="G38" s="86"/>
      <c r="H38" s="87"/>
      <c r="I38" s="88"/>
      <c r="J38" s="102"/>
      <c r="K38" s="102"/>
      <c r="L38" s="102"/>
      <c r="M38" s="102"/>
      <c r="N38" s="102"/>
      <c r="O38" s="102"/>
    </row>
    <row r="39" spans="2:15" x14ac:dyDescent="0.25">
      <c r="B39" s="76"/>
      <c r="C39" s="76"/>
      <c r="D39" s="76"/>
      <c r="E39" s="76"/>
      <c r="F39" s="76"/>
      <c r="G39" s="76"/>
      <c r="H39" s="76"/>
      <c r="I39" s="76"/>
      <c r="J39" s="102"/>
      <c r="K39" s="102"/>
      <c r="L39" s="102"/>
      <c r="M39" s="102"/>
      <c r="N39" s="102"/>
      <c r="O39" s="102"/>
    </row>
    <row r="40" spans="2:15" x14ac:dyDescent="0.25">
      <c r="B40" s="108" t="s">
        <v>132</v>
      </c>
      <c r="C40" s="109"/>
      <c r="D40" s="109"/>
      <c r="E40" s="109"/>
      <c r="F40" s="76"/>
      <c r="G40" s="76"/>
      <c r="H40" s="76"/>
      <c r="I40" s="76"/>
      <c r="J40" s="102"/>
      <c r="K40" s="102"/>
      <c r="L40" s="102"/>
      <c r="M40" s="102"/>
      <c r="N40" s="102"/>
      <c r="O40" s="102"/>
    </row>
    <row r="41" spans="2:15" x14ac:dyDescent="0.25">
      <c r="B41" s="82" t="s">
        <v>9</v>
      </c>
      <c r="C41" s="82" t="s">
        <v>15</v>
      </c>
      <c r="D41" s="82" t="s">
        <v>72</v>
      </c>
      <c r="E41" s="83" t="s">
        <v>16</v>
      </c>
      <c r="F41" s="76"/>
      <c r="G41" s="76"/>
      <c r="H41" s="76"/>
      <c r="I41" s="76"/>
      <c r="J41" s="102"/>
      <c r="K41" s="102"/>
      <c r="L41" s="102"/>
      <c r="M41" s="102" t="str">
        <f>+"INSERT INTO "&amp;B40&amp;" ("&amp;C41&amp;","&amp;D41&amp;","&amp;E41&amp;") VALUES"</f>
        <v>INSERT INTO SERVICIOS (Nombre_Servicio,Descripción,Disponibilidad) VALUES</v>
      </c>
      <c r="N41" s="102"/>
      <c r="O41" s="102"/>
    </row>
    <row r="42" spans="2:15" x14ac:dyDescent="0.25">
      <c r="B42" s="66"/>
      <c r="C42" s="66" t="s">
        <v>205</v>
      </c>
      <c r="D42" s="66" t="s">
        <v>206</v>
      </c>
      <c r="E42" s="91" t="s">
        <v>207</v>
      </c>
      <c r="F42" s="76"/>
      <c r="G42" s="76"/>
      <c r="H42" s="76"/>
      <c r="I42" s="76"/>
      <c r="J42" s="102"/>
      <c r="K42" s="102"/>
      <c r="L42" s="102"/>
      <c r="M42" s="102" t="str">
        <f>+"('"&amp;C42&amp;"','"&amp;D42&amp;"','"&amp;E42&amp;"'),"</f>
        <v>('Spa','Servicio de spa con masajes y tratamientos faciales.','9:00 AM - 9:00 PM'),</v>
      </c>
      <c r="N42" s="102"/>
      <c r="O42" s="102"/>
    </row>
    <row r="43" spans="2:15" x14ac:dyDescent="0.25">
      <c r="B43" s="66"/>
      <c r="C43" s="66" t="s">
        <v>208</v>
      </c>
      <c r="D43" s="66" t="s">
        <v>209</v>
      </c>
      <c r="E43" s="67" t="s">
        <v>210</v>
      </c>
      <c r="F43" s="76"/>
      <c r="G43" s="76"/>
      <c r="H43" s="76"/>
      <c r="I43" s="76"/>
      <c r="J43" s="102"/>
      <c r="K43" s="102"/>
      <c r="L43" s="102"/>
      <c r="M43" s="102" t="str">
        <f t="shared" ref="M43:M44" si="4">+"('"&amp;C43&amp;"','"&amp;D43&amp;"','"&amp;E43&amp;"'),"</f>
        <v>('Restaurante','Restaurante gourmet con cocina internacional.','12:00 PM - 11:00 PM'),</v>
      </c>
      <c r="N43" s="102"/>
      <c r="O43" s="102"/>
    </row>
    <row r="44" spans="2:15" x14ac:dyDescent="0.25">
      <c r="B44" s="66"/>
      <c r="C44" s="66" t="s">
        <v>211</v>
      </c>
      <c r="D44" s="66" t="s">
        <v>212</v>
      </c>
      <c r="E44" s="67" t="s">
        <v>213</v>
      </c>
      <c r="F44" s="76"/>
      <c r="G44" s="76"/>
      <c r="H44" s="76"/>
      <c r="I44" s="76"/>
      <c r="J44" s="102"/>
      <c r="K44" s="102"/>
      <c r="L44" s="102"/>
      <c r="M44" s="102" t="str">
        <f t="shared" si="4"/>
        <v>('Gimnasio','Gimnasio equipado con máquinas modernas.','24 horas'),</v>
      </c>
      <c r="N44" s="102"/>
      <c r="O44" s="102"/>
    </row>
    <row r="45" spans="2:15" x14ac:dyDescent="0.25">
      <c r="B45" s="66"/>
      <c r="C45" s="66" t="s">
        <v>214</v>
      </c>
      <c r="D45" s="66" t="s">
        <v>215</v>
      </c>
      <c r="E45" s="67" t="s">
        <v>216</v>
      </c>
      <c r="F45" s="76"/>
      <c r="G45" s="76"/>
      <c r="H45" s="76"/>
      <c r="I45" s="76"/>
      <c r="J45" s="102"/>
      <c r="K45" s="102"/>
      <c r="L45" s="102"/>
      <c r="M45" s="102" t="str">
        <f>+"('"&amp;C45&amp;"','"&amp;D45&amp;"','"&amp;E45&amp;"');"</f>
        <v>('Piscina','Piscina al aire libre con vista panorámica.','6:00 AM - 10:00 PM');</v>
      </c>
      <c r="N45" s="102"/>
      <c r="O45" s="102"/>
    </row>
    <row r="46" spans="2:15" x14ac:dyDescent="0.25">
      <c r="B46" s="76"/>
      <c r="C46" s="76"/>
      <c r="D46" s="76"/>
      <c r="E46" s="76"/>
      <c r="F46" s="76"/>
      <c r="G46" s="76"/>
      <c r="H46" s="76"/>
      <c r="I46" s="76"/>
      <c r="J46" s="102"/>
      <c r="K46" s="102"/>
      <c r="L46" s="102"/>
      <c r="M46" s="102"/>
      <c r="N46" s="102"/>
      <c r="O46" s="102"/>
    </row>
    <row r="47" spans="2:15" x14ac:dyDescent="0.25">
      <c r="B47" s="108" t="s">
        <v>137</v>
      </c>
      <c r="C47" s="109"/>
      <c r="D47" s="109"/>
      <c r="E47" s="109"/>
      <c r="F47" s="109"/>
      <c r="G47" s="109"/>
      <c r="H47" s="76"/>
      <c r="I47" s="76"/>
      <c r="J47" s="102"/>
      <c r="K47" s="102"/>
      <c r="L47" s="102"/>
      <c r="N47" s="102"/>
      <c r="O47" s="102"/>
    </row>
    <row r="48" spans="2:15" x14ac:dyDescent="0.25">
      <c r="B48" s="82" t="s">
        <v>17</v>
      </c>
      <c r="C48" s="82" t="s">
        <v>27</v>
      </c>
      <c r="D48" s="82" t="s">
        <v>141</v>
      </c>
      <c r="E48" s="82" t="s">
        <v>143</v>
      </c>
      <c r="F48" s="82" t="s">
        <v>125</v>
      </c>
      <c r="G48" s="82" t="s">
        <v>123</v>
      </c>
      <c r="H48" s="76"/>
      <c r="I48" s="76"/>
      <c r="J48" s="102"/>
      <c r="K48" s="102"/>
      <c r="L48" s="102"/>
      <c r="M48" s="102" t="str">
        <f>+"INSERT INTO "&amp;B47&amp;" ("&amp;C48&amp;","&amp;D48&amp;","&amp;E48&amp;","&amp;F48&amp;", "&amp;G48&amp;") VALUES"</f>
        <v>INSERT INTO CLIENTE (Tipo_Documento,Nombre,Apellidos,Email, Teléfono) VALUES</v>
      </c>
      <c r="N48" s="102"/>
      <c r="O48" s="102"/>
    </row>
    <row r="49" spans="2:15" x14ac:dyDescent="0.25">
      <c r="B49" s="66"/>
      <c r="C49" s="66" t="s">
        <v>217</v>
      </c>
      <c r="D49" s="66" t="s">
        <v>218</v>
      </c>
      <c r="E49" s="66" t="s">
        <v>219</v>
      </c>
      <c r="F49" s="85" t="s">
        <v>231</v>
      </c>
      <c r="G49" s="92" t="s">
        <v>220</v>
      </c>
      <c r="H49" s="76"/>
      <c r="I49" s="76"/>
      <c r="J49" s="102"/>
      <c r="K49" s="102"/>
      <c r="L49" s="102"/>
      <c r="M49" s="102" t="str">
        <f>+"('"&amp;C49&amp;"', '"&amp;D49&amp;"', '"&amp;E49&amp;"', '"&amp;F49&amp;"', '"&amp;G49&amp;"'),"</f>
        <v>('CC', 'Juan', 'Pérez', 'juan@gmail.com', '+57 321 1234567'),</v>
      </c>
      <c r="N49" s="104"/>
      <c r="O49" s="102"/>
    </row>
    <row r="50" spans="2:15" x14ac:dyDescent="0.25">
      <c r="B50" s="66"/>
      <c r="C50" s="66" t="s">
        <v>221</v>
      </c>
      <c r="D50" s="66" t="s">
        <v>222</v>
      </c>
      <c r="E50" s="66" t="s">
        <v>223</v>
      </c>
      <c r="F50" s="85" t="s">
        <v>232</v>
      </c>
      <c r="G50" s="92" t="s">
        <v>224</v>
      </c>
      <c r="H50" s="76"/>
      <c r="I50" s="76"/>
      <c r="J50" s="102"/>
      <c r="K50" s="102"/>
      <c r="L50" s="102"/>
      <c r="M50" s="102" t="str">
        <f t="shared" ref="M50:M53" si="5">+"('"&amp;C50&amp;"', '"&amp;D50&amp;"', '"&amp;E50&amp;"', '"&amp;F50&amp;"', '"&amp;G50&amp;"'),"</f>
        <v>('TI', 'María', 'González', 'maria@gmail.com', '+57 310 9876543'),</v>
      </c>
      <c r="N50" s="104"/>
      <c r="O50" s="102"/>
    </row>
    <row r="51" spans="2:15" x14ac:dyDescent="0.25">
      <c r="B51" s="66"/>
      <c r="C51" s="66" t="s">
        <v>217</v>
      </c>
      <c r="D51" s="66" t="s">
        <v>225</v>
      </c>
      <c r="E51" s="66" t="s">
        <v>226</v>
      </c>
      <c r="F51" s="85" t="s">
        <v>233</v>
      </c>
      <c r="G51" s="92" t="s">
        <v>227</v>
      </c>
      <c r="H51" s="76"/>
      <c r="I51" s="76"/>
      <c r="J51" s="102"/>
      <c r="K51" s="102"/>
      <c r="L51" s="102"/>
      <c r="M51" s="102" t="str">
        <f t="shared" si="5"/>
        <v>('CC', 'Carlos', 'García', 'carlos@gmail.com', '+57 300 1112223'),</v>
      </c>
      <c r="N51" s="104"/>
      <c r="O51" s="102"/>
    </row>
    <row r="52" spans="2:15" x14ac:dyDescent="0.25">
      <c r="B52" s="66"/>
      <c r="C52" s="66" t="s">
        <v>217</v>
      </c>
      <c r="D52" s="66" t="s">
        <v>228</v>
      </c>
      <c r="E52" s="66" t="s">
        <v>229</v>
      </c>
      <c r="F52" s="85" t="s">
        <v>234</v>
      </c>
      <c r="G52" s="92" t="s">
        <v>230</v>
      </c>
      <c r="H52" s="76"/>
      <c r="I52" s="76"/>
      <c r="J52" s="102"/>
      <c r="K52" s="102"/>
      <c r="L52" s="102"/>
      <c r="M52" s="102" t="str">
        <f t="shared" si="5"/>
        <v>('CC', 'Ana', 'Rodríguez', 'ana@gmail.com', '+57 318 5554446'),</v>
      </c>
      <c r="N52" s="104"/>
      <c r="O52" s="102"/>
    </row>
    <row r="53" spans="2:15" x14ac:dyDescent="0.25">
      <c r="B53" s="86"/>
      <c r="C53" s="66" t="s">
        <v>217</v>
      </c>
      <c r="D53" s="66" t="s">
        <v>258</v>
      </c>
      <c r="E53" s="66" t="s">
        <v>259</v>
      </c>
      <c r="F53" s="65" t="s">
        <v>260</v>
      </c>
      <c r="G53" s="92" t="s">
        <v>257</v>
      </c>
      <c r="H53" s="76"/>
      <c r="I53" s="76"/>
      <c r="J53" s="102"/>
      <c r="K53" s="102"/>
      <c r="L53" s="102"/>
      <c r="M53" s="102" t="str">
        <f>+"('"&amp;C53&amp;"', '"&amp;D53&amp;"', '"&amp;E53&amp;"', '"&amp;F53&amp;"', '"&amp;G53&amp;"');"</f>
        <v>('CC', 'Anali', 'Marquez', 'analui@gmail.com', '+57 318 5554447');</v>
      </c>
      <c r="N53" s="102"/>
      <c r="O53" s="102"/>
    </row>
    <row r="54" spans="2:15" x14ac:dyDescent="0.25">
      <c r="B54" s="86"/>
      <c r="C54" s="86"/>
      <c r="D54" s="86"/>
      <c r="E54" s="86"/>
      <c r="F54" s="86"/>
      <c r="G54" s="86"/>
      <c r="H54" s="76"/>
      <c r="I54" s="76"/>
      <c r="J54" s="102"/>
      <c r="K54" s="102"/>
      <c r="L54" s="102"/>
      <c r="M54" s="102"/>
      <c r="N54" s="102"/>
      <c r="O54" s="102"/>
    </row>
    <row r="55" spans="2:15" x14ac:dyDescent="0.25">
      <c r="B55" s="76"/>
      <c r="C55" s="76"/>
      <c r="D55" s="76"/>
      <c r="E55" s="76"/>
      <c r="F55" s="76"/>
      <c r="G55" s="76"/>
      <c r="H55" s="76"/>
      <c r="I55" s="76"/>
      <c r="J55" s="102"/>
      <c r="K55" s="102"/>
      <c r="L55" s="102"/>
      <c r="M55" s="102"/>
      <c r="N55" s="102"/>
      <c r="O55" s="102"/>
    </row>
    <row r="56" spans="2:15" x14ac:dyDescent="0.25">
      <c r="B56" s="80" t="s">
        <v>30</v>
      </c>
      <c r="C56" s="81"/>
      <c r="D56" s="81"/>
      <c r="E56" s="81"/>
      <c r="F56" s="81"/>
      <c r="G56" s="81"/>
      <c r="H56" s="81"/>
      <c r="I56" s="81"/>
      <c r="J56" s="102"/>
      <c r="K56" s="102"/>
      <c r="L56" s="102"/>
      <c r="M56" s="102"/>
      <c r="N56" s="102"/>
      <c r="O56" s="102"/>
    </row>
    <row r="57" spans="2:15" x14ac:dyDescent="0.25">
      <c r="B57" s="82" t="s">
        <v>68</v>
      </c>
      <c r="C57" s="82" t="s">
        <v>73</v>
      </c>
      <c r="D57" s="82" t="s">
        <v>74</v>
      </c>
      <c r="E57" s="82" t="s">
        <v>161</v>
      </c>
      <c r="F57" s="82" t="s">
        <v>160</v>
      </c>
      <c r="G57" s="82" t="s">
        <v>17</v>
      </c>
      <c r="H57" s="82" t="s">
        <v>60</v>
      </c>
      <c r="I57" s="82" t="s">
        <v>7</v>
      </c>
      <c r="J57" s="102"/>
      <c r="K57" s="102"/>
      <c r="L57" s="102"/>
      <c r="M57" s="102" t="str">
        <f>+"INSERT INTO "&amp;B56&amp;" ("&amp;C57&amp;","&amp;D57&amp;","&amp;E57&amp;","&amp;F57&amp;", "&amp;G57&amp;", "&amp;H57&amp;", "&amp;I57&amp;") VALUES"</f>
        <v>INSERT INTO EncReserva (Fecha_Inicio,Fecha_Fin,Est_Reserva,Cant_Per, ID_Cliente, ID_TipoH, ID_Forma_Pago) VALUES</v>
      </c>
      <c r="N57" s="102"/>
      <c r="O57" s="102"/>
    </row>
    <row r="58" spans="2:15" x14ac:dyDescent="0.25">
      <c r="B58" s="66"/>
      <c r="C58" s="105" t="s">
        <v>246</v>
      </c>
      <c r="D58" s="105" t="s">
        <v>253</v>
      </c>
      <c r="E58" s="66" t="s">
        <v>235</v>
      </c>
      <c r="F58" s="66">
        <v>2</v>
      </c>
      <c r="G58" s="66">
        <v>1</v>
      </c>
      <c r="H58" s="66">
        <v>3</v>
      </c>
      <c r="I58" s="67">
        <v>2</v>
      </c>
      <c r="J58" s="102"/>
      <c r="K58" s="102"/>
      <c r="L58" s="102"/>
      <c r="M58" s="102" t="str">
        <f>+"('"&amp;C58&amp;"', '"&amp;D58&amp;"', '"&amp;E58&amp;"', "&amp;F58&amp;","&amp;G58&amp;","&amp;H58&amp;", "&amp;I58&amp;"),"</f>
        <v>('10/06/2024', '15/06/2024', 'Confirmada', 2,1,3, 2),</v>
      </c>
      <c r="N58" s="104"/>
      <c r="O58" s="104"/>
    </row>
    <row r="59" spans="2:15" x14ac:dyDescent="0.25">
      <c r="B59" s="66"/>
      <c r="C59" s="105" t="s">
        <v>247</v>
      </c>
      <c r="D59" s="105" t="s">
        <v>252</v>
      </c>
      <c r="E59" s="66" t="s">
        <v>236</v>
      </c>
      <c r="F59" s="66">
        <v>1</v>
      </c>
      <c r="G59" s="66">
        <v>2</v>
      </c>
      <c r="H59" s="66">
        <v>1</v>
      </c>
      <c r="I59" s="67">
        <v>1</v>
      </c>
      <c r="J59" s="102"/>
      <c r="K59" s="102"/>
      <c r="L59" s="102"/>
      <c r="M59" s="102" t="str">
        <f t="shared" ref="M59:M61" si="6">+"('"&amp;C59&amp;"', '"&amp;D59&amp;"', '"&amp;E59&amp;"', "&amp;F59&amp;","&amp;G59&amp;","&amp;H59&amp;", "&amp;I59&amp;"),"</f>
        <v>('5/07/2024', '8/07/2024', 'Pendiente', 1,2,1, 1),</v>
      </c>
      <c r="N59" s="102"/>
      <c r="O59" s="102"/>
    </row>
    <row r="60" spans="2:15" x14ac:dyDescent="0.25">
      <c r="B60" s="66"/>
      <c r="C60" s="105" t="s">
        <v>248</v>
      </c>
      <c r="D60" s="105" t="s">
        <v>251</v>
      </c>
      <c r="E60" s="66" t="s">
        <v>235</v>
      </c>
      <c r="F60" s="66">
        <v>3</v>
      </c>
      <c r="G60" s="66">
        <v>3</v>
      </c>
      <c r="H60" s="66">
        <v>2</v>
      </c>
      <c r="I60" s="67">
        <v>4</v>
      </c>
      <c r="J60" s="102"/>
      <c r="K60" s="102"/>
      <c r="L60" s="102"/>
      <c r="M60" s="102" t="str">
        <f t="shared" si="6"/>
        <v>('20/08/2024', '25/08/2024', 'Confirmada', 3,3,2, 4),</v>
      </c>
      <c r="N60" s="102"/>
      <c r="O60" s="102"/>
    </row>
    <row r="61" spans="2:15" x14ac:dyDescent="0.25">
      <c r="B61" s="66"/>
      <c r="C61" s="105" t="s">
        <v>249</v>
      </c>
      <c r="D61" s="105" t="s">
        <v>250</v>
      </c>
      <c r="E61" s="66" t="s">
        <v>236</v>
      </c>
      <c r="F61" s="66">
        <v>2</v>
      </c>
      <c r="G61" s="66">
        <v>4</v>
      </c>
      <c r="H61" s="66">
        <v>4</v>
      </c>
      <c r="I61" s="67">
        <v>3</v>
      </c>
      <c r="J61" s="102"/>
      <c r="K61" s="102"/>
      <c r="L61" s="102"/>
      <c r="M61" s="102" t="str">
        <f t="shared" si="6"/>
        <v>('15/09/2024', '20/09/2024', 'Pendiente', 2,4,4, 3),</v>
      </c>
      <c r="N61" s="102"/>
      <c r="O61" s="102"/>
    </row>
    <row r="62" spans="2:15" x14ac:dyDescent="0.25">
      <c r="B62" s="75"/>
      <c r="C62" s="105" t="s">
        <v>255</v>
      </c>
      <c r="D62" s="105" t="s">
        <v>256</v>
      </c>
      <c r="E62" s="66" t="s">
        <v>236</v>
      </c>
      <c r="F62" s="66">
        <v>2</v>
      </c>
      <c r="G62" s="66">
        <v>5</v>
      </c>
      <c r="H62" s="66">
        <v>3</v>
      </c>
      <c r="I62" s="67">
        <v>3</v>
      </c>
      <c r="J62" s="102"/>
      <c r="K62" s="102"/>
      <c r="L62" s="102"/>
      <c r="M62" s="102" t="str">
        <f>+"('"&amp;C62&amp;"', '"&amp;D62&amp;"', '"&amp;E62&amp;"', "&amp;F62&amp;","&amp;G62&amp;","&amp;H62&amp;", "&amp;I62&amp;");"</f>
        <v>('15/04/2025', '20/04/2025', 'Pendiente', 2,5,3, 3);</v>
      </c>
      <c r="N62" s="102"/>
      <c r="O62" s="102"/>
    </row>
    <row r="63" spans="2:15" x14ac:dyDescent="0.25">
      <c r="B63" s="75"/>
      <c r="C63" s="75"/>
      <c r="D63" s="75"/>
      <c r="E63" s="75"/>
      <c r="F63" s="75"/>
      <c r="G63" s="75"/>
      <c r="H63" s="75"/>
      <c r="I63" s="75"/>
      <c r="J63" s="102"/>
      <c r="K63" s="102"/>
      <c r="L63" s="102"/>
      <c r="M63" s="102"/>
      <c r="N63" s="102"/>
      <c r="O63" s="102"/>
    </row>
    <row r="64" spans="2:15" x14ac:dyDescent="0.25">
      <c r="B64" s="75"/>
      <c r="C64" s="75"/>
      <c r="D64" s="75"/>
      <c r="E64" s="75"/>
      <c r="F64" s="75"/>
      <c r="G64" s="75"/>
      <c r="H64" s="75"/>
      <c r="I64" s="75"/>
      <c r="J64" s="102"/>
      <c r="K64" s="102"/>
      <c r="L64" s="102"/>
      <c r="M64" s="102"/>
      <c r="N64" s="102"/>
      <c r="O64" s="102"/>
    </row>
    <row r="65" spans="2:15" x14ac:dyDescent="0.25">
      <c r="B65" s="75"/>
      <c r="C65" s="75"/>
      <c r="D65" s="75"/>
      <c r="E65" s="75"/>
      <c r="F65" s="75"/>
      <c r="G65" s="75"/>
      <c r="H65" s="75"/>
      <c r="I65" s="75"/>
      <c r="J65" s="102"/>
      <c r="K65" s="102"/>
      <c r="L65" s="102"/>
      <c r="M65" s="102"/>
      <c r="N65" s="102"/>
      <c r="O65" s="102"/>
    </row>
    <row r="66" spans="2:15" x14ac:dyDescent="0.25">
      <c r="B66" s="76"/>
      <c r="C66" s="76"/>
      <c r="D66" s="76"/>
      <c r="E66" s="76"/>
      <c r="F66" s="76"/>
      <c r="G66" s="76"/>
      <c r="H66" s="76"/>
      <c r="I66" s="76"/>
      <c r="J66" s="102"/>
      <c r="K66" s="102"/>
      <c r="L66" s="102"/>
      <c r="M66" s="102"/>
      <c r="N66" s="102"/>
      <c r="O66" s="102"/>
    </row>
    <row r="67" spans="2:15" x14ac:dyDescent="0.25">
      <c r="B67" s="89" t="s">
        <v>67</v>
      </c>
      <c r="C67" s="90"/>
      <c r="D67" s="90"/>
      <c r="E67" s="90"/>
      <c r="F67" s="93"/>
      <c r="G67" s="76"/>
      <c r="H67" s="76"/>
      <c r="I67" s="76"/>
      <c r="J67" s="102"/>
      <c r="K67" s="102"/>
      <c r="L67" s="102"/>
      <c r="M67" s="102"/>
      <c r="N67" s="102"/>
      <c r="O67" s="102"/>
    </row>
    <row r="68" spans="2:15" x14ac:dyDescent="0.25">
      <c r="B68" s="82" t="s">
        <v>155</v>
      </c>
      <c r="C68" s="82" t="s">
        <v>72</v>
      </c>
      <c r="D68" s="82" t="s">
        <v>22</v>
      </c>
      <c r="E68" s="82" t="s">
        <v>38</v>
      </c>
      <c r="F68" s="82" t="s">
        <v>68</v>
      </c>
      <c r="G68" s="76"/>
      <c r="H68" s="76"/>
      <c r="I68" s="76"/>
      <c r="J68" s="102"/>
      <c r="K68" s="102"/>
      <c r="L68" s="102"/>
      <c r="M68" s="102" t="str">
        <f>+"INSERT INTO "&amp;B67&amp;" ("&amp;C68&amp;","&amp;D68&amp;","&amp;E68&amp;","&amp;F68&amp;") VALUES"</f>
        <v>INSERT INTO detReserva (Descripción,Descuento,Precio,ID_Reserva) VALUES</v>
      </c>
      <c r="N68" s="102"/>
      <c r="O68" s="102"/>
    </row>
    <row r="69" spans="2:15" x14ac:dyDescent="0.25">
      <c r="B69" s="66"/>
      <c r="C69" s="66" t="s">
        <v>237</v>
      </c>
      <c r="D69" s="66">
        <v>0</v>
      </c>
      <c r="E69" s="110">
        <v>50000</v>
      </c>
      <c r="F69" s="67">
        <v>1</v>
      </c>
      <c r="G69" s="76"/>
      <c r="H69" s="76"/>
      <c r="I69" s="76"/>
      <c r="J69" s="102"/>
      <c r="K69" s="102"/>
      <c r="L69" s="102"/>
      <c r="M69" s="102" t="str">
        <f>+"('"&amp;C69&amp;"',"&amp;D69&amp;","&amp;E69&amp;","&amp;F69&amp;"),"</f>
        <v>('Desayuno incluido',0,50000,1),</v>
      </c>
      <c r="N69" s="102"/>
      <c r="O69" s="102"/>
    </row>
    <row r="70" spans="2:15" x14ac:dyDescent="0.25">
      <c r="B70" s="66"/>
      <c r="C70" s="66" t="s">
        <v>238</v>
      </c>
      <c r="D70" s="68">
        <v>0.1</v>
      </c>
      <c r="E70" s="110">
        <v>200000</v>
      </c>
      <c r="F70" s="67">
        <v>1</v>
      </c>
      <c r="G70" s="76"/>
      <c r="H70" s="76"/>
      <c r="I70" s="76"/>
      <c r="J70" s="102"/>
      <c r="K70" s="102"/>
      <c r="L70" s="102"/>
      <c r="M70" s="102" t="str">
        <f t="shared" ref="M70:M71" si="7">+"('"&amp;C70&amp;"',"&amp;D70&amp;","&amp;E70&amp;","&amp;F70&amp;"),"</f>
        <v>('Paquete de bienvenida',0,1,200000,1),</v>
      </c>
      <c r="N70" s="102"/>
      <c r="O70" s="102"/>
    </row>
    <row r="71" spans="2:15" x14ac:dyDescent="0.25">
      <c r="B71" s="66"/>
      <c r="C71" s="66" t="s">
        <v>239</v>
      </c>
      <c r="D71" s="66">
        <v>0</v>
      </c>
      <c r="E71" s="110">
        <v>150000</v>
      </c>
      <c r="F71" s="67">
        <v>2</v>
      </c>
      <c r="G71" s="76"/>
      <c r="H71" s="76"/>
      <c r="I71" s="76"/>
      <c r="J71" s="102"/>
      <c r="K71" s="102"/>
      <c r="L71" s="102"/>
      <c r="M71" s="102" t="str">
        <f t="shared" si="7"/>
        <v>('Uso de minibar',0,150000,2),</v>
      </c>
      <c r="N71" s="102"/>
      <c r="O71" s="102"/>
    </row>
    <row r="72" spans="2:15" x14ac:dyDescent="0.25">
      <c r="B72" s="66"/>
      <c r="C72" s="66" t="s">
        <v>240</v>
      </c>
      <c r="D72" s="68">
        <v>0.15</v>
      </c>
      <c r="E72" s="110">
        <v>300000</v>
      </c>
      <c r="F72" s="67">
        <v>3</v>
      </c>
      <c r="G72" s="76"/>
      <c r="H72" s="76"/>
      <c r="I72" s="76"/>
      <c r="J72" s="102"/>
      <c r="K72" s="102"/>
      <c r="L72" s="102"/>
      <c r="M72" s="102" t="str">
        <f>+"('"&amp;C72&amp;"',"&amp;D72&amp;","&amp;E72&amp;","&amp;F72&amp;");"</f>
        <v>('Acceso al spa',0,15,300000,3);</v>
      </c>
      <c r="N72" s="102"/>
      <c r="O72" s="102"/>
    </row>
    <row r="73" spans="2:15" x14ac:dyDescent="0.25">
      <c r="B73" s="86"/>
      <c r="C73" s="86"/>
      <c r="D73" s="86"/>
      <c r="E73" s="86"/>
      <c r="F73" s="86"/>
      <c r="G73" s="76"/>
      <c r="H73" s="76"/>
      <c r="I73" s="76"/>
      <c r="J73" s="102"/>
      <c r="K73" s="102"/>
      <c r="L73" s="102"/>
      <c r="M73" s="102"/>
      <c r="N73" s="102"/>
      <c r="O73" s="102"/>
    </row>
  </sheetData>
  <mergeCells count="8">
    <mergeCell ref="B2:F2"/>
    <mergeCell ref="B13:E13"/>
    <mergeCell ref="B29:I29"/>
    <mergeCell ref="B56:I56"/>
    <mergeCell ref="B67:F67"/>
    <mergeCell ref="B47:G47"/>
    <mergeCell ref="B40:E40"/>
    <mergeCell ref="B21:F21"/>
  </mergeCells>
  <phoneticPr fontId="10" type="noConversion"/>
  <hyperlinks>
    <hyperlink ref="F31" r:id="rId1" xr:uid="{FD654C0C-20FB-411C-8AA5-DC0637D177AB}"/>
    <hyperlink ref="F32" r:id="rId2" xr:uid="{78526BF9-D4CE-4DFA-96F3-B0DAA4F8C021}"/>
    <hyperlink ref="F33" r:id="rId3" xr:uid="{2D32C171-63DF-4649-B04A-4D0CEF58785F}"/>
    <hyperlink ref="F34" r:id="rId4" xr:uid="{483B1864-8E4C-48A8-8822-7F560A57E0FD}"/>
    <hyperlink ref="F35" r:id="rId5" xr:uid="{06DA54C4-8E42-49CE-B4EF-A648C943882E}"/>
    <hyperlink ref="F49" r:id="rId6" xr:uid="{5DFBEB4A-D938-4F09-BA29-F1AF86E6E1A5}"/>
    <hyperlink ref="F50" r:id="rId7" xr:uid="{EF92759F-12C5-4544-A7F5-98731CF68C9D}"/>
    <hyperlink ref="F51" r:id="rId8" xr:uid="{06715FEE-F82D-4B6D-A879-730A41C3B44B}"/>
    <hyperlink ref="F52" r:id="rId9" xr:uid="{4939F2F0-219E-4671-9BB4-4A830DF1F5BD}"/>
    <hyperlink ref="F53" r:id="rId10" xr:uid="{8580F9B4-EE4D-4E00-B3F0-0CE52CE3CA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1655-855E-47B9-AF18-618474F60528}">
  <dimension ref="A1"/>
  <sheetViews>
    <sheetView topLeftCell="A2" workbookViewId="0">
      <selection activeCell="R17" sqref="R17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d59139-725f-43a6-83f4-a3fe588d49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44159D7FEE40A41C26458152F4C4" ma:contentTypeVersion="14" ma:contentTypeDescription="Create a new document." ma:contentTypeScope="" ma:versionID="6cfc95601c8fe85781f38dddb8cb2087">
  <xsd:schema xmlns:xsd="http://www.w3.org/2001/XMLSchema" xmlns:xs="http://www.w3.org/2001/XMLSchema" xmlns:p="http://schemas.microsoft.com/office/2006/metadata/properties" xmlns:ns3="7bd59139-725f-43a6-83f4-a3fe588d493f" xmlns:ns4="01d1251b-9a5c-4316-b2f1-a46019621203" targetNamespace="http://schemas.microsoft.com/office/2006/metadata/properties" ma:root="true" ma:fieldsID="8fcbf9289fb076e6b1ee11dfbf568b24" ns3:_="" ns4:_="">
    <xsd:import namespace="7bd59139-725f-43a6-83f4-a3fe588d493f"/>
    <xsd:import namespace="01d1251b-9a5c-4316-b2f1-a460196212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59139-725f-43a6-83f4-a3fe588d4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1251b-9a5c-4316-b2f1-a460196212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C83971-0063-45EF-BF6A-B6F76272F1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BE954B-B1CF-415B-B748-2BE974EBE10C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01d1251b-9a5c-4316-b2f1-a46019621203"/>
    <ds:schemaRef ds:uri="http://schemas.openxmlformats.org/package/2006/metadata/core-properties"/>
    <ds:schemaRef ds:uri="http://purl.org/dc/terms/"/>
    <ds:schemaRef ds:uri="7bd59139-725f-43a6-83f4-a3fe588d493f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421A4-10B0-49BD-8FBF-782E4ED3E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d59139-725f-43a6-83f4-a3fe588d493f"/>
    <ds:schemaRef ds:uri="01d1251b-9a5c-4316-b2f1-a460196212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0FN</vt:lpstr>
      <vt:lpstr>1FN</vt:lpstr>
      <vt:lpstr>2FN</vt:lpstr>
      <vt:lpstr>3FN</vt:lpstr>
      <vt:lpstr>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diaz</dc:creator>
  <cp:keywords/>
  <dc:description/>
  <cp:lastModifiedBy>Carlos Enrique Barco Navarro</cp:lastModifiedBy>
  <cp:revision/>
  <dcterms:created xsi:type="dcterms:W3CDTF">2024-05-09T01:11:18Z</dcterms:created>
  <dcterms:modified xsi:type="dcterms:W3CDTF">2024-06-07T03:52:42Z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0x010100D3C644159D7FEE40A41C26458152F4C4</vt:lpwstr>
  </property>
</Properties>
</file>