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ainternationalllc-my.sharepoint.com/personal/carlos_fuenmayor_estainternational_com/Documents/"/>
    </mc:Choice>
  </mc:AlternateContent>
  <xr:revisionPtr revIDLastSave="39" documentId="8_{C022E90C-2F27-4DF6-869A-8A7235F4788F}" xr6:coauthVersionLast="47" xr6:coauthVersionMax="47" xr10:uidLastSave="{0F5A59BC-42A5-4A15-AEEA-B87BA063BEE4}"/>
  <bookViews>
    <workbookView xWindow="-96" yWindow="-96" windowWidth="23232" windowHeight="12432" tabRatio="789" firstSheet="8" activeTab="16" xr2:uid="{87C11F57-E226-46EE-81FB-A13B893699F0}"/>
  </bookViews>
  <sheets>
    <sheet name="Entered Data" sheetId="23" r:id="rId1"/>
    <sheet name="ESTA_Projects" sheetId="29" r:id="rId2"/>
    <sheet name="Chart- Hours Per Person 2024-25" sheetId="45" r:id="rId3"/>
    <sheet name="Chart-Summary" sheetId="22" r:id="rId4"/>
    <sheet name="Chart-Summary_2" sheetId="64" r:id="rId5"/>
    <sheet name="2024_Chart" sheetId="42" r:id="rId6"/>
    <sheet name="2025_Charts" sheetId="52" r:id="rId7"/>
    <sheet name="Summary-hours" sheetId="1" r:id="rId8"/>
    <sheet name="AEP D_Nexus" sheetId="7" r:id="rId9"/>
    <sheet name="ANDE_ADMS" sheetId="44" r:id="rId10"/>
    <sheet name="ATCO_OMS Support" sheetId="61" r:id="rId11"/>
    <sheet name="Avangrid_NY" sheetId="59" r:id="rId12"/>
    <sheet name="Avangrid ADMS" sheetId="41" r:id="rId13"/>
    <sheet name="Barbados" sheetId="60" r:id="rId14"/>
    <sheet name="BEL_ED-LF" sheetId="62" r:id="rId15"/>
    <sheet name="BWP ADMS" sheetId="13" r:id="rId16"/>
    <sheet name="CEATI" sheetId="56" r:id="rId17"/>
    <sheet name="Lansing" sheetId="10" r:id="rId18"/>
    <sheet name="MEC_BHER" sheetId="51" r:id="rId19"/>
    <sheet name="MERALCO" sheetId="46" r:id="rId20"/>
    <sheet name="NIPSCO_EMS" sheetId="8" r:id="rId21"/>
    <sheet name="NV Energy" sheetId="37" r:id="rId22"/>
    <sheet name="TPC" sheetId="26" r:id="rId23"/>
    <sheet name="USTDA_EC_CELEC-EP" sheetId="50" r:id="rId24"/>
    <sheet name="SDGE" sheetId="19" r:id="rId25"/>
    <sheet name="UNOPS_VN" sheetId="11" r:id="rId26"/>
    <sheet name="WB_EVN" sheetId="12" r:id="rId27"/>
    <sheet name="PEA-ProEN_TH" sheetId="40" r:id="rId28"/>
    <sheet name="BWP Telecom" sheetId="47" r:id="rId29"/>
    <sheet name="Future Project 03" sheetId="38" r:id="rId30"/>
    <sheet name="Future Project 04" sheetId="2" r:id="rId31"/>
    <sheet name="Future Project 05" sheetId="9" r:id="rId32"/>
    <sheet name="Future Project 06" sheetId="5" r:id="rId33"/>
    <sheet name="Future Project 07" sheetId="58" r:id="rId34"/>
    <sheet name="Future Project 08" sheetId="54" r:id="rId35"/>
    <sheet name="Future Project 09" sheetId="55" r:id="rId36"/>
    <sheet name="ISG PSEGLI" sheetId="17" r:id="rId37"/>
    <sheet name="USTDA_IN_BYPL" sheetId="57" r:id="rId38"/>
    <sheet name="USTDA_Energisa" sheetId="20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AC2" i="1"/>
  <c r="N29" i="50"/>
  <c r="M29" i="50"/>
  <c r="G7" i="23"/>
  <c r="N29" i="62"/>
  <c r="M29" i="62"/>
  <c r="L29" i="62"/>
  <c r="K29" i="62"/>
  <c r="J29" i="62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E7" i="23"/>
  <c r="D19" i="42" l="1"/>
  <c r="D18" i="42"/>
  <c r="Z23" i="1"/>
  <c r="Y23" i="1"/>
  <c r="X23" i="1"/>
  <c r="W23" i="1"/>
  <c r="V23" i="1"/>
  <c r="U23" i="1"/>
  <c r="U29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I24" i="42"/>
  <c r="H18" i="42"/>
  <c r="F18" i="42"/>
  <c r="AC12" i="1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13" i="23"/>
  <c r="B12" i="23"/>
  <c r="B11" i="23"/>
  <c r="B10" i="23"/>
  <c r="B9" i="23"/>
  <c r="B8" i="23"/>
  <c r="D10" i="52"/>
  <c r="D9" i="52"/>
  <c r="H9" i="52"/>
  <c r="G9" i="52"/>
  <c r="F9" i="52"/>
  <c r="H12" i="52"/>
  <c r="G12" i="52"/>
  <c r="H12" i="42"/>
  <c r="H9" i="42"/>
  <c r="F12" i="42"/>
  <c r="D10" i="42"/>
  <c r="D11" i="42"/>
  <c r="D12" i="42"/>
  <c r="D13" i="42" s="1"/>
  <c r="D14" i="42" s="1"/>
  <c r="D15" i="42" s="1"/>
  <c r="D16" i="42" s="1"/>
  <c r="D17" i="42" s="1"/>
  <c r="D20" i="42" s="1"/>
  <c r="D21" i="42" s="1"/>
  <c r="D22" i="42" s="1"/>
  <c r="D23" i="42" s="1"/>
  <c r="D24" i="42" s="1"/>
  <c r="F9" i="42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I17" i="52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7" i="1"/>
  <c r="Z12" i="1"/>
  <c r="Y12" i="1"/>
  <c r="X12" i="1"/>
  <c r="W12" i="1"/>
  <c r="V12" i="1"/>
  <c r="U12" i="1"/>
  <c r="T12" i="1"/>
  <c r="S12" i="1"/>
  <c r="I12" i="52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F29" i="19"/>
  <c r="N29" i="26"/>
  <c r="M29" i="26"/>
  <c r="L29" i="26"/>
  <c r="K29" i="26"/>
  <c r="J29" i="26"/>
  <c r="I29" i="26"/>
  <c r="H29" i="26"/>
  <c r="G29" i="26"/>
  <c r="F29" i="26"/>
  <c r="E29" i="26"/>
  <c r="D29" i="26"/>
  <c r="C29" i="26"/>
  <c r="AB29" i="26"/>
  <c r="B12" i="40"/>
  <c r="B12" i="50"/>
  <c r="B12" i="41"/>
  <c r="B12" i="38"/>
  <c r="B12" i="2"/>
  <c r="B12" i="9"/>
  <c r="B12" i="5"/>
  <c r="B12" i="58"/>
  <c r="B12" i="54"/>
  <c r="B12" i="55"/>
  <c r="B12" i="17"/>
  <c r="B12" i="57"/>
  <c r="B12" i="20"/>
  <c r="B12" i="56"/>
  <c r="B12" i="47"/>
  <c r="B10" i="40"/>
  <c r="B10" i="50"/>
  <c r="B10" i="41"/>
  <c r="B10" i="38"/>
  <c r="B10" i="2"/>
  <c r="B10" i="9"/>
  <c r="B10" i="5"/>
  <c r="B10" i="58"/>
  <c r="B10" i="54"/>
  <c r="B10" i="55"/>
  <c r="B10" i="17"/>
  <c r="B10" i="57"/>
  <c r="B10" i="20"/>
  <c r="B10" i="56"/>
  <c r="B10" i="47"/>
  <c r="B12" i="11"/>
  <c r="B10" i="11"/>
  <c r="B12" i="12"/>
  <c r="B10" i="12"/>
  <c r="B12" i="26"/>
  <c r="B10" i="26"/>
  <c r="B12" i="19"/>
  <c r="B10" i="19"/>
  <c r="B12" i="37"/>
  <c r="B10" i="37"/>
  <c r="B12" i="8"/>
  <c r="B10" i="8"/>
  <c r="B12" i="46"/>
  <c r="B10" i="46"/>
  <c r="B12" i="51"/>
  <c r="B10" i="51"/>
  <c r="B12" i="10"/>
  <c r="B10" i="10"/>
  <c r="B12" i="13"/>
  <c r="B10" i="13"/>
  <c r="B12" i="62"/>
  <c r="B10" i="62"/>
  <c r="B23" i="60"/>
  <c r="B12" i="60"/>
  <c r="B10" i="60"/>
  <c r="B10" i="59"/>
  <c r="B12" i="59"/>
  <c r="B12" i="61"/>
  <c r="B10" i="61"/>
  <c r="B12" i="44"/>
  <c r="B10" i="44"/>
  <c r="B13" i="7"/>
  <c r="B12" i="7"/>
  <c r="B11" i="7"/>
  <c r="B10" i="7"/>
  <c r="N29" i="10"/>
  <c r="M29" i="10"/>
  <c r="L29" i="10"/>
  <c r="K29" i="10"/>
  <c r="J29" i="10"/>
  <c r="I29" i="10"/>
  <c r="H29" i="10"/>
  <c r="G29" i="10"/>
  <c r="F29" i="10"/>
  <c r="E29" i="10"/>
  <c r="D29" i="10"/>
  <c r="C29" i="10"/>
  <c r="N29" i="13"/>
  <c r="M29" i="13"/>
  <c r="L29" i="13"/>
  <c r="K29" i="13"/>
  <c r="J29" i="13"/>
  <c r="I29" i="13"/>
  <c r="H29" i="13"/>
  <c r="G29" i="13"/>
  <c r="F29" i="13"/>
  <c r="E29" i="13"/>
  <c r="D29" i="13"/>
  <c r="C29" i="13"/>
  <c r="I29" i="62"/>
  <c r="H29" i="62"/>
  <c r="G29" i="62"/>
  <c r="F29" i="62"/>
  <c r="E29" i="62"/>
  <c r="D29" i="62"/>
  <c r="C29" i="62"/>
  <c r="N29" i="61"/>
  <c r="M29" i="61"/>
  <c r="L29" i="61"/>
  <c r="K29" i="61"/>
  <c r="J29" i="61"/>
  <c r="I29" i="61"/>
  <c r="H29" i="61"/>
  <c r="G29" i="61"/>
  <c r="F29" i="61"/>
  <c r="E29" i="61"/>
  <c r="D29" i="61"/>
  <c r="C29" i="61"/>
  <c r="N29" i="44"/>
  <c r="M29" i="44"/>
  <c r="L29" i="44"/>
  <c r="K29" i="44"/>
  <c r="J29" i="44"/>
  <c r="I29" i="44"/>
  <c r="H29" i="44"/>
  <c r="G29" i="44"/>
  <c r="F29" i="44"/>
  <c r="E29" i="44"/>
  <c r="D29" i="44"/>
  <c r="C29" i="44"/>
  <c r="N29" i="7"/>
  <c r="M29" i="7"/>
  <c r="L29" i="7"/>
  <c r="K29" i="7"/>
  <c r="J29" i="7"/>
  <c r="I29" i="7"/>
  <c r="H29" i="7"/>
  <c r="G29" i="7"/>
  <c r="F29" i="7"/>
  <c r="E29" i="7"/>
  <c r="D29" i="7"/>
  <c r="N29" i="40"/>
  <c r="M29" i="40"/>
  <c r="L29" i="40"/>
  <c r="K29" i="40"/>
  <c r="J29" i="40"/>
  <c r="I29" i="40"/>
  <c r="H29" i="40"/>
  <c r="G29" i="40"/>
  <c r="F29" i="40"/>
  <c r="E29" i="40"/>
  <c r="D29" i="40"/>
  <c r="C29" i="40"/>
  <c r="N29" i="57"/>
  <c r="M29" i="57"/>
  <c r="L29" i="57"/>
  <c r="K29" i="57"/>
  <c r="J29" i="57"/>
  <c r="I29" i="57"/>
  <c r="H29" i="57"/>
  <c r="G29" i="57"/>
  <c r="F29" i="57"/>
  <c r="E29" i="57"/>
  <c r="D29" i="57"/>
  <c r="C29" i="57"/>
  <c r="N29" i="8"/>
  <c r="M29" i="8"/>
  <c r="L29" i="8"/>
  <c r="K29" i="8"/>
  <c r="J29" i="8"/>
  <c r="I29" i="8"/>
  <c r="H29" i="8"/>
  <c r="G29" i="8"/>
  <c r="F29" i="8"/>
  <c r="E29" i="8"/>
  <c r="D29" i="8"/>
  <c r="C29" i="8"/>
  <c r="N29" i="46"/>
  <c r="M29" i="46"/>
  <c r="L29" i="46"/>
  <c r="K29" i="46"/>
  <c r="J29" i="46"/>
  <c r="I29" i="46"/>
  <c r="H29" i="46"/>
  <c r="G29" i="46"/>
  <c r="F29" i="46"/>
  <c r="E29" i="46"/>
  <c r="D29" i="46"/>
  <c r="C29" i="46"/>
  <c r="AD18" i="51"/>
  <c r="AD17" i="51"/>
  <c r="AD16" i="51"/>
  <c r="AD15" i="51"/>
  <c r="AD14" i="51"/>
  <c r="AD13" i="51"/>
  <c r="AD12" i="51"/>
  <c r="AD11" i="51"/>
  <c r="AD10" i="51"/>
  <c r="AD9" i="51"/>
  <c r="AD18" i="13"/>
  <c r="B49" i="44"/>
  <c r="B43" i="44"/>
  <c r="B49" i="41"/>
  <c r="B49" i="38"/>
  <c r="B49" i="2"/>
  <c r="B49" i="9"/>
  <c r="B49" i="5"/>
  <c r="B49" i="58"/>
  <c r="B49" i="54"/>
  <c r="B49" i="55"/>
  <c r="B49" i="10"/>
  <c r="B49" i="50"/>
  <c r="B43" i="41"/>
  <c r="B43" i="38"/>
  <c r="B43" i="2"/>
  <c r="B43" i="9"/>
  <c r="B43" i="5"/>
  <c r="B43" i="58"/>
  <c r="B43" i="54"/>
  <c r="B43" i="55"/>
  <c r="B43" i="10"/>
  <c r="B43" i="50"/>
  <c r="B17" i="41"/>
  <c r="B17" i="38"/>
  <c r="B17" i="2"/>
  <c r="B17" i="9"/>
  <c r="B17" i="5"/>
  <c r="B17" i="58"/>
  <c r="B17" i="54"/>
  <c r="B17" i="55"/>
  <c r="B17" i="10"/>
  <c r="B17" i="50"/>
  <c r="B49" i="60"/>
  <c r="B49" i="62"/>
  <c r="B48" i="51"/>
  <c r="B49" i="13"/>
  <c r="B49" i="47"/>
  <c r="B49" i="17"/>
  <c r="B49" i="46"/>
  <c r="B49" i="8"/>
  <c r="B48" i="37"/>
  <c r="B49" i="40"/>
  <c r="B49" i="19"/>
  <c r="B49" i="26"/>
  <c r="B49" i="57"/>
  <c r="B49" i="20"/>
  <c r="B49" i="12"/>
  <c r="B49" i="56"/>
  <c r="B49" i="11"/>
  <c r="B49" i="59"/>
  <c r="B43" i="60"/>
  <c r="B43" i="62"/>
  <c r="B42" i="51"/>
  <c r="B43" i="13"/>
  <c r="B43" i="47"/>
  <c r="B43" i="17"/>
  <c r="B43" i="46"/>
  <c r="B43" i="8"/>
  <c r="B42" i="37"/>
  <c r="B43" i="40"/>
  <c r="B43" i="19"/>
  <c r="B43" i="26"/>
  <c r="B43" i="57"/>
  <c r="B43" i="20"/>
  <c r="B43" i="12"/>
  <c r="B43" i="56"/>
  <c r="B43" i="11"/>
  <c r="B43" i="59"/>
  <c r="B17" i="60"/>
  <c r="B17" i="62"/>
  <c r="B16" i="51"/>
  <c r="B17" i="13"/>
  <c r="B17" i="47"/>
  <c r="B17" i="17"/>
  <c r="B17" i="46"/>
  <c r="B17" i="8"/>
  <c r="B16" i="37"/>
  <c r="B17" i="40"/>
  <c r="B17" i="19"/>
  <c r="B17" i="26"/>
  <c r="B17" i="57"/>
  <c r="B17" i="20"/>
  <c r="B17" i="12"/>
  <c r="B17" i="56"/>
  <c r="B17" i="11"/>
  <c r="B17" i="59"/>
  <c r="B49" i="61"/>
  <c r="B43" i="61"/>
  <c r="B17" i="6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17" i="44"/>
  <c r="B8" i="7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8" i="44"/>
  <c r="B18" i="61"/>
  <c r="B18" i="59"/>
  <c r="B18" i="60"/>
  <c r="B18" i="62"/>
  <c r="B18" i="51"/>
  <c r="B18" i="13"/>
  <c r="B18" i="47"/>
  <c r="B18" i="46"/>
  <c r="B18" i="8"/>
  <c r="B18" i="37"/>
  <c r="B18" i="40"/>
  <c r="B18" i="19"/>
  <c r="B18" i="26"/>
  <c r="B18" i="57"/>
  <c r="B18" i="20"/>
  <c r="B18" i="12"/>
  <c r="B18" i="56"/>
  <c r="B18" i="17"/>
  <c r="B18" i="11"/>
  <c r="B18" i="50"/>
  <c r="B18" i="41"/>
  <c r="B18" i="38"/>
  <c r="B18" i="2"/>
  <c r="B18" i="9"/>
  <c r="B18" i="5"/>
  <c r="B18" i="58"/>
  <c r="B18" i="54"/>
  <c r="B18" i="55"/>
  <c r="B18" i="10"/>
  <c r="B18" i="7"/>
  <c r="B9" i="44"/>
  <c r="B9" i="61"/>
  <c r="B9" i="59"/>
  <c r="B9" i="60"/>
  <c r="B9" i="62"/>
  <c r="B9" i="51"/>
  <c r="B9" i="13"/>
  <c r="B9" i="47"/>
  <c r="B9" i="46"/>
  <c r="B9" i="8"/>
  <c r="B9" i="37"/>
  <c r="B9" i="40"/>
  <c r="B9" i="19"/>
  <c r="B9" i="26"/>
  <c r="B9" i="57"/>
  <c r="B9" i="20"/>
  <c r="B9" i="12"/>
  <c r="B9" i="56"/>
  <c r="B9" i="17"/>
  <c r="B9" i="11"/>
  <c r="B9" i="50"/>
  <c r="B9" i="41"/>
  <c r="B9" i="38"/>
  <c r="B9" i="2"/>
  <c r="B9" i="9"/>
  <c r="B9" i="5"/>
  <c r="B9" i="58"/>
  <c r="B9" i="54"/>
  <c r="B9" i="55"/>
  <c r="B9" i="10"/>
  <c r="B9" i="7"/>
  <c r="G11" i="1"/>
  <c r="B54" i="55"/>
  <c r="B53" i="55"/>
  <c r="B52" i="55"/>
  <c r="B51" i="55"/>
  <c r="B50" i="55"/>
  <c r="B48" i="55"/>
  <c r="B47" i="55"/>
  <c r="B46" i="55"/>
  <c r="B45" i="55"/>
  <c r="B44" i="55"/>
  <c r="B42" i="55"/>
  <c r="B41" i="55"/>
  <c r="B40" i="55"/>
  <c r="B39" i="55"/>
  <c r="Z29" i="55"/>
  <c r="Y29" i="55"/>
  <c r="X29" i="55"/>
  <c r="W29" i="55"/>
  <c r="V29" i="55"/>
  <c r="U29" i="55"/>
  <c r="T29" i="55"/>
  <c r="S29" i="55"/>
  <c r="R29" i="55"/>
  <c r="Q29" i="55"/>
  <c r="P29" i="55"/>
  <c r="O29" i="55"/>
  <c r="B28" i="55"/>
  <c r="B27" i="55"/>
  <c r="B26" i="55"/>
  <c r="B25" i="55"/>
  <c r="B24" i="55"/>
  <c r="B23" i="55"/>
  <c r="B22" i="55"/>
  <c r="B21" i="55"/>
  <c r="B20" i="55"/>
  <c r="B19" i="55"/>
  <c r="B16" i="55"/>
  <c r="B15" i="55"/>
  <c r="B14" i="55"/>
  <c r="B13" i="55"/>
  <c r="B11" i="55"/>
  <c r="B8" i="55"/>
  <c r="AC29" i="55"/>
  <c r="B22" i="60"/>
  <c r="B21" i="60"/>
  <c r="B20" i="60"/>
  <c r="B19" i="60"/>
  <c r="B16" i="60"/>
  <c r="B15" i="60"/>
  <c r="B14" i="60"/>
  <c r="B13" i="60"/>
  <c r="B11" i="60"/>
  <c r="B8" i="60"/>
  <c r="K8" i="1"/>
  <c r="B50" i="44"/>
  <c r="C51" i="1"/>
  <c r="D51" i="1"/>
  <c r="E51" i="1"/>
  <c r="F51" i="1"/>
  <c r="G51" i="1"/>
  <c r="H51" i="1"/>
  <c r="I51" i="1"/>
  <c r="J51" i="1"/>
  <c r="K51" i="1"/>
  <c r="L51" i="1"/>
  <c r="M51" i="1"/>
  <c r="N51" i="1"/>
  <c r="AB28" i="44"/>
  <c r="AD28" i="44"/>
  <c r="AB27" i="44"/>
  <c r="AD27" i="44"/>
  <c r="AB26" i="44"/>
  <c r="AB25" i="44"/>
  <c r="AD25" i="44"/>
  <c r="AB24" i="44"/>
  <c r="AD24" i="44"/>
  <c r="AB23" i="44"/>
  <c r="AD23" i="44"/>
  <c r="AB22" i="44"/>
  <c r="AD22" i="44"/>
  <c r="AB21" i="44"/>
  <c r="AD21" i="44"/>
  <c r="AB20" i="44"/>
  <c r="AD20" i="44"/>
  <c r="AB19" i="44"/>
  <c r="AD19" i="44"/>
  <c r="AB17" i="44"/>
  <c r="AD17" i="44"/>
  <c r="AB16" i="44"/>
  <c r="AD16" i="44"/>
  <c r="AB15" i="44"/>
  <c r="AD15" i="44"/>
  <c r="AB14" i="44"/>
  <c r="AD14" i="44"/>
  <c r="AB13" i="44"/>
  <c r="AD13" i="44"/>
  <c r="AB11" i="44"/>
  <c r="AD11" i="44"/>
  <c r="AB10" i="44"/>
  <c r="AB8" i="44"/>
  <c r="AD8" i="44"/>
  <c r="N31" i="1"/>
  <c r="M31" i="1"/>
  <c r="L31" i="1"/>
  <c r="K31" i="1"/>
  <c r="J31" i="1"/>
  <c r="I31" i="1"/>
  <c r="H17" i="52"/>
  <c r="F17" i="52"/>
  <c r="H17" i="42"/>
  <c r="F17" i="42"/>
  <c r="B17" i="51"/>
  <c r="B17" i="37"/>
  <c r="B17" i="7"/>
  <c r="K16" i="1"/>
  <c r="Z31" i="1"/>
  <c r="Y31" i="1"/>
  <c r="X31" i="1"/>
  <c r="W31" i="1"/>
  <c r="V31" i="1"/>
  <c r="V32" i="1" s="1"/>
  <c r="U31" i="1"/>
  <c r="E28" i="52" s="1"/>
  <c r="T31" i="1"/>
  <c r="S31" i="1"/>
  <c r="R31" i="1"/>
  <c r="Q31" i="1"/>
  <c r="P31" i="1"/>
  <c r="O31" i="1"/>
  <c r="H31" i="1"/>
  <c r="G31" i="1"/>
  <c r="F31" i="1"/>
  <c r="E31" i="1"/>
  <c r="D31" i="1"/>
  <c r="C31" i="1"/>
  <c r="C31" i="42"/>
  <c r="AC55" i="55"/>
  <c r="AB29" i="55"/>
  <c r="AB41" i="55"/>
  <c r="AD41" i="55"/>
  <c r="AB40" i="55"/>
  <c r="AD40" i="55"/>
  <c r="AD56" i="55"/>
  <c r="AD54" i="55"/>
  <c r="AD53" i="55"/>
  <c r="AD52" i="55"/>
  <c r="AD51" i="55"/>
  <c r="AD50" i="55"/>
  <c r="AD49" i="55"/>
  <c r="AD48" i="55"/>
  <c r="AD47" i="55"/>
  <c r="AD46" i="55"/>
  <c r="AD45" i="55"/>
  <c r="AD44" i="55"/>
  <c r="AD43" i="55"/>
  <c r="AB42" i="55"/>
  <c r="Z22" i="1"/>
  <c r="Y22" i="1"/>
  <c r="X22" i="1"/>
  <c r="W22" i="1"/>
  <c r="V22" i="1"/>
  <c r="U22" i="1"/>
  <c r="T22" i="1"/>
  <c r="S22" i="1"/>
  <c r="R22" i="1"/>
  <c r="Q22" i="1"/>
  <c r="P22" i="1"/>
  <c r="O22" i="1"/>
  <c r="Z21" i="1"/>
  <c r="Y21" i="1"/>
  <c r="X21" i="1"/>
  <c r="W21" i="1"/>
  <c r="V21" i="1"/>
  <c r="U21" i="1"/>
  <c r="T21" i="1"/>
  <c r="S21" i="1"/>
  <c r="R21" i="1"/>
  <c r="Q21" i="1"/>
  <c r="P21" i="1"/>
  <c r="O21" i="1"/>
  <c r="Z20" i="1"/>
  <c r="Y20" i="1"/>
  <c r="X20" i="1"/>
  <c r="W20" i="1"/>
  <c r="V20" i="1"/>
  <c r="U20" i="1"/>
  <c r="T20" i="1"/>
  <c r="S20" i="1"/>
  <c r="R20" i="1"/>
  <c r="Q20" i="1"/>
  <c r="P20" i="1"/>
  <c r="O20" i="1"/>
  <c r="I19" i="52" s="1"/>
  <c r="Z19" i="1"/>
  <c r="Y19" i="1"/>
  <c r="X19" i="1"/>
  <c r="W19" i="1"/>
  <c r="V19" i="1"/>
  <c r="U19" i="1"/>
  <c r="T19" i="1"/>
  <c r="S19" i="1"/>
  <c r="R19" i="1"/>
  <c r="R29" i="1" s="1"/>
  <c r="Q19" i="1"/>
  <c r="Q29" i="1" s="1"/>
  <c r="P19" i="1"/>
  <c r="O19" i="1"/>
  <c r="Z16" i="1"/>
  <c r="Y16" i="1"/>
  <c r="X16" i="1"/>
  <c r="W16" i="1"/>
  <c r="V16" i="1"/>
  <c r="U16" i="1"/>
  <c r="T16" i="1"/>
  <c r="S16" i="1"/>
  <c r="R16" i="1"/>
  <c r="Q16" i="1"/>
  <c r="P16" i="1"/>
  <c r="O16" i="1"/>
  <c r="Z15" i="1"/>
  <c r="Y15" i="1"/>
  <c r="X15" i="1"/>
  <c r="W15" i="1"/>
  <c r="V15" i="1"/>
  <c r="U15" i="1"/>
  <c r="T15" i="1"/>
  <c r="S15" i="1"/>
  <c r="R15" i="1"/>
  <c r="Q15" i="1"/>
  <c r="P15" i="1"/>
  <c r="O15" i="1"/>
  <c r="E15" i="52" s="1"/>
  <c r="G15" i="52" s="1"/>
  <c r="Z14" i="1"/>
  <c r="Y14" i="1"/>
  <c r="X14" i="1"/>
  <c r="W14" i="1"/>
  <c r="V14" i="1"/>
  <c r="U14" i="1"/>
  <c r="T14" i="1"/>
  <c r="S14" i="1"/>
  <c r="R14" i="1"/>
  <c r="Q14" i="1"/>
  <c r="P14" i="1"/>
  <c r="O14" i="1"/>
  <c r="Z13" i="1"/>
  <c r="Y13" i="1"/>
  <c r="X13" i="1"/>
  <c r="W13" i="1"/>
  <c r="V13" i="1"/>
  <c r="U13" i="1"/>
  <c r="T13" i="1"/>
  <c r="S13" i="1"/>
  <c r="R13" i="1"/>
  <c r="Q13" i="1"/>
  <c r="P13" i="1"/>
  <c r="O13" i="1"/>
  <c r="Y11" i="1"/>
  <c r="X11" i="1"/>
  <c r="W11" i="1"/>
  <c r="V11" i="1"/>
  <c r="U11" i="1"/>
  <c r="T11" i="1"/>
  <c r="S11" i="1"/>
  <c r="R11" i="1"/>
  <c r="Q11" i="1"/>
  <c r="P11" i="1"/>
  <c r="O11" i="1"/>
  <c r="Z10" i="1"/>
  <c r="Y10" i="1"/>
  <c r="X10" i="1"/>
  <c r="W10" i="1"/>
  <c r="V10" i="1"/>
  <c r="U10" i="1"/>
  <c r="T10" i="1"/>
  <c r="S10" i="1"/>
  <c r="R10" i="1"/>
  <c r="Q10" i="1"/>
  <c r="P10" i="1"/>
  <c r="O10" i="1"/>
  <c r="Y8" i="1"/>
  <c r="X8" i="1"/>
  <c r="W8" i="1"/>
  <c r="V8" i="1"/>
  <c r="U8" i="1"/>
  <c r="T8" i="1"/>
  <c r="S8" i="1"/>
  <c r="R8" i="1"/>
  <c r="Q8" i="1"/>
  <c r="P8" i="1"/>
  <c r="O8" i="1"/>
  <c r="N22" i="1"/>
  <c r="M22" i="1"/>
  <c r="L22" i="1"/>
  <c r="K22" i="1"/>
  <c r="J22" i="1"/>
  <c r="I22" i="1"/>
  <c r="H22" i="1"/>
  <c r="G22" i="1"/>
  <c r="F22" i="1"/>
  <c r="E22" i="1"/>
  <c r="D22" i="1"/>
  <c r="N21" i="1"/>
  <c r="M21" i="1"/>
  <c r="L21" i="1"/>
  <c r="K21" i="1"/>
  <c r="J21" i="1"/>
  <c r="I21" i="1"/>
  <c r="H21" i="1"/>
  <c r="G21" i="1"/>
  <c r="F21" i="1"/>
  <c r="E21" i="1"/>
  <c r="D21" i="1"/>
  <c r="N20" i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6" i="1"/>
  <c r="M16" i="1"/>
  <c r="L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AC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AB13" i="1" s="1"/>
  <c r="AD13" i="1" s="1"/>
  <c r="L13" i="1"/>
  <c r="K13" i="1"/>
  <c r="J13" i="1"/>
  <c r="I13" i="1"/>
  <c r="H13" i="1"/>
  <c r="G13" i="1"/>
  <c r="F13" i="1"/>
  <c r="E13" i="1"/>
  <c r="D13" i="1"/>
  <c r="N11" i="1"/>
  <c r="M11" i="1"/>
  <c r="L11" i="1"/>
  <c r="K11" i="1"/>
  <c r="J11" i="1"/>
  <c r="I11" i="1"/>
  <c r="H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8" i="1"/>
  <c r="M8" i="1"/>
  <c r="L8" i="1"/>
  <c r="J8" i="1"/>
  <c r="I8" i="1"/>
  <c r="H8" i="1"/>
  <c r="G8" i="1"/>
  <c r="F8" i="1"/>
  <c r="E8" i="1"/>
  <c r="D8" i="1"/>
  <c r="C22" i="1"/>
  <c r="AC22" i="1"/>
  <c r="C21" i="1"/>
  <c r="C20" i="1"/>
  <c r="C19" i="1"/>
  <c r="C16" i="1"/>
  <c r="AC16" i="1"/>
  <c r="C15" i="1"/>
  <c r="C14" i="1"/>
  <c r="C13" i="1"/>
  <c r="C11" i="1"/>
  <c r="C10" i="1"/>
  <c r="I10" i="42" s="1"/>
  <c r="C8" i="1"/>
  <c r="AC30" i="47"/>
  <c r="AC29" i="47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0" i="13"/>
  <c r="AC28" i="56"/>
  <c r="AB10" i="56"/>
  <c r="AD10" i="56"/>
  <c r="AB11" i="56"/>
  <c r="AD11" i="56"/>
  <c r="AB13" i="56"/>
  <c r="AD13" i="56"/>
  <c r="AB14" i="56"/>
  <c r="AD14" i="56"/>
  <c r="AB15" i="56"/>
  <c r="AD15" i="56"/>
  <c r="AB16" i="56"/>
  <c r="AD16" i="56"/>
  <c r="AB19" i="56"/>
  <c r="AD19" i="56"/>
  <c r="AB20" i="56"/>
  <c r="AD20" i="56" s="1"/>
  <c r="AB21" i="56"/>
  <c r="AD21" i="56"/>
  <c r="AB22" i="56"/>
  <c r="AD22" i="56"/>
  <c r="AB23" i="56"/>
  <c r="AD23" i="56"/>
  <c r="AB24" i="56"/>
  <c r="AD24" i="56"/>
  <c r="AB25" i="56"/>
  <c r="AD25" i="56"/>
  <c r="AB8" i="56"/>
  <c r="AB28" i="56" s="1"/>
  <c r="AD28" i="56" s="1"/>
  <c r="AA38" i="1"/>
  <c r="AB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D41" i="1"/>
  <c r="E41" i="1"/>
  <c r="F41" i="1"/>
  <c r="G41" i="1"/>
  <c r="H41" i="1"/>
  <c r="I41" i="1"/>
  <c r="J41" i="1"/>
  <c r="K41" i="1"/>
  <c r="L41" i="1"/>
  <c r="M41" i="1"/>
  <c r="M55" i="1" s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O51" i="1"/>
  <c r="P51" i="1"/>
  <c r="Q51" i="1"/>
  <c r="R51" i="1"/>
  <c r="S51" i="1"/>
  <c r="T51" i="1"/>
  <c r="U51" i="1"/>
  <c r="V51" i="1"/>
  <c r="W51" i="1"/>
  <c r="X51" i="1"/>
  <c r="Y51" i="1"/>
  <c r="Z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40" i="1"/>
  <c r="C41" i="1"/>
  <c r="C42" i="1"/>
  <c r="C45" i="1"/>
  <c r="C46" i="1"/>
  <c r="C47" i="1"/>
  <c r="C48" i="1"/>
  <c r="C52" i="1"/>
  <c r="C53" i="1"/>
  <c r="C54" i="1"/>
  <c r="D24" i="1"/>
  <c r="E24" i="1"/>
  <c r="F24" i="1"/>
  <c r="G24" i="1"/>
  <c r="H24" i="1"/>
  <c r="I24" i="1"/>
  <c r="J24" i="1"/>
  <c r="K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4" i="1"/>
  <c r="C25" i="1"/>
  <c r="C26" i="1"/>
  <c r="C27" i="1"/>
  <c r="C28" i="1"/>
  <c r="B54" i="2"/>
  <c r="B53" i="2"/>
  <c r="B52" i="2"/>
  <c r="B51" i="2"/>
  <c r="B50" i="2"/>
  <c r="B48" i="2"/>
  <c r="B47" i="2"/>
  <c r="B46" i="2"/>
  <c r="B45" i="2"/>
  <c r="B44" i="2"/>
  <c r="B42" i="2"/>
  <c r="B41" i="2"/>
  <c r="B40" i="2"/>
  <c r="B39" i="2"/>
  <c r="Z29" i="2"/>
  <c r="Y29" i="2"/>
  <c r="X29" i="2"/>
  <c r="W29" i="2"/>
  <c r="V29" i="2"/>
  <c r="U29" i="2"/>
  <c r="T29" i="2"/>
  <c r="S29" i="2"/>
  <c r="R29" i="2"/>
  <c r="Q29" i="2"/>
  <c r="P29" i="2"/>
  <c r="O29" i="2"/>
  <c r="AD28" i="2"/>
  <c r="B28" i="2"/>
  <c r="AD27" i="2"/>
  <c r="B27" i="2"/>
  <c r="AD26" i="2"/>
  <c r="B26" i="2"/>
  <c r="AD25" i="2"/>
  <c r="B25" i="2"/>
  <c r="AD24" i="2"/>
  <c r="B24" i="2"/>
  <c r="AD23" i="2"/>
  <c r="B23" i="2"/>
  <c r="AD22" i="2"/>
  <c r="B22" i="2"/>
  <c r="AD21" i="2"/>
  <c r="B21" i="2"/>
  <c r="AD20" i="2"/>
  <c r="B20" i="2"/>
  <c r="AD19" i="2"/>
  <c r="B19" i="2"/>
  <c r="AD17" i="2"/>
  <c r="AD16" i="2"/>
  <c r="B16" i="2"/>
  <c r="AD15" i="2"/>
  <c r="B15" i="2"/>
  <c r="AD14" i="2"/>
  <c r="B14" i="2"/>
  <c r="AD13" i="2"/>
  <c r="B13" i="2"/>
  <c r="AD11" i="2"/>
  <c r="B11" i="2"/>
  <c r="AD8" i="2"/>
  <c r="B8" i="2"/>
  <c r="AC2" i="2"/>
  <c r="AA21" i="57"/>
  <c r="AA19" i="57"/>
  <c r="AA10" i="57"/>
  <c r="AA14" i="57"/>
  <c r="AA13" i="57"/>
  <c r="AA13" i="10"/>
  <c r="AA10" i="10"/>
  <c r="AD10" i="10"/>
  <c r="AC3" i="1"/>
  <c r="G5" i="42"/>
  <c r="AD28" i="59"/>
  <c r="AD27" i="59"/>
  <c r="AD26" i="59"/>
  <c r="AD25" i="59"/>
  <c r="AD24" i="59"/>
  <c r="AD23" i="59"/>
  <c r="AD22" i="59"/>
  <c r="AD21" i="59"/>
  <c r="AD20" i="59"/>
  <c r="AD19" i="59"/>
  <c r="AD17" i="59"/>
  <c r="AD16" i="59"/>
  <c r="AD15" i="59"/>
  <c r="AD14" i="59"/>
  <c r="AD13" i="59"/>
  <c r="AD11" i="59"/>
  <c r="AD28" i="51"/>
  <c r="AD27" i="51"/>
  <c r="AD26" i="51"/>
  <c r="AD25" i="51"/>
  <c r="AD24" i="51"/>
  <c r="AD23" i="51"/>
  <c r="AD22" i="51"/>
  <c r="AD21" i="51"/>
  <c r="AD20" i="51"/>
  <c r="AD19" i="51"/>
  <c r="AD28" i="47"/>
  <c r="AD27" i="47"/>
  <c r="AD26" i="47"/>
  <c r="AD25" i="47"/>
  <c r="AD24" i="47"/>
  <c r="AD23" i="47"/>
  <c r="AD22" i="47"/>
  <c r="AD21" i="47"/>
  <c r="AD20" i="47"/>
  <c r="AD19" i="47"/>
  <c r="AD17" i="47"/>
  <c r="AD16" i="47"/>
  <c r="AD15" i="47"/>
  <c r="AD14" i="47"/>
  <c r="AD13" i="47"/>
  <c r="AD11" i="47"/>
  <c r="AD28" i="13"/>
  <c r="AD27" i="13"/>
  <c r="AD26" i="13"/>
  <c r="AD25" i="13"/>
  <c r="AD24" i="13"/>
  <c r="AD23" i="13"/>
  <c r="AD22" i="13"/>
  <c r="AD21" i="13"/>
  <c r="AD20" i="13"/>
  <c r="AD19" i="13"/>
  <c r="AD17" i="13"/>
  <c r="AD16" i="13"/>
  <c r="AD15" i="13"/>
  <c r="AD14" i="13"/>
  <c r="AD13" i="13"/>
  <c r="AD11" i="13"/>
  <c r="AD28" i="9"/>
  <c r="AD27" i="9"/>
  <c r="AD26" i="9"/>
  <c r="AD25" i="9"/>
  <c r="AD24" i="9"/>
  <c r="AD23" i="9"/>
  <c r="AD22" i="9"/>
  <c r="AD21" i="9"/>
  <c r="AD20" i="9"/>
  <c r="AD19" i="9"/>
  <c r="AD17" i="9"/>
  <c r="AD16" i="9"/>
  <c r="AD15" i="9"/>
  <c r="AD14" i="9"/>
  <c r="AD13" i="9"/>
  <c r="AD11" i="9"/>
  <c r="AD28" i="5"/>
  <c r="AD27" i="5"/>
  <c r="AD26" i="5"/>
  <c r="AD25" i="5"/>
  <c r="AD24" i="5"/>
  <c r="AD23" i="5"/>
  <c r="AD22" i="5"/>
  <c r="AD21" i="5"/>
  <c r="AD20" i="5"/>
  <c r="AD19" i="5"/>
  <c r="AD17" i="5"/>
  <c r="AD16" i="5"/>
  <c r="AD15" i="5"/>
  <c r="AD14" i="5"/>
  <c r="AD13" i="5"/>
  <c r="AD11" i="5"/>
  <c r="AD28" i="46"/>
  <c r="AD27" i="46"/>
  <c r="AD26" i="46"/>
  <c r="AD25" i="46"/>
  <c r="AD24" i="46"/>
  <c r="AD23" i="46"/>
  <c r="AD22" i="46"/>
  <c r="AD21" i="46"/>
  <c r="AD20" i="46"/>
  <c r="AD19" i="46"/>
  <c r="AD17" i="46"/>
  <c r="AD16" i="46"/>
  <c r="AD15" i="46"/>
  <c r="AD14" i="46"/>
  <c r="AD13" i="46"/>
  <c r="AD11" i="46"/>
  <c r="AD28" i="50"/>
  <c r="AD27" i="50"/>
  <c r="AD26" i="50"/>
  <c r="AD25" i="50"/>
  <c r="AD24" i="50"/>
  <c r="AD23" i="50"/>
  <c r="AD22" i="50"/>
  <c r="AD21" i="50"/>
  <c r="AD20" i="50"/>
  <c r="AD19" i="50"/>
  <c r="AD17" i="50"/>
  <c r="AD16" i="50"/>
  <c r="AD15" i="50"/>
  <c r="AD14" i="50"/>
  <c r="AD13" i="50"/>
  <c r="AD11" i="50"/>
  <c r="AD28" i="41"/>
  <c r="AD27" i="41"/>
  <c r="AD26" i="41"/>
  <c r="AD25" i="41"/>
  <c r="AD24" i="41"/>
  <c r="AD23" i="41"/>
  <c r="AD22" i="41"/>
  <c r="AD21" i="41"/>
  <c r="AD20" i="41"/>
  <c r="AD19" i="41"/>
  <c r="AD17" i="41"/>
  <c r="AD16" i="41"/>
  <c r="AD15" i="41"/>
  <c r="AD14" i="41"/>
  <c r="AD13" i="41"/>
  <c r="AD11" i="41"/>
  <c r="AD28" i="37"/>
  <c r="AD27" i="37"/>
  <c r="AD26" i="37"/>
  <c r="AD25" i="37"/>
  <c r="AD24" i="37"/>
  <c r="AD23" i="37"/>
  <c r="AD22" i="37"/>
  <c r="AD21" i="37"/>
  <c r="AD20" i="37"/>
  <c r="AD19" i="37"/>
  <c r="AD16" i="37"/>
  <c r="AD15" i="37"/>
  <c r="AD14" i="37"/>
  <c r="AD13" i="37"/>
  <c r="AD11" i="37"/>
  <c r="AD28" i="40"/>
  <c r="AD27" i="40"/>
  <c r="AD26" i="40"/>
  <c r="AD25" i="40"/>
  <c r="AD24" i="40"/>
  <c r="AD23" i="40"/>
  <c r="AD22" i="40"/>
  <c r="AD21" i="40"/>
  <c r="AD20" i="40"/>
  <c r="AD19" i="40"/>
  <c r="AD17" i="40"/>
  <c r="AD16" i="40"/>
  <c r="AD15" i="40"/>
  <c r="AD14" i="40"/>
  <c r="AD13" i="40"/>
  <c r="AD11" i="40"/>
  <c r="AD28" i="19"/>
  <c r="AD27" i="19"/>
  <c r="AD26" i="19"/>
  <c r="AD25" i="19"/>
  <c r="AD24" i="19"/>
  <c r="AD23" i="19"/>
  <c r="AD22" i="19"/>
  <c r="AD21" i="19"/>
  <c r="AD20" i="19"/>
  <c r="AD19" i="19"/>
  <c r="AD17" i="19"/>
  <c r="AD16" i="19"/>
  <c r="AD15" i="19"/>
  <c r="AD14" i="19"/>
  <c r="AD13" i="19"/>
  <c r="AD11" i="19"/>
  <c r="AD28" i="20"/>
  <c r="AD27" i="20"/>
  <c r="AD26" i="20"/>
  <c r="AD25" i="20"/>
  <c r="AD24" i="20"/>
  <c r="AD23" i="20"/>
  <c r="AD22" i="20"/>
  <c r="AD21" i="20"/>
  <c r="AD20" i="20"/>
  <c r="AD19" i="20"/>
  <c r="AD17" i="20"/>
  <c r="AD16" i="20"/>
  <c r="AD15" i="20"/>
  <c r="AD14" i="20"/>
  <c r="AD13" i="20"/>
  <c r="AD11" i="20"/>
  <c r="AD27" i="55"/>
  <c r="AD26" i="55"/>
  <c r="AD25" i="55"/>
  <c r="AD24" i="55"/>
  <c r="AD23" i="55"/>
  <c r="AD22" i="55"/>
  <c r="AD21" i="55"/>
  <c r="AD20" i="55"/>
  <c r="AD19" i="55"/>
  <c r="AD16" i="55"/>
  <c r="AD15" i="55"/>
  <c r="AD14" i="55"/>
  <c r="AD13" i="55"/>
  <c r="AD11" i="55"/>
  <c r="AD10" i="55"/>
  <c r="AD28" i="11"/>
  <c r="AD27" i="11"/>
  <c r="AD26" i="11"/>
  <c r="AD25" i="11"/>
  <c r="AD24" i="11"/>
  <c r="AD23" i="11"/>
  <c r="AD22" i="11"/>
  <c r="AD21" i="11"/>
  <c r="AD20" i="11"/>
  <c r="AD19" i="11"/>
  <c r="AD17" i="11"/>
  <c r="AD16" i="11"/>
  <c r="AD15" i="11"/>
  <c r="AD14" i="11"/>
  <c r="AD13" i="11"/>
  <c r="AD11" i="11"/>
  <c r="AD28" i="12"/>
  <c r="AD27" i="12"/>
  <c r="AD26" i="12"/>
  <c r="AD25" i="12"/>
  <c r="AD24" i="12"/>
  <c r="AD23" i="12"/>
  <c r="AD22" i="12"/>
  <c r="AD21" i="12"/>
  <c r="AD20" i="12"/>
  <c r="AD19" i="12"/>
  <c r="AD17" i="12"/>
  <c r="AD16" i="12"/>
  <c r="AD15" i="12"/>
  <c r="AD14" i="12"/>
  <c r="AD13" i="12"/>
  <c r="AD11" i="12"/>
  <c r="AD28" i="10"/>
  <c r="AD27" i="10"/>
  <c r="AD26" i="10"/>
  <c r="AD25" i="10"/>
  <c r="AD24" i="10"/>
  <c r="AD23" i="10"/>
  <c r="AD22" i="10"/>
  <c r="AD21" i="10"/>
  <c r="AD20" i="10"/>
  <c r="AD19" i="10"/>
  <c r="AD17" i="10"/>
  <c r="AD16" i="10"/>
  <c r="AD15" i="10"/>
  <c r="AD14" i="10"/>
  <c r="AD13" i="10"/>
  <c r="AD11" i="10"/>
  <c r="AD27" i="56"/>
  <c r="AD26" i="56"/>
  <c r="AD28" i="57"/>
  <c r="AD27" i="57"/>
  <c r="AD26" i="57"/>
  <c r="AD25" i="57"/>
  <c r="AD24" i="57"/>
  <c r="AD23" i="57"/>
  <c r="AD22" i="57"/>
  <c r="AD21" i="57"/>
  <c r="AD20" i="57"/>
  <c r="AD19" i="57"/>
  <c r="AD17" i="57"/>
  <c r="AD16" i="57"/>
  <c r="AD15" i="57"/>
  <c r="AD14" i="57"/>
  <c r="AD13" i="57"/>
  <c r="AD11" i="57"/>
  <c r="AD28" i="58"/>
  <c r="AD27" i="58"/>
  <c r="AD26" i="58"/>
  <c r="AD25" i="58"/>
  <c r="AD24" i="58"/>
  <c r="AD23" i="58"/>
  <c r="AD22" i="58"/>
  <c r="AD21" i="58"/>
  <c r="AD20" i="58"/>
  <c r="AD19" i="58"/>
  <c r="AD17" i="58"/>
  <c r="AD16" i="58"/>
  <c r="AD15" i="58"/>
  <c r="AD14" i="58"/>
  <c r="AD13" i="58"/>
  <c r="AD11" i="58"/>
  <c r="AD28" i="61"/>
  <c r="AD27" i="61"/>
  <c r="AD26" i="61"/>
  <c r="AD25" i="61"/>
  <c r="AD24" i="61"/>
  <c r="AD23" i="61"/>
  <c r="AD22" i="61"/>
  <c r="AD21" i="61"/>
  <c r="AD20" i="61"/>
  <c r="AD19" i="61"/>
  <c r="AD17" i="61"/>
  <c r="AD16" i="61"/>
  <c r="AD15" i="61"/>
  <c r="AD14" i="61"/>
  <c r="AD13" i="61"/>
  <c r="AD11" i="61"/>
  <c r="AD28" i="62"/>
  <c r="AD27" i="62"/>
  <c r="AD26" i="62"/>
  <c r="AD25" i="62"/>
  <c r="AD24" i="62"/>
  <c r="AD23" i="62"/>
  <c r="AD22" i="62"/>
  <c r="AD21" i="62"/>
  <c r="AD20" i="62"/>
  <c r="AD19" i="62"/>
  <c r="AD17" i="62"/>
  <c r="AD16" i="62"/>
  <c r="AD15" i="62"/>
  <c r="AD14" i="62"/>
  <c r="AD13" i="62"/>
  <c r="AD11" i="62"/>
  <c r="AD28" i="8"/>
  <c r="AD27" i="8"/>
  <c r="AD26" i="8"/>
  <c r="AD25" i="8"/>
  <c r="AD24" i="8"/>
  <c r="AD23" i="8"/>
  <c r="AD22" i="8"/>
  <c r="AD21" i="8"/>
  <c r="AD20" i="8"/>
  <c r="AD19" i="8"/>
  <c r="AD17" i="8"/>
  <c r="AD16" i="8"/>
  <c r="AD15" i="8"/>
  <c r="AD14" i="8"/>
  <c r="AD13" i="8"/>
  <c r="AD11" i="8"/>
  <c r="AD26" i="44"/>
  <c r="AD28" i="54"/>
  <c r="AD27" i="54"/>
  <c r="AD26" i="54"/>
  <c r="AD25" i="54"/>
  <c r="AD24" i="54"/>
  <c r="AD23" i="54"/>
  <c r="AD22" i="54"/>
  <c r="AD21" i="54"/>
  <c r="AD20" i="54"/>
  <c r="AD19" i="54"/>
  <c r="AD17" i="54"/>
  <c r="AD16" i="54"/>
  <c r="AD15" i="54"/>
  <c r="AD14" i="54"/>
  <c r="AD13" i="54"/>
  <c r="AD11" i="54"/>
  <c r="AD28" i="38"/>
  <c r="AD27" i="38"/>
  <c r="AD26" i="38"/>
  <c r="AD25" i="38"/>
  <c r="AD24" i="38"/>
  <c r="AD23" i="38"/>
  <c r="AD22" i="38"/>
  <c r="AD21" i="38"/>
  <c r="AD20" i="38"/>
  <c r="AD19" i="38"/>
  <c r="AD17" i="38"/>
  <c r="AD16" i="38"/>
  <c r="AD15" i="38"/>
  <c r="AD14" i="38"/>
  <c r="AD13" i="38"/>
  <c r="AD11" i="38"/>
  <c r="AD28" i="60"/>
  <c r="AD27" i="60"/>
  <c r="AD26" i="60"/>
  <c r="AD22" i="60"/>
  <c r="AD21" i="60"/>
  <c r="AD20" i="60"/>
  <c r="AD19" i="60"/>
  <c r="AD17" i="60"/>
  <c r="AD16" i="60"/>
  <c r="AD15" i="60"/>
  <c r="AD14" i="60"/>
  <c r="AD13" i="60"/>
  <c r="AD11" i="60"/>
  <c r="AD28" i="17"/>
  <c r="AD27" i="17"/>
  <c r="AD26" i="17"/>
  <c r="AD25" i="17"/>
  <c r="AD24" i="17"/>
  <c r="AD23" i="17"/>
  <c r="AD22" i="17"/>
  <c r="AD21" i="17"/>
  <c r="AD20" i="17"/>
  <c r="AD19" i="17"/>
  <c r="AD17" i="17"/>
  <c r="AD16" i="17"/>
  <c r="AD15" i="17"/>
  <c r="AD14" i="17"/>
  <c r="AD13" i="17"/>
  <c r="AD11" i="17"/>
  <c r="AD8" i="59"/>
  <c r="AD8" i="51"/>
  <c r="AD8" i="47"/>
  <c r="AD8" i="13"/>
  <c r="AD8" i="9"/>
  <c r="AD8" i="5"/>
  <c r="AD8" i="46"/>
  <c r="AD8" i="50"/>
  <c r="AD8" i="41"/>
  <c r="AD8" i="37"/>
  <c r="AD8" i="40"/>
  <c r="AD8" i="19"/>
  <c r="AD8" i="20"/>
  <c r="AD7" i="55"/>
  <c r="AD8" i="11"/>
  <c r="AD8" i="12"/>
  <c r="AD8" i="10"/>
  <c r="AD7" i="56"/>
  <c r="AD8" i="57"/>
  <c r="AD8" i="58"/>
  <c r="AD8" i="61"/>
  <c r="AD8" i="62"/>
  <c r="AD8" i="8"/>
  <c r="AD8" i="54"/>
  <c r="AD8" i="38"/>
  <c r="AD8" i="60"/>
  <c r="AD8" i="17"/>
  <c r="Z29" i="9"/>
  <c r="Y29" i="9"/>
  <c r="X29" i="9"/>
  <c r="W29" i="9"/>
  <c r="V29" i="9"/>
  <c r="U29" i="9"/>
  <c r="T29" i="9"/>
  <c r="S29" i="9"/>
  <c r="R29" i="9"/>
  <c r="Q29" i="9"/>
  <c r="P29" i="9"/>
  <c r="O29" i="9"/>
  <c r="H23" i="52"/>
  <c r="H22" i="52"/>
  <c r="H21" i="52"/>
  <c r="H20" i="52"/>
  <c r="H19" i="52"/>
  <c r="H18" i="52"/>
  <c r="H16" i="52"/>
  <c r="H15" i="52"/>
  <c r="H14" i="52"/>
  <c r="H13" i="52"/>
  <c r="H11" i="52"/>
  <c r="H10" i="52"/>
  <c r="H24" i="42"/>
  <c r="H23" i="42"/>
  <c r="H22" i="42"/>
  <c r="H21" i="42"/>
  <c r="H20" i="42"/>
  <c r="H19" i="42"/>
  <c r="H16" i="42"/>
  <c r="H15" i="42"/>
  <c r="H14" i="42"/>
  <c r="H11" i="42"/>
  <c r="H10" i="4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F23" i="52"/>
  <c r="F22" i="52"/>
  <c r="F21" i="52"/>
  <c r="F20" i="52"/>
  <c r="F19" i="52"/>
  <c r="F18" i="52"/>
  <c r="F16" i="52"/>
  <c r="F15" i="52"/>
  <c r="F14" i="52"/>
  <c r="F13" i="52"/>
  <c r="F11" i="52"/>
  <c r="F10" i="52"/>
  <c r="F24" i="42"/>
  <c r="F23" i="42"/>
  <c r="F22" i="42"/>
  <c r="F21" i="42"/>
  <c r="F20" i="42"/>
  <c r="F19" i="42"/>
  <c r="F16" i="42"/>
  <c r="F15" i="42"/>
  <c r="F14" i="42"/>
  <c r="F13" i="42"/>
  <c r="F11" i="42"/>
  <c r="F10" i="42"/>
  <c r="AC2" i="7"/>
  <c r="AC2" i="59"/>
  <c r="AC2" i="51"/>
  <c r="AC2" i="47"/>
  <c r="AC2" i="13"/>
  <c r="AC2" i="9"/>
  <c r="AC2" i="5"/>
  <c r="AC2" i="46"/>
  <c r="AC2" i="50"/>
  <c r="AC2" i="41"/>
  <c r="AC2" i="37"/>
  <c r="AC2" i="40"/>
  <c r="AC2" i="19"/>
  <c r="AC2" i="26"/>
  <c r="AC2" i="20"/>
  <c r="AC2" i="55"/>
  <c r="AC2" i="11"/>
  <c r="AC2" i="12"/>
  <c r="AC2" i="10"/>
  <c r="AC2" i="56"/>
  <c r="AC2" i="57"/>
  <c r="AC2" i="58"/>
  <c r="AC2" i="61"/>
  <c r="AC2" i="62"/>
  <c r="AC2" i="8"/>
  <c r="AC2" i="44"/>
  <c r="AC2" i="54"/>
  <c r="AC2" i="38"/>
  <c r="AC2" i="17"/>
  <c r="B54" i="62"/>
  <c r="B53" i="62"/>
  <c r="B52" i="62"/>
  <c r="B51" i="62"/>
  <c r="B50" i="62"/>
  <c r="B48" i="62"/>
  <c r="B47" i="62"/>
  <c r="B46" i="62"/>
  <c r="B45" i="62"/>
  <c r="B44" i="62"/>
  <c r="B42" i="62"/>
  <c r="B41" i="62"/>
  <c r="B40" i="62"/>
  <c r="B3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B28" i="62"/>
  <c r="B27" i="62"/>
  <c r="B26" i="62"/>
  <c r="B25" i="62"/>
  <c r="B24" i="62"/>
  <c r="B23" i="62"/>
  <c r="B22" i="62"/>
  <c r="B21" i="62"/>
  <c r="B20" i="62"/>
  <c r="B19" i="62"/>
  <c r="B16" i="62"/>
  <c r="B15" i="62"/>
  <c r="B14" i="62"/>
  <c r="B13" i="62"/>
  <c r="B11" i="62"/>
  <c r="B8" i="62"/>
  <c r="B54" i="61"/>
  <c r="B53" i="61"/>
  <c r="B52" i="61"/>
  <c r="B51" i="61"/>
  <c r="B50" i="61"/>
  <c r="B48" i="61"/>
  <c r="B47" i="61"/>
  <c r="B46" i="61"/>
  <c r="B45" i="61"/>
  <c r="B44" i="61"/>
  <c r="B42" i="61"/>
  <c r="B41" i="61"/>
  <c r="B40" i="61"/>
  <c r="B3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B28" i="61"/>
  <c r="B27" i="61"/>
  <c r="B26" i="61"/>
  <c r="B25" i="61"/>
  <c r="B24" i="61"/>
  <c r="B23" i="61"/>
  <c r="B22" i="61"/>
  <c r="B21" i="61"/>
  <c r="B20" i="61"/>
  <c r="B19" i="61"/>
  <c r="B16" i="61"/>
  <c r="B15" i="61"/>
  <c r="B14" i="61"/>
  <c r="B13" i="61"/>
  <c r="B11" i="61"/>
  <c r="B8" i="61"/>
  <c r="A21" i="56"/>
  <c r="A22" i="56"/>
  <c r="S29" i="56"/>
  <c r="T29" i="56"/>
  <c r="R29" i="56"/>
  <c r="Q29" i="56"/>
  <c r="A10" i="56"/>
  <c r="A14" i="56"/>
  <c r="H8" i="52"/>
  <c r="H8" i="42"/>
  <c r="AA11" i="41"/>
  <c r="Z11" i="1"/>
  <c r="AA8" i="41"/>
  <c r="Z8" i="1"/>
  <c r="B54" i="51"/>
  <c r="B53" i="51"/>
  <c r="B52" i="51"/>
  <c r="B51" i="51"/>
  <c r="B50" i="51"/>
  <c r="B49" i="51"/>
  <c r="B47" i="51"/>
  <c r="B46" i="51"/>
  <c r="B45" i="51"/>
  <c r="B44" i="51"/>
  <c r="B54" i="13"/>
  <c r="B53" i="13"/>
  <c r="B52" i="13"/>
  <c r="B51" i="13"/>
  <c r="B50" i="13"/>
  <c r="B48" i="13"/>
  <c r="B47" i="13"/>
  <c r="B46" i="13"/>
  <c r="B45" i="13"/>
  <c r="B44" i="13"/>
  <c r="B54" i="47"/>
  <c r="B53" i="47"/>
  <c r="B52" i="47"/>
  <c r="B51" i="47"/>
  <c r="B50" i="47"/>
  <c r="B48" i="47"/>
  <c r="B47" i="47"/>
  <c r="B46" i="47"/>
  <c r="B45" i="47"/>
  <c r="B44" i="47"/>
  <c r="B54" i="54"/>
  <c r="B53" i="54"/>
  <c r="B52" i="54"/>
  <c r="B51" i="54"/>
  <c r="B50" i="54"/>
  <c r="B48" i="54"/>
  <c r="B47" i="54"/>
  <c r="B46" i="54"/>
  <c r="B45" i="54"/>
  <c r="B44" i="54"/>
  <c r="B54" i="20"/>
  <c r="B53" i="20"/>
  <c r="B52" i="20"/>
  <c r="B51" i="20"/>
  <c r="B50" i="20"/>
  <c r="B48" i="20"/>
  <c r="B47" i="20"/>
  <c r="B46" i="20"/>
  <c r="B45" i="20"/>
  <c r="B44" i="20"/>
  <c r="B54" i="37"/>
  <c r="B53" i="37"/>
  <c r="B52" i="37"/>
  <c r="B51" i="37"/>
  <c r="B50" i="37"/>
  <c r="B49" i="37"/>
  <c r="B47" i="37"/>
  <c r="B46" i="37"/>
  <c r="B45" i="37"/>
  <c r="B44" i="37"/>
  <c r="B54" i="9"/>
  <c r="B53" i="9"/>
  <c r="B52" i="9"/>
  <c r="B51" i="9"/>
  <c r="B50" i="9"/>
  <c r="B48" i="9"/>
  <c r="B47" i="9"/>
  <c r="B46" i="9"/>
  <c r="B45" i="9"/>
  <c r="B44" i="9"/>
  <c r="B54" i="40"/>
  <c r="B53" i="40"/>
  <c r="B52" i="40"/>
  <c r="B51" i="40"/>
  <c r="B50" i="40"/>
  <c r="B48" i="40"/>
  <c r="B47" i="40"/>
  <c r="B46" i="40"/>
  <c r="B45" i="40"/>
  <c r="B44" i="40"/>
  <c r="B54" i="26"/>
  <c r="B53" i="26"/>
  <c r="B52" i="26"/>
  <c r="B51" i="26"/>
  <c r="B50" i="26"/>
  <c r="B48" i="26"/>
  <c r="B47" i="26"/>
  <c r="B46" i="26"/>
  <c r="B45" i="26"/>
  <c r="B44" i="26"/>
  <c r="B54" i="12"/>
  <c r="B53" i="12"/>
  <c r="B52" i="12"/>
  <c r="B51" i="12"/>
  <c r="B50" i="12"/>
  <c r="B48" i="12"/>
  <c r="B47" i="12"/>
  <c r="B46" i="12"/>
  <c r="B45" i="12"/>
  <c r="B44" i="12"/>
  <c r="B54" i="41"/>
  <c r="B53" i="41"/>
  <c r="B52" i="41"/>
  <c r="B51" i="41"/>
  <c r="B50" i="41"/>
  <c r="B48" i="41"/>
  <c r="B47" i="41"/>
  <c r="B46" i="41"/>
  <c r="B45" i="41"/>
  <c r="B44" i="41"/>
  <c r="B54" i="19"/>
  <c r="B53" i="19"/>
  <c r="B52" i="19"/>
  <c r="B51" i="19"/>
  <c r="B50" i="19"/>
  <c r="B48" i="19"/>
  <c r="B47" i="19"/>
  <c r="B46" i="19"/>
  <c r="B45" i="19"/>
  <c r="B44" i="19"/>
  <c r="B54" i="5"/>
  <c r="B53" i="5"/>
  <c r="B52" i="5"/>
  <c r="B51" i="5"/>
  <c r="B50" i="5"/>
  <c r="B48" i="5"/>
  <c r="B47" i="5"/>
  <c r="B46" i="5"/>
  <c r="B45" i="5"/>
  <c r="B44" i="5"/>
  <c r="B54" i="44"/>
  <c r="B53" i="44"/>
  <c r="B52" i="44"/>
  <c r="B51" i="44"/>
  <c r="B48" i="44"/>
  <c r="B47" i="44"/>
  <c r="B46" i="44"/>
  <c r="B45" i="44"/>
  <c r="B44" i="44"/>
  <c r="B54" i="11"/>
  <c r="B53" i="11"/>
  <c r="B52" i="11"/>
  <c r="B51" i="11"/>
  <c r="B50" i="11"/>
  <c r="B48" i="11"/>
  <c r="B47" i="11"/>
  <c r="B46" i="11"/>
  <c r="B45" i="11"/>
  <c r="B44" i="11"/>
  <c r="B54" i="7"/>
  <c r="B53" i="7"/>
  <c r="B52" i="7"/>
  <c r="B51" i="7"/>
  <c r="B50" i="7"/>
  <c r="B49" i="7"/>
  <c r="B48" i="7"/>
  <c r="B47" i="7"/>
  <c r="B46" i="7"/>
  <c r="B45" i="7"/>
  <c r="B44" i="7"/>
  <c r="B54" i="17"/>
  <c r="B53" i="17"/>
  <c r="B52" i="17"/>
  <c r="B51" i="17"/>
  <c r="B50" i="17"/>
  <c r="B48" i="17"/>
  <c r="B47" i="17"/>
  <c r="B46" i="17"/>
  <c r="B45" i="17"/>
  <c r="B44" i="17"/>
  <c r="B54" i="10"/>
  <c r="B53" i="10"/>
  <c r="B52" i="10"/>
  <c r="B51" i="10"/>
  <c r="B50" i="10"/>
  <c r="B48" i="10"/>
  <c r="B47" i="10"/>
  <c r="B46" i="10"/>
  <c r="B45" i="10"/>
  <c r="B44" i="10"/>
  <c r="B54" i="46"/>
  <c r="B53" i="46"/>
  <c r="B52" i="46"/>
  <c r="B51" i="46"/>
  <c r="B50" i="46"/>
  <c r="B48" i="46"/>
  <c r="B47" i="46"/>
  <c r="B46" i="46"/>
  <c r="B45" i="46"/>
  <c r="B44" i="46"/>
  <c r="B54" i="50"/>
  <c r="B53" i="50"/>
  <c r="B52" i="50"/>
  <c r="B51" i="50"/>
  <c r="B50" i="50"/>
  <c r="B48" i="50"/>
  <c r="B47" i="50"/>
  <c r="B46" i="50"/>
  <c r="B45" i="50"/>
  <c r="B44" i="50"/>
  <c r="B54" i="56"/>
  <c r="B53" i="56"/>
  <c r="B52" i="56"/>
  <c r="B51" i="56"/>
  <c r="B50" i="56"/>
  <c r="B48" i="56"/>
  <c r="B47" i="56"/>
  <c r="B46" i="56"/>
  <c r="B45" i="56"/>
  <c r="B44" i="56"/>
  <c r="B54" i="57"/>
  <c r="B53" i="57"/>
  <c r="B52" i="57"/>
  <c r="B51" i="57"/>
  <c r="B50" i="57"/>
  <c r="B48" i="57"/>
  <c r="B47" i="57"/>
  <c r="B46" i="57"/>
  <c r="B45" i="57"/>
  <c r="B44" i="57"/>
  <c r="B54" i="58"/>
  <c r="B53" i="58"/>
  <c r="B52" i="58"/>
  <c r="B51" i="58"/>
  <c r="B50" i="58"/>
  <c r="B48" i="58"/>
  <c r="B47" i="58"/>
  <c r="B46" i="58"/>
  <c r="B45" i="58"/>
  <c r="B44" i="58"/>
  <c r="B54" i="59"/>
  <c r="B53" i="59"/>
  <c r="B52" i="59"/>
  <c r="B51" i="59"/>
  <c r="B50" i="59"/>
  <c r="B48" i="59"/>
  <c r="B47" i="59"/>
  <c r="B46" i="59"/>
  <c r="B45" i="59"/>
  <c r="B44" i="59"/>
  <c r="B54" i="38"/>
  <c r="B53" i="38"/>
  <c r="B52" i="38"/>
  <c r="B51" i="38"/>
  <c r="B50" i="38"/>
  <c r="B48" i="38"/>
  <c r="B47" i="38"/>
  <c r="B46" i="38"/>
  <c r="B45" i="38"/>
  <c r="B44" i="38"/>
  <c r="B54" i="8"/>
  <c r="B53" i="8"/>
  <c r="B52" i="8"/>
  <c r="B51" i="8"/>
  <c r="B50" i="8"/>
  <c r="B48" i="8"/>
  <c r="B47" i="8"/>
  <c r="B46" i="8"/>
  <c r="B45" i="8"/>
  <c r="B44" i="8"/>
  <c r="B39" i="38"/>
  <c r="B39" i="51"/>
  <c r="B39" i="47"/>
  <c r="B39" i="54"/>
  <c r="B39" i="20"/>
  <c r="B39" i="37"/>
  <c r="B39" i="9"/>
  <c r="B39" i="40"/>
  <c r="B39" i="26"/>
  <c r="B39" i="12"/>
  <c r="B39" i="41"/>
  <c r="B39" i="19"/>
  <c r="B39" i="5"/>
  <c r="B39" i="44"/>
  <c r="B39" i="11"/>
  <c r="B39" i="7"/>
  <c r="B39" i="17"/>
  <c r="B39" i="10"/>
  <c r="B39" i="46"/>
  <c r="B39" i="50"/>
  <c r="B39" i="56"/>
  <c r="B39" i="57"/>
  <c r="B39" i="58"/>
  <c r="B39" i="59"/>
  <c r="B39" i="8"/>
  <c r="Z56" i="60"/>
  <c r="Y56" i="60"/>
  <c r="X56" i="60"/>
  <c r="W56" i="60"/>
  <c r="V56" i="60"/>
  <c r="U56" i="60"/>
  <c r="T56" i="60"/>
  <c r="S56" i="60"/>
  <c r="R56" i="60"/>
  <c r="Q56" i="60"/>
  <c r="P56" i="60"/>
  <c r="O56" i="60"/>
  <c r="N56" i="60"/>
  <c r="M56" i="60"/>
  <c r="L56" i="60"/>
  <c r="K56" i="60"/>
  <c r="J56" i="60"/>
  <c r="I56" i="60"/>
  <c r="H56" i="60"/>
  <c r="G56" i="60"/>
  <c r="F56" i="60"/>
  <c r="E56" i="60"/>
  <c r="D56" i="60"/>
  <c r="C56" i="60"/>
  <c r="B55" i="60"/>
  <c r="B54" i="60"/>
  <c r="B53" i="60"/>
  <c r="B52" i="60"/>
  <c r="B51" i="60"/>
  <c r="B50" i="60"/>
  <c r="B48" i="60"/>
  <c r="B47" i="60"/>
  <c r="B46" i="60"/>
  <c r="B45" i="60"/>
  <c r="B44" i="60"/>
  <c r="B42" i="60"/>
  <c r="B41" i="60"/>
  <c r="B40" i="60"/>
  <c r="Z30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F30" i="60"/>
  <c r="E30" i="60"/>
  <c r="D30" i="60"/>
  <c r="C30" i="60"/>
  <c r="AC2" i="60"/>
  <c r="B29" i="60"/>
  <c r="B28" i="60"/>
  <c r="B27" i="60"/>
  <c r="B26" i="60"/>
  <c r="B42" i="59"/>
  <c r="B41" i="59"/>
  <c r="B40" i="59"/>
  <c r="B28" i="59"/>
  <c r="B27" i="59"/>
  <c r="B26" i="59"/>
  <c r="B25" i="59"/>
  <c r="B24" i="59"/>
  <c r="B23" i="59"/>
  <c r="B20" i="59"/>
  <c r="B19" i="59"/>
  <c r="B16" i="59"/>
  <c r="B15" i="59"/>
  <c r="B22" i="59"/>
  <c r="B21" i="59"/>
  <c r="B14" i="59"/>
  <c r="B13" i="59"/>
  <c r="B11" i="59"/>
  <c r="B8" i="59"/>
  <c r="B42" i="58"/>
  <c r="B41" i="58"/>
  <c r="B40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B28" i="58"/>
  <c r="B27" i="58"/>
  <c r="B26" i="58"/>
  <c r="B25" i="58"/>
  <c r="B24" i="58"/>
  <c r="B23" i="58"/>
  <c r="B20" i="58"/>
  <c r="B19" i="58"/>
  <c r="B16" i="58"/>
  <c r="B15" i="58"/>
  <c r="B22" i="58"/>
  <c r="B21" i="58"/>
  <c r="B14" i="58"/>
  <c r="B13" i="58"/>
  <c r="B11" i="58"/>
  <c r="B8" i="58"/>
  <c r="B42" i="57"/>
  <c r="B41" i="57"/>
  <c r="B40" i="57"/>
  <c r="Z29" i="57"/>
  <c r="Y29" i="57"/>
  <c r="X29" i="57"/>
  <c r="W29" i="57"/>
  <c r="V29" i="57"/>
  <c r="U29" i="57"/>
  <c r="T29" i="57"/>
  <c r="S29" i="57"/>
  <c r="R29" i="57"/>
  <c r="Q29" i="57"/>
  <c r="P29" i="57"/>
  <c r="O29" i="57"/>
  <c r="B28" i="57"/>
  <c r="B27" i="57"/>
  <c r="B26" i="57"/>
  <c r="B25" i="57"/>
  <c r="B24" i="57"/>
  <c r="B23" i="57"/>
  <c r="B20" i="57"/>
  <c r="B19" i="57"/>
  <c r="B16" i="57"/>
  <c r="B15" i="57"/>
  <c r="B22" i="57"/>
  <c r="B21" i="57"/>
  <c r="B14" i="57"/>
  <c r="B13" i="57"/>
  <c r="B11" i="57"/>
  <c r="B8" i="57"/>
  <c r="B42" i="56"/>
  <c r="B41" i="56"/>
  <c r="B40" i="56"/>
  <c r="Z29" i="56"/>
  <c r="Y29" i="56"/>
  <c r="X29" i="56"/>
  <c r="W29" i="56"/>
  <c r="V29" i="56"/>
  <c r="U29" i="56"/>
  <c r="P29" i="56"/>
  <c r="O29" i="56"/>
  <c r="B28" i="56"/>
  <c r="B27" i="56"/>
  <c r="B26" i="56"/>
  <c r="B25" i="56"/>
  <c r="B24" i="56"/>
  <c r="B23" i="56"/>
  <c r="B20" i="56"/>
  <c r="B19" i="56"/>
  <c r="B16" i="56"/>
  <c r="B15" i="56"/>
  <c r="B22" i="56"/>
  <c r="B21" i="56"/>
  <c r="B14" i="56"/>
  <c r="B13" i="56"/>
  <c r="B11" i="56"/>
  <c r="B8" i="56"/>
  <c r="B42" i="54"/>
  <c r="B41" i="54"/>
  <c r="B40" i="54"/>
  <c r="Z29" i="54"/>
  <c r="Y29" i="54"/>
  <c r="X29" i="54"/>
  <c r="W29" i="54"/>
  <c r="V29" i="54"/>
  <c r="U29" i="54"/>
  <c r="T29" i="54"/>
  <c r="S29" i="54"/>
  <c r="R29" i="54"/>
  <c r="Q29" i="54"/>
  <c r="P29" i="54"/>
  <c r="O29" i="54"/>
  <c r="B28" i="54"/>
  <c r="B27" i="54"/>
  <c r="B26" i="54"/>
  <c r="B25" i="54"/>
  <c r="B24" i="54"/>
  <c r="B23" i="54"/>
  <c r="B20" i="54"/>
  <c r="B19" i="54"/>
  <c r="B16" i="54"/>
  <c r="B15" i="54"/>
  <c r="B22" i="54"/>
  <c r="B21" i="54"/>
  <c r="B14" i="54"/>
  <c r="B13" i="54"/>
  <c r="B11" i="54"/>
  <c r="B8" i="54"/>
  <c r="F8" i="52"/>
  <c r="S29" i="11"/>
  <c r="F8" i="42"/>
  <c r="Z29" i="50"/>
  <c r="Y29" i="50"/>
  <c r="X29" i="50"/>
  <c r="W29" i="50"/>
  <c r="V29" i="50"/>
  <c r="U29" i="50"/>
  <c r="Z29" i="44"/>
  <c r="Y29" i="44"/>
  <c r="X29" i="44"/>
  <c r="W29" i="44"/>
  <c r="V29" i="44"/>
  <c r="U29" i="44"/>
  <c r="Z29" i="46"/>
  <c r="Y29" i="46"/>
  <c r="X29" i="46"/>
  <c r="W29" i="46"/>
  <c r="V29" i="46"/>
  <c r="U29" i="46"/>
  <c r="Z29" i="11"/>
  <c r="Y29" i="11"/>
  <c r="X29" i="11"/>
  <c r="W29" i="11"/>
  <c r="V29" i="11"/>
  <c r="U29" i="11"/>
  <c r="Z29" i="10"/>
  <c r="Y29" i="10"/>
  <c r="X29" i="10"/>
  <c r="W29" i="10"/>
  <c r="V29" i="10"/>
  <c r="U29" i="10"/>
  <c r="Z29" i="17"/>
  <c r="Y29" i="17"/>
  <c r="X29" i="17"/>
  <c r="W29" i="17"/>
  <c r="V29" i="17"/>
  <c r="U29" i="17"/>
  <c r="Z29" i="5"/>
  <c r="Y29" i="5"/>
  <c r="X29" i="5"/>
  <c r="W29" i="5"/>
  <c r="V29" i="5"/>
  <c r="U29" i="5"/>
  <c r="Z29" i="41"/>
  <c r="Y29" i="41"/>
  <c r="X29" i="41"/>
  <c r="W29" i="41"/>
  <c r="V29" i="41"/>
  <c r="U29" i="41"/>
  <c r="Z29" i="26"/>
  <c r="Y29" i="26"/>
  <c r="X29" i="26"/>
  <c r="W29" i="26"/>
  <c r="V29" i="26"/>
  <c r="U29" i="26"/>
  <c r="Z29" i="40"/>
  <c r="Y29" i="40"/>
  <c r="X29" i="40"/>
  <c r="W29" i="40"/>
  <c r="V29" i="40"/>
  <c r="U29" i="40"/>
  <c r="Z29" i="19"/>
  <c r="Y29" i="19"/>
  <c r="X29" i="19"/>
  <c r="W29" i="19"/>
  <c r="V29" i="19"/>
  <c r="U29" i="19"/>
  <c r="Z55" i="37"/>
  <c r="Y55" i="37"/>
  <c r="X55" i="37"/>
  <c r="W55" i="37"/>
  <c r="V55" i="37"/>
  <c r="U55" i="37"/>
  <c r="Z29" i="37"/>
  <c r="Y29" i="37"/>
  <c r="X29" i="37"/>
  <c r="W29" i="37"/>
  <c r="V29" i="37"/>
  <c r="U29" i="37"/>
  <c r="Z55" i="7"/>
  <c r="Y55" i="7"/>
  <c r="X55" i="7"/>
  <c r="W55" i="7"/>
  <c r="V55" i="7"/>
  <c r="U55" i="7"/>
  <c r="Z29" i="7"/>
  <c r="Y29" i="7"/>
  <c r="X29" i="7"/>
  <c r="W29" i="7"/>
  <c r="V29" i="7"/>
  <c r="U29" i="7"/>
  <c r="Z29" i="47"/>
  <c r="Y29" i="47"/>
  <c r="X29" i="47"/>
  <c r="W29" i="47"/>
  <c r="V29" i="47"/>
  <c r="U29" i="47"/>
  <c r="Z29" i="13"/>
  <c r="Y29" i="13"/>
  <c r="X29" i="13"/>
  <c r="W29" i="13"/>
  <c r="V29" i="13"/>
  <c r="U29" i="13"/>
  <c r="Z55" i="51"/>
  <c r="Y55" i="51"/>
  <c r="X55" i="51"/>
  <c r="W55" i="51"/>
  <c r="V55" i="51"/>
  <c r="U55" i="51"/>
  <c r="Z29" i="51"/>
  <c r="Y29" i="51"/>
  <c r="X29" i="51"/>
  <c r="W29" i="51"/>
  <c r="V29" i="51"/>
  <c r="U29" i="51"/>
  <c r="U29" i="38"/>
  <c r="B8" i="38"/>
  <c r="B11" i="38"/>
  <c r="B13" i="38"/>
  <c r="B14" i="38"/>
  <c r="B21" i="38"/>
  <c r="B22" i="38"/>
  <c r="B15" i="38"/>
  <c r="B16" i="38"/>
  <c r="B19" i="38"/>
  <c r="B20" i="38"/>
  <c r="B23" i="38"/>
  <c r="B24" i="38"/>
  <c r="B25" i="38"/>
  <c r="B26" i="38"/>
  <c r="B27" i="38"/>
  <c r="B28" i="38"/>
  <c r="Z29" i="38"/>
  <c r="Y29" i="38"/>
  <c r="X29" i="38"/>
  <c r="W29" i="38"/>
  <c r="V29" i="38"/>
  <c r="B42" i="8"/>
  <c r="B41" i="8"/>
  <c r="B40" i="8"/>
  <c r="U29" i="8"/>
  <c r="V29" i="8"/>
  <c r="W29" i="8"/>
  <c r="X29" i="8"/>
  <c r="Y29" i="8"/>
  <c r="Z29" i="8"/>
  <c r="B28" i="8"/>
  <c r="B27" i="8"/>
  <c r="B26" i="8"/>
  <c r="B25" i="8"/>
  <c r="B24" i="8"/>
  <c r="B23" i="8"/>
  <c r="B20" i="8"/>
  <c r="B19" i="8"/>
  <c r="B40" i="50"/>
  <c r="B41" i="50"/>
  <c r="B42" i="50"/>
  <c r="B40" i="44"/>
  <c r="B41" i="44"/>
  <c r="B42" i="44"/>
  <c r="B40" i="46"/>
  <c r="B41" i="46"/>
  <c r="B42" i="46"/>
  <c r="B40" i="11"/>
  <c r="B41" i="11"/>
  <c r="B42" i="11"/>
  <c r="B40" i="10"/>
  <c r="B41" i="10"/>
  <c r="B42" i="10"/>
  <c r="B40" i="17"/>
  <c r="B41" i="17"/>
  <c r="B42" i="17"/>
  <c r="B40" i="5"/>
  <c r="B41" i="5"/>
  <c r="B42" i="5"/>
  <c r="B40" i="41"/>
  <c r="B41" i="41"/>
  <c r="B42" i="41"/>
  <c r="B40" i="12"/>
  <c r="B41" i="12"/>
  <c r="B42" i="12"/>
  <c r="B40" i="26"/>
  <c r="B41" i="26"/>
  <c r="B42" i="26"/>
  <c r="B40" i="40"/>
  <c r="B41" i="40"/>
  <c r="B42" i="40"/>
  <c r="B40" i="9"/>
  <c r="B41" i="9"/>
  <c r="B42" i="9"/>
  <c r="B40" i="19"/>
  <c r="B41" i="19"/>
  <c r="B42" i="19"/>
  <c r="B40" i="37"/>
  <c r="B41" i="37"/>
  <c r="B43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40" i="20"/>
  <c r="B41" i="20"/>
  <c r="B42" i="20"/>
  <c r="B40" i="7"/>
  <c r="B41" i="7"/>
  <c r="B42" i="7"/>
  <c r="B43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40" i="47"/>
  <c r="B41" i="47"/>
  <c r="B42" i="47"/>
  <c r="B40" i="13"/>
  <c r="B41" i="13"/>
  <c r="B42" i="13"/>
  <c r="B40" i="51"/>
  <c r="B41" i="51"/>
  <c r="B43" i="51"/>
  <c r="T55" i="51"/>
  <c r="S55" i="51"/>
  <c r="R55" i="51"/>
  <c r="Q55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D55" i="51"/>
  <c r="C55" i="51"/>
  <c r="B40" i="38"/>
  <c r="B41" i="38"/>
  <c r="B42" i="38"/>
  <c r="T29" i="50"/>
  <c r="S29" i="50"/>
  <c r="R29" i="50"/>
  <c r="Q29" i="50"/>
  <c r="P29" i="50"/>
  <c r="O29" i="50"/>
  <c r="B28" i="50"/>
  <c r="B27" i="50"/>
  <c r="B26" i="50"/>
  <c r="B25" i="50"/>
  <c r="B24" i="50"/>
  <c r="B23" i="50"/>
  <c r="B20" i="50"/>
  <c r="B19" i="50"/>
  <c r="T29" i="44"/>
  <c r="S29" i="44"/>
  <c r="R29" i="44"/>
  <c r="Q29" i="44"/>
  <c r="P29" i="44"/>
  <c r="O29" i="44"/>
  <c r="B28" i="44"/>
  <c r="B27" i="44"/>
  <c r="B26" i="44"/>
  <c r="B25" i="44"/>
  <c r="B24" i="44"/>
  <c r="B23" i="44"/>
  <c r="B20" i="44"/>
  <c r="B19" i="44"/>
  <c r="T29" i="46"/>
  <c r="S29" i="46"/>
  <c r="R29" i="46"/>
  <c r="Q29" i="46"/>
  <c r="P29" i="46"/>
  <c r="O29" i="46"/>
  <c r="B28" i="46"/>
  <c r="B27" i="46"/>
  <c r="B26" i="46"/>
  <c r="B25" i="46"/>
  <c r="B24" i="46"/>
  <c r="B23" i="46"/>
  <c r="B20" i="46"/>
  <c r="B19" i="46"/>
  <c r="T29" i="11"/>
  <c r="R29" i="11"/>
  <c r="Q29" i="11"/>
  <c r="P29" i="11"/>
  <c r="O29" i="11"/>
  <c r="B28" i="11"/>
  <c r="B27" i="11"/>
  <c r="B26" i="11"/>
  <c r="B25" i="11"/>
  <c r="B24" i="11"/>
  <c r="B23" i="11"/>
  <c r="B20" i="11"/>
  <c r="B19" i="11"/>
  <c r="T29" i="10"/>
  <c r="S29" i="10"/>
  <c r="R29" i="10"/>
  <c r="Q29" i="10"/>
  <c r="P29" i="10"/>
  <c r="O29" i="10"/>
  <c r="B28" i="10"/>
  <c r="B27" i="10"/>
  <c r="B26" i="10"/>
  <c r="B25" i="10"/>
  <c r="B24" i="10"/>
  <c r="B23" i="10"/>
  <c r="B20" i="10"/>
  <c r="B19" i="10"/>
  <c r="T29" i="17"/>
  <c r="S29" i="17"/>
  <c r="R29" i="17"/>
  <c r="Q29" i="17"/>
  <c r="P29" i="17"/>
  <c r="O29" i="17"/>
  <c r="B28" i="17"/>
  <c r="B27" i="17"/>
  <c r="B26" i="17"/>
  <c r="B25" i="17"/>
  <c r="B24" i="17"/>
  <c r="B23" i="17"/>
  <c r="B20" i="17"/>
  <c r="B19" i="17"/>
  <c r="T29" i="5"/>
  <c r="S29" i="5"/>
  <c r="R29" i="5"/>
  <c r="Q29" i="5"/>
  <c r="P29" i="5"/>
  <c r="O29" i="5"/>
  <c r="B28" i="5"/>
  <c r="B27" i="5"/>
  <c r="B26" i="5"/>
  <c r="B25" i="5"/>
  <c r="B24" i="5"/>
  <c r="B23" i="5"/>
  <c r="B20" i="5"/>
  <c r="B19" i="5"/>
  <c r="T29" i="41"/>
  <c r="S29" i="41"/>
  <c r="B28" i="41"/>
  <c r="B27" i="41"/>
  <c r="B26" i="41"/>
  <c r="B25" i="41"/>
  <c r="B24" i="41"/>
  <c r="B23" i="41"/>
  <c r="B20" i="41"/>
  <c r="B19" i="41"/>
  <c r="B28" i="12"/>
  <c r="B27" i="12"/>
  <c r="B26" i="12"/>
  <c r="B25" i="12"/>
  <c r="B24" i="12"/>
  <c r="B23" i="12"/>
  <c r="B20" i="12"/>
  <c r="B19" i="12"/>
  <c r="T29" i="26"/>
  <c r="S29" i="26"/>
  <c r="R29" i="26"/>
  <c r="Q29" i="26"/>
  <c r="P29" i="26"/>
  <c r="O29" i="26"/>
  <c r="B28" i="26"/>
  <c r="B27" i="26"/>
  <c r="B26" i="26"/>
  <c r="B25" i="26"/>
  <c r="B24" i="26"/>
  <c r="B23" i="26"/>
  <c r="B20" i="26"/>
  <c r="B19" i="26"/>
  <c r="T29" i="40"/>
  <c r="S29" i="40"/>
  <c r="R29" i="40"/>
  <c r="Q29" i="40"/>
  <c r="P29" i="40"/>
  <c r="O29" i="40"/>
  <c r="B28" i="40"/>
  <c r="B27" i="40"/>
  <c r="B26" i="40"/>
  <c r="B25" i="40"/>
  <c r="B24" i="40"/>
  <c r="B23" i="40"/>
  <c r="B20" i="40"/>
  <c r="B19" i="40"/>
  <c r="B28" i="9"/>
  <c r="B27" i="9"/>
  <c r="B26" i="9"/>
  <c r="B25" i="9"/>
  <c r="B24" i="9"/>
  <c r="B23" i="9"/>
  <c r="B20" i="9"/>
  <c r="B19" i="9"/>
  <c r="T29" i="19"/>
  <c r="S29" i="19"/>
  <c r="R29" i="19"/>
  <c r="Q29" i="19"/>
  <c r="P29" i="19"/>
  <c r="O29" i="19"/>
  <c r="B28" i="19"/>
  <c r="B27" i="19"/>
  <c r="B26" i="19"/>
  <c r="B25" i="19"/>
  <c r="B24" i="19"/>
  <c r="B23" i="19"/>
  <c r="B20" i="19"/>
  <c r="B19" i="19"/>
  <c r="T29" i="37"/>
  <c r="S29" i="37"/>
  <c r="R29" i="37"/>
  <c r="Q29" i="37"/>
  <c r="P29" i="37"/>
  <c r="O29" i="37"/>
  <c r="N29" i="37"/>
  <c r="N31" i="37" s="1"/>
  <c r="M29" i="37"/>
  <c r="M31" i="37" s="1"/>
  <c r="L29" i="37"/>
  <c r="L31" i="37" s="1"/>
  <c r="K29" i="37"/>
  <c r="K31" i="37" s="1"/>
  <c r="J29" i="37"/>
  <c r="I29" i="37"/>
  <c r="H29" i="37"/>
  <c r="G29" i="37"/>
  <c r="F29" i="37"/>
  <c r="E29" i="37"/>
  <c r="D29" i="37"/>
  <c r="C29" i="37"/>
  <c r="B28" i="37"/>
  <c r="B27" i="37"/>
  <c r="B26" i="37"/>
  <c r="B25" i="37"/>
  <c r="B24" i="37"/>
  <c r="B23" i="37"/>
  <c r="B20" i="37"/>
  <c r="B19" i="37"/>
  <c r="B28" i="20"/>
  <c r="B27" i="20"/>
  <c r="B26" i="20"/>
  <c r="B25" i="20"/>
  <c r="B24" i="20"/>
  <c r="B23" i="20"/>
  <c r="B20" i="20"/>
  <c r="B19" i="20"/>
  <c r="T29" i="7"/>
  <c r="S29" i="7"/>
  <c r="R29" i="7"/>
  <c r="Q29" i="7"/>
  <c r="P29" i="7"/>
  <c r="O29" i="7"/>
  <c r="C29" i="7"/>
  <c r="B28" i="7"/>
  <c r="B27" i="7"/>
  <c r="B26" i="7"/>
  <c r="B25" i="7"/>
  <c r="B24" i="7"/>
  <c r="B23" i="7"/>
  <c r="B20" i="7"/>
  <c r="B19" i="7"/>
  <c r="T29" i="47"/>
  <c r="S29" i="47"/>
  <c r="R29" i="47"/>
  <c r="Q29" i="47"/>
  <c r="P29" i="47"/>
  <c r="O29" i="47"/>
  <c r="B28" i="47"/>
  <c r="B27" i="47"/>
  <c r="B26" i="47"/>
  <c r="B25" i="47"/>
  <c r="B24" i="47"/>
  <c r="B23" i="47"/>
  <c r="B20" i="47"/>
  <c r="B19" i="47"/>
  <c r="T29" i="13"/>
  <c r="S29" i="13"/>
  <c r="R29" i="13"/>
  <c r="Q29" i="13"/>
  <c r="P29" i="13"/>
  <c r="O29" i="13"/>
  <c r="B28" i="13"/>
  <c r="B27" i="13"/>
  <c r="B26" i="13"/>
  <c r="B25" i="13"/>
  <c r="B24" i="13"/>
  <c r="B23" i="13"/>
  <c r="B20" i="13"/>
  <c r="B19" i="13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8" i="51"/>
  <c r="B27" i="51"/>
  <c r="B26" i="51"/>
  <c r="B25" i="51"/>
  <c r="B24" i="51"/>
  <c r="B23" i="51"/>
  <c r="B20" i="51"/>
  <c r="B19" i="51"/>
  <c r="T29" i="38"/>
  <c r="S29" i="38"/>
  <c r="R29" i="38"/>
  <c r="Q29" i="38"/>
  <c r="P29" i="38"/>
  <c r="O29" i="38"/>
  <c r="O29" i="8"/>
  <c r="P29" i="8"/>
  <c r="Q29" i="8"/>
  <c r="R29" i="8"/>
  <c r="S29" i="8"/>
  <c r="T29" i="8"/>
  <c r="B16" i="11"/>
  <c r="B16" i="10"/>
  <c r="B16" i="17"/>
  <c r="B16" i="5"/>
  <c r="B16" i="44"/>
  <c r="B16" i="12"/>
  <c r="B16" i="26"/>
  <c r="B16" i="40"/>
  <c r="B16" i="9"/>
  <c r="B16" i="19"/>
  <c r="B16" i="46"/>
  <c r="B16" i="20"/>
  <c r="B16" i="7"/>
  <c r="B16" i="50"/>
  <c r="B16" i="47"/>
  <c r="B16" i="13"/>
  <c r="B16" i="41"/>
  <c r="B16" i="8"/>
  <c r="B15" i="51"/>
  <c r="B22" i="51"/>
  <c r="B21" i="51"/>
  <c r="B14" i="51"/>
  <c r="B13" i="51"/>
  <c r="B11" i="51"/>
  <c r="B8" i="51"/>
  <c r="B15" i="50"/>
  <c r="B22" i="50"/>
  <c r="B21" i="50"/>
  <c r="B14" i="50"/>
  <c r="B13" i="50"/>
  <c r="B11" i="50"/>
  <c r="B8" i="50"/>
  <c r="B15" i="47"/>
  <c r="B22" i="47"/>
  <c r="B21" i="47"/>
  <c r="B14" i="47"/>
  <c r="B13" i="47"/>
  <c r="B11" i="47"/>
  <c r="B8" i="47"/>
  <c r="B15" i="46"/>
  <c r="B22" i="46"/>
  <c r="B21" i="46"/>
  <c r="B14" i="46"/>
  <c r="B13" i="46"/>
  <c r="B11" i="46"/>
  <c r="B8" i="46"/>
  <c r="B15" i="12"/>
  <c r="B22" i="12"/>
  <c r="B21" i="12"/>
  <c r="B14" i="12"/>
  <c r="B13" i="12"/>
  <c r="B11" i="12"/>
  <c r="B8" i="12"/>
  <c r="B15" i="19"/>
  <c r="B22" i="19"/>
  <c r="B21" i="19"/>
  <c r="B14" i="19"/>
  <c r="B13" i="19"/>
  <c r="B11" i="19"/>
  <c r="B8" i="19"/>
  <c r="B15" i="20"/>
  <c r="B22" i="20"/>
  <c r="B21" i="20"/>
  <c r="B14" i="20"/>
  <c r="B13" i="20"/>
  <c r="B11" i="20"/>
  <c r="B8" i="20"/>
  <c r="B15" i="26"/>
  <c r="B22" i="26"/>
  <c r="B21" i="26"/>
  <c r="B14" i="26"/>
  <c r="B13" i="26"/>
  <c r="B11" i="26"/>
  <c r="B8" i="26"/>
  <c r="B15" i="40"/>
  <c r="B22" i="40"/>
  <c r="B21" i="40"/>
  <c r="B14" i="40"/>
  <c r="B13" i="40"/>
  <c r="B11" i="40"/>
  <c r="B8" i="40"/>
  <c r="B15" i="9"/>
  <c r="B22" i="9"/>
  <c r="B21" i="9"/>
  <c r="B14" i="9"/>
  <c r="B13" i="9"/>
  <c r="B11" i="9"/>
  <c r="B8" i="9"/>
  <c r="B15" i="11"/>
  <c r="B22" i="11"/>
  <c r="B21" i="11"/>
  <c r="B14" i="11"/>
  <c r="B13" i="11"/>
  <c r="B11" i="11"/>
  <c r="B8" i="11"/>
  <c r="B15" i="41"/>
  <c r="B22" i="41"/>
  <c r="B21" i="41"/>
  <c r="B14" i="41"/>
  <c r="B13" i="41"/>
  <c r="B11" i="41"/>
  <c r="B8" i="41"/>
  <c r="B15" i="10"/>
  <c r="B22" i="10"/>
  <c r="B21" i="10"/>
  <c r="B14" i="10"/>
  <c r="B13" i="10"/>
  <c r="B11" i="10"/>
  <c r="B8" i="10"/>
  <c r="B15" i="37"/>
  <c r="B22" i="37"/>
  <c r="B21" i="37"/>
  <c r="B14" i="37"/>
  <c r="B13" i="37"/>
  <c r="B11" i="37"/>
  <c r="B8" i="37"/>
  <c r="B15" i="17"/>
  <c r="B22" i="17"/>
  <c r="B21" i="17"/>
  <c r="B14" i="17"/>
  <c r="B13" i="17"/>
  <c r="B11" i="17"/>
  <c r="B8" i="17"/>
  <c r="B15" i="44"/>
  <c r="B22" i="44"/>
  <c r="B21" i="44"/>
  <c r="B14" i="44"/>
  <c r="B13" i="44"/>
  <c r="B11" i="44"/>
  <c r="B8" i="44"/>
  <c r="B15" i="7"/>
  <c r="B22" i="7"/>
  <c r="B21" i="7"/>
  <c r="B14" i="7"/>
  <c r="B15" i="5"/>
  <c r="B22" i="5"/>
  <c r="B21" i="5"/>
  <c r="B14" i="5"/>
  <c r="B13" i="5"/>
  <c r="B11" i="5"/>
  <c r="B8" i="5"/>
  <c r="B15" i="13"/>
  <c r="B22" i="13"/>
  <c r="B21" i="13"/>
  <c r="B14" i="13"/>
  <c r="B13" i="13"/>
  <c r="B11" i="13"/>
  <c r="B8" i="13"/>
  <c r="E17" i="52"/>
  <c r="G17" i="52"/>
  <c r="AC11" i="1"/>
  <c r="AC19" i="1"/>
  <c r="AC20" i="1"/>
  <c r="AC13" i="1"/>
  <c r="AC21" i="1"/>
  <c r="AC14" i="1"/>
  <c r="AC18" i="1"/>
  <c r="AA43" i="1"/>
  <c r="AC43" i="1"/>
  <c r="AB43" i="1"/>
  <c r="AD43" i="1"/>
  <c r="AC30" i="13"/>
  <c r="AA48" i="1"/>
  <c r="AC48" i="1"/>
  <c r="AA42" i="1"/>
  <c r="AC42" i="1"/>
  <c r="AA54" i="1"/>
  <c r="AB29" i="44"/>
  <c r="AD29" i="44"/>
  <c r="AB55" i="13"/>
  <c r="AD55" i="13"/>
  <c r="AA53" i="1"/>
  <c r="AA52" i="1"/>
  <c r="AA49" i="1"/>
  <c r="AC49" i="1"/>
  <c r="AB49" i="1"/>
  <c r="AD49" i="1"/>
  <c r="AA47" i="1"/>
  <c r="AC47" i="1"/>
  <c r="AB47" i="1"/>
  <c r="AD47" i="1"/>
  <c r="AA45" i="1"/>
  <c r="AC45" i="1"/>
  <c r="AB45" i="1"/>
  <c r="AD45" i="1"/>
  <c r="AA44" i="1"/>
  <c r="AC44" i="1"/>
  <c r="AB44" i="1"/>
  <c r="AD44" i="1"/>
  <c r="AA40" i="1"/>
  <c r="AC40" i="1"/>
  <c r="AB40" i="1"/>
  <c r="AD40" i="1"/>
  <c r="AB42" i="1"/>
  <c r="AD42" i="1"/>
  <c r="AA50" i="1"/>
  <c r="AC50" i="1"/>
  <c r="AB50" i="1"/>
  <c r="AD50" i="1"/>
  <c r="AA51" i="1"/>
  <c r="AC51" i="1"/>
  <c r="AB51" i="1"/>
  <c r="AD51" i="1"/>
  <c r="AB48" i="1"/>
  <c r="AD48" i="1"/>
  <c r="AD29" i="55"/>
  <c r="AD29" i="26"/>
  <c r="AB29" i="47"/>
  <c r="AD29" i="47"/>
  <c r="L24" i="1"/>
  <c r="AD8" i="55"/>
  <c r="AB29" i="13"/>
  <c r="AB55" i="55"/>
  <c r="AD55" i="55"/>
  <c r="AB27" i="1"/>
  <c r="AD27" i="1"/>
  <c r="E14" i="52"/>
  <c r="G14" i="52"/>
  <c r="E11" i="52"/>
  <c r="G11" i="52"/>
  <c r="I16" i="52"/>
  <c r="E20" i="52"/>
  <c r="G20" i="52" s="1"/>
  <c r="E16" i="42"/>
  <c r="G16" i="42" s="1"/>
  <c r="AB25" i="1"/>
  <c r="AD25" i="1"/>
  <c r="I10" i="52"/>
  <c r="I11" i="52"/>
  <c r="I13" i="52"/>
  <c r="I20" i="52"/>
  <c r="I21" i="52"/>
  <c r="I23" i="52"/>
  <c r="AB26" i="1"/>
  <c r="AD26" i="1"/>
  <c r="I14" i="52"/>
  <c r="AB28" i="1"/>
  <c r="AD28" i="1"/>
  <c r="E13" i="52"/>
  <c r="G13" i="52"/>
  <c r="E21" i="52"/>
  <c r="G21" i="52"/>
  <c r="E10" i="52"/>
  <c r="G10" i="52"/>
  <c r="E23" i="52"/>
  <c r="G23" i="52"/>
  <c r="E16" i="52"/>
  <c r="G16" i="52"/>
  <c r="AC24" i="1"/>
  <c r="E13" i="42"/>
  <c r="G13" i="42" s="1"/>
  <c r="AC25" i="1"/>
  <c r="AC26" i="1"/>
  <c r="G58" i="38"/>
  <c r="AA27" i="1"/>
  <c r="AC27" i="1"/>
  <c r="W55" i="1"/>
  <c r="X55" i="1"/>
  <c r="V55" i="1"/>
  <c r="I29" i="1"/>
  <c r="S29" i="1"/>
  <c r="S32" i="1" s="1"/>
  <c r="X29" i="1"/>
  <c r="W29" i="1"/>
  <c r="W32" i="1" s="1"/>
  <c r="H29" i="1"/>
  <c r="H57" i="1" s="1"/>
  <c r="G29" i="1"/>
  <c r="G57" i="1" s="1"/>
  <c r="V29" i="1"/>
  <c r="Y55" i="1"/>
  <c r="Z55" i="1"/>
  <c r="U55" i="1"/>
  <c r="Z29" i="1"/>
  <c r="Z32" i="1" s="1"/>
  <c r="Y29" i="1"/>
  <c r="D55" i="1"/>
  <c r="E55" i="1"/>
  <c r="O55" i="1"/>
  <c r="K55" i="1"/>
  <c r="S55" i="1"/>
  <c r="R55" i="1"/>
  <c r="Q55" i="1"/>
  <c r="N55" i="1"/>
  <c r="I55" i="1"/>
  <c r="T55" i="1"/>
  <c r="P55" i="1"/>
  <c r="C55" i="1"/>
  <c r="H55" i="1"/>
  <c r="G55" i="1"/>
  <c r="F55" i="1"/>
  <c r="F29" i="1"/>
  <c r="E29" i="1"/>
  <c r="E32" i="1" s="1"/>
  <c r="Q29" i="41"/>
  <c r="R29" i="41"/>
  <c r="O29" i="41"/>
  <c r="P29" i="41"/>
  <c r="AB30" i="13"/>
  <c r="AB24" i="1"/>
  <c r="AD24" i="1"/>
  <c r="AD29" i="13"/>
  <c r="AD30" i="13"/>
  <c r="E24" i="42"/>
  <c r="G24" i="42" s="1"/>
  <c r="AD4" i="55"/>
  <c r="AA28" i="1"/>
  <c r="AC28" i="1"/>
  <c r="P29" i="1"/>
  <c r="P32" i="1" s="1"/>
  <c r="V57" i="1"/>
  <c r="Y32" i="1"/>
  <c r="Y57" i="1"/>
  <c r="X32" i="1"/>
  <c r="X57" i="1"/>
  <c r="B7" i="23"/>
  <c r="B15" i="8"/>
  <c r="B22" i="8"/>
  <c r="B21" i="8"/>
  <c r="B14" i="8"/>
  <c r="B13" i="8"/>
  <c r="B11" i="8"/>
  <c r="B8" i="8"/>
  <c r="I32" i="1"/>
  <c r="I57" i="1"/>
  <c r="F57" i="1"/>
  <c r="AA9" i="1" l="1"/>
  <c r="AC9" i="1" s="1"/>
  <c r="AA8" i="1"/>
  <c r="AC8" i="1" s="1"/>
  <c r="AA10" i="1"/>
  <c r="AC10" i="1" s="1"/>
  <c r="AD8" i="56"/>
  <c r="E10" i="42"/>
  <c r="G10" i="42" s="1"/>
  <c r="AB10" i="1"/>
  <c r="AD10" i="1" s="1"/>
  <c r="I13" i="42"/>
  <c r="E8" i="52"/>
  <c r="G8" i="52" s="1"/>
  <c r="AB46" i="1"/>
  <c r="AD46" i="1" s="1"/>
  <c r="AB41" i="1"/>
  <c r="AD41" i="1" s="1"/>
  <c r="AA41" i="1"/>
  <c r="AC41" i="1" s="1"/>
  <c r="AA46" i="1"/>
  <c r="AC46" i="1" s="1"/>
  <c r="L55" i="1"/>
  <c r="I9" i="52"/>
  <c r="S57" i="1"/>
  <c r="R32" i="1"/>
  <c r="R57" i="1"/>
  <c r="Q32" i="1"/>
  <c r="Q57" i="1"/>
  <c r="AB21" i="1"/>
  <c r="AD21" i="1" s="1"/>
  <c r="AB17" i="1"/>
  <c r="AD17" i="1" s="1"/>
  <c r="E11" i="42"/>
  <c r="G11" i="42" s="1"/>
  <c r="E18" i="52"/>
  <c r="G18" i="52" s="1"/>
  <c r="I16" i="42"/>
  <c r="AB16" i="1"/>
  <c r="AD16" i="1" s="1"/>
  <c r="I17" i="42"/>
  <c r="E17" i="42"/>
  <c r="G17" i="42" s="1"/>
  <c r="E14" i="42"/>
  <c r="G14" i="42" s="1"/>
  <c r="AB11" i="1"/>
  <c r="AD11" i="1" s="1"/>
  <c r="E18" i="42"/>
  <c r="G18" i="42" s="1"/>
  <c r="I18" i="42"/>
  <c r="AB18" i="1"/>
  <c r="AD18" i="1" s="1"/>
  <c r="E15" i="42"/>
  <c r="G15" i="42" s="1"/>
  <c r="AB15" i="1"/>
  <c r="AD15" i="1" s="1"/>
  <c r="I15" i="42"/>
  <c r="E19" i="52"/>
  <c r="G19" i="52" s="1"/>
  <c r="E21" i="42"/>
  <c r="G21" i="42" s="1"/>
  <c r="I15" i="52"/>
  <c r="I8" i="52"/>
  <c r="AB20" i="1"/>
  <c r="AD20" i="1" s="1"/>
  <c r="E8" i="42"/>
  <c r="G8" i="42" s="1"/>
  <c r="E20" i="42"/>
  <c r="G20" i="42" s="1"/>
  <c r="I20" i="42"/>
  <c r="E22" i="42"/>
  <c r="G22" i="42" s="1"/>
  <c r="I8" i="42"/>
  <c r="AB8" i="1"/>
  <c r="AD8" i="1" s="1"/>
  <c r="AB22" i="1"/>
  <c r="AD22" i="1" s="1"/>
  <c r="I22" i="42"/>
  <c r="I21" i="42"/>
  <c r="I14" i="42"/>
  <c r="AB14" i="1"/>
  <c r="AD14" i="1" s="1"/>
  <c r="I11" i="42"/>
  <c r="AB9" i="1"/>
  <c r="AD9" i="1" s="1"/>
  <c r="L29" i="1"/>
  <c r="L32" i="1" s="1"/>
  <c r="I9" i="42"/>
  <c r="E9" i="42"/>
  <c r="G9" i="42" s="1"/>
  <c r="E22" i="52"/>
  <c r="G22" i="52" s="1"/>
  <c r="E23" i="42"/>
  <c r="G23" i="42" s="1"/>
  <c r="AB12" i="1"/>
  <c r="AD12" i="1" s="1"/>
  <c r="E12" i="42"/>
  <c r="G12" i="42" s="1"/>
  <c r="I12" i="42"/>
  <c r="N29" i="1"/>
  <c r="N57" i="1" s="1"/>
  <c r="J29" i="1"/>
  <c r="J32" i="1" s="1"/>
  <c r="K29" i="1"/>
  <c r="K57" i="1" s="1"/>
  <c r="P57" i="1"/>
  <c r="I18" i="52"/>
  <c r="O29" i="1"/>
  <c r="O32" i="1" s="1"/>
  <c r="M29" i="1"/>
  <c r="M57" i="1" s="1"/>
  <c r="AB19" i="1"/>
  <c r="AD19" i="1" s="1"/>
  <c r="E19" i="42"/>
  <c r="G19" i="42" s="1"/>
  <c r="I19" i="42"/>
  <c r="C29" i="1"/>
  <c r="AC23" i="1"/>
  <c r="U57" i="1"/>
  <c r="U32" i="1"/>
  <c r="Z57" i="1"/>
  <c r="E57" i="1"/>
  <c r="H32" i="1"/>
  <c r="D29" i="1"/>
  <c r="F32" i="1"/>
  <c r="G32" i="1"/>
  <c r="AB23" i="1"/>
  <c r="AD23" i="1" s="1"/>
  <c r="I23" i="42"/>
  <c r="I22" i="52"/>
  <c r="W57" i="1"/>
  <c r="T29" i="1"/>
  <c r="E29" i="42"/>
  <c r="AC29" i="1" l="1"/>
  <c r="G25" i="52"/>
  <c r="AD29" i="1"/>
  <c r="I25" i="52"/>
  <c r="O57" i="1"/>
  <c r="L57" i="1"/>
  <c r="E26" i="52"/>
  <c r="H27" i="52" s="1"/>
  <c r="N32" i="1"/>
  <c r="G26" i="42"/>
  <c r="K32" i="1"/>
  <c r="J57" i="1"/>
  <c r="M32" i="1"/>
  <c r="E27" i="42"/>
  <c r="H28" i="42" s="1"/>
  <c r="I26" i="42"/>
  <c r="C32" i="1"/>
  <c r="C57" i="1"/>
  <c r="T32" i="1"/>
  <c r="T57" i="1"/>
  <c r="D32" i="1"/>
  <c r="D57" i="1"/>
  <c r="AA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tc={D7BD7134-1A57-4A21-8F25-40A0514F2FF7}</author>
  </authors>
  <commentList>
    <comment ref="AB8" authorId="0" shapeId="0" xr:uid="{D7BD7134-1A57-4A21-8F25-40A0514F2FF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88 hrs from 2022</t>
      </text>
    </comment>
  </commentList>
</comments>
</file>

<file path=xl/sharedStrings.xml><?xml version="1.0" encoding="utf-8"?>
<sst xmlns="http://schemas.openxmlformats.org/spreadsheetml/2006/main" count="2059" uniqueCount="121">
  <si>
    <t xml:space="preserve">PM </t>
  </si>
  <si>
    <t>Data Entered
Y/N</t>
  </si>
  <si>
    <t>N</t>
  </si>
  <si>
    <t>BWP ADMS</t>
  </si>
  <si>
    <t>ANDE</t>
  </si>
  <si>
    <t>EC_CELEC-EP</t>
  </si>
  <si>
    <t>Avangrid NY</t>
  </si>
  <si>
    <t>NIPSCO_EMS</t>
  </si>
  <si>
    <t xml:space="preserve">UNOPS -VN </t>
  </si>
  <si>
    <t>WB_EVN</t>
  </si>
  <si>
    <t>SDGE</t>
  </si>
  <si>
    <t xml:space="preserve">ATCO </t>
  </si>
  <si>
    <t>Barbados</t>
  </si>
  <si>
    <t>Lansing BWL</t>
  </si>
  <si>
    <t>Belize_ED</t>
  </si>
  <si>
    <t>TPC</t>
  </si>
  <si>
    <t>NV Energy</t>
  </si>
  <si>
    <t>MERALCO</t>
  </si>
  <si>
    <t>All Projects</t>
  </si>
  <si>
    <t>AEP D-Nexus</t>
  </si>
  <si>
    <t>Lansing BWP</t>
  </si>
  <si>
    <t>MEC BHER EMS</t>
  </si>
  <si>
    <t>CEATI</t>
  </si>
  <si>
    <t>Project closed</t>
  </si>
  <si>
    <t>Eversource DERMS</t>
  </si>
  <si>
    <t>MEC Renewables SCADA</t>
  </si>
  <si>
    <t>PSGE-LIPA</t>
  </si>
  <si>
    <t>BHE</t>
  </si>
  <si>
    <t>Energisa</t>
  </si>
  <si>
    <t>PEA_DDIP</t>
  </si>
  <si>
    <t>SEPA_NIST</t>
  </si>
  <si>
    <t>USTDA_IN_BYPL</t>
  </si>
  <si>
    <t>WBG_India_SEDOC</t>
  </si>
  <si>
    <t>BWP ECC</t>
  </si>
  <si>
    <t>BWP Telecom</t>
  </si>
  <si>
    <t xml:space="preserve"> </t>
  </si>
  <si>
    <t>Total Hours</t>
  </si>
  <si>
    <t>Actual Hours are in blue color</t>
  </si>
  <si>
    <t>Projected</t>
  </si>
  <si>
    <t>Jan-Dec
 Actual</t>
  </si>
  <si>
    <t>Hours</t>
  </si>
  <si>
    <t>Projected % Loading</t>
  </si>
  <si>
    <t>Desired  % Loading</t>
  </si>
  <si>
    <t>% loading</t>
  </si>
  <si>
    <t>adjusted for March strart</t>
  </si>
  <si>
    <t>Avg. for Yr</t>
  </si>
  <si>
    <t>Average YTD</t>
  </si>
  <si>
    <t>Estimate</t>
  </si>
  <si>
    <t>Loading</t>
  </si>
  <si>
    <t>No. of Staff</t>
  </si>
  <si>
    <t>Difference</t>
  </si>
  <si>
    <t>Target</t>
  </si>
  <si>
    <t>Coyle</t>
  </si>
  <si>
    <t>Summary of All Billable Hours for ESTA  Actual and Projections - 2024 &amp; 2025</t>
  </si>
  <si>
    <t>Jan-July
Hours, less holidays</t>
  </si>
  <si>
    <t>Projections</t>
  </si>
  <si>
    <t>Hours in Year
 -less holidays</t>
  </si>
  <si>
    <t>Consultant</t>
  </si>
  <si>
    <t>YTD</t>
  </si>
  <si>
    <t>All Year</t>
  </si>
  <si>
    <t>Jan.</t>
  </si>
  <si>
    <t>Feb.</t>
  </si>
  <si>
    <t>Mar.</t>
  </si>
  <si>
    <t>April</t>
  </si>
  <si>
    <t>May</t>
  </si>
  <si>
    <t>June</t>
  </si>
  <si>
    <t>July</t>
  </si>
  <si>
    <t>August</t>
  </si>
  <si>
    <t>Sept.</t>
  </si>
  <si>
    <t>Oct.</t>
  </si>
  <si>
    <t>Nov.</t>
  </si>
  <si>
    <t>Dec.</t>
  </si>
  <si>
    <t>Actual</t>
  </si>
  <si>
    <t>YTD+Forecast</t>
  </si>
  <si>
    <t>Atanacio</t>
  </si>
  <si>
    <t>Alaghehband</t>
  </si>
  <si>
    <t>Caceres</t>
  </si>
  <si>
    <t>Adjusted for March Start</t>
  </si>
  <si>
    <t>Farah</t>
  </si>
  <si>
    <t>Fustar</t>
  </si>
  <si>
    <t>Ocando</t>
  </si>
  <si>
    <t>Paniagua</t>
  </si>
  <si>
    <t>Rodas</t>
  </si>
  <si>
    <t>Saffarpour</t>
  </si>
  <si>
    <t>Shaeffer</t>
  </si>
  <si>
    <t>Songpol</t>
  </si>
  <si>
    <t>Uluski</t>
  </si>
  <si>
    <t>Wasley</t>
  </si>
  <si>
    <t>Abad</t>
  </si>
  <si>
    <t>Total Worked/Forecasted</t>
  </si>
  <si>
    <t>Hours/mo</t>
  </si>
  <si>
    <t>75% Loading Goal</t>
  </si>
  <si>
    <t>Available</t>
  </si>
  <si>
    <t>Available hours</t>
  </si>
  <si>
    <t>Less than 50%</t>
  </si>
  <si>
    <t>Exceed available hours per month</t>
  </si>
  <si>
    <t>Associates</t>
  </si>
  <si>
    <t>Apostolov</t>
  </si>
  <si>
    <t>Brunner</t>
  </si>
  <si>
    <t>Carr</t>
  </si>
  <si>
    <t>DePillis</t>
  </si>
  <si>
    <t>Guill</t>
  </si>
  <si>
    <t>Jarriel</t>
  </si>
  <si>
    <t>Palermo</t>
  </si>
  <si>
    <t>Rana</t>
  </si>
  <si>
    <t>Yankovski</t>
  </si>
  <si>
    <t>M. Kumar</t>
  </si>
  <si>
    <t>P. Campos</t>
  </si>
  <si>
    <t>D. Obadina</t>
  </si>
  <si>
    <t>Total</t>
  </si>
  <si>
    <t>Return to Projects</t>
  </si>
  <si>
    <t>Summary of All Billable Hours Per Project</t>
  </si>
  <si>
    <t>Working Hours per month</t>
  </si>
  <si>
    <t>Acutal Hours</t>
  </si>
  <si>
    <t>Budgeted Hours</t>
  </si>
  <si>
    <t>Remaining Hours</t>
  </si>
  <si>
    <t>Jan</t>
  </si>
  <si>
    <t>Labor adder of 420 Hrs plus 2 trips approve with Change Order Request no. 81183412- C003</t>
  </si>
  <si>
    <t>PM switch</t>
  </si>
  <si>
    <t xml:space="preserve">Task 1 delivered. Next task on-hold by BWP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</si>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</sst>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[Red]\(0.00\)"/>
    <numFmt numFmtId="165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double">
        <color auto="1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auto="1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5" fillId="0" borderId="0" xfId="0" applyFont="1" applyAlignment="1">
      <alignment horizontal="center" wrapText="1"/>
    </xf>
    <xf numFmtId="9" fontId="0" fillId="0" borderId="0" xfId="1" applyFont="1"/>
    <xf numFmtId="0" fontId="2" fillId="2" borderId="1" xfId="0" applyFont="1" applyFill="1" applyBorder="1"/>
    <xf numFmtId="0" fontId="0" fillId="0" borderId="5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9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0" fontId="0" fillId="0" borderId="16" xfId="0" applyBorder="1"/>
    <xf numFmtId="0" fontId="0" fillId="0" borderId="18" xfId="0" applyBorder="1"/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wrapText="1"/>
    </xf>
    <xf numFmtId="9" fontId="0" fillId="0" borderId="17" xfId="1" applyFont="1" applyBorder="1" applyAlignment="1">
      <alignment horizontal="center"/>
    </xf>
    <xf numFmtId="0" fontId="10" fillId="0" borderId="0" xfId="0" applyFont="1"/>
    <xf numFmtId="43" fontId="0" fillId="0" borderId="0" xfId="2" applyFont="1"/>
    <xf numFmtId="43" fontId="10" fillId="0" borderId="0" xfId="2" applyFont="1"/>
    <xf numFmtId="10" fontId="0" fillId="0" borderId="0" xfId="1" applyNumberFormat="1" applyFont="1"/>
    <xf numFmtId="0" fontId="0" fillId="5" borderId="20" xfId="0" applyFill="1" applyBorder="1"/>
    <xf numFmtId="0" fontId="11" fillId="0" borderId="0" xfId="0" applyFont="1" applyAlignment="1">
      <alignment horizontal="center"/>
    </xf>
    <xf numFmtId="10" fontId="11" fillId="0" borderId="0" xfId="1" applyNumberFormat="1" applyFont="1"/>
    <xf numFmtId="43" fontId="12" fillId="0" borderId="0" xfId="0" applyNumberFormat="1" applyFont="1"/>
    <xf numFmtId="0" fontId="15" fillId="0" borderId="0" xfId="3"/>
    <xf numFmtId="0" fontId="15" fillId="0" borderId="0" xfId="3" quotePrefix="1"/>
    <xf numFmtId="0" fontId="11" fillId="0" borderId="0" xfId="0" applyFont="1" applyAlignment="1">
      <alignment horizontal="center" wrapText="1"/>
    </xf>
    <xf numFmtId="0" fontId="0" fillId="4" borderId="0" xfId="0" applyFill="1"/>
    <xf numFmtId="2" fontId="7" fillId="0" borderId="10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14" fillId="0" borderId="10" xfId="0" applyNumberFormat="1" applyFont="1" applyBorder="1"/>
    <xf numFmtId="2" fontId="11" fillId="0" borderId="10" xfId="0" applyNumberFormat="1" applyFont="1" applyBorder="1"/>
    <xf numFmtId="2" fontId="0" fillId="0" borderId="0" xfId="0" applyNumberFormat="1"/>
    <xf numFmtId="43" fontId="16" fillId="0" borderId="0" xfId="2" applyFont="1"/>
    <xf numFmtId="0" fontId="16" fillId="0" borderId="0" xfId="0" applyFont="1"/>
    <xf numFmtId="0" fontId="13" fillId="6" borderId="21" xfId="0" applyFont="1" applyFill="1" applyBorder="1"/>
    <xf numFmtId="10" fontId="13" fillId="6" borderId="22" xfId="0" applyNumberFormat="1" applyFont="1" applyFill="1" applyBorder="1"/>
    <xf numFmtId="0" fontId="0" fillId="7" borderId="21" xfId="0" applyFill="1" applyBorder="1"/>
    <xf numFmtId="10" fontId="17" fillId="7" borderId="22" xfId="0" applyNumberFormat="1" applyFont="1" applyFill="1" applyBorder="1"/>
    <xf numFmtId="0" fontId="0" fillId="0" borderId="23" xfId="0" applyBorder="1"/>
    <xf numFmtId="2" fontId="19" fillId="0" borderId="23" xfId="0" applyNumberFormat="1" applyFont="1" applyBorder="1"/>
    <xf numFmtId="0" fontId="3" fillId="0" borderId="0" xfId="0" applyFont="1"/>
    <xf numFmtId="0" fontId="15" fillId="0" borderId="0" xfId="3" applyFill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14" fillId="0" borderId="30" xfId="0" applyNumberFormat="1" applyFont="1" applyBorder="1"/>
    <xf numFmtId="2" fontId="14" fillId="0" borderId="32" xfId="0" applyNumberFormat="1" applyFont="1" applyBorder="1"/>
    <xf numFmtId="0" fontId="0" fillId="0" borderId="33" xfId="0" applyBorder="1"/>
    <xf numFmtId="0" fontId="0" fillId="0" borderId="35" xfId="0" applyBorder="1"/>
    <xf numFmtId="0" fontId="0" fillId="0" borderId="21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2" fontId="19" fillId="0" borderId="10" xfId="0" applyNumberFormat="1" applyFont="1" applyBorder="1"/>
    <xf numFmtId="2" fontId="20" fillId="0" borderId="10" xfId="0" applyNumberFormat="1" applyFont="1" applyBorder="1"/>
    <xf numFmtId="2" fontId="20" fillId="0" borderId="8" xfId="0" applyNumberFormat="1" applyFont="1" applyBorder="1"/>
    <xf numFmtId="2" fontId="19" fillId="0" borderId="8" xfId="0" applyNumberFormat="1" applyFont="1" applyBorder="1"/>
    <xf numFmtId="0" fontId="21" fillId="0" borderId="0" xfId="0" applyFont="1"/>
    <xf numFmtId="0" fontId="0" fillId="0" borderId="41" xfId="0" applyBorder="1"/>
    <xf numFmtId="0" fontId="0" fillId="0" borderId="42" xfId="0" applyBorder="1"/>
    <xf numFmtId="0" fontId="0" fillId="0" borderId="45" xfId="0" applyBorder="1"/>
    <xf numFmtId="0" fontId="0" fillId="0" borderId="46" xfId="0" applyBorder="1"/>
    <xf numFmtId="2" fontId="19" fillId="0" borderId="45" xfId="0" applyNumberFormat="1" applyFont="1" applyBorder="1"/>
    <xf numFmtId="2" fontId="7" fillId="0" borderId="20" xfId="0" applyNumberFormat="1" applyFont="1" applyBorder="1"/>
    <xf numFmtId="2" fontId="19" fillId="0" borderId="20" xfId="0" applyNumberFormat="1" applyFont="1" applyBorder="1"/>
    <xf numFmtId="2" fontId="19" fillId="0" borderId="17" xfId="0" applyNumberFormat="1" applyFont="1" applyBorder="1"/>
    <xf numFmtId="0" fontId="0" fillId="0" borderId="52" xfId="0" applyBorder="1"/>
    <xf numFmtId="2" fontId="0" fillId="0" borderId="39" xfId="0" applyNumberFormat="1" applyBorder="1"/>
    <xf numFmtId="2" fontId="0" fillId="0" borderId="22" xfId="0" applyNumberFormat="1" applyBorder="1"/>
    <xf numFmtId="0" fontId="0" fillId="0" borderId="12" xfId="0" applyBorder="1"/>
    <xf numFmtId="2" fontId="0" fillId="0" borderId="2" xfId="0" applyNumberFormat="1" applyBorder="1"/>
    <xf numFmtId="2" fontId="11" fillId="0" borderId="30" xfId="0" applyNumberFormat="1" applyFont="1" applyBorder="1"/>
    <xf numFmtId="0" fontId="0" fillId="0" borderId="54" xfId="0" applyBorder="1"/>
    <xf numFmtId="0" fontId="2" fillId="2" borderId="34" xfId="0" applyFont="1" applyFill="1" applyBorder="1"/>
    <xf numFmtId="0" fontId="0" fillId="0" borderId="55" xfId="0" applyBorder="1"/>
    <xf numFmtId="0" fontId="0" fillId="4" borderId="41" xfId="0" applyFill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19" fillId="0" borderId="25" xfId="0" applyNumberFormat="1" applyFont="1" applyBorder="1"/>
    <xf numFmtId="0" fontId="3" fillId="0" borderId="49" xfId="0" applyFont="1" applyBorder="1" applyAlignment="1">
      <alignment horizontal="center"/>
    </xf>
    <xf numFmtId="0" fontId="0" fillId="0" borderId="57" xfId="0" applyBorder="1"/>
    <xf numFmtId="0" fontId="2" fillId="2" borderId="4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2" fontId="0" fillId="0" borderId="53" xfId="0" applyNumberFormat="1" applyBorder="1"/>
    <xf numFmtId="2" fontId="7" fillId="0" borderId="56" xfId="0" applyNumberFormat="1" applyFont="1" applyBorder="1"/>
    <xf numFmtId="2" fontId="7" fillId="0" borderId="54" xfId="0" applyNumberFormat="1" applyFont="1" applyBorder="1"/>
    <xf numFmtId="2" fontId="7" fillId="0" borderId="57" xfId="0" applyNumberFormat="1" applyFont="1" applyBorder="1"/>
    <xf numFmtId="0" fontId="3" fillId="0" borderId="51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0" fillId="0" borderId="10" xfId="0" applyBorder="1"/>
    <xf numFmtId="2" fontId="14" fillId="0" borderId="12" xfId="0" applyNumberFormat="1" applyFont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9" fillId="0" borderId="8" xfId="0" applyFont="1" applyBorder="1"/>
    <xf numFmtId="0" fontId="19" fillId="0" borderId="60" xfId="0" applyFont="1" applyBorder="1"/>
    <xf numFmtId="0" fontId="19" fillId="0" borderId="10" xfId="0" applyFont="1" applyBorder="1"/>
    <xf numFmtId="0" fontId="19" fillId="0" borderId="69" xfId="0" applyFont="1" applyBorder="1"/>
    <xf numFmtId="2" fontId="19" fillId="0" borderId="12" xfId="0" applyNumberFormat="1" applyFont="1" applyBorder="1"/>
    <xf numFmtId="2" fontId="19" fillId="0" borderId="60" xfId="0" applyNumberFormat="1" applyFont="1" applyBorder="1"/>
    <xf numFmtId="2" fontId="19" fillId="0" borderId="69" xfId="0" applyNumberFormat="1" applyFont="1" applyBorder="1"/>
    <xf numFmtId="2" fontId="0" fillId="0" borderId="69" xfId="0" applyNumberFormat="1" applyBorder="1"/>
    <xf numFmtId="0" fontId="0" fillId="0" borderId="74" xfId="0" applyBorder="1"/>
    <xf numFmtId="2" fontId="11" fillId="0" borderId="7" xfId="0" applyNumberFormat="1" applyFont="1" applyBorder="1"/>
    <xf numFmtId="2" fontId="11" fillId="0" borderId="8" xfId="0" applyNumberFormat="1" applyFont="1" applyBorder="1"/>
    <xf numFmtId="2" fontId="11" fillId="0" borderId="12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73" xfId="0" applyFont="1" applyBorder="1"/>
    <xf numFmtId="0" fontId="11" fillId="0" borderId="74" xfId="0" applyFont="1" applyBorder="1"/>
    <xf numFmtId="2" fontId="11" fillId="0" borderId="0" xfId="0" applyNumberFormat="1" applyFont="1"/>
    <xf numFmtId="0" fontId="0" fillId="0" borderId="75" xfId="0" applyBorder="1"/>
    <xf numFmtId="2" fontId="0" fillId="0" borderId="54" xfId="0" applyNumberFormat="1" applyBorder="1"/>
    <xf numFmtId="2" fontId="0" fillId="0" borderId="68" xfId="0" applyNumberFormat="1" applyBorder="1"/>
    <xf numFmtId="2" fontId="0" fillId="0" borderId="20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0" xfId="0" applyNumberFormat="1"/>
    <xf numFmtId="43" fontId="0" fillId="0" borderId="33" xfId="0" applyNumberFormat="1" applyBorder="1"/>
    <xf numFmtId="43" fontId="11" fillId="0" borderId="30" xfId="0" applyNumberFormat="1" applyFont="1" applyBorder="1"/>
    <xf numFmtId="43" fontId="0" fillId="0" borderId="30" xfId="0" applyNumberFormat="1" applyBorder="1"/>
    <xf numFmtId="43" fontId="0" fillId="0" borderId="10" xfId="0" applyNumberFormat="1" applyBorder="1"/>
    <xf numFmtId="43" fontId="11" fillId="0" borderId="10" xfId="0" applyNumberFormat="1" applyFont="1" applyBorder="1"/>
    <xf numFmtId="1" fontId="0" fillId="0" borderId="3" xfId="0" applyNumberFormat="1" applyBorder="1"/>
    <xf numFmtId="0" fontId="0" fillId="10" borderId="0" xfId="0" applyFill="1"/>
    <xf numFmtId="43" fontId="7" fillId="0" borderId="30" xfId="0" applyNumberFormat="1" applyFont="1" applyBorder="1"/>
    <xf numFmtId="43" fontId="7" fillId="0" borderId="10" xfId="0" applyNumberFormat="1" applyFont="1" applyBorder="1"/>
    <xf numFmtId="2" fontId="7" fillId="0" borderId="8" xfId="0" applyNumberFormat="1" applyFont="1" applyBorder="1"/>
    <xf numFmtId="2" fontId="7" fillId="0" borderId="12" xfId="0" applyNumberFormat="1" applyFont="1" applyBorder="1"/>
    <xf numFmtId="2" fontId="7" fillId="0" borderId="7" xfId="0" applyNumberFormat="1" applyFont="1" applyBorder="1"/>
    <xf numFmtId="2" fontId="14" fillId="0" borderId="8" xfId="0" applyNumberFormat="1" applyFont="1" applyBorder="1"/>
    <xf numFmtId="0" fontId="14" fillId="0" borderId="10" xfId="0" applyFont="1" applyBorder="1"/>
    <xf numFmtId="2" fontId="14" fillId="0" borderId="3" xfId="0" applyNumberFormat="1" applyFont="1" applyBorder="1"/>
    <xf numFmtId="0" fontId="14" fillId="0" borderId="8" xfId="0" applyFont="1" applyBorder="1"/>
    <xf numFmtId="1" fontId="14" fillId="0" borderId="3" xfId="0" applyNumberFormat="1" applyFont="1" applyBorder="1"/>
    <xf numFmtId="2" fontId="14" fillId="0" borderId="7" xfId="0" applyNumberFormat="1" applyFont="1" applyBorder="1"/>
    <xf numFmtId="0" fontId="3" fillId="0" borderId="77" xfId="0" applyFont="1" applyBorder="1" applyAlignment="1">
      <alignment horizontal="center"/>
    </xf>
    <xf numFmtId="0" fontId="0" fillId="0" borderId="20" xfId="0" applyBorder="1"/>
    <xf numFmtId="2" fontId="19" fillId="0" borderId="9" xfId="0" applyNumberFormat="1" applyFont="1" applyBorder="1"/>
    <xf numFmtId="2" fontId="19" fillId="0" borderId="11" xfId="0" applyNumberFormat="1" applyFont="1" applyBorder="1"/>
    <xf numFmtId="0" fontId="3" fillId="0" borderId="80" xfId="0" applyFont="1" applyBorder="1"/>
    <xf numFmtId="0" fontId="3" fillId="0" borderId="76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7" fillId="0" borderId="10" xfId="0" applyFont="1" applyBorder="1"/>
    <xf numFmtId="2" fontId="7" fillId="0" borderId="3" xfId="0" applyNumberFormat="1" applyFont="1" applyBorder="1"/>
    <xf numFmtId="2" fontId="19" fillId="0" borderId="3" xfId="0" applyNumberFormat="1" applyFont="1" applyBorder="1"/>
    <xf numFmtId="2" fontId="19" fillId="0" borderId="22" xfId="0" applyNumberFormat="1" applyFont="1" applyBorder="1"/>
    <xf numFmtId="0" fontId="0" fillId="0" borderId="81" xfId="0" applyBorder="1"/>
    <xf numFmtId="0" fontId="0" fillId="0" borderId="11" xfId="0" applyBorder="1"/>
    <xf numFmtId="2" fontId="7" fillId="0" borderId="11" xfId="0" applyNumberFormat="1" applyFont="1" applyBorder="1"/>
    <xf numFmtId="2" fontId="0" fillId="0" borderId="81" xfId="0" applyNumberFormat="1" applyBorder="1"/>
    <xf numFmtId="2" fontId="19" fillId="0" borderId="81" xfId="0" applyNumberFormat="1" applyFont="1" applyBorder="1"/>
    <xf numFmtId="2" fontId="11" fillId="0" borderId="11" xfId="0" applyNumberFormat="1" applyFont="1" applyBorder="1"/>
    <xf numFmtId="0" fontId="19" fillId="0" borderId="11" xfId="0" applyFont="1" applyBorder="1"/>
    <xf numFmtId="2" fontId="14" fillId="0" borderId="31" xfId="0" applyNumberFormat="1" applyFont="1" applyBorder="1"/>
    <xf numFmtId="2" fontId="20" fillId="0" borderId="11" xfId="0" applyNumberFormat="1" applyFont="1" applyBorder="1"/>
    <xf numFmtId="43" fontId="0" fillId="0" borderId="11" xfId="0" applyNumberFormat="1" applyBorder="1"/>
    <xf numFmtId="0" fontId="0" fillId="0" borderId="82" xfId="0" applyBorder="1"/>
    <xf numFmtId="0" fontId="0" fillId="0" borderId="17" xfId="0" applyBorder="1"/>
    <xf numFmtId="0" fontId="0" fillId="0" borderId="84" xfId="0" applyBorder="1"/>
    <xf numFmtId="2" fontId="0" fillId="0" borderId="18" xfId="0" applyNumberFormat="1" applyBorder="1"/>
    <xf numFmtId="0" fontId="2" fillId="11" borderId="14" xfId="0" applyFont="1" applyFill="1" applyBorder="1" applyAlignment="1">
      <alignment horizontal="center" wrapText="1"/>
    </xf>
    <xf numFmtId="0" fontId="2" fillId="11" borderId="83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164" fontId="0" fillId="0" borderId="17" xfId="0" applyNumberFormat="1" applyBorder="1"/>
    <xf numFmtId="164" fontId="0" fillId="0" borderId="19" xfId="0" applyNumberFormat="1" applyBorder="1"/>
    <xf numFmtId="2" fontId="0" fillId="0" borderId="16" xfId="0" applyNumberFormat="1" applyBorder="1"/>
    <xf numFmtId="2" fontId="0" fillId="0" borderId="84" xfId="0" applyNumberFormat="1" applyBorder="1"/>
    <xf numFmtId="0" fontId="13" fillId="0" borderId="0" xfId="0" applyFont="1"/>
    <xf numFmtId="2" fontId="7" fillId="0" borderId="30" xfId="0" applyNumberFormat="1" applyFont="1" applyBorder="1"/>
    <xf numFmtId="0" fontId="0" fillId="12" borderId="16" xfId="0" applyFill="1" applyBorder="1"/>
    <xf numFmtId="0" fontId="0" fillId="12" borderId="20" xfId="0" applyFill="1" applyBorder="1"/>
    <xf numFmtId="0" fontId="0" fillId="12" borderId="17" xfId="0" applyFill="1" applyBorder="1"/>
    <xf numFmtId="1" fontId="0" fillId="0" borderId="16" xfId="0" applyNumberFormat="1" applyBorder="1"/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wrapText="1"/>
    </xf>
    <xf numFmtId="2" fontId="19" fillId="0" borderId="30" xfId="0" applyNumberFormat="1" applyFont="1" applyBorder="1"/>
    <xf numFmtId="10" fontId="0" fillId="0" borderId="0" xfId="0" applyNumberFormat="1"/>
    <xf numFmtId="43" fontId="8" fillId="0" borderId="49" xfId="2" applyFont="1" applyBorder="1"/>
    <xf numFmtId="43" fontId="8" fillId="0" borderId="50" xfId="2" applyFont="1" applyBorder="1"/>
    <xf numFmtId="43" fontId="0" fillId="0" borderId="24" xfId="2" applyFont="1" applyBorder="1" applyAlignment="1">
      <alignment horizontal="right" vertical="center" wrapText="1"/>
    </xf>
    <xf numFmtId="43" fontId="0" fillId="0" borderId="67" xfId="2" applyFont="1" applyBorder="1" applyAlignment="1">
      <alignment horizontal="right" vertical="center" wrapText="1"/>
    </xf>
    <xf numFmtId="43" fontId="0" fillId="0" borderId="26" xfId="2" applyFont="1" applyBorder="1" applyAlignment="1">
      <alignment horizontal="right" vertical="center" wrapText="1"/>
    </xf>
    <xf numFmtId="43" fontId="0" fillId="0" borderId="45" xfId="2" applyFont="1" applyBorder="1"/>
    <xf numFmtId="43" fontId="16" fillId="0" borderId="40" xfId="2" applyFont="1" applyBorder="1"/>
    <xf numFmtId="43" fontId="16" fillId="0" borderId="47" xfId="2" applyFont="1" applyBorder="1"/>
    <xf numFmtId="43" fontId="16" fillId="0" borderId="63" xfId="2" applyFont="1" applyBorder="1"/>
    <xf numFmtId="43" fontId="16" fillId="0" borderId="61" xfId="2" applyFont="1" applyBorder="1"/>
    <xf numFmtId="43" fontId="19" fillId="0" borderId="45" xfId="2" applyFont="1" applyBorder="1"/>
    <xf numFmtId="0" fontId="0" fillId="0" borderId="85" xfId="0" applyBorder="1"/>
    <xf numFmtId="164" fontId="0" fillId="0" borderId="86" xfId="0" applyNumberFormat="1" applyBorder="1"/>
    <xf numFmtId="164" fontId="0" fillId="0" borderId="0" xfId="0" applyNumberFormat="1"/>
    <xf numFmtId="0" fontId="0" fillId="0" borderId="51" xfId="0" applyBorder="1"/>
    <xf numFmtId="0" fontId="0" fillId="0" borderId="49" xfId="0" applyBorder="1"/>
    <xf numFmtId="164" fontId="0" fillId="0" borderId="50" xfId="0" applyNumberFormat="1" applyBorder="1"/>
    <xf numFmtId="0" fontId="3" fillId="0" borderId="49" xfId="0" applyFont="1" applyBorder="1"/>
    <xf numFmtId="0" fontId="3" fillId="0" borderId="20" xfId="0" applyFont="1" applyBorder="1"/>
    <xf numFmtId="0" fontId="0" fillId="12" borderId="51" xfId="0" applyFill="1" applyBorder="1"/>
    <xf numFmtId="0" fontId="3" fillId="12" borderId="49" xfId="0" applyFont="1" applyFill="1" applyBorder="1"/>
    <xf numFmtId="164" fontId="0" fillId="12" borderId="50" xfId="0" applyNumberFormat="1" applyFill="1" applyBorder="1"/>
    <xf numFmtId="0" fontId="15" fillId="5" borderId="0" xfId="3" applyFill="1"/>
    <xf numFmtId="0" fontId="21" fillId="5" borderId="0" xfId="0" applyFont="1" applyFill="1"/>
    <xf numFmtId="0" fontId="23" fillId="0" borderId="0" xfId="0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7" fillId="0" borderId="8" xfId="0" applyFont="1" applyBorder="1"/>
    <xf numFmtId="0" fontId="7" fillId="0" borderId="11" xfId="0" applyFont="1" applyBorder="1"/>
    <xf numFmtId="2" fontId="7" fillId="0" borderId="13" xfId="0" applyNumberFormat="1" applyFont="1" applyBorder="1"/>
    <xf numFmtId="0" fontId="3" fillId="4" borderId="3" xfId="0" applyFont="1" applyFill="1" applyBorder="1" applyAlignment="1">
      <alignment horizontal="center"/>
    </xf>
    <xf numFmtId="0" fontId="0" fillId="4" borderId="16" xfId="0" applyFill="1" applyBorder="1"/>
    <xf numFmtId="0" fontId="3" fillId="4" borderId="20" xfId="0" applyFont="1" applyFill="1" applyBorder="1"/>
    <xf numFmtId="0" fontId="0" fillId="4" borderId="20" xfId="0" applyFill="1" applyBorder="1"/>
    <xf numFmtId="1" fontId="0" fillId="4" borderId="16" xfId="0" applyNumberFormat="1" applyFill="1" applyBorder="1"/>
    <xf numFmtId="0" fontId="0" fillId="4" borderId="75" xfId="0" applyFill="1" applyBorder="1"/>
    <xf numFmtId="0" fontId="0" fillId="4" borderId="85" xfId="0" applyFill="1" applyBorder="1"/>
    <xf numFmtId="0" fontId="0" fillId="4" borderId="51" xfId="0" applyFill="1" applyBorder="1"/>
    <xf numFmtId="0" fontId="3" fillId="4" borderId="49" xfId="0" applyFont="1" applyFill="1" applyBorder="1"/>
    <xf numFmtId="2" fontId="19" fillId="0" borderId="45" xfId="2" applyNumberFormat="1" applyFont="1" applyBorder="1"/>
    <xf numFmtId="2" fontId="7" fillId="0" borderId="45" xfId="2" applyNumberFormat="1" applyFont="1" applyBorder="1"/>
    <xf numFmtId="2" fontId="8" fillId="0" borderId="49" xfId="2" applyNumberFormat="1" applyFont="1" applyBorder="1"/>
    <xf numFmtId="2" fontId="8" fillId="0" borderId="50" xfId="2" applyNumberFormat="1" applyFont="1" applyBorder="1"/>
    <xf numFmtId="2" fontId="8" fillId="0" borderId="51" xfId="2" applyNumberFormat="1" applyFont="1" applyBorder="1"/>
    <xf numFmtId="2" fontId="0" fillId="0" borderId="62" xfId="2" applyNumberFormat="1" applyFont="1" applyBorder="1" applyAlignment="1">
      <alignment horizontal="right" vertical="center" wrapText="1"/>
    </xf>
    <xf numFmtId="2" fontId="0" fillId="0" borderId="24" xfId="2" applyNumberFormat="1" applyFont="1" applyBorder="1" applyAlignment="1">
      <alignment horizontal="right" vertical="center" wrapText="1"/>
    </xf>
    <xf numFmtId="2" fontId="0" fillId="0" borderId="67" xfId="2" applyNumberFormat="1" applyFont="1" applyBorder="1" applyAlignment="1">
      <alignment horizontal="right" vertical="center" wrapText="1"/>
    </xf>
    <xf numFmtId="2" fontId="0" fillId="0" borderId="45" xfId="2" applyNumberFormat="1" applyFont="1" applyBorder="1"/>
    <xf numFmtId="2" fontId="0" fillId="0" borderId="23" xfId="2" applyNumberFormat="1" applyFont="1" applyBorder="1"/>
    <xf numFmtId="2" fontId="0" fillId="0" borderId="46" xfId="2" applyNumberFormat="1" applyFont="1" applyBorder="1"/>
    <xf numFmtId="2" fontId="0" fillId="0" borderId="89" xfId="0" applyNumberFormat="1" applyBorder="1"/>
    <xf numFmtId="2" fontId="0" fillId="0" borderId="60" xfId="0" applyNumberFormat="1" applyBorder="1"/>
    <xf numFmtId="2" fontId="0" fillId="0" borderId="87" xfId="0" applyNumberFormat="1" applyBorder="1"/>
    <xf numFmtId="2" fontId="0" fillId="0" borderId="88" xfId="0" applyNumberFormat="1" applyBorder="1"/>
    <xf numFmtId="0" fontId="3" fillId="0" borderId="8" xfId="0" applyFont="1" applyBorder="1"/>
    <xf numFmtId="0" fontId="3" fillId="0" borderId="81" xfId="0" applyFont="1" applyBorder="1"/>
    <xf numFmtId="2" fontId="3" fillId="0" borderId="8" xfId="0" applyNumberFormat="1" applyFont="1" applyBorder="1"/>
    <xf numFmtId="2" fontId="25" fillId="0" borderId="8" xfId="0" applyNumberFormat="1" applyFont="1" applyBorder="1"/>
    <xf numFmtId="0" fontId="3" fillId="0" borderId="60" xfId="0" applyFont="1" applyBorder="1"/>
    <xf numFmtId="0" fontId="3" fillId="0" borderId="10" xfId="0" applyFont="1" applyBorder="1"/>
    <xf numFmtId="0" fontId="3" fillId="0" borderId="11" xfId="0" applyFont="1" applyBorder="1"/>
    <xf numFmtId="2" fontId="26" fillId="0" borderId="10" xfId="0" applyNumberFormat="1" applyFont="1" applyBorder="1"/>
    <xf numFmtId="2" fontId="25" fillId="0" borderId="10" xfId="0" applyNumberFormat="1" applyFont="1" applyBorder="1"/>
    <xf numFmtId="2" fontId="3" fillId="0" borderId="10" xfId="0" applyNumberFormat="1" applyFont="1" applyBorder="1"/>
    <xf numFmtId="0" fontId="3" fillId="0" borderId="69" xfId="0" applyFont="1" applyBorder="1"/>
    <xf numFmtId="2" fontId="27" fillId="0" borderId="10" xfId="0" applyNumberFormat="1" applyFont="1" applyBorder="1"/>
    <xf numFmtId="2" fontId="3" fillId="0" borderId="12" xfId="0" applyNumberFormat="1" applyFont="1" applyBorder="1"/>
    <xf numFmtId="2" fontId="3" fillId="0" borderId="13" xfId="0" applyNumberFormat="1" applyFont="1" applyBorder="1"/>
    <xf numFmtId="2" fontId="0" fillId="0" borderId="70" xfId="0" applyNumberFormat="1" applyBorder="1"/>
    <xf numFmtId="2" fontId="25" fillId="0" borderId="7" xfId="0" applyNumberFormat="1" applyFont="1" applyBorder="1"/>
    <xf numFmtId="2" fontId="25" fillId="0" borderId="11" xfId="0" applyNumberFormat="1" applyFont="1" applyBorder="1"/>
    <xf numFmtId="2" fontId="28" fillId="0" borderId="11" xfId="0" applyNumberFormat="1" applyFont="1" applyBorder="1"/>
    <xf numFmtId="2" fontId="25" fillId="0" borderId="12" xfId="0" applyNumberFormat="1" applyFont="1" applyBorder="1"/>
    <xf numFmtId="2" fontId="3" fillId="0" borderId="11" xfId="0" applyNumberFormat="1" applyFont="1" applyBorder="1"/>
    <xf numFmtId="165" fontId="0" fillId="0" borderId="0" xfId="0" applyNumberFormat="1"/>
    <xf numFmtId="2" fontId="7" fillId="0" borderId="9" xfId="0" applyNumberFormat="1" applyFont="1" applyBorder="1"/>
    <xf numFmtId="2" fontId="27" fillId="0" borderId="11" xfId="0" applyNumberFormat="1" applyFont="1" applyBorder="1"/>
    <xf numFmtId="0" fontId="18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78" xfId="0" applyBorder="1" applyAlignment="1">
      <alignment horizontal="center" wrapText="1"/>
    </xf>
    <xf numFmtId="0" fontId="6" fillId="8" borderId="43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4" xfId="0" applyFont="1" applyFill="1" applyBorder="1" applyAlignment="1">
      <alignment horizontal="center"/>
    </xf>
    <xf numFmtId="0" fontId="6" fillId="8" borderId="51" xfId="0" applyFont="1" applyFill="1" applyBorder="1" applyAlignment="1">
      <alignment horizontal="center"/>
    </xf>
    <xf numFmtId="0" fontId="6" fillId="8" borderId="49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6" fillId="3" borderId="43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10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780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2024 Loading per Consultant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107</c:v>
                </c:pt>
                <c:pt idx="1">
                  <c:v>106</c:v>
                </c:pt>
                <c:pt idx="2">
                  <c:v>102.5</c:v>
                </c:pt>
                <c:pt idx="3">
                  <c:v>114.5</c:v>
                </c:pt>
                <c:pt idx="4">
                  <c:v>75</c:v>
                </c:pt>
                <c:pt idx="5">
                  <c:v>138</c:v>
                </c:pt>
                <c:pt idx="6">
                  <c:v>96</c:v>
                </c:pt>
                <c:pt idx="7">
                  <c:v>65.5</c:v>
                </c:pt>
                <c:pt idx="8">
                  <c:v>97.5</c:v>
                </c:pt>
                <c:pt idx="9">
                  <c:v>121.5</c:v>
                </c:pt>
                <c:pt idx="10">
                  <c:v>105.5</c:v>
                </c:pt>
                <c:pt idx="11">
                  <c:v>55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047-A9B5-B0B3DAE3BBF9}"/>
            </c:ext>
          </c:extLst>
        </c:ser>
        <c:ser>
          <c:idx val="1"/>
          <c:order val="1"/>
          <c:tx>
            <c:strRef>
              <c:f>'Summary-hours'!$B$11</c:f>
              <c:strCache>
                <c:ptCount val="1"/>
                <c:pt idx="0">
                  <c:v>Caceres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'Summary-hours'!$C$11:$Z$11</c:f>
              <c:numCache>
                <c:formatCode>0.00</c:formatCode>
                <c:ptCount val="24"/>
                <c:pt idx="0">
                  <c:v>26</c:v>
                </c:pt>
                <c:pt idx="1">
                  <c:v>74</c:v>
                </c:pt>
                <c:pt idx="2">
                  <c:v>80</c:v>
                </c:pt>
                <c:pt idx="3">
                  <c:v>86</c:v>
                </c:pt>
                <c:pt idx="4">
                  <c:v>122</c:v>
                </c:pt>
                <c:pt idx="5">
                  <c:v>60</c:v>
                </c:pt>
                <c:pt idx="6">
                  <c:v>114</c:v>
                </c:pt>
                <c:pt idx="7">
                  <c:v>64</c:v>
                </c:pt>
                <c:pt idx="8">
                  <c:v>89</c:v>
                </c:pt>
                <c:pt idx="9">
                  <c:v>117</c:v>
                </c:pt>
                <c:pt idx="10">
                  <c:v>142</c:v>
                </c:pt>
                <c:pt idx="11">
                  <c:v>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5-4047-A9B5-B0B3DAE3BBF9}"/>
            </c:ext>
          </c:extLst>
        </c:ser>
        <c:ser>
          <c:idx val="2"/>
          <c:order val="2"/>
          <c:tx>
            <c:strRef>
              <c:f>'Summary-hours'!$B$13</c:f>
              <c:strCache>
                <c:ptCount val="1"/>
                <c:pt idx="0">
                  <c:v>Farah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'Summary-hours'!$C$13:$Z$13</c:f>
              <c:numCache>
                <c:formatCode>0.00</c:formatCode>
                <c:ptCount val="24"/>
                <c:pt idx="0">
                  <c:v>50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5-4047-A9B5-B0B3DAE3BBF9}"/>
            </c:ext>
          </c:extLst>
        </c:ser>
        <c:ser>
          <c:idx val="3"/>
          <c:order val="3"/>
          <c:tx>
            <c:strRef>
              <c:f>'Summary-hours'!$B$14</c:f>
              <c:strCache>
                <c:ptCount val="1"/>
                <c:pt idx="0">
                  <c:v>Fustar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'Summary-hours'!$C$14:$Z$14</c:f>
              <c:numCache>
                <c:formatCode>0.00</c:formatCode>
                <c:ptCount val="24"/>
                <c:pt idx="0">
                  <c:v>166</c:v>
                </c:pt>
                <c:pt idx="1">
                  <c:v>91</c:v>
                </c:pt>
                <c:pt idx="2">
                  <c:v>117</c:v>
                </c:pt>
                <c:pt idx="3">
                  <c:v>72</c:v>
                </c:pt>
                <c:pt idx="4">
                  <c:v>133</c:v>
                </c:pt>
                <c:pt idx="5">
                  <c:v>191</c:v>
                </c:pt>
                <c:pt idx="6">
                  <c:v>118</c:v>
                </c:pt>
                <c:pt idx="7">
                  <c:v>78</c:v>
                </c:pt>
                <c:pt idx="8">
                  <c:v>91</c:v>
                </c:pt>
                <c:pt idx="9">
                  <c:v>111</c:v>
                </c:pt>
                <c:pt idx="10">
                  <c:v>47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5-4047-A9B5-B0B3DAE3BBF9}"/>
            </c:ext>
          </c:extLst>
        </c:ser>
        <c:ser>
          <c:idx val="6"/>
          <c:order val="4"/>
          <c:tx>
            <c:strRef>
              <c:f>'Summary-hours'!$B$21</c:f>
              <c:strCache>
                <c:ptCount val="1"/>
                <c:pt idx="0">
                  <c:v>Uluski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'Summary-hours'!$C$21:$Z$21</c:f>
              <c:numCache>
                <c:formatCode>0.00</c:formatCode>
                <c:ptCount val="24"/>
                <c:pt idx="0">
                  <c:v>60</c:v>
                </c:pt>
                <c:pt idx="1">
                  <c:v>75</c:v>
                </c:pt>
                <c:pt idx="2">
                  <c:v>84</c:v>
                </c:pt>
                <c:pt idx="3">
                  <c:v>80</c:v>
                </c:pt>
                <c:pt idx="4">
                  <c:v>124.5</c:v>
                </c:pt>
                <c:pt idx="5">
                  <c:v>180</c:v>
                </c:pt>
                <c:pt idx="6">
                  <c:v>40</c:v>
                </c:pt>
                <c:pt idx="7">
                  <c:v>68</c:v>
                </c:pt>
                <c:pt idx="8">
                  <c:v>84</c:v>
                </c:pt>
                <c:pt idx="9">
                  <c:v>76</c:v>
                </c:pt>
                <c:pt idx="10">
                  <c:v>108</c:v>
                </c:pt>
                <c:pt idx="11">
                  <c:v>84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85-4047-A9B5-B0B3DAE3BBF9}"/>
            </c:ext>
          </c:extLst>
        </c:ser>
        <c:ser>
          <c:idx val="7"/>
          <c:order val="5"/>
          <c:tx>
            <c:strRef>
              <c:f>'Summary-hours'!$B$22</c:f>
              <c:strCache>
                <c:ptCount val="1"/>
                <c:pt idx="0">
                  <c:v>Wasley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'Summary-hours'!$C$22:$Z$22</c:f>
              <c:numCache>
                <c:formatCode>0.00</c:formatCode>
                <c:ptCount val="24"/>
                <c:pt idx="0">
                  <c:v>148</c:v>
                </c:pt>
                <c:pt idx="1">
                  <c:v>109</c:v>
                </c:pt>
                <c:pt idx="2">
                  <c:v>131</c:v>
                </c:pt>
                <c:pt idx="3">
                  <c:v>138</c:v>
                </c:pt>
                <c:pt idx="4">
                  <c:v>124</c:v>
                </c:pt>
                <c:pt idx="5">
                  <c:v>122</c:v>
                </c:pt>
                <c:pt idx="6">
                  <c:v>99</c:v>
                </c:pt>
                <c:pt idx="7">
                  <c:v>129</c:v>
                </c:pt>
                <c:pt idx="8">
                  <c:v>129</c:v>
                </c:pt>
                <c:pt idx="9">
                  <c:v>94</c:v>
                </c:pt>
                <c:pt idx="10">
                  <c:v>81</c:v>
                </c:pt>
                <c:pt idx="11">
                  <c:v>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5-4047-A9B5-B0B3DAE3BBF9}"/>
            </c:ext>
          </c:extLst>
        </c:ser>
        <c:ser>
          <c:idx val="8"/>
          <c:order val="6"/>
          <c:tx>
            <c:strRef>
              <c:f>'Summary-hours'!#REF!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'Summary-hours'!#REF!</c:f>
              <c:numCache>
                <c:formatCode>_(* #,##0.00_);_(* \(#,##0.00\);_(*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5-4047-A9B5-B0B3DAE3BBF9}"/>
            </c:ext>
          </c:extLst>
        </c:ser>
        <c:ser>
          <c:idx val="9"/>
          <c:order val="7"/>
          <c:tx>
            <c:strRef>
              <c:f>'Summary-hours'!$B$15</c:f>
              <c:strCache>
                <c:ptCount val="1"/>
                <c:pt idx="0">
                  <c:v>Ocando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'Summary-hours'!$C$15:$Z$15</c:f>
              <c:numCache>
                <c:formatCode>0.00</c:formatCode>
                <c:ptCount val="24"/>
                <c:pt idx="0">
                  <c:v>118.75</c:v>
                </c:pt>
                <c:pt idx="1">
                  <c:v>117.75</c:v>
                </c:pt>
                <c:pt idx="2">
                  <c:v>127</c:v>
                </c:pt>
                <c:pt idx="3">
                  <c:v>78</c:v>
                </c:pt>
                <c:pt idx="4">
                  <c:v>132.5</c:v>
                </c:pt>
                <c:pt idx="5">
                  <c:v>108.5</c:v>
                </c:pt>
                <c:pt idx="6">
                  <c:v>139</c:v>
                </c:pt>
                <c:pt idx="7">
                  <c:v>150</c:v>
                </c:pt>
                <c:pt idx="8">
                  <c:v>124.5</c:v>
                </c:pt>
                <c:pt idx="9">
                  <c:v>191.5</c:v>
                </c:pt>
                <c:pt idx="10">
                  <c:v>125.5</c:v>
                </c:pt>
                <c:pt idx="11">
                  <c:v>103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85-4047-A9B5-B0B3DAE3BBF9}"/>
            </c:ext>
          </c:extLst>
        </c:ser>
        <c:ser>
          <c:idx val="10"/>
          <c:order val="8"/>
          <c:tx>
            <c:strRef>
              <c:f>'Summary-hours'!$B$16</c:f>
              <c:strCache>
                <c:ptCount val="1"/>
                <c:pt idx="0">
                  <c:v>Paniagua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'Summary-hours'!$C$16:$Z$16</c:f>
              <c:numCache>
                <c:formatCode>0.00</c:formatCode>
                <c:ptCount val="24"/>
                <c:pt idx="0">
                  <c:v>53</c:v>
                </c:pt>
                <c:pt idx="1">
                  <c:v>136.5</c:v>
                </c:pt>
                <c:pt idx="2">
                  <c:v>162</c:v>
                </c:pt>
                <c:pt idx="3">
                  <c:v>160</c:v>
                </c:pt>
                <c:pt idx="4">
                  <c:v>177</c:v>
                </c:pt>
                <c:pt idx="5">
                  <c:v>164</c:v>
                </c:pt>
                <c:pt idx="6">
                  <c:v>144</c:v>
                </c:pt>
                <c:pt idx="7">
                  <c:v>186</c:v>
                </c:pt>
                <c:pt idx="8">
                  <c:v>166</c:v>
                </c:pt>
                <c:pt idx="9">
                  <c:v>156</c:v>
                </c:pt>
                <c:pt idx="10">
                  <c:v>168</c:v>
                </c:pt>
                <c:pt idx="11">
                  <c:v>194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F85-4047-A9B5-B0B3DAE3BBF9}"/>
            </c:ext>
          </c:extLst>
        </c:ser>
        <c:ser>
          <c:idx val="14"/>
          <c:order val="12"/>
          <c:tx>
            <c:strRef>
              <c:f>'Summary-hours'!$B$17</c:f>
              <c:strCache>
                <c:ptCount val="1"/>
                <c:pt idx="0">
                  <c:v>Rodas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'Summary-hours'!$C$17:$Z$17</c:f>
              <c:numCache>
                <c:formatCode>0.00</c:formatCode>
                <c:ptCount val="24"/>
                <c:pt idx="0">
                  <c:v>96.5</c:v>
                </c:pt>
                <c:pt idx="1">
                  <c:v>101</c:v>
                </c:pt>
                <c:pt idx="2">
                  <c:v>95.5</c:v>
                </c:pt>
                <c:pt idx="3">
                  <c:v>125</c:v>
                </c:pt>
                <c:pt idx="4">
                  <c:v>74</c:v>
                </c:pt>
                <c:pt idx="5">
                  <c:v>65</c:v>
                </c:pt>
                <c:pt idx="6">
                  <c:v>126</c:v>
                </c:pt>
                <c:pt idx="7">
                  <c:v>121</c:v>
                </c:pt>
                <c:pt idx="8">
                  <c:v>79</c:v>
                </c:pt>
                <c:pt idx="9">
                  <c:v>113</c:v>
                </c:pt>
                <c:pt idx="10">
                  <c:v>108</c:v>
                </c:pt>
                <c:pt idx="11">
                  <c:v>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3D4-98BE-C862674384E1}"/>
            </c:ext>
          </c:extLst>
        </c:ser>
        <c:ser>
          <c:idx val="15"/>
          <c:order val="13"/>
          <c:tx>
            <c:strRef>
              <c:f>'Summary-hours'!$B$10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'Summary-hours'!$C$10:$Z$10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7-43D4-98BE-C862674384E1}"/>
            </c:ext>
          </c:extLst>
        </c:ser>
        <c:ser>
          <c:idx val="4"/>
          <c:order val="14"/>
          <c:tx>
            <c:strRef>
              <c:f>'Summary-hours'!$B$19</c:f>
              <c:strCache>
                <c:ptCount val="1"/>
                <c:pt idx="0">
                  <c:v>Shaeffer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'Summary-hours'!$C$19:$Z$19</c:f>
              <c:numCache>
                <c:formatCode>0.00</c:formatCode>
                <c:ptCount val="24"/>
                <c:pt idx="0">
                  <c:v>161</c:v>
                </c:pt>
                <c:pt idx="1">
                  <c:v>142</c:v>
                </c:pt>
                <c:pt idx="2">
                  <c:v>160</c:v>
                </c:pt>
                <c:pt idx="3">
                  <c:v>154</c:v>
                </c:pt>
                <c:pt idx="4">
                  <c:v>135</c:v>
                </c:pt>
                <c:pt idx="5">
                  <c:v>153</c:v>
                </c:pt>
                <c:pt idx="6">
                  <c:v>151</c:v>
                </c:pt>
                <c:pt idx="7">
                  <c:v>121</c:v>
                </c:pt>
                <c:pt idx="8">
                  <c:v>169</c:v>
                </c:pt>
                <c:pt idx="9">
                  <c:v>167</c:v>
                </c:pt>
                <c:pt idx="10">
                  <c:v>150.5</c:v>
                </c:pt>
                <c:pt idx="11">
                  <c:v>103</c:v>
                </c:pt>
                <c:pt idx="12">
                  <c:v>246</c:v>
                </c:pt>
                <c:pt idx="13">
                  <c:v>126</c:v>
                </c:pt>
                <c:pt idx="14">
                  <c:v>105</c:v>
                </c:pt>
                <c:pt idx="15">
                  <c:v>105</c:v>
                </c:pt>
                <c:pt idx="16" formatCode="_(* #,##0.00_);_(* \(#,##0.00\);_(* &quot;-&quot;??_);_(@_)">
                  <c:v>105</c:v>
                </c:pt>
                <c:pt idx="17" formatCode="_(* #,##0.00_);_(* \(#,##0.00\);_(* &quot;-&quot;??_);_(@_)">
                  <c:v>105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4-41F4-B170-54696669299E}"/>
            </c:ext>
          </c:extLst>
        </c:ser>
        <c:ser>
          <c:idx val="5"/>
          <c:order val="15"/>
          <c:tx>
            <c:strRef>
              <c:f>'Summary-hours'!$B$20</c:f>
              <c:strCache>
                <c:ptCount val="1"/>
                <c:pt idx="0">
                  <c:v>Songpol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'Summary-hours'!$C$20:$Z$20</c:f>
              <c:numCache>
                <c:formatCode>0.00</c:formatCode>
                <c:ptCount val="24"/>
                <c:pt idx="0">
                  <c:v>80</c:v>
                </c:pt>
                <c:pt idx="1">
                  <c:v>56</c:v>
                </c:pt>
                <c:pt idx="2">
                  <c:v>72</c:v>
                </c:pt>
                <c:pt idx="3">
                  <c:v>72</c:v>
                </c:pt>
                <c:pt idx="4">
                  <c:v>132</c:v>
                </c:pt>
                <c:pt idx="5">
                  <c:v>32</c:v>
                </c:pt>
                <c:pt idx="6">
                  <c:v>62</c:v>
                </c:pt>
                <c:pt idx="7">
                  <c:v>168</c:v>
                </c:pt>
                <c:pt idx="8">
                  <c:v>40</c:v>
                </c:pt>
                <c:pt idx="9">
                  <c:v>118</c:v>
                </c:pt>
                <c:pt idx="10">
                  <c:v>53</c:v>
                </c:pt>
                <c:pt idx="11">
                  <c:v>119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4-41F4-B170-54696669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11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'Summary-hours'!$C$29:$N$29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F85-4047-A9B5-B0B3DAE3BBF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10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'Summary-hours'!$C$5:$N$7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F85-4047-A9B5-B0B3DAE3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11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'Summary-hours'!$C$5:$N$7</c15:sqref>
                        </c15:formulaRef>
                      </c:ext>
                    </c:extLst>
                    <c:strCache>
                      <c:ptCount val="12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'Summary-hours'!$C$31:$N$31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F85-4047-A9B5-B0B3DAE3BBF9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Alaghehband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0"/>
          <c:tx>
            <c:strRef>
              <c:f>'Summary-hours'!$B$9</c:f>
              <c:strCache>
                <c:ptCount val="1"/>
                <c:pt idx="0">
                  <c:v>Alaghehband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'Summary-hours'!$C$9:$N$9</c:f>
              <c:numCache>
                <c:formatCode>_(* #,##0.00_);_(* \(#,##0.00\);_(* "-"??_);_(@_)</c:formatCode>
                <c:ptCount val="12"/>
                <c:pt idx="0">
                  <c:v>5</c:v>
                </c:pt>
                <c:pt idx="1">
                  <c:v>76</c:v>
                </c:pt>
                <c:pt idx="2">
                  <c:v>91</c:v>
                </c:pt>
                <c:pt idx="3">
                  <c:v>114</c:v>
                </c:pt>
                <c:pt idx="4">
                  <c:v>131</c:v>
                </c:pt>
                <c:pt idx="5">
                  <c:v>156</c:v>
                </c:pt>
                <c:pt idx="6">
                  <c:v>158</c:v>
                </c:pt>
                <c:pt idx="7">
                  <c:v>176</c:v>
                </c:pt>
                <c:pt idx="8">
                  <c:v>144</c:v>
                </c:pt>
                <c:pt idx="9">
                  <c:v>156</c:v>
                </c:pt>
                <c:pt idx="10">
                  <c:v>102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2-4A76-B977-2B05D208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7F-43E4-A9BC-8F83D7A75A4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7F-43E4-A9BC-8F83D7A75A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F-43E4-A9BC-8F83D7A75A4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F-43E4-A9BC-8F83D7A75A40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F-43E4-A9BC-8F83D7A75A40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F-43E4-A9BC-8F83D7A75A40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F-43E4-A9BC-8F83D7A75A40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F-43E4-A9BC-8F83D7A75A4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F-43E4-A9BC-8F83D7A7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37F-43E4-A9BC-8F83D7A75A40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Rodas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0"/>
          <c:tx>
            <c:strRef>
              <c:f>'Summary-hours'!$B$17</c:f>
              <c:strCache>
                <c:ptCount val="1"/>
                <c:pt idx="0">
                  <c:v>Rodas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'Summary-hours'!$C$17:$N$17</c:f>
              <c:numCache>
                <c:formatCode>0.00</c:formatCode>
                <c:ptCount val="12"/>
                <c:pt idx="0">
                  <c:v>96.5</c:v>
                </c:pt>
                <c:pt idx="1">
                  <c:v>101</c:v>
                </c:pt>
                <c:pt idx="2">
                  <c:v>95.5</c:v>
                </c:pt>
                <c:pt idx="3">
                  <c:v>125</c:v>
                </c:pt>
                <c:pt idx="4">
                  <c:v>74</c:v>
                </c:pt>
                <c:pt idx="5">
                  <c:v>65</c:v>
                </c:pt>
                <c:pt idx="6">
                  <c:v>126</c:v>
                </c:pt>
                <c:pt idx="7">
                  <c:v>121</c:v>
                </c:pt>
                <c:pt idx="8">
                  <c:v>79</c:v>
                </c:pt>
                <c:pt idx="9">
                  <c:v>113</c:v>
                </c:pt>
                <c:pt idx="10">
                  <c:v>108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6C-4B6C-8A52-9156564C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6C-4B6C-8A52-9156564C9F7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6C-4B6C-8A52-9156564C9F7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B6C-4B6C-8A52-9156564C9F7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C-4B6C-8A52-9156564C9F77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6C-4B6C-8A52-9156564C9F77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6C-4B6C-8A52-9156564C9F77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6C-4B6C-8A52-9156564C9F77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6C-4B6C-8A52-9156564C9F7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B6C-4B6C-8A52-9156564C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B6C-4B6C-8A52-9156564C9F77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Saffarpour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1"/>
          <c:tx>
            <c:strRef>
              <c:f>'Summary-hours'!$B$18</c:f>
              <c:strCache>
                <c:ptCount val="1"/>
                <c:pt idx="0">
                  <c:v>Saffarpour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'Summary-hours'!$C$18:$T$18</c:f>
              <c:numCache>
                <c:formatCode>0.00</c:formatCode>
                <c:ptCount val="18"/>
                <c:pt idx="0">
                  <c:v>64</c:v>
                </c:pt>
                <c:pt idx="1">
                  <c:v>20</c:v>
                </c:pt>
                <c:pt idx="2">
                  <c:v>33.5</c:v>
                </c:pt>
                <c:pt idx="3">
                  <c:v>56.5</c:v>
                </c:pt>
                <c:pt idx="4">
                  <c:v>25.5</c:v>
                </c:pt>
                <c:pt idx="5">
                  <c:v>19.5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76</c:v>
                </c:pt>
                <c:pt idx="10">
                  <c:v>71</c:v>
                </c:pt>
                <c:pt idx="11">
                  <c:v>3.5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C-44EC-B564-E0A32D1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AD-458C-8D46-13357B9F7B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AD-458C-8D46-13357B9F7B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'Summary-hours'!$B$16</c15:sqref>
                        </c15:formulaRef>
                      </c:ext>
                    </c:extLst>
                    <c:strCache>
                      <c:ptCount val="1"/>
                      <c:pt idx="0">
                        <c:v>Paniagua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'Summary-hours'!$C$16:$Q$16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53</c:v>
                      </c:pt>
                      <c:pt idx="1">
                        <c:v>136.5</c:v>
                      </c:pt>
                      <c:pt idx="2">
                        <c:v>162</c:v>
                      </c:pt>
                      <c:pt idx="3">
                        <c:v>160</c:v>
                      </c:pt>
                      <c:pt idx="4">
                        <c:v>177</c:v>
                      </c:pt>
                      <c:pt idx="5">
                        <c:v>164</c:v>
                      </c:pt>
                      <c:pt idx="6">
                        <c:v>144</c:v>
                      </c:pt>
                      <c:pt idx="7">
                        <c:v>186</c:v>
                      </c:pt>
                      <c:pt idx="8">
                        <c:v>166</c:v>
                      </c:pt>
                      <c:pt idx="9">
                        <c:v>156</c:v>
                      </c:pt>
                      <c:pt idx="10">
                        <c:v>168</c:v>
                      </c:pt>
                      <c:pt idx="11">
                        <c:v>194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AD-458C-8D46-13357B9F7B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AD-458C-8D46-13357B9F7B0C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AD-458C-8D46-13357B9F7B0C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AD-458C-8D46-13357B9F7B0C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AD-458C-8D46-13357B9F7B0C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AD-458C-8D46-13357B9F7B0C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Shaeffer</c:v>
                      </c:pt>
                    </c:strCache>
                  </c:strRef>
                </c:tx>
                <c:spPr>
                  <a:solidFill>
                    <a:srgbClr val="4472C4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'Summary-hours'!$C$19:$Z$19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161</c:v>
                      </c:pt>
                      <c:pt idx="1">
                        <c:v>142</c:v>
                      </c:pt>
                      <c:pt idx="2">
                        <c:v>160</c:v>
                      </c:pt>
                      <c:pt idx="3">
                        <c:v>154</c:v>
                      </c:pt>
                      <c:pt idx="4">
                        <c:v>135</c:v>
                      </c:pt>
                      <c:pt idx="5">
                        <c:v>153</c:v>
                      </c:pt>
                      <c:pt idx="6">
                        <c:v>151</c:v>
                      </c:pt>
                      <c:pt idx="7">
                        <c:v>121</c:v>
                      </c:pt>
                      <c:pt idx="8">
                        <c:v>169</c:v>
                      </c:pt>
                      <c:pt idx="9">
                        <c:v>167</c:v>
                      </c:pt>
                      <c:pt idx="10">
                        <c:v>150.5</c:v>
                      </c:pt>
                      <c:pt idx="11">
                        <c:v>103</c:v>
                      </c:pt>
                      <c:pt idx="12">
                        <c:v>246</c:v>
                      </c:pt>
                      <c:pt idx="13">
                        <c:v>126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 formatCode="_(* #,##0.00_);_(* \(#,##0.00\);_(* &quot;-&quot;??_);_(@_)">
                        <c:v>105</c:v>
                      </c:pt>
                      <c:pt idx="17" formatCode="_(* #,##0.00_);_(* \(#,##0.00\);_(* &quot;-&quot;??_);_(@_)">
                        <c:v>105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AD-458C-8D46-13357B9F7B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AD-458C-8D46-13357B9F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6AD-458C-8D46-13357B9F7B0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Shaeffer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0"/>
          <c:tx>
            <c:strRef>
              <c:f>'Summary-hours'!$B$19</c:f>
              <c:strCache>
                <c:ptCount val="1"/>
                <c:pt idx="0">
                  <c:v>Shaeffer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'Summary-hours'!$C$19:$Z$19</c:f>
              <c:numCache>
                <c:formatCode>0.00</c:formatCode>
                <c:ptCount val="24"/>
                <c:pt idx="0">
                  <c:v>161</c:v>
                </c:pt>
                <c:pt idx="1">
                  <c:v>142</c:v>
                </c:pt>
                <c:pt idx="2">
                  <c:v>160</c:v>
                </c:pt>
                <c:pt idx="3">
                  <c:v>154</c:v>
                </c:pt>
                <c:pt idx="4">
                  <c:v>135</c:v>
                </c:pt>
                <c:pt idx="5">
                  <c:v>153</c:v>
                </c:pt>
                <c:pt idx="6">
                  <c:v>151</c:v>
                </c:pt>
                <c:pt idx="7">
                  <c:v>121</c:v>
                </c:pt>
                <c:pt idx="8">
                  <c:v>169</c:v>
                </c:pt>
                <c:pt idx="9">
                  <c:v>167</c:v>
                </c:pt>
                <c:pt idx="10">
                  <c:v>150.5</c:v>
                </c:pt>
                <c:pt idx="11">
                  <c:v>103</c:v>
                </c:pt>
                <c:pt idx="12">
                  <c:v>246</c:v>
                </c:pt>
                <c:pt idx="13">
                  <c:v>126</c:v>
                </c:pt>
                <c:pt idx="14">
                  <c:v>105</c:v>
                </c:pt>
                <c:pt idx="15">
                  <c:v>105</c:v>
                </c:pt>
                <c:pt idx="16" formatCode="_(* #,##0.00_);_(* \(#,##0.00\);_(* &quot;-&quot;??_);_(@_)">
                  <c:v>105</c:v>
                </c:pt>
                <c:pt idx="17" formatCode="_(* #,##0.00_);_(* \(#,##0.00\);_(* &quot;-&quot;??_);_(@_)">
                  <c:v>105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9ED-BB20-10B27BA1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60-49ED-BB20-10B27BA1889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60-49ED-BB20-10B27BA1889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'Summary-hours'!$B$16</c15:sqref>
                        </c15:formulaRef>
                      </c:ext>
                    </c:extLst>
                    <c:strCache>
                      <c:ptCount val="1"/>
                      <c:pt idx="0">
                        <c:v>Paniagua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'Summary-hours'!$C$16:$Q$16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53</c:v>
                      </c:pt>
                      <c:pt idx="1">
                        <c:v>136.5</c:v>
                      </c:pt>
                      <c:pt idx="2">
                        <c:v>162</c:v>
                      </c:pt>
                      <c:pt idx="3">
                        <c:v>160</c:v>
                      </c:pt>
                      <c:pt idx="4">
                        <c:v>177</c:v>
                      </c:pt>
                      <c:pt idx="5">
                        <c:v>164</c:v>
                      </c:pt>
                      <c:pt idx="6">
                        <c:v>144</c:v>
                      </c:pt>
                      <c:pt idx="7">
                        <c:v>186</c:v>
                      </c:pt>
                      <c:pt idx="8">
                        <c:v>166</c:v>
                      </c:pt>
                      <c:pt idx="9">
                        <c:v>156</c:v>
                      </c:pt>
                      <c:pt idx="10">
                        <c:v>168</c:v>
                      </c:pt>
                      <c:pt idx="11">
                        <c:v>194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60-49ED-BB20-10B27BA1889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60-49ED-BB20-10B27BA18891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60-49ED-BB20-10B27BA18891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60-49ED-BB20-10B27BA18891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60-49ED-BB20-10B27BA18891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60-49ED-BB20-10B27BA1889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960-49ED-BB20-10B27BA1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960-49ED-BB20-10B27BA18891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Coyle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1"/>
          <c:tx>
            <c:strRef>
              <c:f>'Summary-hours'!$B$12</c:f>
              <c:strCache>
                <c:ptCount val="1"/>
                <c:pt idx="0">
                  <c:v>Coyle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'Summary-hours'!$C$12:$N$12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85.25</c:v>
                </c:pt>
                <c:pt idx="4">
                  <c:v>149.75</c:v>
                </c:pt>
                <c:pt idx="5">
                  <c:v>143.5</c:v>
                </c:pt>
                <c:pt idx="6">
                  <c:v>142.25</c:v>
                </c:pt>
                <c:pt idx="7">
                  <c:v>132</c:v>
                </c:pt>
                <c:pt idx="8">
                  <c:v>155.5</c:v>
                </c:pt>
                <c:pt idx="9">
                  <c:v>173.75</c:v>
                </c:pt>
                <c:pt idx="10">
                  <c:v>144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8D-4197-849F-0310C916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8D-4197-849F-0310C916078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8D-4197-849F-0310C91607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8D-4197-849F-0310C91607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8D-4197-849F-0310C916078E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8D-4197-849F-0310C916078E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8D-4197-849F-0310C916078E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8D-4197-849F-0310C916078E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8D-4197-849F-0310C916078E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'Summary-hours'!$B$17</c15:sqref>
                        </c15:formulaRef>
                      </c:ext>
                    </c:extLst>
                    <c:strCache>
                      <c:ptCount val="1"/>
                      <c:pt idx="0">
                        <c:v>Rodas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'Summary-hours'!$C$17:$N$17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96.5</c:v>
                      </c:pt>
                      <c:pt idx="1">
                        <c:v>101</c:v>
                      </c:pt>
                      <c:pt idx="2">
                        <c:v>95.5</c:v>
                      </c:pt>
                      <c:pt idx="3">
                        <c:v>125</c:v>
                      </c:pt>
                      <c:pt idx="4">
                        <c:v>74</c:v>
                      </c:pt>
                      <c:pt idx="5">
                        <c:v>65</c:v>
                      </c:pt>
                      <c:pt idx="6">
                        <c:v>126</c:v>
                      </c:pt>
                      <c:pt idx="7">
                        <c:v>121</c:v>
                      </c:pt>
                      <c:pt idx="8">
                        <c:v>79</c:v>
                      </c:pt>
                      <c:pt idx="9">
                        <c:v>113</c:v>
                      </c:pt>
                      <c:pt idx="10">
                        <c:v>108</c:v>
                      </c:pt>
                      <c:pt idx="11">
                        <c:v>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8D-4197-849F-0310C916078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18D-4197-849F-0310C916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18D-4197-849F-0310C916078E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1"/>
          <c:tx>
            <c:strRef>
              <c:f>'Summary-hours'!$B$23</c:f>
              <c:strCache>
                <c:ptCount val="1"/>
                <c:pt idx="0">
                  <c:v>Abad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'Summary-hours'!$C$23:$N$23</c:f>
              <c:numCache>
                <c:formatCode>0.00</c:formatCode>
                <c:ptCount val="12"/>
                <c:pt idx="0">
                  <c:v>97</c:v>
                </c:pt>
                <c:pt idx="1">
                  <c:v>82</c:v>
                </c:pt>
                <c:pt idx="2">
                  <c:v>104</c:v>
                </c:pt>
                <c:pt idx="3">
                  <c:v>119</c:v>
                </c:pt>
                <c:pt idx="4">
                  <c:v>141</c:v>
                </c:pt>
                <c:pt idx="5">
                  <c:v>103</c:v>
                </c:pt>
                <c:pt idx="6">
                  <c:v>137</c:v>
                </c:pt>
                <c:pt idx="7">
                  <c:v>173.5</c:v>
                </c:pt>
                <c:pt idx="8">
                  <c:v>106</c:v>
                </c:pt>
                <c:pt idx="9">
                  <c:v>156.5</c:v>
                </c:pt>
                <c:pt idx="10">
                  <c:v>114.5</c:v>
                </c:pt>
                <c:pt idx="11">
                  <c:v>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0-427A-9C2A-AE40D49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50-427A-9C2A-AE40D49440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50-427A-9C2A-AE40D49440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50-427A-9C2A-AE40D49440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50-427A-9C2A-AE40D4944028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50-427A-9C2A-AE40D4944028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50-427A-9C2A-AE40D4944028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50-427A-9C2A-AE40D4944028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50-427A-9C2A-AE40D4944028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'Summary-hours'!$B$17</c15:sqref>
                        </c15:formulaRef>
                      </c:ext>
                    </c:extLst>
                    <c:strCache>
                      <c:ptCount val="1"/>
                      <c:pt idx="0">
                        <c:v>Rodas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'Summary-hours'!$C$17:$N$17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96.5</c:v>
                      </c:pt>
                      <c:pt idx="1">
                        <c:v>101</c:v>
                      </c:pt>
                      <c:pt idx="2">
                        <c:v>95.5</c:v>
                      </c:pt>
                      <c:pt idx="3">
                        <c:v>125</c:v>
                      </c:pt>
                      <c:pt idx="4">
                        <c:v>74</c:v>
                      </c:pt>
                      <c:pt idx="5">
                        <c:v>65</c:v>
                      </c:pt>
                      <c:pt idx="6">
                        <c:v>126</c:v>
                      </c:pt>
                      <c:pt idx="7">
                        <c:v>121</c:v>
                      </c:pt>
                      <c:pt idx="8">
                        <c:v>79</c:v>
                      </c:pt>
                      <c:pt idx="9">
                        <c:v>113</c:v>
                      </c:pt>
                      <c:pt idx="10">
                        <c:v>108</c:v>
                      </c:pt>
                      <c:pt idx="11">
                        <c:v>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50-427A-9C2A-AE40D494402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50-427A-9C2A-AE40D494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50-427A-9C2A-AE40D4944028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 2024- to December 2024 ESTA Staff 75 % 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75969370631735E-2"/>
          <c:y val="8.4373126917543756E-2"/>
          <c:w val="0.91442403062936828"/>
          <c:h val="0.7562618733700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107</c:v>
                </c:pt>
                <c:pt idx="1">
                  <c:v>106</c:v>
                </c:pt>
                <c:pt idx="2">
                  <c:v>102.5</c:v>
                </c:pt>
                <c:pt idx="3">
                  <c:v>114.5</c:v>
                </c:pt>
                <c:pt idx="4">
                  <c:v>75</c:v>
                </c:pt>
                <c:pt idx="5">
                  <c:v>138</c:v>
                </c:pt>
                <c:pt idx="6">
                  <c:v>96</c:v>
                </c:pt>
                <c:pt idx="7">
                  <c:v>65.5</c:v>
                </c:pt>
                <c:pt idx="8">
                  <c:v>97.5</c:v>
                </c:pt>
                <c:pt idx="9">
                  <c:v>121.5</c:v>
                </c:pt>
                <c:pt idx="10">
                  <c:v>105.5</c:v>
                </c:pt>
                <c:pt idx="11">
                  <c:v>55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4CF-8745-32A73EE9118A}"/>
            </c:ext>
          </c:extLst>
        </c:ser>
        <c:ser>
          <c:idx val="14"/>
          <c:order val="1"/>
          <c:tx>
            <c:strRef>
              <c:f>'Summary-hours'!$B$9</c:f>
              <c:strCache>
                <c:ptCount val="1"/>
                <c:pt idx="0">
                  <c:v>Alaghehband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'Summary-hours'!$C$9:$T$9</c:f>
              <c:numCache>
                <c:formatCode>_(* #,##0.00_);_(* \(#,##0.00\);_(* "-"??_);_(@_)</c:formatCode>
                <c:ptCount val="18"/>
                <c:pt idx="0">
                  <c:v>5</c:v>
                </c:pt>
                <c:pt idx="1">
                  <c:v>76</c:v>
                </c:pt>
                <c:pt idx="2">
                  <c:v>91</c:v>
                </c:pt>
                <c:pt idx="3">
                  <c:v>114</c:v>
                </c:pt>
                <c:pt idx="4">
                  <c:v>131</c:v>
                </c:pt>
                <c:pt idx="5">
                  <c:v>156</c:v>
                </c:pt>
                <c:pt idx="6">
                  <c:v>158</c:v>
                </c:pt>
                <c:pt idx="7">
                  <c:v>176</c:v>
                </c:pt>
                <c:pt idx="8">
                  <c:v>144</c:v>
                </c:pt>
                <c:pt idx="9">
                  <c:v>156</c:v>
                </c:pt>
                <c:pt idx="10">
                  <c:v>102</c:v>
                </c:pt>
                <c:pt idx="11">
                  <c:v>16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6-4EB0-9E7B-B91097D53488}"/>
            </c:ext>
          </c:extLst>
        </c:ser>
        <c:ser>
          <c:idx val="11"/>
          <c:order val="2"/>
          <c:tx>
            <c:strRef>
              <c:f>'Summary-hours'!$B$10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'Summary-hours'!$C$10:$Z$10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C5E-44CF-8745-32A73EE9118A}"/>
            </c:ext>
          </c:extLst>
        </c:ser>
        <c:ser>
          <c:idx val="1"/>
          <c:order val="3"/>
          <c:tx>
            <c:strRef>
              <c:f>'Summary-hours'!$B$11</c:f>
              <c:strCache>
                <c:ptCount val="1"/>
                <c:pt idx="0">
                  <c:v>Caceres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'Summary-hours'!$C$11:$Z$11</c:f>
              <c:numCache>
                <c:formatCode>0.00</c:formatCode>
                <c:ptCount val="24"/>
                <c:pt idx="0">
                  <c:v>26</c:v>
                </c:pt>
                <c:pt idx="1">
                  <c:v>74</c:v>
                </c:pt>
                <c:pt idx="2">
                  <c:v>80</c:v>
                </c:pt>
                <c:pt idx="3">
                  <c:v>86</c:v>
                </c:pt>
                <c:pt idx="4">
                  <c:v>122</c:v>
                </c:pt>
                <c:pt idx="5">
                  <c:v>60</c:v>
                </c:pt>
                <c:pt idx="6">
                  <c:v>114</c:v>
                </c:pt>
                <c:pt idx="7">
                  <c:v>64</c:v>
                </c:pt>
                <c:pt idx="8">
                  <c:v>89</c:v>
                </c:pt>
                <c:pt idx="9">
                  <c:v>117</c:v>
                </c:pt>
                <c:pt idx="10">
                  <c:v>142</c:v>
                </c:pt>
                <c:pt idx="11">
                  <c:v>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4CF-8745-32A73EE9118A}"/>
            </c:ext>
          </c:extLst>
        </c:ser>
        <c:ser>
          <c:idx val="16"/>
          <c:order val="4"/>
          <c:tx>
            <c:strRef>
              <c:f>'Summary-hours'!$B$12</c:f>
              <c:strCache>
                <c:ptCount val="1"/>
                <c:pt idx="0">
                  <c:v>Coyle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'Summary-hours'!$C$12:$N$12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85.25</c:v>
                </c:pt>
                <c:pt idx="4">
                  <c:v>149.75</c:v>
                </c:pt>
                <c:pt idx="5">
                  <c:v>143.5</c:v>
                </c:pt>
                <c:pt idx="6">
                  <c:v>142.25</c:v>
                </c:pt>
                <c:pt idx="7">
                  <c:v>132</c:v>
                </c:pt>
                <c:pt idx="8">
                  <c:v>155.5</c:v>
                </c:pt>
                <c:pt idx="9">
                  <c:v>173.75</c:v>
                </c:pt>
                <c:pt idx="10">
                  <c:v>144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8-41B5-B1EE-9555DB86895F}"/>
            </c:ext>
          </c:extLst>
        </c:ser>
        <c:ser>
          <c:idx val="2"/>
          <c:order val="5"/>
          <c:tx>
            <c:strRef>
              <c:f>'Summary-hours'!$B$13</c:f>
              <c:strCache>
                <c:ptCount val="1"/>
                <c:pt idx="0">
                  <c:v>Farah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'Summary-hours'!$C$13:$Z$13</c:f>
              <c:numCache>
                <c:formatCode>0.00</c:formatCode>
                <c:ptCount val="24"/>
                <c:pt idx="0">
                  <c:v>50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4CF-8745-32A73EE9118A}"/>
            </c:ext>
          </c:extLst>
        </c:ser>
        <c:ser>
          <c:idx val="3"/>
          <c:order val="6"/>
          <c:tx>
            <c:strRef>
              <c:f>'Summary-hours'!$B$14</c:f>
              <c:strCache>
                <c:ptCount val="1"/>
                <c:pt idx="0">
                  <c:v>Fustar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'Summary-hours'!$C$14:$Z$14</c:f>
              <c:numCache>
                <c:formatCode>0.00</c:formatCode>
                <c:ptCount val="24"/>
                <c:pt idx="0">
                  <c:v>166</c:v>
                </c:pt>
                <c:pt idx="1">
                  <c:v>91</c:v>
                </c:pt>
                <c:pt idx="2">
                  <c:v>117</c:v>
                </c:pt>
                <c:pt idx="3">
                  <c:v>72</c:v>
                </c:pt>
                <c:pt idx="4">
                  <c:v>133</c:v>
                </c:pt>
                <c:pt idx="5">
                  <c:v>191</c:v>
                </c:pt>
                <c:pt idx="6">
                  <c:v>118</c:v>
                </c:pt>
                <c:pt idx="7">
                  <c:v>78</c:v>
                </c:pt>
                <c:pt idx="8">
                  <c:v>91</c:v>
                </c:pt>
                <c:pt idx="9">
                  <c:v>111</c:v>
                </c:pt>
                <c:pt idx="10">
                  <c:v>47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4CF-8745-32A73EE9118A}"/>
            </c:ext>
          </c:extLst>
        </c:ser>
        <c:ser>
          <c:idx val="10"/>
          <c:order val="7"/>
          <c:tx>
            <c:strRef>
              <c:f>'Summary-hours'!$B$16</c:f>
              <c:strCache>
                <c:ptCount val="1"/>
                <c:pt idx="0">
                  <c:v>Paniagua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'Summary-hours'!$C$16:$Z$16</c:f>
              <c:numCache>
                <c:formatCode>0.00</c:formatCode>
                <c:ptCount val="24"/>
                <c:pt idx="0">
                  <c:v>53</c:v>
                </c:pt>
                <c:pt idx="1">
                  <c:v>136.5</c:v>
                </c:pt>
                <c:pt idx="2">
                  <c:v>162</c:v>
                </c:pt>
                <c:pt idx="3">
                  <c:v>160</c:v>
                </c:pt>
                <c:pt idx="4">
                  <c:v>177</c:v>
                </c:pt>
                <c:pt idx="5">
                  <c:v>164</c:v>
                </c:pt>
                <c:pt idx="6">
                  <c:v>144</c:v>
                </c:pt>
                <c:pt idx="7">
                  <c:v>186</c:v>
                </c:pt>
                <c:pt idx="8">
                  <c:v>166</c:v>
                </c:pt>
                <c:pt idx="9">
                  <c:v>156</c:v>
                </c:pt>
                <c:pt idx="10">
                  <c:v>168</c:v>
                </c:pt>
                <c:pt idx="11">
                  <c:v>194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C5E-44CF-8745-32A73EE9118A}"/>
            </c:ext>
          </c:extLst>
        </c:ser>
        <c:ser>
          <c:idx val="9"/>
          <c:order val="8"/>
          <c:tx>
            <c:strRef>
              <c:f>'Summary-hours'!$B$15</c:f>
              <c:strCache>
                <c:ptCount val="1"/>
                <c:pt idx="0">
                  <c:v>Ocando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'Summary-hours'!$C$15:$Z$15</c:f>
              <c:numCache>
                <c:formatCode>0.00</c:formatCode>
                <c:ptCount val="24"/>
                <c:pt idx="0">
                  <c:v>118.75</c:v>
                </c:pt>
                <c:pt idx="1">
                  <c:v>117.75</c:v>
                </c:pt>
                <c:pt idx="2">
                  <c:v>127</c:v>
                </c:pt>
                <c:pt idx="3">
                  <c:v>78</c:v>
                </c:pt>
                <c:pt idx="4">
                  <c:v>132.5</c:v>
                </c:pt>
                <c:pt idx="5">
                  <c:v>108.5</c:v>
                </c:pt>
                <c:pt idx="6">
                  <c:v>139</c:v>
                </c:pt>
                <c:pt idx="7">
                  <c:v>150</c:v>
                </c:pt>
                <c:pt idx="8">
                  <c:v>124.5</c:v>
                </c:pt>
                <c:pt idx="9">
                  <c:v>191.5</c:v>
                </c:pt>
                <c:pt idx="10">
                  <c:v>125.5</c:v>
                </c:pt>
                <c:pt idx="11">
                  <c:v>103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E-44CF-8745-32A73EE9118A}"/>
            </c:ext>
          </c:extLst>
        </c:ser>
        <c:ser>
          <c:idx val="4"/>
          <c:order val="9"/>
          <c:tx>
            <c:strRef>
              <c:f>'Summary-hours'!$B$17</c:f>
              <c:strCache>
                <c:ptCount val="1"/>
                <c:pt idx="0">
                  <c:v>Rodas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'Summary-hours'!$C$17:$Z$17</c:f>
              <c:numCache>
                <c:formatCode>0.00</c:formatCode>
                <c:ptCount val="24"/>
                <c:pt idx="0">
                  <c:v>96.5</c:v>
                </c:pt>
                <c:pt idx="1">
                  <c:v>101</c:v>
                </c:pt>
                <c:pt idx="2">
                  <c:v>95.5</c:v>
                </c:pt>
                <c:pt idx="3">
                  <c:v>125</c:v>
                </c:pt>
                <c:pt idx="4">
                  <c:v>74</c:v>
                </c:pt>
                <c:pt idx="5">
                  <c:v>65</c:v>
                </c:pt>
                <c:pt idx="6">
                  <c:v>126</c:v>
                </c:pt>
                <c:pt idx="7">
                  <c:v>121</c:v>
                </c:pt>
                <c:pt idx="8">
                  <c:v>79</c:v>
                </c:pt>
                <c:pt idx="9">
                  <c:v>113</c:v>
                </c:pt>
                <c:pt idx="10">
                  <c:v>108</c:v>
                </c:pt>
                <c:pt idx="11">
                  <c:v>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5EE-8747-AC71B8663C5D}"/>
            </c:ext>
          </c:extLst>
        </c:ser>
        <c:ser>
          <c:idx val="15"/>
          <c:order val="10"/>
          <c:tx>
            <c:strRef>
              <c:f>'Summary-hours'!$B$18</c:f>
              <c:strCache>
                <c:ptCount val="1"/>
                <c:pt idx="0">
                  <c:v>Saffarpour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'Summary-hours'!$C$18:$T$18</c:f>
              <c:numCache>
                <c:formatCode>0.00</c:formatCode>
                <c:ptCount val="18"/>
                <c:pt idx="0">
                  <c:v>64</c:v>
                </c:pt>
                <c:pt idx="1">
                  <c:v>20</c:v>
                </c:pt>
                <c:pt idx="2">
                  <c:v>33.5</c:v>
                </c:pt>
                <c:pt idx="3">
                  <c:v>56.5</c:v>
                </c:pt>
                <c:pt idx="4">
                  <c:v>25.5</c:v>
                </c:pt>
                <c:pt idx="5">
                  <c:v>19.5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76</c:v>
                </c:pt>
                <c:pt idx="10">
                  <c:v>71</c:v>
                </c:pt>
                <c:pt idx="11">
                  <c:v>3.5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6-4EB0-9E7B-B91097D53488}"/>
            </c:ext>
          </c:extLst>
        </c:ser>
        <c:ser>
          <c:idx val="12"/>
          <c:order val="11"/>
          <c:tx>
            <c:strRef>
              <c:f>'Summary-hours'!$B$19</c:f>
              <c:strCache>
                <c:ptCount val="1"/>
                <c:pt idx="0">
                  <c:v>Shaeffer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'Summary-hours'!$C$19:$Z$19</c:f>
              <c:numCache>
                <c:formatCode>0.00</c:formatCode>
                <c:ptCount val="24"/>
                <c:pt idx="0">
                  <c:v>161</c:v>
                </c:pt>
                <c:pt idx="1">
                  <c:v>142</c:v>
                </c:pt>
                <c:pt idx="2">
                  <c:v>160</c:v>
                </c:pt>
                <c:pt idx="3">
                  <c:v>154</c:v>
                </c:pt>
                <c:pt idx="4">
                  <c:v>135</c:v>
                </c:pt>
                <c:pt idx="5">
                  <c:v>153</c:v>
                </c:pt>
                <c:pt idx="6">
                  <c:v>151</c:v>
                </c:pt>
                <c:pt idx="7">
                  <c:v>121</c:v>
                </c:pt>
                <c:pt idx="8">
                  <c:v>169</c:v>
                </c:pt>
                <c:pt idx="9">
                  <c:v>167</c:v>
                </c:pt>
                <c:pt idx="10">
                  <c:v>150.5</c:v>
                </c:pt>
                <c:pt idx="11">
                  <c:v>103</c:v>
                </c:pt>
                <c:pt idx="12">
                  <c:v>246</c:v>
                </c:pt>
                <c:pt idx="13">
                  <c:v>126</c:v>
                </c:pt>
                <c:pt idx="14">
                  <c:v>105</c:v>
                </c:pt>
                <c:pt idx="15">
                  <c:v>105</c:v>
                </c:pt>
                <c:pt idx="16" formatCode="_(* #,##0.00_);_(* \(#,##0.00\);_(* &quot;-&quot;??_);_(@_)">
                  <c:v>105</c:v>
                </c:pt>
                <c:pt idx="17" formatCode="_(* #,##0.00_);_(* \(#,##0.00\);_(* &quot;-&quot;??_);_(@_)">
                  <c:v>105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C5E-44CF-8745-32A73EE9118A}"/>
            </c:ext>
          </c:extLst>
        </c:ser>
        <c:ser>
          <c:idx val="13"/>
          <c:order val="12"/>
          <c:tx>
            <c:strRef>
              <c:f>'Summary-hours'!$B$20</c:f>
              <c:strCache>
                <c:ptCount val="1"/>
                <c:pt idx="0">
                  <c:v>Songpol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'Summary-hours'!$C$20:$Z$20</c:f>
              <c:numCache>
                <c:formatCode>0.00</c:formatCode>
                <c:ptCount val="24"/>
                <c:pt idx="0">
                  <c:v>80</c:v>
                </c:pt>
                <c:pt idx="1">
                  <c:v>56</c:v>
                </c:pt>
                <c:pt idx="2">
                  <c:v>72</c:v>
                </c:pt>
                <c:pt idx="3">
                  <c:v>72</c:v>
                </c:pt>
                <c:pt idx="4">
                  <c:v>132</c:v>
                </c:pt>
                <c:pt idx="5">
                  <c:v>32</c:v>
                </c:pt>
                <c:pt idx="6">
                  <c:v>62</c:v>
                </c:pt>
                <c:pt idx="7">
                  <c:v>168</c:v>
                </c:pt>
                <c:pt idx="8">
                  <c:v>40</c:v>
                </c:pt>
                <c:pt idx="9">
                  <c:v>118</c:v>
                </c:pt>
                <c:pt idx="10">
                  <c:v>53</c:v>
                </c:pt>
                <c:pt idx="11">
                  <c:v>119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E-44CF-8745-32A73EE9118A}"/>
            </c:ext>
          </c:extLst>
        </c:ser>
        <c:ser>
          <c:idx val="6"/>
          <c:order val="13"/>
          <c:tx>
            <c:strRef>
              <c:f>'Summary-hours'!$B$21</c:f>
              <c:strCache>
                <c:ptCount val="1"/>
                <c:pt idx="0">
                  <c:v>Uluski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'Summary-hours'!$C$21:$Z$21</c:f>
              <c:numCache>
                <c:formatCode>0.00</c:formatCode>
                <c:ptCount val="24"/>
                <c:pt idx="0">
                  <c:v>60</c:v>
                </c:pt>
                <c:pt idx="1">
                  <c:v>75</c:v>
                </c:pt>
                <c:pt idx="2">
                  <c:v>84</c:v>
                </c:pt>
                <c:pt idx="3">
                  <c:v>80</c:v>
                </c:pt>
                <c:pt idx="4">
                  <c:v>124.5</c:v>
                </c:pt>
                <c:pt idx="5">
                  <c:v>180</c:v>
                </c:pt>
                <c:pt idx="6">
                  <c:v>40</c:v>
                </c:pt>
                <c:pt idx="7">
                  <c:v>68</c:v>
                </c:pt>
                <c:pt idx="8">
                  <c:v>84</c:v>
                </c:pt>
                <c:pt idx="9">
                  <c:v>76</c:v>
                </c:pt>
                <c:pt idx="10">
                  <c:v>108</c:v>
                </c:pt>
                <c:pt idx="11">
                  <c:v>84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E-44CF-8745-32A73EE9118A}"/>
            </c:ext>
          </c:extLst>
        </c:ser>
        <c:ser>
          <c:idx val="7"/>
          <c:order val="14"/>
          <c:tx>
            <c:strRef>
              <c:f>'Summary-hours'!$B$22</c:f>
              <c:strCache>
                <c:ptCount val="1"/>
                <c:pt idx="0">
                  <c:v>Wasley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'Summary-hours'!$C$22:$Z$22</c:f>
              <c:numCache>
                <c:formatCode>0.00</c:formatCode>
                <c:ptCount val="24"/>
                <c:pt idx="0">
                  <c:v>148</c:v>
                </c:pt>
                <c:pt idx="1">
                  <c:v>109</c:v>
                </c:pt>
                <c:pt idx="2">
                  <c:v>131</c:v>
                </c:pt>
                <c:pt idx="3">
                  <c:v>138</c:v>
                </c:pt>
                <c:pt idx="4">
                  <c:v>124</c:v>
                </c:pt>
                <c:pt idx="5">
                  <c:v>122</c:v>
                </c:pt>
                <c:pt idx="6">
                  <c:v>99</c:v>
                </c:pt>
                <c:pt idx="7">
                  <c:v>129</c:v>
                </c:pt>
                <c:pt idx="8">
                  <c:v>129</c:v>
                </c:pt>
                <c:pt idx="9">
                  <c:v>94</c:v>
                </c:pt>
                <c:pt idx="10">
                  <c:v>81</c:v>
                </c:pt>
                <c:pt idx="11">
                  <c:v>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E-44CF-8745-32A73EE9118A}"/>
            </c:ext>
          </c:extLst>
        </c:ser>
        <c:ser>
          <c:idx val="8"/>
          <c:order val="15"/>
          <c:tx>
            <c:strRef>
              <c:f>'Summary-hours'!$B$23</c:f>
              <c:strCache>
                <c:ptCount val="1"/>
                <c:pt idx="0">
                  <c:v>Abad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'Summary-hours'!$C$23:$N$23</c:f>
              <c:numCache>
                <c:formatCode>0.00</c:formatCode>
                <c:ptCount val="12"/>
                <c:pt idx="0">
                  <c:v>97</c:v>
                </c:pt>
                <c:pt idx="1">
                  <c:v>82</c:v>
                </c:pt>
                <c:pt idx="2">
                  <c:v>104</c:v>
                </c:pt>
                <c:pt idx="3">
                  <c:v>119</c:v>
                </c:pt>
                <c:pt idx="4">
                  <c:v>141</c:v>
                </c:pt>
                <c:pt idx="5">
                  <c:v>103</c:v>
                </c:pt>
                <c:pt idx="6">
                  <c:v>137</c:v>
                </c:pt>
                <c:pt idx="7">
                  <c:v>173.5</c:v>
                </c:pt>
                <c:pt idx="8">
                  <c:v>106</c:v>
                </c:pt>
                <c:pt idx="9">
                  <c:v>156.5</c:v>
                </c:pt>
                <c:pt idx="10">
                  <c:v>114.5</c:v>
                </c:pt>
                <c:pt idx="11">
                  <c:v>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E-44CF-8745-32A73EE9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41824"/>
        <c:axId val="174749328"/>
      </c:barChart>
      <c:lineChart>
        <c:grouping val="standard"/>
        <c:varyColors val="0"/>
        <c:ser>
          <c:idx val="5"/>
          <c:order val="16"/>
          <c:tx>
            <c:strRef>
              <c:f>'Summary-hours'!$B$31</c:f>
              <c:strCache>
                <c:ptCount val="1"/>
                <c:pt idx="0">
                  <c:v>75% Loading Goal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('Summary-hours'!$C$5:$Z$5,'Summary-hours'!$C$6:$Z$6,'Summary-hours'!$C$7:$Z$7)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'Summary-hours'!$C$31:$Z$31</c:f>
              <c:numCache>
                <c:formatCode>0.00</c:formatCode>
                <c:ptCount val="24"/>
                <c:pt idx="0">
                  <c:v>1848</c:v>
                </c:pt>
                <c:pt idx="1">
                  <c:v>1764</c:v>
                </c:pt>
                <c:pt idx="2">
                  <c:v>1764</c:v>
                </c:pt>
                <c:pt idx="3">
                  <c:v>1848</c:v>
                </c:pt>
                <c:pt idx="4">
                  <c:v>1848</c:v>
                </c:pt>
                <c:pt idx="5">
                  <c:v>1680</c:v>
                </c:pt>
                <c:pt idx="6">
                  <c:v>1980</c:v>
                </c:pt>
                <c:pt idx="7">
                  <c:v>1980</c:v>
                </c:pt>
                <c:pt idx="8">
                  <c:v>1800</c:v>
                </c:pt>
                <c:pt idx="9">
                  <c:v>2070</c:v>
                </c:pt>
                <c:pt idx="10">
                  <c:v>1710</c:v>
                </c:pt>
                <c:pt idx="11">
                  <c:v>1350</c:v>
                </c:pt>
                <c:pt idx="12">
                  <c:v>1764</c:v>
                </c:pt>
                <c:pt idx="13">
                  <c:v>1680</c:v>
                </c:pt>
                <c:pt idx="14">
                  <c:v>1764</c:v>
                </c:pt>
                <c:pt idx="15">
                  <c:v>1848</c:v>
                </c:pt>
                <c:pt idx="16" formatCode="_(* #,##0.00_);_(* \(#,##0.00\);_(* &quot;-&quot;??_);_(@_)">
                  <c:v>1764</c:v>
                </c:pt>
                <c:pt idx="17" formatCode="_(* #,##0.00_);_(* \(#,##0.00\);_(* &quot;-&quot;??_);_(@_)">
                  <c:v>1680</c:v>
                </c:pt>
                <c:pt idx="18" formatCode="_(* #,##0.00_);_(* \(#,##0.00\);_(* &quot;-&quot;??_);_(@_)">
                  <c:v>1848</c:v>
                </c:pt>
                <c:pt idx="19" formatCode="_(* #,##0.00_);_(* \(#,##0.00\);_(* &quot;-&quot;??_);_(@_)">
                  <c:v>1764</c:v>
                </c:pt>
                <c:pt idx="20" formatCode="_(* #,##0.00_);_(* \(#,##0.00\);_(* &quot;-&quot;??_);_(@_)">
                  <c:v>1764</c:v>
                </c:pt>
                <c:pt idx="21" formatCode="_(* #,##0.00_);_(* \(#,##0.00\);_(* &quot;-&quot;??_);_(@_)">
                  <c:v>1932</c:v>
                </c:pt>
                <c:pt idx="22" formatCode="_(* #,##0.00_);_(* \(#,##0.00\);_(* &quot;-&quot;??_);_(@_)">
                  <c:v>1680</c:v>
                </c:pt>
                <c:pt idx="23" formatCode="_(* #,##0.00_);_(* \(#,##0.00\);_(* &quot;-&quot;??_);_(@_)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A-4502-BD0B-C5B822BC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</c:lineChart>
      <c:catAx>
        <c:axId val="405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 2024- to Dec. 2024 ESTA Staff 75% 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75969370631735E-2"/>
          <c:y val="8.4373126917543756E-2"/>
          <c:w val="0.91442403062936828"/>
          <c:h val="0.7562618733700528"/>
        </c:manualLayout>
      </c:layou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'Summary-hours'!$C$8:$Z$8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9-4C09-9A16-6DCAB945EE1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'Summary-hours'!$C$11:$Z$11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39-4C09-9A16-6DCAB945EE1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'Summary-hours'!$C$13:$Z$13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39-4C09-9A16-6DCAB945EE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'Summary-hours'!$C$14:$Z$14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9-4C09-9A16-6DCAB945EE19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'Summary-hours'!$C$21:$Z$21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39-4C09-9A16-6DCAB945EE19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'Summary-hours'!$C$22:$Z$22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39-4C09-9A16-6DCAB945EE19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'Summary-hours'!$C$15:$Z$15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39-4C09-9A16-6DCAB945EE19}"/>
                  </c:ext>
                </c:extLst>
              </c15:ser>
            </c15:filteredBarSeries>
            <c15:filteredBarSeries>
              <c15:ser>
                <c:idx val="1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'Summary-hours'!$B$16</c15:sqref>
                        </c15:formulaRef>
                      </c:ext>
                    </c:extLst>
                    <c:strCache>
                      <c:ptCount val="1"/>
                      <c:pt idx="0">
                        <c:v>Paniagua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'Summary-hours'!$C$16:$Z$16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53</c:v>
                      </c:pt>
                      <c:pt idx="1">
                        <c:v>136.5</c:v>
                      </c:pt>
                      <c:pt idx="2">
                        <c:v>162</c:v>
                      </c:pt>
                      <c:pt idx="3">
                        <c:v>160</c:v>
                      </c:pt>
                      <c:pt idx="4">
                        <c:v>177</c:v>
                      </c:pt>
                      <c:pt idx="5">
                        <c:v>164</c:v>
                      </c:pt>
                      <c:pt idx="6">
                        <c:v>144</c:v>
                      </c:pt>
                      <c:pt idx="7">
                        <c:v>186</c:v>
                      </c:pt>
                      <c:pt idx="8">
                        <c:v>166</c:v>
                      </c:pt>
                      <c:pt idx="9">
                        <c:v>156</c:v>
                      </c:pt>
                      <c:pt idx="10">
                        <c:v>168</c:v>
                      </c:pt>
                      <c:pt idx="11">
                        <c:v>194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639-4C09-9A16-6DCAB945EE19}"/>
                  </c:ext>
                </c:extLst>
              </c15:ser>
            </c15:filteredBarSeries>
            <c15:filteredBarSeries>
              <c15:ser>
                <c:idx val="1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'Summary-hours'!$C$10:$Z$10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639-4C09-9A16-6DCAB945EE19}"/>
                  </c:ext>
                </c:extLst>
              </c15:ser>
            </c15:filteredBarSeries>
            <c15:filteredBar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Shaeffer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'Summary-hours'!$C$19:$Z$19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161</c:v>
                      </c:pt>
                      <c:pt idx="1">
                        <c:v>142</c:v>
                      </c:pt>
                      <c:pt idx="2">
                        <c:v>160</c:v>
                      </c:pt>
                      <c:pt idx="3">
                        <c:v>154</c:v>
                      </c:pt>
                      <c:pt idx="4">
                        <c:v>135</c:v>
                      </c:pt>
                      <c:pt idx="5">
                        <c:v>153</c:v>
                      </c:pt>
                      <c:pt idx="6">
                        <c:v>151</c:v>
                      </c:pt>
                      <c:pt idx="7">
                        <c:v>121</c:v>
                      </c:pt>
                      <c:pt idx="8">
                        <c:v>169</c:v>
                      </c:pt>
                      <c:pt idx="9">
                        <c:v>167</c:v>
                      </c:pt>
                      <c:pt idx="10">
                        <c:v>150.5</c:v>
                      </c:pt>
                      <c:pt idx="11">
                        <c:v>103</c:v>
                      </c:pt>
                      <c:pt idx="12">
                        <c:v>246</c:v>
                      </c:pt>
                      <c:pt idx="13">
                        <c:v>126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 formatCode="_(* #,##0.00_);_(* \(#,##0.00\);_(* &quot;-&quot;??_);_(@_)">
                        <c:v>105</c:v>
                      </c:pt>
                      <c:pt idx="17" formatCode="_(* #,##0.00_);_(* \(#,##0.00\);_(* &quot;-&quot;??_);_(@_)">
                        <c:v>105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639-4C09-9A16-6DCAB945EE19}"/>
                  </c:ext>
                </c:extLst>
              </c15:ser>
            </c15:filteredBarSeries>
            <c15:filteredBarSeries>
              <c15:ser>
                <c:idx val="1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'Summary-hours'!$B$20</c15:sqref>
                        </c15:formulaRef>
                      </c:ext>
                    </c:extLst>
                    <c:strCache>
                      <c:ptCount val="1"/>
                      <c:pt idx="0">
                        <c:v>Songpol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'Summary-hours'!$C$20:$Z$20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80</c:v>
                      </c:pt>
                      <c:pt idx="1">
                        <c:v>56</c:v>
                      </c:pt>
                      <c:pt idx="2">
                        <c:v>72</c:v>
                      </c:pt>
                      <c:pt idx="3">
                        <c:v>72</c:v>
                      </c:pt>
                      <c:pt idx="4">
                        <c:v>132</c:v>
                      </c:pt>
                      <c:pt idx="5">
                        <c:v>32</c:v>
                      </c:pt>
                      <c:pt idx="6">
                        <c:v>62</c:v>
                      </c:pt>
                      <c:pt idx="7">
                        <c:v>168</c:v>
                      </c:pt>
                      <c:pt idx="8">
                        <c:v>40</c:v>
                      </c:pt>
                      <c:pt idx="9">
                        <c:v>118</c:v>
                      </c:pt>
                      <c:pt idx="10">
                        <c:v>53</c:v>
                      </c:pt>
                      <c:pt idx="11">
                        <c:v>119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_(* #,##0.00_);_(* \(#,##0.00\);_(* &quot;-&quot;??_);_(@_)">
                        <c:v>0</c:v>
                      </c:pt>
                      <c:pt idx="17" formatCode="_(* #,##0.00_);_(* \(#,##0.00\);_(* &quot;-&quot;??_);_(@_)">
                        <c:v>0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639-4C09-9A16-6DCAB945EE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1"/>
          <c:tx>
            <c:strRef>
              <c:f>'Summary-hours'!$B$31</c:f>
              <c:strCache>
                <c:ptCount val="1"/>
                <c:pt idx="0">
                  <c:v>75% Loading Goal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790499716656667E-2"/>
                  <c:y val="-3.2026967329526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39-4C09-9A16-6DCAB945EE19}"/>
                </c:ext>
              </c:extLst>
            </c:dLbl>
            <c:dLbl>
              <c:idx val="1"/>
              <c:layout>
                <c:manualLayout>
                  <c:x val="-1.3362566345544235E-2"/>
                  <c:y val="-4.521454211227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39-4C09-9A16-6DCAB945EE19}"/>
                </c:ext>
              </c:extLst>
            </c:dLbl>
            <c:dLbl>
              <c:idx val="2"/>
              <c:layout>
                <c:manualLayout>
                  <c:x val="-1.1790499716656681E-2"/>
                  <c:y val="3.956272434823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39-4C09-9A16-6DCAB945E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'Summary-hours'!$C$31:$Z$31</c:f>
              <c:numCache>
                <c:formatCode>0.00</c:formatCode>
                <c:ptCount val="24"/>
                <c:pt idx="0">
                  <c:v>1848</c:v>
                </c:pt>
                <c:pt idx="1">
                  <c:v>1764</c:v>
                </c:pt>
                <c:pt idx="2">
                  <c:v>1764</c:v>
                </c:pt>
                <c:pt idx="3">
                  <c:v>1848</c:v>
                </c:pt>
                <c:pt idx="4">
                  <c:v>1848</c:v>
                </c:pt>
                <c:pt idx="5">
                  <c:v>1680</c:v>
                </c:pt>
                <c:pt idx="6">
                  <c:v>1980</c:v>
                </c:pt>
                <c:pt idx="7">
                  <c:v>1980</c:v>
                </c:pt>
                <c:pt idx="8">
                  <c:v>1800</c:v>
                </c:pt>
                <c:pt idx="9">
                  <c:v>2070</c:v>
                </c:pt>
                <c:pt idx="10">
                  <c:v>1710</c:v>
                </c:pt>
                <c:pt idx="11">
                  <c:v>1350</c:v>
                </c:pt>
                <c:pt idx="12">
                  <c:v>1764</c:v>
                </c:pt>
                <c:pt idx="13">
                  <c:v>1680</c:v>
                </c:pt>
                <c:pt idx="14">
                  <c:v>1764</c:v>
                </c:pt>
                <c:pt idx="15">
                  <c:v>1848</c:v>
                </c:pt>
                <c:pt idx="16" formatCode="_(* #,##0.00_);_(* \(#,##0.00\);_(* &quot;-&quot;??_);_(@_)">
                  <c:v>1764</c:v>
                </c:pt>
                <c:pt idx="17" formatCode="_(* #,##0.00_);_(* \(#,##0.00\);_(* &quot;-&quot;??_);_(@_)">
                  <c:v>1680</c:v>
                </c:pt>
                <c:pt idx="18" formatCode="_(* #,##0.00_);_(* \(#,##0.00\);_(* &quot;-&quot;??_);_(@_)">
                  <c:v>1848</c:v>
                </c:pt>
                <c:pt idx="19" formatCode="_(* #,##0.00_);_(* \(#,##0.00\);_(* &quot;-&quot;??_);_(@_)">
                  <c:v>1764</c:v>
                </c:pt>
                <c:pt idx="20" formatCode="_(* #,##0.00_);_(* \(#,##0.00\);_(* &quot;-&quot;??_);_(@_)">
                  <c:v>1764</c:v>
                </c:pt>
                <c:pt idx="21" formatCode="_(* #,##0.00_);_(* \(#,##0.00\);_(* &quot;-&quot;??_);_(@_)">
                  <c:v>1932</c:v>
                </c:pt>
                <c:pt idx="22" formatCode="_(* #,##0.00_);_(* \(#,##0.00\);_(* &quot;-&quot;??_);_(@_)">
                  <c:v>1680</c:v>
                </c:pt>
                <c:pt idx="23" formatCode="_(* #,##0.00_);_(* \(#,##0.00\);_(* &quot;-&quot;??_);_(@_)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39-4C09-9A16-6DCAB945EE19}"/>
            </c:ext>
          </c:extLst>
        </c:ser>
        <c:ser>
          <c:idx val="4"/>
          <c:order val="12"/>
          <c:tx>
            <c:strRef>
              <c:f>'Summary-hours'!$B$29</c:f>
              <c:strCache>
                <c:ptCount val="1"/>
                <c:pt idx="0">
                  <c:v>Total Worked/Forecasted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3.9301665722188267E-3"/>
                  <c:y val="-1.6955453292102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39-4C09-9A16-6DCAB945EE19}"/>
                </c:ext>
              </c:extLst>
            </c:dLbl>
            <c:dLbl>
              <c:idx val="4"/>
              <c:layout>
                <c:manualLayout>
                  <c:x val="3.1441332577750495E-3"/>
                  <c:y val="-2.6375149565492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39-4C09-9A16-6DCAB945E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'Summary-hours'!$C$29:$T$29</c:f>
              <c:numCache>
                <c:formatCode>0.00</c:formatCode>
                <c:ptCount val="18"/>
                <c:pt idx="0">
                  <c:v>1232.25</c:v>
                </c:pt>
                <c:pt idx="1">
                  <c:v>1202.25</c:v>
                </c:pt>
                <c:pt idx="2">
                  <c:v>1434.5</c:v>
                </c:pt>
                <c:pt idx="3">
                  <c:v>1462.25</c:v>
                </c:pt>
                <c:pt idx="4">
                  <c:v>1676.25</c:v>
                </c:pt>
                <c:pt idx="5">
                  <c:v>1641.5</c:v>
                </c:pt>
                <c:pt idx="6">
                  <c:v>1526.25</c:v>
                </c:pt>
                <c:pt idx="7">
                  <c:v>1632</c:v>
                </c:pt>
                <c:pt idx="8">
                  <c:v>1476</c:v>
                </c:pt>
                <c:pt idx="9">
                  <c:v>1831.25</c:v>
                </c:pt>
                <c:pt idx="10">
                  <c:v>1527</c:v>
                </c:pt>
                <c:pt idx="11">
                  <c:v>1191.25</c:v>
                </c:pt>
                <c:pt idx="12">
                  <c:v>672</c:v>
                </c:pt>
                <c:pt idx="13">
                  <c:v>150</c:v>
                </c:pt>
                <c:pt idx="14">
                  <c:v>129</c:v>
                </c:pt>
                <c:pt idx="15">
                  <c:v>129</c:v>
                </c:pt>
                <c:pt idx="16" formatCode="_(* #,##0.00_);_(* \(#,##0.00\);_(* &quot;-&quot;??_);_(@_)">
                  <c:v>129</c:v>
                </c:pt>
                <c:pt idx="17" formatCode="_(* #,##0.00_);_(* \(#,##0.00\);_(* &quot;-&quot;??_);_(@_)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39-4C09-9A16-6DCAB945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</c:lineChart>
      <c:catAx>
        <c:axId val="405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Actual Jan.-Dec.</a:t>
            </a:r>
            <a:r>
              <a:rPr lang="en-US" sz="1400" baseline="0"/>
              <a:t> </a:t>
            </a:r>
            <a:r>
              <a:rPr lang="en-US" sz="1400"/>
              <a:t>2024 % Billability</a:t>
            </a:r>
            <a:r>
              <a:rPr lang="en-US" sz="1400" baseline="0"/>
              <a:t> Per Person</a:t>
            </a:r>
            <a:endParaRPr lang="en-US" sz="1400"/>
          </a:p>
        </c:rich>
      </c:tx>
      <c:layout>
        <c:manualLayout>
          <c:xMode val="edge"/>
          <c:yMode val="edge"/>
          <c:x val="0.21577404928806151"/>
          <c:y val="2.5117246881043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1.3928296638809132E-17"/>
                  <c:y val="-3.6210794890082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E6-48C4-BCEC-C2BEE6BB8C7A}"/>
                </c:ext>
              </c:extLst>
            </c:dLbl>
            <c:dLbl>
              <c:idx val="3"/>
              <c:layout>
                <c:manualLayout>
                  <c:x val="-2.7856593277618264E-17"/>
                  <c:y val="-4.1383765588665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E9-49D4-8EDD-33AB7CA31C1B}"/>
                </c:ext>
              </c:extLst>
            </c:dLbl>
            <c:dLbl>
              <c:idx val="6"/>
              <c:layout>
                <c:manualLayout>
                  <c:x val="-3.0389361904757349E-3"/>
                  <c:y val="-5.6902677684415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E6-48C4-BCEC-C2BEE6BB8C7A}"/>
                </c:ext>
              </c:extLst>
            </c:dLbl>
            <c:dLbl>
              <c:idx val="7"/>
              <c:layout>
                <c:manualLayout>
                  <c:x val="6.0778723809514691E-2"/>
                  <c:y val="-2.5864853492916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B8-4905-A56D-E763B5886A32}"/>
                </c:ext>
              </c:extLst>
            </c:dLbl>
            <c:dLbl>
              <c:idx val="8"/>
              <c:layout>
                <c:manualLayout>
                  <c:x val="6.1659038764139897E-2"/>
                  <c:y val="-9.6458094855781124E-3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949779605760682E-2"/>
                      <c:h val="3.23974725671884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9E9-49D4-8EDD-33AB7CA31C1B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'2024_Chart'!$F$8:$F$24</c:f>
              <c:strCache>
                <c:ptCount val="17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Saffarpour</c:v>
                </c:pt>
                <c:pt idx="11">
                  <c:v>Shaeffer</c:v>
                </c:pt>
                <c:pt idx="12">
                  <c:v>Songpol</c:v>
                </c:pt>
                <c:pt idx="13">
                  <c:v>Uluski</c:v>
                </c:pt>
                <c:pt idx="14">
                  <c:v>Wasley</c:v>
                </c:pt>
                <c:pt idx="15">
                  <c:v>Abad</c:v>
                </c:pt>
                <c:pt idx="16">
                  <c:v>0</c:v>
                </c:pt>
              </c:strCache>
            </c:strRef>
          </c:cat>
          <c:val>
            <c:numRef>
              <c:f>'2024_Chart'!$I$8:$I$24</c:f>
              <c:numCache>
                <c:formatCode>0.00%</c:formatCode>
                <c:ptCount val="17"/>
                <c:pt idx="0">
                  <c:v>0.59437751004016059</c:v>
                </c:pt>
                <c:pt idx="1">
                  <c:v>0.66516064257028118</c:v>
                </c:pt>
                <c:pt idx="2">
                  <c:v>0</c:v>
                </c:pt>
                <c:pt idx="3">
                  <c:v>0.52510040160642568</c:v>
                </c:pt>
                <c:pt idx="4">
                  <c:v>0.78701456310679607</c:v>
                </c:pt>
                <c:pt idx="5">
                  <c:v>5.1706827309236945E-2</c:v>
                </c:pt>
                <c:pt idx="6">
                  <c:v>0.62449799196787148</c:v>
                </c:pt>
                <c:pt idx="7">
                  <c:v>0.76104417670682734</c:v>
                </c:pt>
                <c:pt idx="8">
                  <c:v>0.93699799196787148</c:v>
                </c:pt>
                <c:pt idx="9">
                  <c:v>0.59738955823293172</c:v>
                </c:pt>
                <c:pt idx="10">
                  <c:v>0.18624497991967873</c:v>
                </c:pt>
                <c:pt idx="11">
                  <c:v>0.88679718875502012</c:v>
                </c:pt>
                <c:pt idx="12">
                  <c:v>0.50401606425702816</c:v>
                </c:pt>
                <c:pt idx="13">
                  <c:v>0.53388554216867468</c:v>
                </c:pt>
                <c:pt idx="14">
                  <c:v>0.70180722891566261</c:v>
                </c:pt>
                <c:pt idx="15">
                  <c:v>0.73205321285140568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E6-48C4-BCEC-C2BEE6BB8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8528152"/>
        <c:axId val="848521264"/>
        <c:axId val="0"/>
      </c:bar3DChart>
      <c:catAx>
        <c:axId val="8485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1264"/>
        <c:crosses val="autoZero"/>
        <c:auto val="1"/>
        <c:lblAlgn val="ctr"/>
        <c:lblOffset val="100"/>
        <c:noMultiLvlLbl val="0"/>
      </c:catAx>
      <c:valAx>
        <c:axId val="84852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% Loading for 2024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'2024_Chart'!$G$7</c:f>
              <c:strCache>
                <c:ptCount val="1"/>
                <c:pt idx="0">
                  <c:v>Projected % Loading</c:v>
                </c:pt>
              </c:strCache>
            </c:strRef>
          </c:tx>
          <c:spPr>
            <a:solidFill>
              <a:srgbClr val="F78009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FFC000"/>
              </a:contourClr>
            </a:sp3d>
          </c:spPr>
          <c:invertIfNegative val="0"/>
          <c:dLbls>
            <c:dLbl>
              <c:idx val="3"/>
              <c:layout>
                <c:manualLayout>
                  <c:x val="-1.2524461324890773E-2"/>
                  <c:y val="-3.8132370916328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F2-4E96-8F8B-CCEA1E8099F7}"/>
                </c:ext>
              </c:extLst>
            </c:dLbl>
            <c:dLbl>
              <c:idx val="5"/>
              <c:layout>
                <c:manualLayout>
                  <c:x val="-3.8268745297799412E-17"/>
                  <c:y val="-4.5065529264752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F2-4E96-8F8B-CCEA1E8099F7}"/>
                </c:ext>
              </c:extLst>
            </c:dLbl>
            <c:dLbl>
              <c:idx val="6"/>
              <c:layout>
                <c:manualLayout>
                  <c:x val="-2.0874102208151325E-2"/>
                  <c:y val="-3.466579174211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F2-4E96-8F8B-CCEA1E8099F7}"/>
                </c:ext>
              </c:extLst>
            </c:dLbl>
            <c:dLbl>
              <c:idx val="7"/>
              <c:layout>
                <c:manualLayout>
                  <c:x val="-1.4611871545705901E-2"/>
                  <c:y val="-2.7732633393693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44-4201-839F-7BF541830F3D}"/>
                </c:ext>
              </c:extLst>
            </c:dLbl>
            <c:dLbl>
              <c:idx val="8"/>
              <c:layout>
                <c:manualLayout>
                  <c:x val="-8.3496408832605916E-3"/>
                  <c:y val="-6.9331583484234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E-4CB5-82E3-CA908FB13E13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'2024_Chart'!$F$8:$F$24</c:f>
              <c:strCache>
                <c:ptCount val="17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Saffarpour</c:v>
                </c:pt>
                <c:pt idx="11">
                  <c:v>Shaeffer</c:v>
                </c:pt>
                <c:pt idx="12">
                  <c:v>Songpol</c:v>
                </c:pt>
                <c:pt idx="13">
                  <c:v>Uluski</c:v>
                </c:pt>
                <c:pt idx="14">
                  <c:v>Wasley</c:v>
                </c:pt>
                <c:pt idx="15">
                  <c:v>Abad</c:v>
                </c:pt>
                <c:pt idx="16">
                  <c:v>0</c:v>
                </c:pt>
              </c:strCache>
            </c:strRef>
          </c:cat>
          <c:val>
            <c:numRef>
              <c:f>'2024_Chart'!$G$8:$G$24</c:f>
              <c:numCache>
                <c:formatCode>0.00%</c:formatCode>
                <c:ptCount val="17"/>
                <c:pt idx="0">
                  <c:v>0.59437751004016059</c:v>
                </c:pt>
                <c:pt idx="1">
                  <c:v>0.66516064257028118</c:v>
                </c:pt>
                <c:pt idx="2">
                  <c:v>0</c:v>
                </c:pt>
                <c:pt idx="3">
                  <c:v>0.52510040160642568</c:v>
                </c:pt>
                <c:pt idx="4">
                  <c:v>0.78701456310679607</c:v>
                </c:pt>
                <c:pt idx="5">
                  <c:v>5.1706827309236945E-2</c:v>
                </c:pt>
                <c:pt idx="6">
                  <c:v>0.62449799196787148</c:v>
                </c:pt>
                <c:pt idx="7">
                  <c:v>0.76104417670682734</c:v>
                </c:pt>
                <c:pt idx="8">
                  <c:v>0.93699799196787148</c:v>
                </c:pt>
                <c:pt idx="9">
                  <c:v>0.59738955823293172</c:v>
                </c:pt>
                <c:pt idx="10">
                  <c:v>0.18624497991967873</c:v>
                </c:pt>
                <c:pt idx="11">
                  <c:v>0.88679718875502012</c:v>
                </c:pt>
                <c:pt idx="12">
                  <c:v>0.50401606425702816</c:v>
                </c:pt>
                <c:pt idx="13">
                  <c:v>0.53388554216867468</c:v>
                </c:pt>
                <c:pt idx="14">
                  <c:v>0.70180722891566261</c:v>
                </c:pt>
                <c:pt idx="15">
                  <c:v>0.73205321285140568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F2-4E96-8F8B-CCEA1E8099F7}"/>
            </c:ext>
          </c:extLst>
        </c:ser>
        <c:ser>
          <c:idx val="1"/>
          <c:order val="1"/>
          <c:tx>
            <c:strRef>
              <c:f>'2024_Chart'!$H$7</c:f>
              <c:strCache>
                <c:ptCount val="1"/>
                <c:pt idx="0">
                  <c:v>Desired  % Loading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'2024_Chart'!$F$8:$F$24</c:f>
              <c:strCache>
                <c:ptCount val="17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Saffarpour</c:v>
                </c:pt>
                <c:pt idx="11">
                  <c:v>Shaeffer</c:v>
                </c:pt>
                <c:pt idx="12">
                  <c:v>Songpol</c:v>
                </c:pt>
                <c:pt idx="13">
                  <c:v>Uluski</c:v>
                </c:pt>
                <c:pt idx="14">
                  <c:v>Wasley</c:v>
                </c:pt>
                <c:pt idx="15">
                  <c:v>Abad</c:v>
                </c:pt>
                <c:pt idx="16">
                  <c:v>0</c:v>
                </c:pt>
              </c:strCache>
            </c:strRef>
          </c:cat>
          <c:val>
            <c:numRef>
              <c:f>'2024_Chart'!$H$8:$H$24</c:f>
              <c:numCache>
                <c:formatCode>0.00%</c:formatCode>
                <c:ptCount val="1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0.2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F2-4E96-8F8B-CCEA1E809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0223248"/>
        <c:axId val="830223576"/>
        <c:axId val="0"/>
      </c:bar3DChart>
      <c:catAx>
        <c:axId val="8302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576"/>
        <c:crosses val="autoZero"/>
        <c:auto val="1"/>
        <c:lblAlgn val="ctr"/>
        <c:lblOffset val="100"/>
        <c:noMultiLvlLbl val="0"/>
      </c:catAx>
      <c:valAx>
        <c:axId val="830223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Farah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'Summary-hours'!$B$13</c:f>
              <c:strCache>
                <c:ptCount val="1"/>
                <c:pt idx="0">
                  <c:v>Farah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'Summary-hours'!$C$13:$Z$13</c:f>
              <c:numCache>
                <c:formatCode>0.00</c:formatCode>
                <c:ptCount val="24"/>
                <c:pt idx="0">
                  <c:v>50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A-4282-AE1F-602935C6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1A-4282-AE1F-602935C6CDF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1A-4282-AE1F-602935C6CDF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A-4282-AE1F-602935C6CDFC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1A-4282-AE1F-602935C6CDFC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1A-4282-AE1F-602935C6CDFC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1A-4282-AE1F-602935C6CDFC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1A-4282-AE1F-602935C6CDF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01A-4282-AE1F-602935C6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01A-4282-AE1F-602935C6CDF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Actual Jan.-Dec.</a:t>
            </a:r>
            <a:r>
              <a:rPr lang="en-US" sz="1400" baseline="0"/>
              <a:t> </a:t>
            </a:r>
            <a:r>
              <a:rPr lang="en-US" sz="1400"/>
              <a:t>2025 % Billability</a:t>
            </a:r>
            <a:r>
              <a:rPr lang="en-US" sz="1400" baseline="0"/>
              <a:t> Per Person</a:t>
            </a:r>
            <a:endParaRPr lang="en-US" sz="1400"/>
          </a:p>
        </c:rich>
      </c:tx>
      <c:layout>
        <c:manualLayout>
          <c:xMode val="edge"/>
          <c:yMode val="edge"/>
          <c:x val="0.21577404928806151"/>
          <c:y val="2.5117246881043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1.3928296638809132E-17"/>
                  <c:y val="-3.6210794890082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B7-4C8D-8FB0-646ED2320A36}"/>
                </c:ext>
              </c:extLst>
            </c:dLbl>
            <c:dLbl>
              <c:idx val="3"/>
              <c:layout>
                <c:manualLayout>
                  <c:x val="-2.7856593277618264E-17"/>
                  <c:y val="-4.1383765588665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B9-4D7B-A1AC-D5489C2E941D}"/>
                </c:ext>
              </c:extLst>
            </c:dLbl>
            <c:dLbl>
              <c:idx val="6"/>
              <c:layout>
                <c:manualLayout>
                  <c:x val="-3.0389361904757349E-3"/>
                  <c:y val="-5.6902677684415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B7-4C8D-8FB0-646ED2320A36}"/>
                </c:ext>
              </c:extLst>
            </c:dLbl>
            <c:dLbl>
              <c:idx val="7"/>
              <c:layout>
                <c:manualLayout>
                  <c:x val="6.0778723809514691E-2"/>
                  <c:y val="-2.5864853492916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C0-44CC-9B89-0A3B56C34B42}"/>
                </c:ext>
              </c:extLst>
            </c:dLbl>
            <c:dLbl>
              <c:idx val="8"/>
              <c:layout>
                <c:manualLayout>
                  <c:x val="6.1659038764139897E-2"/>
                  <c:y val="-9.6458094855781124E-3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949779605760682E-2"/>
                      <c:h val="3.23974725671884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205-40D6-8C0F-C3B13BAF2FF3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'2025_Charts'!$F$8:$F$23</c:f>
              <c:strCache>
                <c:ptCount val="16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Shaeffer</c:v>
                </c:pt>
                <c:pt idx="11">
                  <c:v>Songpol</c:v>
                </c:pt>
                <c:pt idx="12">
                  <c:v>Uluski</c:v>
                </c:pt>
                <c:pt idx="13">
                  <c:v>Wasley</c:v>
                </c:pt>
                <c:pt idx="14">
                  <c:v>Abad</c:v>
                </c:pt>
                <c:pt idx="15">
                  <c:v>0</c:v>
                </c:pt>
              </c:strCache>
            </c:strRef>
          </c:cat>
          <c:val>
            <c:numRef>
              <c:f>'2025_Charts'!$I$8:$I$23</c:f>
              <c:numCache>
                <c:formatCode>0.00%</c:formatCode>
                <c:ptCount val="16"/>
                <c:pt idx="0">
                  <c:v>3.923766816143498E-2</c:v>
                </c:pt>
                <c:pt idx="1">
                  <c:v>8.520179372197309E-2</c:v>
                </c:pt>
                <c:pt idx="2">
                  <c:v>0</c:v>
                </c:pt>
                <c:pt idx="3">
                  <c:v>0</c:v>
                </c:pt>
                <c:pt idx="4">
                  <c:v>5.6053811659192822E-3</c:v>
                </c:pt>
                <c:pt idx="5">
                  <c:v>0</c:v>
                </c:pt>
                <c:pt idx="6">
                  <c:v>0</c:v>
                </c:pt>
                <c:pt idx="7">
                  <c:v>3.3632286995515695E-2</c:v>
                </c:pt>
                <c:pt idx="8">
                  <c:v>0</c:v>
                </c:pt>
                <c:pt idx="9">
                  <c:v>0</c:v>
                </c:pt>
                <c:pt idx="10">
                  <c:v>0.44394618834080718</c:v>
                </c:pt>
                <c:pt idx="11">
                  <c:v>6.726457399103139E-2</c:v>
                </c:pt>
                <c:pt idx="12">
                  <c:v>6.726457399103139E-2</c:v>
                </c:pt>
                <c:pt idx="13">
                  <c:v>0</c:v>
                </c:pt>
                <c:pt idx="14">
                  <c:v>8.9686098654708519E-3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7-4C8D-8FB0-646ED2320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8528152"/>
        <c:axId val="848521264"/>
        <c:axId val="0"/>
      </c:bar3DChart>
      <c:catAx>
        <c:axId val="8485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1264"/>
        <c:crosses val="autoZero"/>
        <c:auto val="1"/>
        <c:lblAlgn val="ctr"/>
        <c:lblOffset val="100"/>
        <c:noMultiLvlLbl val="0"/>
      </c:catAx>
      <c:valAx>
        <c:axId val="8485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Projected % Loading for 2025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'2025_Charts'!$G$7</c:f>
              <c:strCache>
                <c:ptCount val="1"/>
                <c:pt idx="0">
                  <c:v>Projected % Loading</c:v>
                </c:pt>
              </c:strCache>
            </c:strRef>
          </c:tx>
          <c:spPr>
            <a:solidFill>
              <a:srgbClr val="F78009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FFC000"/>
              </a:contourClr>
            </a:sp3d>
          </c:spPr>
          <c:invertIfNegative val="0"/>
          <c:dLbls>
            <c:dLbl>
              <c:idx val="3"/>
              <c:layout>
                <c:manualLayout>
                  <c:x val="-1.2524461324890773E-2"/>
                  <c:y val="-3.8132370916328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42-4A40-88E6-E79DBB9C936B}"/>
                </c:ext>
              </c:extLst>
            </c:dLbl>
            <c:dLbl>
              <c:idx val="5"/>
              <c:layout>
                <c:manualLayout>
                  <c:x val="-3.8268745297799412E-17"/>
                  <c:y val="-4.5065529264752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F3-4F5E-8A5D-23A0B80F2C5F}"/>
                </c:ext>
              </c:extLst>
            </c:dLbl>
            <c:dLbl>
              <c:idx val="6"/>
              <c:layout>
                <c:manualLayout>
                  <c:x val="-2.0874102208151325E-2"/>
                  <c:y val="-3.466579174211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F3-4F5E-8A5D-23A0B80F2C5F}"/>
                </c:ext>
              </c:extLst>
            </c:dLbl>
            <c:dLbl>
              <c:idx val="7"/>
              <c:layout>
                <c:manualLayout>
                  <c:x val="-1.4611871545705901E-2"/>
                  <c:y val="-2.7732633393693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F4-4FF1-8106-B3B78EE12BCF}"/>
                </c:ext>
              </c:extLst>
            </c:dLbl>
            <c:dLbl>
              <c:idx val="8"/>
              <c:layout>
                <c:manualLayout>
                  <c:x val="-8.3496408832605916E-3"/>
                  <c:y val="-6.9331583484234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48-4269-A151-CC41C05232AE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'2025_Charts'!$F$8:$F$23</c:f>
              <c:strCache>
                <c:ptCount val="16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Shaeffer</c:v>
                </c:pt>
                <c:pt idx="11">
                  <c:v>Songpol</c:v>
                </c:pt>
                <c:pt idx="12">
                  <c:v>Uluski</c:v>
                </c:pt>
                <c:pt idx="13">
                  <c:v>Wasley</c:v>
                </c:pt>
                <c:pt idx="14">
                  <c:v>Abad</c:v>
                </c:pt>
                <c:pt idx="15">
                  <c:v>0</c:v>
                </c:pt>
              </c:strCache>
            </c:strRef>
          </c:cat>
          <c:val>
            <c:numRef>
              <c:f>'2025_Charts'!$G$8:$G$23</c:f>
              <c:numCache>
                <c:formatCode>0.00%</c:formatCode>
                <c:ptCount val="16"/>
                <c:pt idx="0">
                  <c:v>3.3653846153846152E-2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2.8846153846153848E-2</c:v>
                </c:pt>
                <c:pt idx="8">
                  <c:v>0</c:v>
                </c:pt>
                <c:pt idx="9">
                  <c:v>0</c:v>
                </c:pt>
                <c:pt idx="10">
                  <c:v>0.38076923076923075</c:v>
                </c:pt>
                <c:pt idx="11">
                  <c:v>5.7692307692307696E-2</c:v>
                </c:pt>
                <c:pt idx="12">
                  <c:v>5.7692307692307696E-2</c:v>
                </c:pt>
                <c:pt idx="13">
                  <c:v>0</c:v>
                </c:pt>
                <c:pt idx="14">
                  <c:v>7.6923076923076927E-3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F3-4F5E-8A5D-23A0B80F2C5F}"/>
            </c:ext>
          </c:extLst>
        </c:ser>
        <c:ser>
          <c:idx val="1"/>
          <c:order val="1"/>
          <c:tx>
            <c:strRef>
              <c:f>'2025_Charts'!$H$7</c:f>
              <c:strCache>
                <c:ptCount val="1"/>
                <c:pt idx="0">
                  <c:v>Desired  % Loading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'2025_Charts'!$F$8:$F$23</c:f>
              <c:strCache>
                <c:ptCount val="16"/>
                <c:pt idx="0">
                  <c:v>Atanacio</c:v>
                </c:pt>
                <c:pt idx="1">
                  <c:v>Alaghehband</c:v>
                </c:pt>
                <c:pt idx="2">
                  <c:v>0</c:v>
                </c:pt>
                <c:pt idx="3">
                  <c:v>Caceres</c:v>
                </c:pt>
                <c:pt idx="4">
                  <c:v>Coyle</c:v>
                </c:pt>
                <c:pt idx="5">
                  <c:v>Farah</c:v>
                </c:pt>
                <c:pt idx="6">
                  <c:v>Fustar</c:v>
                </c:pt>
                <c:pt idx="7">
                  <c:v>Ocando</c:v>
                </c:pt>
                <c:pt idx="8">
                  <c:v>Paniagua</c:v>
                </c:pt>
                <c:pt idx="9">
                  <c:v>Rodas</c:v>
                </c:pt>
                <c:pt idx="10">
                  <c:v>Shaeffer</c:v>
                </c:pt>
                <c:pt idx="11">
                  <c:v>Songpol</c:v>
                </c:pt>
                <c:pt idx="12">
                  <c:v>Uluski</c:v>
                </c:pt>
                <c:pt idx="13">
                  <c:v>Wasley</c:v>
                </c:pt>
                <c:pt idx="14">
                  <c:v>Abad</c:v>
                </c:pt>
                <c:pt idx="15">
                  <c:v>0</c:v>
                </c:pt>
              </c:strCache>
            </c:strRef>
          </c:cat>
          <c:val>
            <c:numRef>
              <c:f>'2025_Charts'!$H$8:$H$23</c:f>
              <c:numCache>
                <c:formatCode>0.00%</c:formatCode>
                <c:ptCount val="1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F3-4F5E-8A5D-23A0B80F2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0223248"/>
        <c:axId val="830223576"/>
        <c:axId val="0"/>
      </c:bar3DChart>
      <c:catAx>
        <c:axId val="8302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576"/>
        <c:crosses val="autoZero"/>
        <c:auto val="1"/>
        <c:lblAlgn val="ctr"/>
        <c:lblOffset val="100"/>
        <c:noMultiLvlLbl val="0"/>
      </c:catAx>
      <c:valAx>
        <c:axId val="830223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Ocando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6"/>
          <c:tx>
            <c:strRef>
              <c:f>'Summary-hours'!$B$15</c:f>
              <c:strCache>
                <c:ptCount val="1"/>
                <c:pt idx="0">
                  <c:v>Ocando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'Summary-hours'!$C$15:$Z$15</c:f>
              <c:numCache>
                <c:formatCode>0.00</c:formatCode>
                <c:ptCount val="24"/>
                <c:pt idx="0">
                  <c:v>118.75</c:v>
                </c:pt>
                <c:pt idx="1">
                  <c:v>117.75</c:v>
                </c:pt>
                <c:pt idx="2">
                  <c:v>127</c:v>
                </c:pt>
                <c:pt idx="3">
                  <c:v>78</c:v>
                </c:pt>
                <c:pt idx="4">
                  <c:v>132.5</c:v>
                </c:pt>
                <c:pt idx="5">
                  <c:v>108.5</c:v>
                </c:pt>
                <c:pt idx="6">
                  <c:v>139</c:v>
                </c:pt>
                <c:pt idx="7">
                  <c:v>150</c:v>
                </c:pt>
                <c:pt idx="8">
                  <c:v>124.5</c:v>
                </c:pt>
                <c:pt idx="9">
                  <c:v>191.5</c:v>
                </c:pt>
                <c:pt idx="10">
                  <c:v>125.5</c:v>
                </c:pt>
                <c:pt idx="11">
                  <c:v>103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4A1-BD32-81F90D1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F7-44A1-BD32-81F90D103C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7-44A1-BD32-81F90D103C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F7-44A1-BD32-81F90D103C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7-44A1-BD32-81F90D103CE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7-44A1-BD32-81F90D103CE2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F7-44A1-BD32-81F90D103CE2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9F7-44A1-BD32-81F90D103C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F7-44A1-BD32-81F90D10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9F7-44A1-BD32-81F90D103CE2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Wasley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4"/>
          <c:tx>
            <c:strRef>
              <c:f>'Summary-hours'!$B$22</c:f>
              <c:strCache>
                <c:ptCount val="1"/>
                <c:pt idx="0">
                  <c:v>Wasley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'Summary-hours'!$C$22:$Z$22</c:f>
              <c:numCache>
                <c:formatCode>0.00</c:formatCode>
                <c:ptCount val="24"/>
                <c:pt idx="0">
                  <c:v>148</c:v>
                </c:pt>
                <c:pt idx="1">
                  <c:v>109</c:v>
                </c:pt>
                <c:pt idx="2">
                  <c:v>131</c:v>
                </c:pt>
                <c:pt idx="3">
                  <c:v>138</c:v>
                </c:pt>
                <c:pt idx="4">
                  <c:v>124</c:v>
                </c:pt>
                <c:pt idx="5">
                  <c:v>122</c:v>
                </c:pt>
                <c:pt idx="6">
                  <c:v>99</c:v>
                </c:pt>
                <c:pt idx="7">
                  <c:v>129</c:v>
                </c:pt>
                <c:pt idx="8">
                  <c:v>129</c:v>
                </c:pt>
                <c:pt idx="9">
                  <c:v>94</c:v>
                </c:pt>
                <c:pt idx="10">
                  <c:v>81</c:v>
                </c:pt>
                <c:pt idx="11">
                  <c:v>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EE6-8D39-B41DEC1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FE-4EE6-8D39-B41DEC1996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FE-4EE6-8D39-B41DEC1996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FE-4EE6-8D39-B41DEC1996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FE-4EE6-8D39-B41DEC199617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FE-4EE6-8D39-B41DEC199617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FE-4EE6-8D39-B41DEC19961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FE-4EE6-8D39-B41DEC1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0FE-4EE6-8D39-B41DEC199617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Atanacio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'Summary-hours'!$B$8</c:f>
              <c:strCache>
                <c:ptCount val="1"/>
                <c:pt idx="0">
                  <c:v>Atanacio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'Summary-hours'!$C$8:$Z$8</c:f>
              <c:numCache>
                <c:formatCode>_(* #,##0.00_);_(* \(#,##0.00\);_(* "-"??_);_(@_)</c:formatCode>
                <c:ptCount val="24"/>
                <c:pt idx="0">
                  <c:v>107</c:v>
                </c:pt>
                <c:pt idx="1">
                  <c:v>106</c:v>
                </c:pt>
                <c:pt idx="2">
                  <c:v>102.5</c:v>
                </c:pt>
                <c:pt idx="3">
                  <c:v>114.5</c:v>
                </c:pt>
                <c:pt idx="4">
                  <c:v>75</c:v>
                </c:pt>
                <c:pt idx="5">
                  <c:v>138</c:v>
                </c:pt>
                <c:pt idx="6">
                  <c:v>96</c:v>
                </c:pt>
                <c:pt idx="7">
                  <c:v>65.5</c:v>
                </c:pt>
                <c:pt idx="8">
                  <c:v>97.5</c:v>
                </c:pt>
                <c:pt idx="9">
                  <c:v>121.5</c:v>
                </c:pt>
                <c:pt idx="10">
                  <c:v>105.5</c:v>
                </c:pt>
                <c:pt idx="11">
                  <c:v>55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4-4BD3-9647-AF98D6BC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504-4BD3-9647-AF98D6BCE4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04-4BD3-9647-AF98D6BCE4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04-4BD3-9647-AF98D6BCE4A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04-4BD3-9647-AF98D6BCE4AC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04-4BD3-9647-AF98D6BCE4AC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04-4BD3-9647-AF98D6BCE4A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04-4BD3-9647-AF98D6BC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504-4BD3-9647-AF98D6BCE4AC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Fustar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'Summary-hours'!$B$14</c:f>
              <c:strCache>
                <c:ptCount val="1"/>
                <c:pt idx="0">
                  <c:v>Fustar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'Summary-hours'!$C$14:$Z$14</c:f>
              <c:numCache>
                <c:formatCode>0.00</c:formatCode>
                <c:ptCount val="24"/>
                <c:pt idx="0">
                  <c:v>166</c:v>
                </c:pt>
                <c:pt idx="1">
                  <c:v>91</c:v>
                </c:pt>
                <c:pt idx="2">
                  <c:v>117</c:v>
                </c:pt>
                <c:pt idx="3">
                  <c:v>72</c:v>
                </c:pt>
                <c:pt idx="4">
                  <c:v>133</c:v>
                </c:pt>
                <c:pt idx="5">
                  <c:v>191</c:v>
                </c:pt>
                <c:pt idx="6">
                  <c:v>118</c:v>
                </c:pt>
                <c:pt idx="7">
                  <c:v>78</c:v>
                </c:pt>
                <c:pt idx="8">
                  <c:v>91</c:v>
                </c:pt>
                <c:pt idx="9">
                  <c:v>111</c:v>
                </c:pt>
                <c:pt idx="10">
                  <c:v>47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4779-AA2A-319C0589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03-4779-AA2A-319C05893D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03-4779-AA2A-319C05893D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03-4779-AA2A-319C05893D5D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03-4779-AA2A-319C05893D5D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03-4779-AA2A-319C05893D5D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03-4779-AA2A-319C05893D5D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03-4779-AA2A-319C05893D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03-4779-AA2A-319C0589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B03-4779-AA2A-319C05893D5D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Uluski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4"/>
          <c:tx>
            <c:strRef>
              <c:f>'Summary-hours'!$B$21</c:f>
              <c:strCache>
                <c:ptCount val="1"/>
                <c:pt idx="0">
                  <c:v>Uluski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'Summary-hours'!$C$21:$Z$21</c:f>
              <c:numCache>
                <c:formatCode>0.00</c:formatCode>
                <c:ptCount val="24"/>
                <c:pt idx="0">
                  <c:v>60</c:v>
                </c:pt>
                <c:pt idx="1">
                  <c:v>75</c:v>
                </c:pt>
                <c:pt idx="2">
                  <c:v>84</c:v>
                </c:pt>
                <c:pt idx="3">
                  <c:v>80</c:v>
                </c:pt>
                <c:pt idx="4">
                  <c:v>124.5</c:v>
                </c:pt>
                <c:pt idx="5">
                  <c:v>180</c:v>
                </c:pt>
                <c:pt idx="6">
                  <c:v>40</c:v>
                </c:pt>
                <c:pt idx="7">
                  <c:v>68</c:v>
                </c:pt>
                <c:pt idx="8">
                  <c:v>84</c:v>
                </c:pt>
                <c:pt idx="9">
                  <c:v>76</c:v>
                </c:pt>
                <c:pt idx="10">
                  <c:v>108</c:v>
                </c:pt>
                <c:pt idx="11">
                  <c:v>84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31F-98C4-77BAF968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7A-431F-98C4-77BAF96856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7A-431F-98C4-77BAF968563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7A-431F-98C4-77BAF96856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A-431F-98C4-77BAF9685638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7A-431F-98C4-77BAF9685638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7A-431F-98C4-77BAF9685638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7A-431F-98C4-77BAF968563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A-431F-98C4-77BAF968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C7A-431F-98C4-77BAF9685638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Caceres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'Summary-hours'!$B$11</c:f>
              <c:strCache>
                <c:ptCount val="1"/>
                <c:pt idx="0">
                  <c:v>Caceres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'Summary-hours'!$C$11:$Z$11</c:f>
              <c:numCache>
                <c:formatCode>0.00</c:formatCode>
                <c:ptCount val="24"/>
                <c:pt idx="0">
                  <c:v>26</c:v>
                </c:pt>
                <c:pt idx="1">
                  <c:v>74</c:v>
                </c:pt>
                <c:pt idx="2">
                  <c:v>80</c:v>
                </c:pt>
                <c:pt idx="3">
                  <c:v>86</c:v>
                </c:pt>
                <c:pt idx="4">
                  <c:v>122</c:v>
                </c:pt>
                <c:pt idx="5">
                  <c:v>60</c:v>
                </c:pt>
                <c:pt idx="6">
                  <c:v>114</c:v>
                </c:pt>
                <c:pt idx="7">
                  <c:v>64</c:v>
                </c:pt>
                <c:pt idx="8">
                  <c:v>89</c:v>
                </c:pt>
                <c:pt idx="9">
                  <c:v>117</c:v>
                </c:pt>
                <c:pt idx="10">
                  <c:v>142</c:v>
                </c:pt>
                <c:pt idx="11">
                  <c:v>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29D-4410-8A01-D5E0592A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9D-4410-8A01-D5E0592A13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'Summary-hours'!$B$13</c15:sqref>
                        </c15:formulaRef>
                      </c:ext>
                    </c:extLst>
                    <c:strCache>
                      <c:ptCount val="1"/>
                      <c:pt idx="0">
                        <c:v>Farah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'Summary-hours'!$C$13:$Q$13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50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D-4410-8A01-D5E0592A13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9D-4410-8A01-D5E0592A1324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9D-4410-8A01-D5E0592A1324}"/>
                  </c:ext>
                </c:extLst>
              </c15:ser>
            </c15:filteredBarSeries>
            <c15:filteredBarSeries>
              <c15:ser>
                <c:idx val="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D-4410-8A01-D5E0592A1324}"/>
                  </c:ext>
                </c:extLst>
              </c15:ser>
            </c15:filteredBarSeries>
            <c15:filteredBa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D-4410-8A01-D5E0592A132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7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'Summary-hours'!$C$5:$Q$7</c:f>
              <c:strCache>
                <c:ptCount val="15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9D-4410-8A01-D5E0592A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8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'Summary-hours'!$C$5:$Q$7</c15:sqref>
                        </c15:formulaRef>
                      </c:ext>
                    </c:extLst>
                    <c:strCache>
                      <c:ptCount val="15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29D-4410-8A01-D5E0592A1324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Paniagua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'Summary-hours'!$B$16</c:f>
              <c:strCache>
                <c:ptCount val="1"/>
                <c:pt idx="0">
                  <c:v>Paniagua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'Summary-hours'!$C$16:$Q$16</c:f>
              <c:numCache>
                <c:formatCode>0.00</c:formatCode>
                <c:ptCount val="15"/>
                <c:pt idx="0">
                  <c:v>53</c:v>
                </c:pt>
                <c:pt idx="1">
                  <c:v>136.5</c:v>
                </c:pt>
                <c:pt idx="2">
                  <c:v>162</c:v>
                </c:pt>
                <c:pt idx="3">
                  <c:v>160</c:v>
                </c:pt>
                <c:pt idx="4">
                  <c:v>177</c:v>
                </c:pt>
                <c:pt idx="5">
                  <c:v>164</c:v>
                </c:pt>
                <c:pt idx="6">
                  <c:v>144</c:v>
                </c:pt>
                <c:pt idx="7">
                  <c:v>186</c:v>
                </c:pt>
                <c:pt idx="8">
                  <c:v>166</c:v>
                </c:pt>
                <c:pt idx="9">
                  <c:v>156</c:v>
                </c:pt>
                <c:pt idx="10">
                  <c:v>168</c:v>
                </c:pt>
                <c:pt idx="11">
                  <c:v>194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FC6-4027-B65F-56A99C70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641824"/>
        <c:axId val="174749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'Summary-hours'!$B$8</c15:sqref>
                        </c15:formulaRef>
                      </c:ext>
                    </c:extLst>
                    <c:strCache>
                      <c:ptCount val="1"/>
                      <c:pt idx="0">
                        <c:v>Atanacio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'Summary-hours'!$C$8:$Q$8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107</c:v>
                      </c:pt>
                      <c:pt idx="1">
                        <c:v>106</c:v>
                      </c:pt>
                      <c:pt idx="2">
                        <c:v>102.5</c:v>
                      </c:pt>
                      <c:pt idx="3">
                        <c:v>114.5</c:v>
                      </c:pt>
                      <c:pt idx="4">
                        <c:v>75</c:v>
                      </c:pt>
                      <c:pt idx="5">
                        <c:v>138</c:v>
                      </c:pt>
                      <c:pt idx="6">
                        <c:v>96</c:v>
                      </c:pt>
                      <c:pt idx="7">
                        <c:v>65.5</c:v>
                      </c:pt>
                      <c:pt idx="8">
                        <c:v>97.5</c:v>
                      </c:pt>
                      <c:pt idx="9">
                        <c:v>121.5</c:v>
                      </c:pt>
                      <c:pt idx="10">
                        <c:v>105.5</c:v>
                      </c:pt>
                      <c:pt idx="11">
                        <c:v>55</c:v>
                      </c:pt>
                      <c:pt idx="12">
                        <c:v>68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C6-4027-B65F-56A99C703F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'Summary-hours'!$B$11</c15:sqref>
                        </c15:formulaRef>
                      </c:ext>
                    </c:extLst>
                    <c:strCache>
                      <c:ptCount val="1"/>
                      <c:pt idx="0">
                        <c:v>Caceres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'Summary-hours'!$C$11:$Q$11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26</c:v>
                      </c:pt>
                      <c:pt idx="1">
                        <c:v>74</c:v>
                      </c:pt>
                      <c:pt idx="2">
                        <c:v>80</c:v>
                      </c:pt>
                      <c:pt idx="3">
                        <c:v>86</c:v>
                      </c:pt>
                      <c:pt idx="4">
                        <c:v>122</c:v>
                      </c:pt>
                      <c:pt idx="5">
                        <c:v>60</c:v>
                      </c:pt>
                      <c:pt idx="6">
                        <c:v>114</c:v>
                      </c:pt>
                      <c:pt idx="7">
                        <c:v>64</c:v>
                      </c:pt>
                      <c:pt idx="8">
                        <c:v>89</c:v>
                      </c:pt>
                      <c:pt idx="9">
                        <c:v>117</c:v>
                      </c:pt>
                      <c:pt idx="10">
                        <c:v>142</c:v>
                      </c:pt>
                      <c:pt idx="11">
                        <c:v>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C6-4027-B65F-56A99C703F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'Summary-hours'!$B$14</c15:sqref>
                        </c15:formulaRef>
                      </c:ext>
                    </c:extLst>
                    <c:strCache>
                      <c:ptCount val="1"/>
                      <c:pt idx="0">
                        <c:v>Fustar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'Summary-hours'!$C$14:$Q$14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166</c:v>
                      </c:pt>
                      <c:pt idx="1">
                        <c:v>91</c:v>
                      </c:pt>
                      <c:pt idx="2">
                        <c:v>117</c:v>
                      </c:pt>
                      <c:pt idx="3">
                        <c:v>72</c:v>
                      </c:pt>
                      <c:pt idx="4">
                        <c:v>133</c:v>
                      </c:pt>
                      <c:pt idx="5">
                        <c:v>191</c:v>
                      </c:pt>
                      <c:pt idx="6">
                        <c:v>118</c:v>
                      </c:pt>
                      <c:pt idx="7">
                        <c:v>78</c:v>
                      </c:pt>
                      <c:pt idx="8">
                        <c:v>91</c:v>
                      </c:pt>
                      <c:pt idx="9">
                        <c:v>111</c:v>
                      </c:pt>
                      <c:pt idx="10">
                        <c:v>47</c:v>
                      </c:pt>
                      <c:pt idx="11">
                        <c:v>29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C6-4027-B65F-56A99C703FAA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'Summary-hours'!$B$21</c15:sqref>
                        </c15:formulaRef>
                      </c:ext>
                    </c:extLst>
                    <c:strCache>
                      <c:ptCount val="1"/>
                      <c:pt idx="0">
                        <c:v>Uluski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'Summary-hours'!$C$21:$Q$21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84</c:v>
                      </c:pt>
                      <c:pt idx="3">
                        <c:v>80</c:v>
                      </c:pt>
                      <c:pt idx="4">
                        <c:v>124.5</c:v>
                      </c:pt>
                      <c:pt idx="5">
                        <c:v>180</c:v>
                      </c:pt>
                      <c:pt idx="6">
                        <c:v>40</c:v>
                      </c:pt>
                      <c:pt idx="7">
                        <c:v>68</c:v>
                      </c:pt>
                      <c:pt idx="8">
                        <c:v>84</c:v>
                      </c:pt>
                      <c:pt idx="9">
                        <c:v>76</c:v>
                      </c:pt>
                      <c:pt idx="10">
                        <c:v>108</c:v>
                      </c:pt>
                      <c:pt idx="11">
                        <c:v>84</c:v>
                      </c:pt>
                      <c:pt idx="12">
                        <c:v>120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C6-4027-B65F-56A99C703FAA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'Summary-hours'!$B$22</c15:sqref>
                        </c15:formulaRef>
                      </c:ext>
                    </c:extLst>
                    <c:strCache>
                      <c:ptCount val="1"/>
                      <c:pt idx="0">
                        <c:v>Wasley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'Summary-hours'!$C$22:$Q$22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148</c:v>
                      </c:pt>
                      <c:pt idx="1">
                        <c:v>109</c:v>
                      </c:pt>
                      <c:pt idx="2">
                        <c:v>131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122</c:v>
                      </c:pt>
                      <c:pt idx="6">
                        <c:v>99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94</c:v>
                      </c:pt>
                      <c:pt idx="10">
                        <c:v>81</c:v>
                      </c:pt>
                      <c:pt idx="11">
                        <c:v>94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C6-4027-B65F-56A99C703FAA}"/>
                  </c:ext>
                </c:extLst>
              </c15:ser>
            </c15:filteredBarSeries>
            <c15:filteredBar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'Summary-hours'!$B$15</c15:sqref>
                        </c15:formulaRef>
                      </c:ext>
                    </c:extLst>
                    <c:strCache>
                      <c:ptCount val="1"/>
                      <c:pt idx="0">
                        <c:v>Ocando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'Summary-hours'!$C$15:$Q$15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118.75</c:v>
                      </c:pt>
                      <c:pt idx="1">
                        <c:v>117.75</c:v>
                      </c:pt>
                      <c:pt idx="2">
                        <c:v>127</c:v>
                      </c:pt>
                      <c:pt idx="3">
                        <c:v>78</c:v>
                      </c:pt>
                      <c:pt idx="4">
                        <c:v>132.5</c:v>
                      </c:pt>
                      <c:pt idx="5">
                        <c:v>108.5</c:v>
                      </c:pt>
                      <c:pt idx="6">
                        <c:v>139</c:v>
                      </c:pt>
                      <c:pt idx="7">
                        <c:v>150</c:v>
                      </c:pt>
                      <c:pt idx="8">
                        <c:v>124.5</c:v>
                      </c:pt>
                      <c:pt idx="9">
                        <c:v>191.5</c:v>
                      </c:pt>
                      <c:pt idx="10">
                        <c:v>125.5</c:v>
                      </c:pt>
                      <c:pt idx="11">
                        <c:v>103</c:v>
                      </c:pt>
                      <c:pt idx="12">
                        <c:v>60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C6-4027-B65F-56A99C703FAA}"/>
                  </c:ext>
                </c:extLst>
              </c15:ser>
            </c15:filteredBarSeries>
            <c15:filteredBarSeries>
              <c15:ser>
                <c:idx val="1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'Summary-hours'!$B$29</c15:sqref>
                        </c15:formulaRef>
                      </c:ext>
                    </c:extLst>
                    <c:strCache>
                      <c:ptCount val="1"/>
                      <c:pt idx="0">
                        <c:v>Total Worked/Forecasted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'Summary-hours'!$C$29:$Q$29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1232.25</c:v>
                      </c:pt>
                      <c:pt idx="1">
                        <c:v>1202.25</c:v>
                      </c:pt>
                      <c:pt idx="2">
                        <c:v>1434.5</c:v>
                      </c:pt>
                      <c:pt idx="3">
                        <c:v>1462.25</c:v>
                      </c:pt>
                      <c:pt idx="4">
                        <c:v>1676.25</c:v>
                      </c:pt>
                      <c:pt idx="5">
                        <c:v>1641.5</c:v>
                      </c:pt>
                      <c:pt idx="6">
                        <c:v>1526.25</c:v>
                      </c:pt>
                      <c:pt idx="7">
                        <c:v>1632</c:v>
                      </c:pt>
                      <c:pt idx="8">
                        <c:v>1476</c:v>
                      </c:pt>
                      <c:pt idx="9">
                        <c:v>1831.25</c:v>
                      </c:pt>
                      <c:pt idx="10">
                        <c:v>1527</c:v>
                      </c:pt>
                      <c:pt idx="11">
                        <c:v>1191.25</c:v>
                      </c:pt>
                      <c:pt idx="12">
                        <c:v>672</c:v>
                      </c:pt>
                      <c:pt idx="13">
                        <c:v>150</c:v>
                      </c:pt>
                      <c:pt idx="14">
                        <c:v>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C6-4027-B65F-56A99C703FAA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'Summary-hours'!$B$19</c15:sqref>
                        </c15:formulaRef>
                      </c:ext>
                    </c:extLst>
                    <c:strCache>
                      <c:ptCount val="1"/>
                      <c:pt idx="0">
                        <c:v>Shaeffer</c:v>
                      </c:pt>
                    </c:strCache>
                  </c:strRef>
                </c:tx>
                <c:spPr>
                  <a:solidFill>
                    <a:srgbClr val="4472C4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'Summary-hours'!$C$19:$Z$19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161</c:v>
                      </c:pt>
                      <c:pt idx="1">
                        <c:v>142</c:v>
                      </c:pt>
                      <c:pt idx="2">
                        <c:v>160</c:v>
                      </c:pt>
                      <c:pt idx="3">
                        <c:v>154</c:v>
                      </c:pt>
                      <c:pt idx="4">
                        <c:v>135</c:v>
                      </c:pt>
                      <c:pt idx="5">
                        <c:v>153</c:v>
                      </c:pt>
                      <c:pt idx="6">
                        <c:v>151</c:v>
                      </c:pt>
                      <c:pt idx="7">
                        <c:v>121</c:v>
                      </c:pt>
                      <c:pt idx="8">
                        <c:v>169</c:v>
                      </c:pt>
                      <c:pt idx="9">
                        <c:v>167</c:v>
                      </c:pt>
                      <c:pt idx="10">
                        <c:v>150.5</c:v>
                      </c:pt>
                      <c:pt idx="11">
                        <c:v>103</c:v>
                      </c:pt>
                      <c:pt idx="12">
                        <c:v>246</c:v>
                      </c:pt>
                      <c:pt idx="13">
                        <c:v>126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 formatCode="_(* #,##0.00_);_(* \(#,##0.00\);_(* &quot;-&quot;??_);_(@_)">
                        <c:v>105</c:v>
                      </c:pt>
                      <c:pt idx="17" formatCode="_(* #,##0.00_);_(* \(#,##0.00\);_(* &quot;-&quot;??_);_(@_)">
                        <c:v>105</c:v>
                      </c:pt>
                      <c:pt idx="18" formatCode="_(* #,##0.00_);_(* \(#,##0.00\);_(* &quot;-&quot;??_);_(@_)">
                        <c:v>0</c:v>
                      </c:pt>
                      <c:pt idx="19" formatCode="_(* #,##0.00_);_(* \(#,##0.00\);_(* &quot;-&quot;??_);_(@_)">
                        <c:v>0</c:v>
                      </c:pt>
                      <c:pt idx="20" formatCode="_(* #,##0.00_);_(* \(#,##0.00\);_(* &quot;-&quot;??_);_(@_)">
                        <c:v>0</c:v>
                      </c:pt>
                      <c:pt idx="21" formatCode="_(* #,##0.00_);_(* \(#,##0.00\);_(* &quot;-&quot;??_);_(@_)">
                        <c:v>0</c:v>
                      </c:pt>
                      <c:pt idx="22" formatCode="_(* #,##0.00_);_(* \(#,##0.00\);_(* &quot;-&quot;??_);_(@_)">
                        <c:v>0</c:v>
                      </c:pt>
                      <c:pt idx="23" formatCode="_(* #,##0.00_);_(* \(#,##0.00\);_(* &quot;-&quot;??_);_(@_)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C6-4027-B65F-56A99C703FA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2"/>
          <c:order val="8"/>
          <c:tx>
            <c:strRef>
              <c:f>'Summary-hours'!$B$30</c:f>
              <c:strCache>
                <c:ptCount val="1"/>
                <c:pt idx="0">
                  <c:v>Hours/mo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'Summary-hours'!$C$5:$Z$7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'Summary-hours'!$C$30:$Z$30</c:f>
              <c:numCache>
                <c:formatCode>0.00</c:formatCode>
                <c:ptCount val="24"/>
                <c:pt idx="0">
                  <c:v>176</c:v>
                </c:pt>
                <c:pt idx="1">
                  <c:v>168</c:v>
                </c:pt>
                <c:pt idx="2">
                  <c:v>168</c:v>
                </c:pt>
                <c:pt idx="3">
                  <c:v>176</c:v>
                </c:pt>
                <c:pt idx="4">
                  <c:v>176</c:v>
                </c:pt>
                <c:pt idx="5">
                  <c:v>160</c:v>
                </c:pt>
                <c:pt idx="6">
                  <c:v>176</c:v>
                </c:pt>
                <c:pt idx="7">
                  <c:v>176</c:v>
                </c:pt>
                <c:pt idx="8">
                  <c:v>160</c:v>
                </c:pt>
                <c:pt idx="9">
                  <c:v>184</c:v>
                </c:pt>
                <c:pt idx="10">
                  <c:v>152</c:v>
                </c:pt>
                <c:pt idx="11">
                  <c:v>120</c:v>
                </c:pt>
                <c:pt idx="12">
                  <c:v>168</c:v>
                </c:pt>
                <c:pt idx="13">
                  <c:v>160</c:v>
                </c:pt>
                <c:pt idx="14">
                  <c:v>168</c:v>
                </c:pt>
                <c:pt idx="15">
                  <c:v>176</c:v>
                </c:pt>
                <c:pt idx="16" formatCode="_(* #,##0.00_);_(* \(#,##0.00\);_(* &quot;-&quot;??_);_(@_)">
                  <c:v>168</c:v>
                </c:pt>
                <c:pt idx="17" formatCode="_(* #,##0.00_);_(* \(#,##0.00\);_(* &quot;-&quot;??_);_(@_)">
                  <c:v>160</c:v>
                </c:pt>
                <c:pt idx="18" formatCode="_(* #,##0.00_);_(* \(#,##0.00\);_(* &quot;-&quot;??_);_(@_)">
                  <c:v>176</c:v>
                </c:pt>
                <c:pt idx="19" formatCode="_(* #,##0.00_);_(* \(#,##0.00\);_(* &quot;-&quot;??_);_(@_)">
                  <c:v>168</c:v>
                </c:pt>
                <c:pt idx="20" formatCode="_(* #,##0.00_);_(* \(#,##0.00\);_(* &quot;-&quot;??_);_(@_)">
                  <c:v>168</c:v>
                </c:pt>
                <c:pt idx="21" formatCode="_(* #,##0.00_);_(* \(#,##0.00\);_(* &quot;-&quot;??_);_(@_)">
                  <c:v>184</c:v>
                </c:pt>
                <c:pt idx="22" formatCode="_(* #,##0.00_);_(* \(#,##0.00\);_(* &quot;-&quot;??_);_(@_)">
                  <c:v>160</c:v>
                </c:pt>
                <c:pt idx="23" formatCode="_(* #,##0.00_);_(* \(#,##0.00\);_(* &quot;-&quot;??_);_(@_)">
                  <c:v>120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FC6-4027-B65F-56A99C70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41824"/>
        <c:axId val="174749328"/>
        <c:extLst>
          <c:ext xmlns:c15="http://schemas.microsoft.com/office/drawing/2012/chart" uri="{02D57815-91ED-43cb-92C2-25804820EDAC}">
            <c15:filteredLineSeries>
              <c15:ser>
                <c:idx val="13"/>
                <c:order val="9"/>
                <c:tx>
                  <c:strRef>
                    <c:extLst>
                      <c:ext uri="{02D57815-91ED-43cb-92C2-25804820EDAC}">
                        <c15:formulaRef>
                          <c15:sqref>'Summary-hours'!$B$31</c15:sqref>
                        </c15:formulaRef>
                      </c:ext>
                    </c:extLst>
                    <c:strCache>
                      <c:ptCount val="1"/>
                      <c:pt idx="0">
                        <c:v>75% Loading Goal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'Summary-hours'!$C$5:$Z$7</c15:sqref>
                        </c15:formulaRef>
                      </c:ext>
                    </c:extLst>
                    <c:strCache>
                      <c:ptCount val="24"/>
                      <c:pt idx="0">
                        <c:v>Jan.</c:v>
                      </c:pt>
                      <c:pt idx="1">
                        <c:v>Feb.</c:v>
                      </c:pt>
                      <c:pt idx="2">
                        <c:v>Mar.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Sept.</c:v>
                      </c:pt>
                      <c:pt idx="9">
                        <c:v>Oct.</c:v>
                      </c:pt>
                      <c:pt idx="10">
                        <c:v>Nov.</c:v>
                      </c:pt>
                      <c:pt idx="11">
                        <c:v>Dec.</c:v>
                      </c:pt>
                      <c:pt idx="12">
                        <c:v>Jan.</c:v>
                      </c:pt>
                      <c:pt idx="13">
                        <c:v>Feb.</c:v>
                      </c:pt>
                      <c:pt idx="14">
                        <c:v>Mar.</c:v>
                      </c:pt>
                      <c:pt idx="15">
                        <c:v>April</c:v>
                      </c:pt>
                      <c:pt idx="16">
                        <c:v>May</c:v>
                      </c:pt>
                      <c:pt idx="17">
                        <c:v>June</c:v>
                      </c:pt>
                      <c:pt idx="18">
                        <c:v>July</c:v>
                      </c:pt>
                      <c:pt idx="19">
                        <c:v>August</c:v>
                      </c:pt>
                      <c:pt idx="20">
                        <c:v>Sept.</c:v>
                      </c:pt>
                      <c:pt idx="21">
                        <c:v>Oct.</c:v>
                      </c:pt>
                      <c:pt idx="22">
                        <c:v>Nov.</c:v>
                      </c:pt>
                      <c:pt idx="23">
                        <c:v>Dec.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'Summary-hours'!$C$31:$Q$31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1848</c:v>
                      </c:pt>
                      <c:pt idx="1">
                        <c:v>1764</c:v>
                      </c:pt>
                      <c:pt idx="2">
                        <c:v>1764</c:v>
                      </c:pt>
                      <c:pt idx="3">
                        <c:v>1848</c:v>
                      </c:pt>
                      <c:pt idx="4">
                        <c:v>1848</c:v>
                      </c:pt>
                      <c:pt idx="5">
                        <c:v>1680</c:v>
                      </c:pt>
                      <c:pt idx="6">
                        <c:v>1980</c:v>
                      </c:pt>
                      <c:pt idx="7">
                        <c:v>1980</c:v>
                      </c:pt>
                      <c:pt idx="8">
                        <c:v>1800</c:v>
                      </c:pt>
                      <c:pt idx="9">
                        <c:v>2070</c:v>
                      </c:pt>
                      <c:pt idx="10">
                        <c:v>1710</c:v>
                      </c:pt>
                      <c:pt idx="11">
                        <c:v>1350</c:v>
                      </c:pt>
                      <c:pt idx="12">
                        <c:v>1764</c:v>
                      </c:pt>
                      <c:pt idx="13">
                        <c:v>1680</c:v>
                      </c:pt>
                      <c:pt idx="14">
                        <c:v>1764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FC6-4027-B65F-56A99C703FAA}"/>
                  </c:ext>
                </c:extLst>
              </c15:ser>
            </c15:filteredLineSeries>
          </c:ext>
        </c:extLst>
      </c:lineChart>
      <c:catAx>
        <c:axId val="4056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328"/>
        <c:crosses val="autoZero"/>
        <c:auto val="1"/>
        <c:lblAlgn val="ctr"/>
        <c:lblOffset val="100"/>
        <c:noMultiLvlLbl val="0"/>
      </c:catAx>
      <c:valAx>
        <c:axId val="1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460374</xdr:colOff>
      <xdr:row>39</xdr:row>
      <xdr:rowOff>0</xdr:rowOff>
    </xdr:to>
    <xdr:graphicFrame macro="">
      <xdr:nvGraphicFramePr>
        <xdr:cNvPr id="33" name="Chart 12">
          <a:extLst>
            <a:ext uri="{FF2B5EF4-FFF2-40B4-BE49-F238E27FC236}">
              <a16:creationId xmlns:a16="http://schemas.microsoft.com/office/drawing/2014/main" id="{BC3F5AD1-8E7E-4766-AEE4-C26CB524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80736</xdr:colOff>
      <xdr:row>61</xdr:row>
      <xdr:rowOff>181429</xdr:rowOff>
    </xdr:from>
    <xdr:to>
      <xdr:col>28</xdr:col>
      <xdr:colOff>102507</xdr:colOff>
      <xdr:row>82</xdr:row>
      <xdr:rowOff>86179</xdr:rowOff>
    </xdr:to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0A47F491-385B-4476-8DBF-CEA8984C1A49}"/>
            </a:ext>
            <a:ext uri="{147F2762-F138-4A5C-976F-8EAC2B608ADB}">
              <a16:predDERef xmlns:a16="http://schemas.microsoft.com/office/drawing/2014/main" pred="{BC3F5AD1-8E7E-4766-AEE4-C26CB524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16783</xdr:colOff>
      <xdr:row>83</xdr:row>
      <xdr:rowOff>47171</xdr:rowOff>
    </xdr:from>
    <xdr:to>
      <xdr:col>14</xdr:col>
      <xdr:colOff>181883</xdr:colOff>
      <xdr:row>102</xdr:row>
      <xdr:rowOff>104321</xdr:rowOff>
    </xdr:to>
    <xdr:graphicFrame macro="">
      <xdr:nvGraphicFramePr>
        <xdr:cNvPr id="18" name="Chart 25">
          <a:extLst>
            <a:ext uri="{FF2B5EF4-FFF2-40B4-BE49-F238E27FC236}">
              <a16:creationId xmlns:a16="http://schemas.microsoft.com/office/drawing/2014/main" id="{909ECF86-6972-4BFF-942C-C94248FE3B92}"/>
            </a:ext>
            <a:ext uri="{147F2762-F138-4A5C-976F-8EAC2B608ADB}">
              <a16:predDERef xmlns:a16="http://schemas.microsoft.com/office/drawing/2014/main" pred="{0A47F491-385B-4476-8DBF-CEA8984C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600982</xdr:colOff>
      <xdr:row>129</xdr:row>
      <xdr:rowOff>48078</xdr:rowOff>
    </xdr:from>
    <xdr:to>
      <xdr:col>27</xdr:col>
      <xdr:colOff>588736</xdr:colOff>
      <xdr:row>149</xdr:row>
      <xdr:rowOff>174625</xdr:rowOff>
    </xdr:to>
    <xdr:graphicFrame macro="">
      <xdr:nvGraphicFramePr>
        <xdr:cNvPr id="19" name="Chart 27">
          <a:extLst>
            <a:ext uri="{FF2B5EF4-FFF2-40B4-BE49-F238E27FC236}">
              <a16:creationId xmlns:a16="http://schemas.microsoft.com/office/drawing/2014/main" id="{B8D47D40-11E9-4914-97CC-2ABE809F310D}"/>
            </a:ext>
            <a:ext uri="{147F2762-F138-4A5C-976F-8EAC2B608ADB}">
              <a16:predDERef xmlns:a16="http://schemas.microsoft.com/office/drawing/2014/main" pred="{909ECF86-6972-4BFF-942C-C94248FE3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581026</xdr:colOff>
      <xdr:row>39</xdr:row>
      <xdr:rowOff>161924</xdr:rowOff>
    </xdr:from>
    <xdr:to>
      <xdr:col>14</xdr:col>
      <xdr:colOff>0</xdr:colOff>
      <xdr:row>59</xdr:row>
      <xdr:rowOff>122463</xdr:rowOff>
    </xdr:to>
    <xdr:graphicFrame macro="">
      <xdr:nvGraphicFramePr>
        <xdr:cNvPr id="32" name="Chart 28">
          <a:extLst>
            <a:ext uri="{FF2B5EF4-FFF2-40B4-BE49-F238E27FC236}">
              <a16:creationId xmlns:a16="http://schemas.microsoft.com/office/drawing/2014/main" id="{91499B74-0D6D-47CB-B6D0-88A0DEBDD5CB}"/>
            </a:ext>
            <a:ext uri="{147F2762-F138-4A5C-976F-8EAC2B608ADB}">
              <a16:predDERef xmlns:a16="http://schemas.microsoft.com/office/drawing/2014/main" pred="{B8D47D40-11E9-4914-97CC-2ABE809F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51709</xdr:colOff>
      <xdr:row>61</xdr:row>
      <xdr:rowOff>81190</xdr:rowOff>
    </xdr:from>
    <xdr:to>
      <xdr:col>43</xdr:col>
      <xdr:colOff>44450</xdr:colOff>
      <xdr:row>80</xdr:row>
      <xdr:rowOff>40368</xdr:rowOff>
    </xdr:to>
    <xdr:graphicFrame macro="">
      <xdr:nvGraphicFramePr>
        <xdr:cNvPr id="38" name="Chart 31">
          <a:extLst>
            <a:ext uri="{FF2B5EF4-FFF2-40B4-BE49-F238E27FC236}">
              <a16:creationId xmlns:a16="http://schemas.microsoft.com/office/drawing/2014/main" id="{4601C961-8806-43F3-82C3-80A0279B5C67}"/>
            </a:ext>
            <a:ext uri="{147F2762-F138-4A5C-976F-8EAC2B608ADB}">
              <a16:predDERef xmlns:a16="http://schemas.microsoft.com/office/drawing/2014/main" pred="{91499B74-0D6D-47CB-B6D0-88A0DEBDD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98426</xdr:colOff>
      <xdr:row>129</xdr:row>
      <xdr:rowOff>69851</xdr:rowOff>
    </xdr:from>
    <xdr:to>
      <xdr:col>14</xdr:col>
      <xdr:colOff>285750</xdr:colOff>
      <xdr:row>149</xdr:row>
      <xdr:rowOff>142875</xdr:rowOff>
    </xdr:to>
    <xdr:graphicFrame macro="">
      <xdr:nvGraphicFramePr>
        <xdr:cNvPr id="25" name="Chart 33">
          <a:extLst>
            <a:ext uri="{FF2B5EF4-FFF2-40B4-BE49-F238E27FC236}">
              <a16:creationId xmlns:a16="http://schemas.microsoft.com/office/drawing/2014/main" id="{1E946DF6-A238-406A-8C4E-31476D693781}"/>
            </a:ext>
            <a:ext uri="{147F2762-F138-4A5C-976F-8EAC2B608ADB}">
              <a16:predDERef xmlns:a16="http://schemas.microsoft.com/office/drawing/2014/main" pred="{4601C961-8806-43F3-82C3-80A0279B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156937</xdr:colOff>
      <xdr:row>61</xdr:row>
      <xdr:rowOff>103868</xdr:rowOff>
    </xdr:from>
    <xdr:to>
      <xdr:col>14</xdr:col>
      <xdr:colOff>154214</xdr:colOff>
      <xdr:row>80</xdr:row>
      <xdr:rowOff>161018</xdr:rowOff>
    </xdr:to>
    <xdr:graphicFrame macro="">
      <xdr:nvGraphicFramePr>
        <xdr:cNvPr id="34" name="Chart 9">
          <a:extLst>
            <a:ext uri="{FF2B5EF4-FFF2-40B4-BE49-F238E27FC236}">
              <a16:creationId xmlns:a16="http://schemas.microsoft.com/office/drawing/2014/main" id="{80293A77-FA0E-488E-80FA-1EC098876F2B}"/>
            </a:ext>
            <a:ext uri="{147F2762-F138-4A5C-976F-8EAC2B608ADB}">
              <a16:predDERef xmlns:a16="http://schemas.microsoft.com/office/drawing/2014/main" pred="{1E946DF6-A238-406A-8C4E-31476D69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581025</xdr:colOff>
      <xdr:row>83</xdr:row>
      <xdr:rowOff>155121</xdr:rowOff>
    </xdr:from>
    <xdr:to>
      <xdr:col>28</xdr:col>
      <xdr:colOff>104321</xdr:colOff>
      <xdr:row>104</xdr:row>
      <xdr:rowOff>78921</xdr:rowOff>
    </xdr:to>
    <xdr:graphicFrame macro="">
      <xdr:nvGraphicFramePr>
        <xdr:cNvPr id="14" name="Chart 12">
          <a:extLst>
            <a:ext uri="{FF2B5EF4-FFF2-40B4-BE49-F238E27FC236}">
              <a16:creationId xmlns:a16="http://schemas.microsoft.com/office/drawing/2014/main" id="{2A609191-CF93-4388-A050-D77E829FEF49}"/>
            </a:ext>
            <a:ext uri="{147F2762-F138-4A5C-976F-8EAC2B608ADB}">
              <a16:predDERef xmlns:a16="http://schemas.microsoft.com/office/drawing/2014/main" pred="{80293A77-FA0E-488E-80FA-1EC09887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598714</xdr:colOff>
      <xdr:row>39</xdr:row>
      <xdr:rowOff>174625</xdr:rowOff>
    </xdr:from>
    <xdr:to>
      <xdr:col>28</xdr:col>
      <xdr:colOff>8164</xdr:colOff>
      <xdr:row>60</xdr:row>
      <xdr:rowOff>79375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94462972-E56E-47A3-85F8-078B242B668D}"/>
            </a:ext>
            <a:ext uri="{147F2762-F138-4A5C-976F-8EAC2B608ADB}">
              <a16:predDERef xmlns:a16="http://schemas.microsoft.com/office/drawing/2014/main" pred="{2A609191-CF93-4388-A050-D77E829FE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571500</xdr:colOff>
      <xdr:row>84</xdr:row>
      <xdr:rowOff>79375</xdr:rowOff>
    </xdr:from>
    <xdr:to>
      <xdr:col>42</xdr:col>
      <xdr:colOff>584200</xdr:colOff>
      <xdr:row>104</xdr:row>
      <xdr:rowOff>174625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233A6C3-D921-4232-9BF9-0592996DAC1F}"/>
            </a:ext>
            <a:ext uri="{147F2762-F138-4A5C-976F-8EAC2B608ADB}">
              <a16:predDERef xmlns:a16="http://schemas.microsoft.com/office/drawing/2014/main" pred="{94462972-E56E-47A3-85F8-078B242B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31750</xdr:colOff>
      <xdr:row>107</xdr:row>
      <xdr:rowOff>0</xdr:rowOff>
    </xdr:from>
    <xdr:to>
      <xdr:col>14</xdr:col>
      <xdr:colOff>158296</xdr:colOff>
      <xdr:row>127</xdr:row>
      <xdr:rowOff>114300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11F456F5-67DA-459B-B46F-0A5EF6EDEA77}"/>
            </a:ext>
            <a:ext uri="{147F2762-F138-4A5C-976F-8EAC2B608ADB}">
              <a16:predDERef xmlns:a16="http://schemas.microsoft.com/office/drawing/2014/main" pred="{0233A6C3-D921-4232-9BF9-0592996D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587375</xdr:colOff>
      <xdr:row>107</xdr:row>
      <xdr:rowOff>15875</xdr:rowOff>
    </xdr:from>
    <xdr:to>
      <xdr:col>28</xdr:col>
      <xdr:colOff>110671</xdr:colOff>
      <xdr:row>127</xdr:row>
      <xdr:rowOff>130175</xdr:rowOff>
    </xdr:to>
    <xdr:graphicFrame macro="">
      <xdr:nvGraphicFramePr>
        <xdr:cNvPr id="6" name="Chart 12">
          <a:extLst>
            <a:ext uri="{FF2B5EF4-FFF2-40B4-BE49-F238E27FC236}">
              <a16:creationId xmlns:a16="http://schemas.microsoft.com/office/drawing/2014/main" id="{75FBB75B-20CB-4575-902F-971C16BB83A6}"/>
            </a:ext>
            <a:ext uri="{147F2762-F138-4A5C-976F-8EAC2B608ADB}">
              <a16:predDERef xmlns:a16="http://schemas.microsoft.com/office/drawing/2014/main" pred="{4C0E4A9E-DFC2-4186-969B-E8384C191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43</xdr:col>
      <xdr:colOff>12700</xdr:colOff>
      <xdr:row>127</xdr:row>
      <xdr:rowOff>95250</xdr:rowOff>
    </xdr:to>
    <xdr:graphicFrame macro="">
      <xdr:nvGraphicFramePr>
        <xdr:cNvPr id="7" name="Chart 21">
          <a:extLst>
            <a:ext uri="{FF2B5EF4-FFF2-40B4-BE49-F238E27FC236}">
              <a16:creationId xmlns:a16="http://schemas.microsoft.com/office/drawing/2014/main" id="{C6B19AC3-9CBA-44A5-BBB5-416BD6D893B9}"/>
            </a:ext>
            <a:ext uri="{147F2762-F138-4A5C-976F-8EAC2B608ADB}">
              <a16:predDERef xmlns:a16="http://schemas.microsoft.com/office/drawing/2014/main" pred="{94462972-E56E-47A3-85F8-078B242B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40</xdr:row>
      <xdr:rowOff>0</xdr:rowOff>
    </xdr:from>
    <xdr:to>
      <xdr:col>43</xdr:col>
      <xdr:colOff>12700</xdr:colOff>
      <xdr:row>60</xdr:row>
      <xdr:rowOff>95250</xdr:rowOff>
    </xdr:to>
    <xdr:graphicFrame macro="">
      <xdr:nvGraphicFramePr>
        <xdr:cNvPr id="9" name="Chart 21">
          <a:extLst>
            <a:ext uri="{FF2B5EF4-FFF2-40B4-BE49-F238E27FC236}">
              <a16:creationId xmlns:a16="http://schemas.microsoft.com/office/drawing/2014/main" id="{084BBEB9-2924-4015-BAA1-545D6A72FB94}"/>
            </a:ext>
            <a:ext uri="{147F2762-F138-4A5C-976F-8EAC2B608ADB}">
              <a16:predDERef xmlns:a16="http://schemas.microsoft.com/office/drawing/2014/main" pred="{94462972-E56E-47A3-85F8-078B242B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215898</xdr:colOff>
      <xdr:row>3</xdr:row>
      <xdr:rowOff>66674</xdr:rowOff>
    </xdr:from>
    <xdr:to>
      <xdr:col>29</xdr:col>
      <xdr:colOff>508000</xdr:colOff>
      <xdr:row>44</xdr:row>
      <xdr:rowOff>63500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B8930019-470D-478D-AD30-879019EE51FD}"/>
            </a:ext>
            <a:ext uri="{147F2762-F138-4A5C-976F-8EAC2B608ADB}">
              <a16:predDERef xmlns:a16="http://schemas.microsoft.com/office/drawing/2014/main" pred="{C01DD3CB-0626-4D30-A372-8BCD9169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444498</xdr:colOff>
      <xdr:row>4</xdr:row>
      <xdr:rowOff>190499</xdr:rowOff>
    </xdr:from>
    <xdr:to>
      <xdr:col>28</xdr:col>
      <xdr:colOff>90237</xdr:colOff>
      <xdr:row>40</xdr:row>
      <xdr:rowOff>73693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8922022F-AE4B-4417-8F8A-9B3103C9CAF3}"/>
            </a:ext>
            <a:ext uri="{147F2762-F138-4A5C-976F-8EAC2B608ADB}">
              <a16:predDERef xmlns:a16="http://schemas.microsoft.com/office/drawing/2014/main" pred="{C01DD3CB-0626-4D30-A372-8BCD9169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12699</xdr:colOff>
      <xdr:row>32</xdr:row>
      <xdr:rowOff>19051</xdr:rowOff>
    </xdr:from>
    <xdr:to>
      <xdr:col>22</xdr:col>
      <xdr:colOff>133350</xdr:colOff>
      <xdr:row>56</xdr:row>
      <xdr:rowOff>145257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FCE1AEBD-D8F8-4830-BEAD-A4DE27300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576262</xdr:colOff>
      <xdr:row>32</xdr:row>
      <xdr:rowOff>8332</xdr:rowOff>
    </xdr:from>
    <xdr:to>
      <xdr:col>9</xdr:col>
      <xdr:colOff>28575</xdr:colOff>
      <xdr:row>56</xdr:row>
      <xdr:rowOff>180974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C0D9629-664F-4637-838F-3B36CF76E05E}"/>
            </a:ext>
            <a:ext uri="{147F2762-F138-4A5C-976F-8EAC2B608ADB}">
              <a16:predDERef xmlns:a16="http://schemas.microsoft.com/office/drawing/2014/main" pred="{FCE1AEBD-D8F8-4830-BEAD-A4DE27300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12699</xdr:colOff>
      <xdr:row>31</xdr:row>
      <xdr:rowOff>19051</xdr:rowOff>
    </xdr:from>
    <xdr:to>
      <xdr:col>22</xdr:col>
      <xdr:colOff>133350</xdr:colOff>
      <xdr:row>55</xdr:row>
      <xdr:rowOff>145257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9090E12B-FB17-4E60-973E-5D796A9D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576262</xdr:colOff>
      <xdr:row>31</xdr:row>
      <xdr:rowOff>8332</xdr:rowOff>
    </xdr:from>
    <xdr:to>
      <xdr:col>9</xdr:col>
      <xdr:colOff>28575</xdr:colOff>
      <xdr:row>55</xdr:row>
      <xdr:rowOff>180974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5B228CC7-9C42-4F78-AE69-DA9594A61BE0}"/>
            </a:ext>
            <a:ext uri="{147F2762-F138-4A5C-976F-8EAC2B608ADB}">
              <a16:predDERef xmlns:a16="http://schemas.microsoft.com/office/drawing/2014/main" pred="{9090E12B-FB17-4E60-973E-5D796A9D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222250</xdr:colOff>
      <xdr:row>29</xdr:row>
      <xdr:rowOff>74083</xdr:rowOff>
    </xdr:from>
    <xdr:to>
      <xdr:col>16</xdr:col>
      <xdr:colOff>412750</xdr:colOff>
      <xdr:row>31</xdr:row>
      <xdr:rowOff>84667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5282AD6-2813-9AD5-3B6B-296BB85C6DE2}"/>
            </a:ext>
          </a:extLst>
        </xdr:cNvPr>
        <xdr:cNvSpPr/>
      </xdr:nvSpPr>
      <xdr:spPr>
        <a:xfrm>
          <a:off x="10572750" y="6233583"/>
          <a:ext cx="190500" cy="391584"/>
        </a:xfrm>
        <a:prstGeom prst="up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211667</xdr:colOff>
      <xdr:row>29</xdr:row>
      <xdr:rowOff>0</xdr:rowOff>
    </xdr:from>
    <xdr:to>
      <xdr:col>12</xdr:col>
      <xdr:colOff>412751</xdr:colOff>
      <xdr:row>29</xdr:row>
      <xdr:rowOff>169332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D4DA7CFF-407D-4B11-9BEC-2556A3CD4596}"/>
            </a:ext>
          </a:extLst>
        </xdr:cNvPr>
        <xdr:cNvSpPr/>
      </xdr:nvSpPr>
      <xdr:spPr>
        <a:xfrm>
          <a:off x="8106834" y="6159500"/>
          <a:ext cx="201084" cy="169332"/>
        </a:xfrm>
        <a:prstGeom prst="star5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201083</xdr:colOff>
      <xdr:row>29</xdr:row>
      <xdr:rowOff>10585</xdr:rowOff>
    </xdr:from>
    <xdr:to>
      <xdr:col>10</xdr:col>
      <xdr:colOff>402167</xdr:colOff>
      <xdr:row>29</xdr:row>
      <xdr:rowOff>179917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1A351D1A-E583-3069-8190-3CE7ACC273E1}"/>
            </a:ext>
          </a:extLst>
        </xdr:cNvPr>
        <xdr:cNvSpPr/>
      </xdr:nvSpPr>
      <xdr:spPr>
        <a:xfrm>
          <a:off x="6868583" y="6170085"/>
          <a:ext cx="201084" cy="169332"/>
        </a:xfrm>
        <a:prstGeom prst="star5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uart Borlase" id="{1C4B9D2A-A610-41B3-B65F-5B399318E728}" userId="S::stuart.borlase@estainternational.com::a852f65e-f62c-4a0a-aff9-b87a06986ed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8" dT="2023-05-31T18:22:08.45" personId="{1C4B9D2A-A610-41B3-B65F-5B399318E728}" id="{D7BD7134-1A57-4A21-8F25-40A0514F2FF7}">
    <text>Add 88 hrs from 2022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8C59-2675-4716-BFD0-964F48F44B2B}">
  <dimension ref="B6:H14"/>
  <sheetViews>
    <sheetView workbookViewId="0">
      <selection activeCell="C20" sqref="C20"/>
    </sheetView>
  </sheetViews>
  <sheetFormatPr defaultColWidth="8.89453125" defaultRowHeight="14.4" x14ac:dyDescent="0.55000000000000004"/>
  <cols>
    <col min="2" max="2" width="12.89453125" bestFit="1" customWidth="1"/>
    <col min="3" max="3" width="14.62890625" style="15" customWidth="1"/>
    <col min="5" max="5" width="15.89453125" customWidth="1"/>
    <col min="6" max="10" width="13.47265625" customWidth="1"/>
  </cols>
  <sheetData>
    <row r="6" spans="2:8" ht="28.8" x14ac:dyDescent="0.55000000000000004">
      <c r="B6" s="18" t="s">
        <v>0</v>
      </c>
      <c r="C6" s="19" t="s">
        <v>1</v>
      </c>
    </row>
    <row r="7" spans="2:8" x14ac:dyDescent="0.55000000000000004">
      <c r="B7" s="16" t="str">
        <f>'Summary-hours'!B8</f>
        <v>Atanacio</v>
      </c>
      <c r="C7" s="20" t="s">
        <v>120</v>
      </c>
      <c r="E7" s="29" t="str">
        <f>ESTA_Projects!B4</f>
        <v>AEP D-Nexus</v>
      </c>
      <c r="F7" s="29" t="s">
        <v>3</v>
      </c>
      <c r="G7" s="29" t="str">
        <f>ESTA_Projects!B13</f>
        <v>MEC BHER EMS</v>
      </c>
    </row>
    <row r="8" spans="2:8" x14ac:dyDescent="0.55000000000000004">
      <c r="B8" s="16" t="str">
        <f>'Summary-hours'!B11</f>
        <v>Caceres</v>
      </c>
      <c r="C8" s="20" t="s">
        <v>2</v>
      </c>
      <c r="E8" s="29" t="s">
        <v>4</v>
      </c>
      <c r="F8" s="29" t="s">
        <v>5</v>
      </c>
      <c r="G8" s="29" t="s">
        <v>6</v>
      </c>
    </row>
    <row r="9" spans="2:8" x14ac:dyDescent="0.55000000000000004">
      <c r="B9" s="16" t="str">
        <f>'Summary-hours'!B13</f>
        <v>Farah</v>
      </c>
      <c r="C9" s="20" t="s">
        <v>2</v>
      </c>
      <c r="E9" s="29" t="s">
        <v>7</v>
      </c>
      <c r="F9" s="29" t="s">
        <v>8</v>
      </c>
      <c r="G9" s="55" t="s">
        <v>9</v>
      </c>
      <c r="H9" s="30" t="s">
        <v>10</v>
      </c>
    </row>
    <row r="10" spans="2:8" x14ac:dyDescent="0.55000000000000004">
      <c r="B10" s="16" t="str">
        <f>'Summary-hours'!B19</f>
        <v>Shaeffer</v>
      </c>
      <c r="C10" s="20" t="s">
        <v>2</v>
      </c>
      <c r="E10" s="29" t="s">
        <v>11</v>
      </c>
    </row>
    <row r="11" spans="2:8" x14ac:dyDescent="0.55000000000000004">
      <c r="B11" s="16" t="str">
        <f>'Summary-hours'!B21</f>
        <v>Uluski</v>
      </c>
      <c r="C11" s="20" t="s">
        <v>2</v>
      </c>
      <c r="E11" s="29" t="s">
        <v>12</v>
      </c>
      <c r="F11" s="29" t="s">
        <v>13</v>
      </c>
    </row>
    <row r="12" spans="2:8" x14ac:dyDescent="0.55000000000000004">
      <c r="B12" s="16" t="str">
        <f>'Summary-hours'!B22</f>
        <v>Wasley</v>
      </c>
      <c r="C12" s="20" t="s">
        <v>2</v>
      </c>
      <c r="E12" s="29" t="s">
        <v>14</v>
      </c>
      <c r="F12" s="29" t="s">
        <v>15</v>
      </c>
    </row>
    <row r="13" spans="2:8" x14ac:dyDescent="0.55000000000000004">
      <c r="B13" s="16" t="str">
        <f>'Summary-hours'!B23</f>
        <v>Abad</v>
      </c>
      <c r="C13" s="20" t="s">
        <v>2</v>
      </c>
      <c r="E13" s="29" t="s">
        <v>16</v>
      </c>
      <c r="F13" s="29" t="s">
        <v>17</v>
      </c>
    </row>
    <row r="14" spans="2:8" x14ac:dyDescent="0.55000000000000004">
      <c r="B14" t="s">
        <v>79</v>
      </c>
    </row>
  </sheetData>
  <conditionalFormatting sqref="C7:C1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249" operator="containsText" text="Y">
      <formula>NOT(ISERROR(SEARCH("Y",C7)))</formula>
    </cfRule>
    <cfRule type="cellIs" dxfId="6" priority="250" operator="equal">
      <formula>"Y"</formula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7" location="'AEP D_Nexus'!A1" display="AEP D-Nexus" xr:uid="{624D7398-4A8B-49B4-B7F9-E3831AFC51FD}"/>
    <hyperlink ref="G7" location="BHE_MEC_BHER!A1" display="MEC BHER EMS" xr:uid="{1D036BA8-1A49-43BE-B2B6-373B06E33695}"/>
    <hyperlink ref="E8" location="'ANDE_ADMS  '!A1" display="ANDE" xr:uid="{D4B6F51D-5B41-486F-853B-D2BA327D3F5B}"/>
    <hyperlink ref="F7" location="'BWP ADMS'!A1" display="BWP ADMS" xr:uid="{71C0BC94-E6B8-476A-BBC0-A146B6130B56}"/>
    <hyperlink ref="F8" location="'EC_CELEC-EP'!A1" display="EC_CELEC-EP" xr:uid="{C533A10D-84E7-463D-AE76-AFE86DA9392E}"/>
    <hyperlink ref="E10" location="'ATCO_OMS Support'!A1" display="ATCO " xr:uid="{FF27EA18-CA51-474D-B77B-510E488A4DC3}"/>
    <hyperlink ref="E11" location="Barbados!A1" display="Barbados" xr:uid="{39231CFB-3704-490C-A2B7-DDEA6755B1C6}"/>
    <hyperlink ref="F11" location="Lansing!A1" display="Lansing BWP" xr:uid="{636829A5-8AF5-4B00-B66D-4032FFE8F021}"/>
    <hyperlink ref="E12" location="'BEL_ED-LF'!A1" display="Belize_ED" xr:uid="{5799E355-FB4D-4D20-B961-A8BD366BBDA7}"/>
    <hyperlink ref="F12" location="TPC!A1" display="TPC" xr:uid="{610BD179-9FEC-4B4B-8F8E-611FC2E27AB8}"/>
    <hyperlink ref="E13" location="'NV Energy'!A1" display="NV Energy" xr:uid="{B61D10FE-9B0D-42A1-A344-9BBB0C4B0442}"/>
    <hyperlink ref="F13" location="MERALCO!A1" display="MERLACO" xr:uid="{759DA949-82B4-46DB-A08A-372FFEEE36CE}"/>
    <hyperlink ref="E9" location="'NIPSCO_EMS'!A1" display="NIPSCO_EMS" xr:uid="{1964510D-F46A-4BF4-9685-6A7ABF3BFF52}"/>
    <hyperlink ref="F9" location="UNOPS_VN!A1" display="UNOPS -VN " xr:uid="{AE64B54C-CB80-4786-B507-DC20EA71ACB9}"/>
    <hyperlink ref="G9" location="'WB_EVN'!A1" display="WB_EVN" xr:uid="{DD7D1389-EE6E-446D-8B78-7891B5009B23}"/>
    <hyperlink ref="H9" location="SDGE!A1" display="SDGE" xr:uid="{8F35F6F7-DE40-4EA0-B663-8756A51F0479}"/>
    <hyperlink ref="G8" location="'Avangrid_NY'!A1" display="Avangrid NY" xr:uid="{D6E6DA32-4134-4737-A662-288FDFF9D7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DF52-6839-4CDC-891D-D1CE1FE375F0}">
  <dimension ref="A1:AE55"/>
  <sheetViews>
    <sheetView showZeros="0" zoomScale="73" zoomScaleNormal="90" workbookViewId="0">
      <selection activeCell="T46" sqref="T46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x14ac:dyDescent="0.95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154">
        <v>0</v>
      </c>
      <c r="H6" s="154">
        <v>0</v>
      </c>
      <c r="I6" s="35"/>
      <c r="J6" s="154"/>
      <c r="K6" s="35"/>
      <c r="L6" s="35"/>
      <c r="M6" s="154"/>
      <c r="N6" s="177"/>
      <c r="O6" s="35"/>
      <c r="P6" s="131"/>
      <c r="Q6" s="131"/>
      <c r="R6" s="44"/>
      <c r="S6" s="131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72">
        <v>0</v>
      </c>
      <c r="F7" s="72">
        <v>0</v>
      </c>
      <c r="G7" s="72">
        <v>0</v>
      </c>
      <c r="H7" s="154">
        <v>0</v>
      </c>
      <c r="I7" s="33"/>
      <c r="J7" s="33"/>
      <c r="K7" s="33"/>
      <c r="L7" s="33"/>
      <c r="M7" s="33"/>
      <c r="N7" s="166"/>
      <c r="O7" s="35"/>
      <c r="P7" s="131"/>
      <c r="Q7" s="131"/>
      <c r="R7" s="44"/>
      <c r="S7" s="131"/>
      <c r="T7" s="35"/>
      <c r="U7" s="37"/>
      <c r="V7" s="37"/>
      <c r="W7" s="37"/>
      <c r="X7" s="37"/>
      <c r="Y7" s="37"/>
      <c r="Z7" s="128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27</v>
      </c>
      <c r="D8" s="33">
        <v>41</v>
      </c>
      <c r="E8" s="44">
        <v>26</v>
      </c>
      <c r="F8" s="44">
        <v>23.5</v>
      </c>
      <c r="G8" s="33">
        <v>17</v>
      </c>
      <c r="H8" s="33">
        <v>41.5</v>
      </c>
      <c r="I8" s="33">
        <v>27</v>
      </c>
      <c r="J8" s="33">
        <v>13</v>
      </c>
      <c r="K8" s="33">
        <v>16</v>
      </c>
      <c r="L8" s="33">
        <v>49.5</v>
      </c>
      <c r="M8" s="33">
        <v>66.5</v>
      </c>
      <c r="N8" s="176">
        <v>1.5</v>
      </c>
      <c r="O8" s="35"/>
      <c r="P8" s="35"/>
      <c r="Q8" s="35"/>
      <c r="R8" s="37"/>
      <c r="S8" s="35"/>
      <c r="T8" s="35"/>
      <c r="U8" s="37"/>
      <c r="V8" s="37"/>
      <c r="W8" s="37"/>
      <c r="X8" s="37"/>
      <c r="Y8" s="37"/>
      <c r="Z8" s="128"/>
      <c r="AB8" s="193">
        <f>SUM(C8:I8)</f>
        <v>203</v>
      </c>
      <c r="AC8" s="164"/>
      <c r="AD8" s="191">
        <f>AC8-AB8</f>
        <v>-203</v>
      </c>
    </row>
    <row r="9" spans="1:31" x14ac:dyDescent="0.55000000000000004">
      <c r="B9" s="8" t="str">
        <f>'Summary-hours'!B9</f>
        <v>Alaghehband</v>
      </c>
      <c r="C9" s="33">
        <v>0</v>
      </c>
      <c r="D9" s="33"/>
      <c r="E9" s="44"/>
      <c r="F9" s="69"/>
      <c r="G9" s="69"/>
      <c r="H9" s="33"/>
      <c r="I9" s="33"/>
      <c r="J9" s="33"/>
      <c r="K9" s="33"/>
      <c r="L9" s="33"/>
      <c r="M9" s="33"/>
      <c r="N9" s="176"/>
      <c r="O9" s="35"/>
      <c r="P9" s="35"/>
      <c r="Q9" s="35"/>
      <c r="R9" s="37"/>
      <c r="S9" s="35"/>
      <c r="T9" s="35"/>
      <c r="U9" s="37"/>
      <c r="V9" s="37"/>
      <c r="W9" s="37"/>
      <c r="X9" s="37"/>
      <c r="Y9" s="37"/>
      <c r="Z9" s="128"/>
      <c r="AB9" s="193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44">
        <v>0</v>
      </c>
      <c r="F10" s="44">
        <v>0</v>
      </c>
      <c r="G10" s="33">
        <v>0</v>
      </c>
      <c r="H10" s="33">
        <v>0</v>
      </c>
      <c r="I10" s="33"/>
      <c r="J10" s="33"/>
      <c r="K10" s="33"/>
      <c r="L10" s="33"/>
      <c r="M10" s="33"/>
      <c r="N10" s="176"/>
      <c r="O10" s="35"/>
      <c r="P10" s="35"/>
      <c r="Q10" s="35"/>
      <c r="R10" s="37"/>
      <c r="S10" s="35"/>
      <c r="T10" s="35"/>
      <c r="U10" s="37"/>
      <c r="V10" s="37"/>
      <c r="W10" s="37"/>
      <c r="X10" s="37"/>
      <c r="Y10" s="37"/>
      <c r="Z10" s="128"/>
      <c r="AB10" s="193">
        <f t="shared" ref="AB10:AB28" si="0">SUM(C10:I10)</f>
        <v>0</v>
      </c>
      <c r="AC10" s="164"/>
      <c r="AD10" s="191"/>
    </row>
    <row r="11" spans="1:31" x14ac:dyDescent="0.55000000000000004">
      <c r="B11" s="8" t="str">
        <f>'Summary-hours'!B11</f>
        <v>Caceres</v>
      </c>
      <c r="C11" s="33">
        <v>26</v>
      </c>
      <c r="D11" s="33">
        <v>74</v>
      </c>
      <c r="E11" s="44">
        <v>80</v>
      </c>
      <c r="F11" s="44">
        <v>86</v>
      </c>
      <c r="G11" s="33">
        <v>122</v>
      </c>
      <c r="H11" s="33">
        <v>60</v>
      </c>
      <c r="I11" s="33">
        <v>114</v>
      </c>
      <c r="J11" s="33">
        <v>50</v>
      </c>
      <c r="K11" s="33">
        <v>77</v>
      </c>
      <c r="L11" s="33">
        <v>69</v>
      </c>
      <c r="M11" s="33">
        <v>78</v>
      </c>
      <c r="N11" s="176">
        <v>32</v>
      </c>
      <c r="O11" s="35"/>
      <c r="P11" s="35"/>
      <c r="Q11" s="35"/>
      <c r="R11" s="37"/>
      <c r="S11" s="35"/>
      <c r="T11" s="35"/>
      <c r="U11" s="37"/>
      <c r="V11" s="37"/>
      <c r="W11" s="37"/>
      <c r="X11" s="37"/>
      <c r="Y11" s="37"/>
      <c r="Z11" s="128"/>
      <c r="AB11" s="193">
        <f t="shared" si="0"/>
        <v>562</v>
      </c>
      <c r="AC11" s="164"/>
      <c r="AD11" s="191">
        <f t="shared" ref="AD11:AD29" si="1">AC11-AB11</f>
        <v>-562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44">
        <v>0</v>
      </c>
      <c r="F12" s="44">
        <v>0</v>
      </c>
      <c r="G12" s="33">
        <v>0</v>
      </c>
      <c r="H12" s="33">
        <v>0</v>
      </c>
      <c r="I12" s="33"/>
      <c r="J12" s="33"/>
      <c r="K12" s="33"/>
      <c r="L12" s="33"/>
      <c r="M12" s="33"/>
      <c r="N12" s="176"/>
      <c r="O12" s="35"/>
      <c r="P12" s="35"/>
      <c r="Q12" s="35"/>
      <c r="R12" s="37"/>
      <c r="S12" s="35"/>
      <c r="T12" s="35"/>
      <c r="U12" s="37"/>
      <c r="V12" s="37"/>
      <c r="W12" s="37"/>
      <c r="X12" s="37"/>
      <c r="Y12" s="37"/>
      <c r="Z12" s="128"/>
      <c r="AB12" s="193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44">
        <v>0</v>
      </c>
      <c r="F13" s="44">
        <v>0</v>
      </c>
      <c r="G13" s="33">
        <v>0</v>
      </c>
      <c r="H13" s="33">
        <v>0</v>
      </c>
      <c r="I13" s="33"/>
      <c r="J13" s="33"/>
      <c r="K13" s="33"/>
      <c r="L13" s="33"/>
      <c r="M13" s="33"/>
      <c r="N13" s="176"/>
      <c r="O13" s="35"/>
      <c r="P13" s="35"/>
      <c r="Q13" s="35"/>
      <c r="R13" s="37"/>
      <c r="S13" s="35"/>
      <c r="T13" s="35"/>
      <c r="U13" s="37"/>
      <c r="V13" s="37"/>
      <c r="W13" s="37"/>
      <c r="X13" s="37"/>
      <c r="Y13" s="37"/>
      <c r="Z13" s="128"/>
      <c r="AB13" s="193">
        <f t="shared" si="0"/>
        <v>0</v>
      </c>
      <c r="AC13" s="164"/>
      <c r="AD13" s="191">
        <f t="shared" si="1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44">
        <v>0</v>
      </c>
      <c r="F14" s="44"/>
      <c r="G14" s="33">
        <v>2</v>
      </c>
      <c r="H14" s="33">
        <v>40</v>
      </c>
      <c r="I14" s="33">
        <v>4</v>
      </c>
      <c r="J14" s="33">
        <v>0</v>
      </c>
      <c r="K14" s="33">
        <v>25</v>
      </c>
      <c r="L14" s="33">
        <v>43</v>
      </c>
      <c r="M14" s="33">
        <v>1</v>
      </c>
      <c r="N14" s="176">
        <v>8</v>
      </c>
      <c r="O14" s="35"/>
      <c r="P14" s="35"/>
      <c r="Q14" s="35"/>
      <c r="R14" s="37"/>
      <c r="S14" s="35"/>
      <c r="T14" s="35"/>
      <c r="U14" s="37"/>
      <c r="V14" s="37"/>
      <c r="W14" s="37"/>
      <c r="X14" s="37"/>
      <c r="Y14" s="37"/>
      <c r="Z14" s="128"/>
      <c r="AB14" s="193">
        <f t="shared" si="0"/>
        <v>46</v>
      </c>
      <c r="AC14" s="164"/>
      <c r="AD14" s="191">
        <f t="shared" si="1"/>
        <v>-46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44">
        <v>0</v>
      </c>
      <c r="F15" s="44">
        <v>2</v>
      </c>
      <c r="G15" s="33">
        <v>1</v>
      </c>
      <c r="H15" s="33">
        <v>60</v>
      </c>
      <c r="I15" s="33"/>
      <c r="J15" s="33">
        <v>0</v>
      </c>
      <c r="K15" s="33">
        <v>0</v>
      </c>
      <c r="L15" s="33">
        <v>0</v>
      </c>
      <c r="M15" s="33">
        <v>0</v>
      </c>
      <c r="N15" s="176">
        <v>0</v>
      </c>
      <c r="O15" s="35"/>
      <c r="P15" s="35"/>
      <c r="Q15" s="35"/>
      <c r="R15" s="37"/>
      <c r="S15" s="35"/>
      <c r="T15" s="35"/>
      <c r="U15" s="37"/>
      <c r="V15" s="37"/>
      <c r="W15" s="37"/>
      <c r="X15" s="37"/>
      <c r="Y15" s="37"/>
      <c r="Z15" s="128"/>
      <c r="AB15" s="193">
        <f t="shared" si="0"/>
        <v>63</v>
      </c>
      <c r="AC15" s="164"/>
      <c r="AD15" s="191">
        <f t="shared" si="1"/>
        <v>-63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44">
        <v>0</v>
      </c>
      <c r="F16" s="44">
        <v>0</v>
      </c>
      <c r="G16" s="33">
        <v>0</v>
      </c>
      <c r="H16" s="33">
        <v>0</v>
      </c>
      <c r="I16" s="33"/>
      <c r="J16" s="33"/>
      <c r="K16" s="33"/>
      <c r="L16" s="33"/>
      <c r="M16" s="33"/>
      <c r="N16" s="176"/>
      <c r="O16" s="35"/>
      <c r="P16" s="35"/>
      <c r="Q16" s="35"/>
      <c r="R16" s="37"/>
      <c r="S16" s="35"/>
      <c r="T16" s="35"/>
      <c r="U16" s="37"/>
      <c r="V16" s="37"/>
      <c r="W16" s="37"/>
      <c r="X16" s="37"/>
      <c r="Y16" s="37"/>
      <c r="Z16" s="128"/>
      <c r="AB16" s="193">
        <f t="shared" si="0"/>
        <v>0</v>
      </c>
      <c r="AC16" s="164"/>
      <c r="AD16" s="191">
        <f t="shared" si="1"/>
        <v>0</v>
      </c>
    </row>
    <row r="17" spans="2:30" x14ac:dyDescent="0.55000000000000004">
      <c r="B17" s="8" t="str">
        <f>'Summary-hours'!B17</f>
        <v>Rodas</v>
      </c>
      <c r="C17" s="33">
        <v>96.5</v>
      </c>
      <c r="D17" s="33">
        <v>101</v>
      </c>
      <c r="E17" s="44">
        <v>95.5</v>
      </c>
      <c r="F17" s="44">
        <v>125</v>
      </c>
      <c r="G17" s="33">
        <v>74</v>
      </c>
      <c r="H17" s="33">
        <v>65</v>
      </c>
      <c r="I17" s="33">
        <v>126</v>
      </c>
      <c r="J17" s="33">
        <v>121</v>
      </c>
      <c r="K17" s="33">
        <v>77</v>
      </c>
      <c r="L17" s="33">
        <v>104</v>
      </c>
      <c r="M17" s="33">
        <v>92.5</v>
      </c>
      <c r="N17" s="176">
        <v>76</v>
      </c>
      <c r="O17" s="35"/>
      <c r="P17" s="35"/>
      <c r="Q17" s="35"/>
      <c r="R17" s="37"/>
      <c r="S17" s="35"/>
      <c r="T17" s="35"/>
      <c r="U17" s="37"/>
      <c r="V17" s="37"/>
      <c r="W17" s="37"/>
      <c r="X17" s="37"/>
      <c r="Y17" s="37"/>
      <c r="Z17" s="128"/>
      <c r="AB17" s="193">
        <f t="shared" si="0"/>
        <v>683</v>
      </c>
      <c r="AC17" s="164"/>
      <c r="AD17" s="191">
        <f t="shared" si="1"/>
        <v>-683</v>
      </c>
    </row>
    <row r="18" spans="2:30" x14ac:dyDescent="0.55000000000000004">
      <c r="B18" s="8" t="str">
        <f>'Summary-hours'!B18</f>
        <v>Saffarpour</v>
      </c>
      <c r="C18" s="33">
        <v>64</v>
      </c>
      <c r="D18" s="33">
        <v>20</v>
      </c>
      <c r="E18" s="44">
        <v>0</v>
      </c>
      <c r="F18" s="44">
        <v>46</v>
      </c>
      <c r="G18" s="33">
        <v>0</v>
      </c>
      <c r="H18" s="33">
        <v>0.5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176"/>
      <c r="O18" s="35">
        <v>0</v>
      </c>
      <c r="P18" s="35">
        <v>0</v>
      </c>
      <c r="Q18" s="35">
        <v>0</v>
      </c>
      <c r="R18" s="37">
        <v>0</v>
      </c>
      <c r="S18" s="35">
        <v>0</v>
      </c>
      <c r="T18" s="35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128">
        <v>0</v>
      </c>
      <c r="AB18" s="193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44">
        <v>0</v>
      </c>
      <c r="F19" s="44">
        <v>0</v>
      </c>
      <c r="G19" s="33">
        <v>0</v>
      </c>
      <c r="H19" s="33">
        <v>0</v>
      </c>
      <c r="I19" s="33"/>
      <c r="J19" s="33"/>
      <c r="K19" s="33"/>
      <c r="L19" s="33"/>
      <c r="M19" s="33"/>
      <c r="N19" s="176"/>
      <c r="O19" s="35"/>
      <c r="P19" s="35"/>
      <c r="Q19" s="35"/>
      <c r="R19" s="37"/>
      <c r="S19" s="35"/>
      <c r="T19" s="35"/>
      <c r="U19" s="37"/>
      <c r="V19" s="37"/>
      <c r="W19" s="37"/>
      <c r="X19" s="37"/>
      <c r="Y19" s="37"/>
      <c r="Z19" s="128"/>
      <c r="AB19" s="193">
        <f t="shared" si="0"/>
        <v>0</v>
      </c>
      <c r="AC19" s="164"/>
      <c r="AD19" s="191">
        <f t="shared" si="1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44">
        <v>0</v>
      </c>
      <c r="F20" s="44">
        <v>0</v>
      </c>
      <c r="G20" s="33">
        <v>0</v>
      </c>
      <c r="H20" s="33">
        <v>0</v>
      </c>
      <c r="I20" s="33"/>
      <c r="J20" s="33"/>
      <c r="K20" s="33"/>
      <c r="L20" s="33"/>
      <c r="M20" s="33"/>
      <c r="N20" s="176"/>
      <c r="O20" s="35"/>
      <c r="P20" s="35"/>
      <c r="Q20" s="35"/>
      <c r="R20" s="37"/>
      <c r="S20" s="35"/>
      <c r="T20" s="35"/>
      <c r="U20" s="37"/>
      <c r="V20" s="37"/>
      <c r="W20" s="37"/>
      <c r="X20" s="37"/>
      <c r="Y20" s="37"/>
      <c r="Z20" s="128"/>
      <c r="AB20" s="193">
        <f t="shared" si="0"/>
        <v>0</v>
      </c>
      <c r="AC20" s="164"/>
      <c r="AD20" s="191">
        <f t="shared" si="1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44">
        <v>0</v>
      </c>
      <c r="F21" s="44">
        <v>0</v>
      </c>
      <c r="G21" s="33">
        <v>0</v>
      </c>
      <c r="H21" s="33">
        <v>0</v>
      </c>
      <c r="I21" s="33"/>
      <c r="J21" s="33"/>
      <c r="K21" s="33"/>
      <c r="L21" s="33"/>
      <c r="M21" s="33"/>
      <c r="N21" s="176"/>
      <c r="O21" s="35"/>
      <c r="P21" s="35"/>
      <c r="Q21" s="35"/>
      <c r="R21" s="37"/>
      <c r="S21" s="35"/>
      <c r="T21" s="35"/>
      <c r="U21" s="37"/>
      <c r="V21" s="37"/>
      <c r="W21" s="37"/>
      <c r="X21" s="37"/>
      <c r="Y21" s="37"/>
      <c r="Z21" s="128"/>
      <c r="AB21" s="193">
        <f t="shared" si="0"/>
        <v>0</v>
      </c>
      <c r="AC21" s="164"/>
      <c r="AD21" s="191">
        <f t="shared" si="1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44">
        <v>0</v>
      </c>
      <c r="F22" s="44">
        <v>9</v>
      </c>
      <c r="G22" s="33">
        <v>0</v>
      </c>
      <c r="H22" s="33">
        <v>40</v>
      </c>
      <c r="I22" s="33"/>
      <c r="J22" s="33">
        <v>0</v>
      </c>
      <c r="K22" s="33">
        <v>0</v>
      </c>
      <c r="L22" s="33">
        <v>0</v>
      </c>
      <c r="M22" s="33">
        <v>0</v>
      </c>
      <c r="N22" s="176">
        <v>0</v>
      </c>
      <c r="O22" s="35"/>
      <c r="P22" s="35"/>
      <c r="Q22" s="35"/>
      <c r="R22" s="37"/>
      <c r="S22" s="35"/>
      <c r="T22" s="35"/>
      <c r="U22" s="37"/>
      <c r="V22" s="37"/>
      <c r="W22" s="37"/>
      <c r="X22" s="37"/>
      <c r="Y22" s="37"/>
      <c r="Z22" s="128"/>
      <c r="AB22" s="193">
        <f t="shared" si="0"/>
        <v>49</v>
      </c>
      <c r="AC22" s="164"/>
      <c r="AD22" s="191">
        <f t="shared" si="1"/>
        <v>-49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132">
        <v>0</v>
      </c>
      <c r="F23" s="132">
        <v>0</v>
      </c>
      <c r="G23" s="155">
        <v>0</v>
      </c>
      <c r="H23" s="155">
        <v>0</v>
      </c>
      <c r="I23" s="33"/>
      <c r="J23" s="33"/>
      <c r="K23" s="33"/>
      <c r="L23" s="33"/>
      <c r="M23" s="33"/>
      <c r="N23" s="38"/>
      <c r="O23" s="35"/>
      <c r="P23" s="35"/>
      <c r="Q23" s="35"/>
      <c r="R23" s="37"/>
      <c r="S23" s="35"/>
      <c r="T23" s="35"/>
      <c r="U23" s="37"/>
      <c r="V23" s="37"/>
      <c r="W23" s="37"/>
      <c r="X23" s="37"/>
      <c r="Y23" s="37"/>
      <c r="Z23" s="128"/>
      <c r="AB23" s="193">
        <f t="shared" si="0"/>
        <v>0</v>
      </c>
      <c r="AC23" s="164"/>
      <c r="AD23" s="191">
        <f t="shared" si="1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132">
        <v>0</v>
      </c>
      <c r="F24" s="132">
        <v>0</v>
      </c>
      <c r="G24" s="125">
        <v>0</v>
      </c>
      <c r="H24" s="155">
        <v>0</v>
      </c>
      <c r="I24" s="33"/>
      <c r="J24" s="33"/>
      <c r="K24" s="33"/>
      <c r="L24" s="33"/>
      <c r="M24" s="33"/>
      <c r="N24" s="38"/>
      <c r="O24" s="35"/>
      <c r="P24" s="35"/>
      <c r="Q24" s="35"/>
      <c r="R24" s="37"/>
      <c r="S24" s="35"/>
      <c r="T24" s="35"/>
      <c r="U24" s="37"/>
      <c r="V24" s="37"/>
      <c r="W24" s="37"/>
      <c r="X24" s="37"/>
      <c r="Y24" s="37"/>
      <c r="Z24" s="128"/>
      <c r="AB24" s="193">
        <f t="shared" si="0"/>
        <v>0</v>
      </c>
      <c r="AC24" s="164"/>
      <c r="AD24" s="191">
        <f t="shared" si="1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132">
        <v>0</v>
      </c>
      <c r="F25" s="132">
        <v>0</v>
      </c>
      <c r="G25" s="125">
        <v>0</v>
      </c>
      <c r="H25" s="155">
        <v>0</v>
      </c>
      <c r="I25" s="33"/>
      <c r="J25" s="33"/>
      <c r="K25" s="33"/>
      <c r="L25" s="33"/>
      <c r="M25" s="33"/>
      <c r="N25" s="38"/>
      <c r="O25" s="35"/>
      <c r="P25" s="35"/>
      <c r="Q25" s="35"/>
      <c r="R25" s="37"/>
      <c r="S25" s="35"/>
      <c r="T25" s="35"/>
      <c r="U25" s="37"/>
      <c r="V25" s="37"/>
      <c r="W25" s="37"/>
      <c r="X25" s="37"/>
      <c r="Y25" s="37"/>
      <c r="Z25" s="128"/>
      <c r="AB25" s="193">
        <f t="shared" si="0"/>
        <v>0</v>
      </c>
      <c r="AC25" s="164"/>
      <c r="AD25" s="191">
        <f t="shared" si="1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132">
        <v>0</v>
      </c>
      <c r="F26" s="132">
        <v>0</v>
      </c>
      <c r="G26" s="155">
        <v>0</v>
      </c>
      <c r="H26" s="155">
        <v>0</v>
      </c>
      <c r="I26" s="33"/>
      <c r="J26" s="33"/>
      <c r="K26" s="33"/>
      <c r="L26" s="33"/>
      <c r="M26" s="33"/>
      <c r="N26" s="38"/>
      <c r="O26" s="35"/>
      <c r="P26" s="35"/>
      <c r="Q26" s="35"/>
      <c r="R26" s="37"/>
      <c r="S26" s="35"/>
      <c r="T26" s="35"/>
      <c r="U26" s="37"/>
      <c r="V26" s="37"/>
      <c r="W26" s="37"/>
      <c r="X26" s="37"/>
      <c r="Y26" s="37"/>
      <c r="Z26" s="128"/>
      <c r="AB26" s="193">
        <f t="shared" si="0"/>
        <v>0</v>
      </c>
      <c r="AC26" s="164"/>
      <c r="AD26" s="191">
        <f t="shared" si="1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155">
        <v>0</v>
      </c>
      <c r="H27" s="155">
        <v>0</v>
      </c>
      <c r="I27" s="33"/>
      <c r="J27" s="33"/>
      <c r="K27" s="33"/>
      <c r="L27" s="33"/>
      <c r="M27" s="37"/>
      <c r="N27" s="38"/>
      <c r="O27" s="35"/>
      <c r="P27" s="35"/>
      <c r="Q27" s="35"/>
      <c r="R27" s="37"/>
      <c r="S27" s="35"/>
      <c r="T27" s="35"/>
      <c r="U27" s="37"/>
      <c r="V27" s="37"/>
      <c r="W27" s="37"/>
      <c r="X27" s="37"/>
      <c r="Y27" s="37"/>
      <c r="Z27" s="128"/>
      <c r="AB27" s="193">
        <f t="shared" si="0"/>
        <v>0</v>
      </c>
      <c r="AC27" s="164"/>
      <c r="AD27" s="191">
        <f t="shared" si="1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155">
        <v>0</v>
      </c>
      <c r="H28" s="155">
        <v>0</v>
      </c>
      <c r="I28" s="155"/>
      <c r="J28" s="155"/>
      <c r="K28" s="39"/>
      <c r="L28" s="39"/>
      <c r="M28" s="39"/>
      <c r="N28" s="40"/>
      <c r="O28" s="35"/>
      <c r="P28" s="35"/>
      <c r="Q28" s="35"/>
      <c r="R28" s="37"/>
      <c r="S28" s="35"/>
      <c r="T28" s="35"/>
      <c r="U28" s="37"/>
      <c r="V28" s="37"/>
      <c r="W28" s="37"/>
      <c r="X28" s="37"/>
      <c r="Y28" s="37"/>
      <c r="Z28" s="128"/>
      <c r="AB28" s="193">
        <f t="shared" si="0"/>
        <v>0</v>
      </c>
      <c r="AC28" s="164"/>
      <c r="AD28" s="191">
        <f t="shared" si="1"/>
        <v>0</v>
      </c>
    </row>
    <row r="29" spans="2:30" ht="14.7" thickBot="1" x14ac:dyDescent="0.6">
      <c r="B29" s="12" t="s">
        <v>109</v>
      </c>
      <c r="C29" s="41">
        <f>SUM(C8:C28)</f>
        <v>213.5</v>
      </c>
      <c r="D29" s="41">
        <f t="shared" ref="D29:N29" si="2">SUM(D8:D28)</f>
        <v>236</v>
      </c>
      <c r="E29" s="41">
        <f t="shared" si="2"/>
        <v>201.5</v>
      </c>
      <c r="F29" s="41">
        <f t="shared" si="2"/>
        <v>291.5</v>
      </c>
      <c r="G29" s="41">
        <f t="shared" si="2"/>
        <v>216</v>
      </c>
      <c r="H29" s="41">
        <f t="shared" si="2"/>
        <v>307</v>
      </c>
      <c r="I29" s="41">
        <f t="shared" si="2"/>
        <v>271</v>
      </c>
      <c r="J29" s="41">
        <f t="shared" si="2"/>
        <v>184</v>
      </c>
      <c r="K29" s="41">
        <f t="shared" si="2"/>
        <v>195</v>
      </c>
      <c r="L29" s="41">
        <f t="shared" si="2"/>
        <v>265.5</v>
      </c>
      <c r="M29" s="41">
        <f t="shared" si="2"/>
        <v>238</v>
      </c>
      <c r="N29" s="42">
        <f t="shared" si="2"/>
        <v>117.5</v>
      </c>
      <c r="O29" s="41">
        <f t="shared" ref="O29:Z29" si="3">SUM(O8:O28)</f>
        <v>0</v>
      </c>
      <c r="P29" s="41">
        <f t="shared" si="3"/>
        <v>0</v>
      </c>
      <c r="Q29" s="41">
        <f t="shared" si="3"/>
        <v>0</v>
      </c>
      <c r="R29" s="41">
        <f t="shared" si="3"/>
        <v>0</v>
      </c>
      <c r="S29" s="41">
        <f t="shared" si="3"/>
        <v>0</v>
      </c>
      <c r="T29" s="41">
        <f t="shared" si="3"/>
        <v>0</v>
      </c>
      <c r="U29" s="41">
        <f t="shared" si="3"/>
        <v>0</v>
      </c>
      <c r="V29" s="41">
        <f t="shared" si="3"/>
        <v>0</v>
      </c>
      <c r="W29" s="41">
        <f t="shared" si="3"/>
        <v>0</v>
      </c>
      <c r="X29" s="41">
        <f t="shared" si="3"/>
        <v>0</v>
      </c>
      <c r="Y29" s="41">
        <f t="shared" si="3"/>
        <v>0</v>
      </c>
      <c r="Z29" s="84">
        <f t="shared" si="3"/>
        <v>0</v>
      </c>
      <c r="AB29" s="187">
        <f>SUM(AB8:AB28)</f>
        <v>1606</v>
      </c>
      <c r="AC29" s="186"/>
      <c r="AD29" s="192">
        <f t="shared" si="1"/>
        <v>-1606</v>
      </c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116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234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>
        <v>0</v>
      </c>
      <c r="M41" s="115">
        <v>4.5</v>
      </c>
      <c r="N41" s="234">
        <v>5</v>
      </c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234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234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234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234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234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234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234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234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37"/>
      <c r="J50" s="37">
        <v>100</v>
      </c>
      <c r="K50" s="37">
        <v>60</v>
      </c>
      <c r="L50" s="37">
        <v>100</v>
      </c>
      <c r="M50" s="37">
        <v>60</v>
      </c>
      <c r="N50" s="176">
        <v>80</v>
      </c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234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234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234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4:Z4"/>
    <mergeCell ref="O36:Z36"/>
  </mergeCells>
  <hyperlinks>
    <hyperlink ref="B1" location="ESTA_Projects!A1" display="Return to Projects" xr:uid="{727C2CDE-E4AE-4E64-AF5D-CA69115AE36C}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B183-941E-4DF8-8893-0EC9196A65ED}">
  <dimension ref="A1:AE55"/>
  <sheetViews>
    <sheetView showZeros="0" topLeftCell="B1" zoomScale="90" zoomScaleNormal="90" workbookViewId="0">
      <selection activeCell="N19" sqref="N19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154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25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154">
        <v>0</v>
      </c>
      <c r="K7" s="35">
        <v>0</v>
      </c>
      <c r="L7" s="35">
        <v>0</v>
      </c>
      <c r="M7" s="35">
        <v>0</v>
      </c>
      <c r="N7" s="36">
        <v>0</v>
      </c>
      <c r="O7" s="35"/>
      <c r="P7" s="35"/>
      <c r="Q7" s="35"/>
      <c r="R7" s="35"/>
      <c r="S7" s="35"/>
      <c r="T7" s="35"/>
      <c r="U7" s="37"/>
      <c r="V7" s="37"/>
      <c r="W7" s="37"/>
      <c r="X7" s="37"/>
      <c r="Y7" s="37"/>
      <c r="Z7" s="128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3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37"/>
      <c r="V8" s="37"/>
      <c r="W8" s="37"/>
      <c r="X8" s="37"/>
      <c r="Y8" s="37"/>
      <c r="Z8" s="128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/>
      <c r="D9" s="37"/>
      <c r="E9" s="37"/>
      <c r="F9" s="37"/>
      <c r="G9" s="37"/>
      <c r="H9" s="37"/>
      <c r="I9" s="37"/>
      <c r="J9" s="33"/>
      <c r="K9" s="37"/>
      <c r="L9" s="37"/>
      <c r="M9" s="37"/>
      <c r="N9" s="38"/>
      <c r="O9" s="35"/>
      <c r="P9" s="35"/>
      <c r="Q9" s="35"/>
      <c r="R9" s="35"/>
      <c r="S9" s="35"/>
      <c r="T9" s="35"/>
      <c r="U9" s="37"/>
      <c r="V9" s="37"/>
      <c r="W9" s="37"/>
      <c r="X9" s="37"/>
      <c r="Y9" s="37"/>
      <c r="Z9" s="128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3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37"/>
      <c r="V10" s="37"/>
      <c r="W10" s="37"/>
      <c r="X10" s="37"/>
      <c r="Y10" s="37"/>
      <c r="Z10" s="128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3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37"/>
      <c r="V11" s="37"/>
      <c r="W11" s="37"/>
      <c r="X11" s="37"/>
      <c r="Y11" s="37"/>
      <c r="Z11" s="128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3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37"/>
      <c r="V12" s="37"/>
      <c r="W12" s="37"/>
      <c r="X12" s="37"/>
      <c r="Y12" s="37"/>
      <c r="Z12" s="128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3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37"/>
      <c r="V13" s="37"/>
      <c r="W13" s="37"/>
      <c r="X13" s="37"/>
      <c r="Y13" s="37"/>
      <c r="Z13" s="128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3">
        <v>0</v>
      </c>
      <c r="I14" s="37">
        <v>0</v>
      </c>
      <c r="J14" s="33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37"/>
      <c r="V14" s="37"/>
      <c r="W14" s="37"/>
      <c r="X14" s="37"/>
      <c r="Y14" s="37"/>
      <c r="Z14" s="128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3">
        <v>0</v>
      </c>
      <c r="I15" s="37">
        <v>0</v>
      </c>
      <c r="J15" s="33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37"/>
      <c r="V15" s="37"/>
      <c r="W15" s="37"/>
      <c r="X15" s="37"/>
      <c r="Y15" s="37"/>
      <c r="Z15" s="128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3">
        <v>0</v>
      </c>
      <c r="I16" s="37">
        <v>0</v>
      </c>
      <c r="J16" s="33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37"/>
      <c r="V16" s="37"/>
      <c r="W16" s="37"/>
      <c r="X16" s="37"/>
      <c r="Y16" s="37"/>
      <c r="Z16" s="128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3">
        <v>0</v>
      </c>
      <c r="I17" s="37">
        <v>0</v>
      </c>
      <c r="J17" s="33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37"/>
      <c r="V17" s="37"/>
      <c r="W17" s="37"/>
      <c r="X17" s="37"/>
      <c r="Y17" s="37"/>
      <c r="Z17" s="128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3">
        <v>0</v>
      </c>
      <c r="I18" s="37">
        <v>0</v>
      </c>
      <c r="J18" s="33">
        <v>0</v>
      </c>
      <c r="K18" s="37">
        <v>0</v>
      </c>
      <c r="L18" s="37">
        <v>0</v>
      </c>
      <c r="M18" s="37">
        <v>0</v>
      </c>
      <c r="N18" s="38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128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11</v>
      </c>
      <c r="D19" s="33">
        <v>20</v>
      </c>
      <c r="E19" s="33">
        <v>36</v>
      </c>
      <c r="F19" s="44">
        <v>14</v>
      </c>
      <c r="G19" s="33">
        <v>26</v>
      </c>
      <c r="H19" s="33">
        <v>33</v>
      </c>
      <c r="I19" s="33">
        <v>26</v>
      </c>
      <c r="J19" s="33">
        <v>16</v>
      </c>
      <c r="K19" s="33">
        <v>19</v>
      </c>
      <c r="L19" s="33">
        <v>16.5</v>
      </c>
      <c r="M19" s="33">
        <v>9</v>
      </c>
      <c r="N19" s="176">
        <v>7</v>
      </c>
      <c r="O19" s="35">
        <v>16</v>
      </c>
      <c r="P19" s="35">
        <v>16</v>
      </c>
      <c r="Q19" s="35"/>
      <c r="R19" s="35"/>
      <c r="S19" s="35"/>
      <c r="T19" s="35"/>
      <c r="U19" s="37"/>
      <c r="V19" s="37"/>
      <c r="W19" s="37"/>
      <c r="X19" s="37"/>
      <c r="Y19" s="37"/>
      <c r="Z19" s="128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3">
        <v>0</v>
      </c>
      <c r="I20" s="37">
        <v>0</v>
      </c>
      <c r="J20" s="33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37"/>
      <c r="V20" s="37"/>
      <c r="W20" s="37"/>
      <c r="X20" s="37"/>
      <c r="Y20" s="37"/>
      <c r="Z20" s="128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3">
        <v>0</v>
      </c>
      <c r="I21" s="37">
        <v>0</v>
      </c>
      <c r="J21" s="33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37"/>
      <c r="V21" s="37"/>
      <c r="W21" s="37"/>
      <c r="X21" s="37"/>
      <c r="Y21" s="37"/>
      <c r="Z21" s="128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3">
        <v>0</v>
      </c>
      <c r="I22" s="37">
        <v>0</v>
      </c>
      <c r="J22" s="33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37"/>
      <c r="V22" s="37"/>
      <c r="W22" s="37"/>
      <c r="X22" s="37"/>
      <c r="Y22" s="37"/>
      <c r="Z22" s="128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155">
        <v>0</v>
      </c>
      <c r="I23" s="39">
        <v>0</v>
      </c>
      <c r="J23" s="155">
        <v>0</v>
      </c>
      <c r="K23" s="39">
        <v>0</v>
      </c>
      <c r="L23" s="39">
        <v>0</v>
      </c>
      <c r="M23" s="39">
        <v>0</v>
      </c>
      <c r="N23" s="40">
        <v>0</v>
      </c>
      <c r="O23" s="35"/>
      <c r="P23" s="35"/>
      <c r="Q23" s="35"/>
      <c r="R23" s="35"/>
      <c r="S23" s="35"/>
      <c r="T23" s="35"/>
      <c r="U23" s="37"/>
      <c r="V23" s="37"/>
      <c r="W23" s="37"/>
      <c r="X23" s="37"/>
      <c r="Y23" s="37"/>
      <c r="Z23" s="128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155">
        <v>0</v>
      </c>
      <c r="I24" s="39">
        <v>0</v>
      </c>
      <c r="J24" s="155">
        <v>0</v>
      </c>
      <c r="K24" s="39">
        <v>0</v>
      </c>
      <c r="L24" s="39">
        <v>0</v>
      </c>
      <c r="M24" s="39">
        <v>0</v>
      </c>
      <c r="N24" s="40">
        <v>0</v>
      </c>
      <c r="O24" s="35"/>
      <c r="P24" s="35"/>
      <c r="Q24" s="35"/>
      <c r="R24" s="35"/>
      <c r="S24" s="35"/>
      <c r="T24" s="35"/>
      <c r="U24" s="37"/>
      <c r="V24" s="37"/>
      <c r="W24" s="37"/>
      <c r="X24" s="37"/>
      <c r="Y24" s="37"/>
      <c r="Z24" s="128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155">
        <v>0</v>
      </c>
      <c r="I25" s="39">
        <v>0</v>
      </c>
      <c r="J25" s="155">
        <v>0</v>
      </c>
      <c r="K25" s="39">
        <v>0</v>
      </c>
      <c r="L25" s="39">
        <v>0</v>
      </c>
      <c r="M25" s="39">
        <v>0</v>
      </c>
      <c r="N25" s="40">
        <v>0</v>
      </c>
      <c r="O25" s="35"/>
      <c r="P25" s="35"/>
      <c r="Q25" s="35"/>
      <c r="R25" s="35"/>
      <c r="S25" s="35"/>
      <c r="T25" s="35"/>
      <c r="U25" s="37"/>
      <c r="V25" s="37"/>
      <c r="W25" s="37"/>
      <c r="X25" s="37"/>
      <c r="Y25" s="37"/>
      <c r="Z25" s="128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155">
        <v>0</v>
      </c>
      <c r="K26" s="39">
        <v>0</v>
      </c>
      <c r="L26" s="39">
        <v>0</v>
      </c>
      <c r="M26" s="39">
        <v>0</v>
      </c>
      <c r="N26" s="40">
        <v>0</v>
      </c>
      <c r="O26" s="35"/>
      <c r="P26" s="35"/>
      <c r="Q26" s="35"/>
      <c r="R26" s="35"/>
      <c r="S26" s="35"/>
      <c r="T26" s="35"/>
      <c r="U26" s="37"/>
      <c r="V26" s="37"/>
      <c r="W26" s="37"/>
      <c r="X26" s="37"/>
      <c r="Y26" s="37"/>
      <c r="Z26" s="128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155">
        <v>0</v>
      </c>
      <c r="K27" s="39">
        <v>0</v>
      </c>
      <c r="L27" s="39">
        <v>0</v>
      </c>
      <c r="M27" s="39">
        <v>0</v>
      </c>
      <c r="N27" s="40">
        <v>0</v>
      </c>
      <c r="O27" s="35"/>
      <c r="P27" s="35"/>
      <c r="Q27" s="35"/>
      <c r="R27" s="35"/>
      <c r="S27" s="35"/>
      <c r="T27" s="35"/>
      <c r="U27" s="37"/>
      <c r="V27" s="37"/>
      <c r="W27" s="37"/>
      <c r="X27" s="37"/>
      <c r="Y27" s="37"/>
      <c r="Z27" s="128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155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37"/>
      <c r="V28" s="37"/>
      <c r="W28" s="37"/>
      <c r="X28" s="37"/>
      <c r="Y28" s="37"/>
      <c r="Z28" s="128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11</v>
      </c>
      <c r="D29" s="41">
        <f t="shared" ref="D29:N29" si="1">SUM(D8:D28)</f>
        <v>20</v>
      </c>
      <c r="E29" s="41">
        <f t="shared" si="1"/>
        <v>36</v>
      </c>
      <c r="F29" s="41">
        <f t="shared" si="1"/>
        <v>14</v>
      </c>
      <c r="G29" s="41">
        <f t="shared" si="1"/>
        <v>26</v>
      </c>
      <c r="H29" s="41">
        <f t="shared" si="1"/>
        <v>33</v>
      </c>
      <c r="I29" s="41">
        <f t="shared" si="1"/>
        <v>26</v>
      </c>
      <c r="J29" s="41">
        <f t="shared" si="1"/>
        <v>16</v>
      </c>
      <c r="K29" s="41">
        <f t="shared" si="1"/>
        <v>19</v>
      </c>
      <c r="L29" s="41">
        <f t="shared" si="1"/>
        <v>16.5</v>
      </c>
      <c r="M29" s="41">
        <f t="shared" si="1"/>
        <v>9</v>
      </c>
      <c r="N29" s="42">
        <f t="shared" si="1"/>
        <v>7</v>
      </c>
      <c r="O29" s="41">
        <f t="shared" ref="O29:Z29" si="2">SUM(O8:O28)</f>
        <v>16</v>
      </c>
      <c r="P29" s="41">
        <f t="shared" si="2"/>
        <v>16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86"/>
      <c r="AD29" s="192"/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1173DF4C-6C8C-4DBC-8ABF-59ECF308341D}"/>
  </hyperlink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E026-C81C-4C37-AE36-5DFC5368F89B}">
  <dimension ref="A1:AE55"/>
  <sheetViews>
    <sheetView showZeros="0" zoomScale="90" zoomScaleNormal="90" workbookViewId="0">
      <selection activeCell="N7" sqref="N7:N27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4">
        <v>0</v>
      </c>
      <c r="G6" s="154">
        <v>0</v>
      </c>
      <c r="H6" s="154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35">
        <v>0</v>
      </c>
      <c r="J7" s="35">
        <v>0</v>
      </c>
      <c r="K7" s="35">
        <v>0</v>
      </c>
      <c r="L7" s="35">
        <v>0</v>
      </c>
      <c r="M7" s="154">
        <v>0</v>
      </c>
      <c r="N7" s="281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7">
        <v>0</v>
      </c>
      <c r="J8" s="37">
        <v>0</v>
      </c>
      <c r="K8" s="37">
        <v>0</v>
      </c>
      <c r="L8" s="37">
        <v>0</v>
      </c>
      <c r="M8" s="33">
        <v>0</v>
      </c>
      <c r="N8" s="176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7">
        <v>0</v>
      </c>
      <c r="J9" s="37">
        <v>0</v>
      </c>
      <c r="K9" s="37">
        <v>0</v>
      </c>
      <c r="L9" s="37">
        <v>0</v>
      </c>
      <c r="M9" s="33">
        <v>11</v>
      </c>
      <c r="N9" s="176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7">
        <v>0</v>
      </c>
      <c r="J10" s="37">
        <v>0</v>
      </c>
      <c r="K10" s="37">
        <v>0</v>
      </c>
      <c r="L10" s="37">
        <v>0</v>
      </c>
      <c r="M10" s="33">
        <v>0</v>
      </c>
      <c r="N10" s="176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7">
        <v>0</v>
      </c>
      <c r="J11" s="33">
        <v>2</v>
      </c>
      <c r="K11" s="37">
        <v>0</v>
      </c>
      <c r="L11" s="37">
        <v>0</v>
      </c>
      <c r="M11" s="33">
        <v>0</v>
      </c>
      <c r="N11" s="176">
        <v>4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7">
        <v>0</v>
      </c>
      <c r="J12" s="37">
        <v>0</v>
      </c>
      <c r="K12" s="37">
        <v>0</v>
      </c>
      <c r="L12" s="37">
        <v>0</v>
      </c>
      <c r="M12" s="33">
        <v>0</v>
      </c>
      <c r="N12" s="176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7">
        <v>0</v>
      </c>
      <c r="J13" s="37">
        <v>0</v>
      </c>
      <c r="K13" s="37">
        <v>0</v>
      </c>
      <c r="L13" s="37">
        <v>0</v>
      </c>
      <c r="M13" s="33">
        <v>0</v>
      </c>
      <c r="N13" s="176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7">
        <v>0</v>
      </c>
      <c r="J14" s="37">
        <v>0</v>
      </c>
      <c r="K14" s="37">
        <v>0</v>
      </c>
      <c r="L14" s="37">
        <v>0</v>
      </c>
      <c r="M14" s="33">
        <v>0</v>
      </c>
      <c r="N14" s="176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2</v>
      </c>
      <c r="F15" s="33">
        <v>0</v>
      </c>
      <c r="G15" s="33">
        <v>32</v>
      </c>
      <c r="H15" s="33">
        <v>17.5</v>
      </c>
      <c r="I15" s="37">
        <v>0</v>
      </c>
      <c r="J15" s="37">
        <v>0</v>
      </c>
      <c r="K15" s="37">
        <v>0</v>
      </c>
      <c r="L15" s="33">
        <v>127.5</v>
      </c>
      <c r="M15" s="33">
        <v>65.5</v>
      </c>
      <c r="N15" s="176">
        <v>51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7">
        <v>0</v>
      </c>
      <c r="J16" s="37">
        <v>0</v>
      </c>
      <c r="K16" s="37">
        <v>0</v>
      </c>
      <c r="L16" s="37">
        <v>0</v>
      </c>
      <c r="M16" s="33">
        <v>0</v>
      </c>
      <c r="N16" s="176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7">
        <v>0</v>
      </c>
      <c r="J17" s="37">
        <v>0</v>
      </c>
      <c r="K17" s="37">
        <v>0</v>
      </c>
      <c r="L17" s="37">
        <v>0</v>
      </c>
      <c r="M17" s="33">
        <v>0</v>
      </c>
      <c r="N17" s="176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7">
        <v>0</v>
      </c>
      <c r="J18" s="37">
        <v>0</v>
      </c>
      <c r="K18" s="37">
        <v>0</v>
      </c>
      <c r="L18" s="37">
        <v>0</v>
      </c>
      <c r="M18" s="33">
        <v>0</v>
      </c>
      <c r="N18" s="176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7">
        <v>0</v>
      </c>
      <c r="J19" s="37">
        <v>0</v>
      </c>
      <c r="K19" s="37">
        <v>0</v>
      </c>
      <c r="L19" s="37">
        <v>0</v>
      </c>
      <c r="M19" s="33">
        <v>0</v>
      </c>
      <c r="N19" s="176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7">
        <v>0</v>
      </c>
      <c r="J20" s="37">
        <v>0</v>
      </c>
      <c r="K20" s="37">
        <v>0</v>
      </c>
      <c r="L20" s="37">
        <v>0</v>
      </c>
      <c r="M20" s="33">
        <v>0</v>
      </c>
      <c r="N20" s="176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7">
        <v>0</v>
      </c>
      <c r="J21" s="37">
        <v>0</v>
      </c>
      <c r="K21" s="37">
        <v>0</v>
      </c>
      <c r="L21" s="37">
        <v>0</v>
      </c>
      <c r="M21" s="33">
        <v>0</v>
      </c>
      <c r="N21" s="176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7">
        <v>0</v>
      </c>
      <c r="J22" s="37">
        <v>0</v>
      </c>
      <c r="K22" s="37">
        <v>0</v>
      </c>
      <c r="L22" s="37">
        <v>0</v>
      </c>
      <c r="M22" s="33">
        <v>0</v>
      </c>
      <c r="N22" s="176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55">
        <v>0</v>
      </c>
      <c r="F23" s="155">
        <v>0</v>
      </c>
      <c r="G23" s="155">
        <v>0</v>
      </c>
      <c r="H23" s="155">
        <v>0</v>
      </c>
      <c r="I23" s="39">
        <v>0</v>
      </c>
      <c r="J23" s="39">
        <v>0</v>
      </c>
      <c r="K23" s="39">
        <v>0</v>
      </c>
      <c r="L23" s="39">
        <v>0</v>
      </c>
      <c r="M23" s="155">
        <v>0</v>
      </c>
      <c r="N23" s="235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39">
        <v>0</v>
      </c>
      <c r="J24" s="39">
        <v>0</v>
      </c>
      <c r="K24" s="39">
        <v>0</v>
      </c>
      <c r="L24" s="39">
        <v>0</v>
      </c>
      <c r="M24" s="155">
        <v>0</v>
      </c>
      <c r="N24" s="235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39">
        <v>0</v>
      </c>
      <c r="J25" s="39">
        <v>0</v>
      </c>
      <c r="K25" s="39">
        <v>0</v>
      </c>
      <c r="L25" s="39">
        <v>0</v>
      </c>
      <c r="M25" s="155">
        <v>0</v>
      </c>
      <c r="N25" s="235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39">
        <v>0</v>
      </c>
      <c r="J26" s="39">
        <v>0</v>
      </c>
      <c r="K26" s="39">
        <v>0</v>
      </c>
      <c r="L26" s="39">
        <v>0</v>
      </c>
      <c r="M26" s="155">
        <v>0</v>
      </c>
      <c r="N26" s="235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39">
        <v>0</v>
      </c>
      <c r="J27" s="39">
        <v>0</v>
      </c>
      <c r="K27" s="39">
        <v>0</v>
      </c>
      <c r="L27" s="39">
        <v>0</v>
      </c>
      <c r="M27" s="155">
        <v>0</v>
      </c>
      <c r="N27" s="23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SUM(C6:C28)</f>
        <v>0</v>
      </c>
      <c r="D29" s="41">
        <f t="shared" ref="D29:Z29" si="1">SUM(D6:D28)</f>
        <v>0</v>
      </c>
      <c r="E29" s="41">
        <f t="shared" si="1"/>
        <v>2</v>
      </c>
      <c r="F29" s="41">
        <f t="shared" si="1"/>
        <v>0</v>
      </c>
      <c r="G29" s="41">
        <f t="shared" si="1"/>
        <v>32</v>
      </c>
      <c r="H29" s="41">
        <f t="shared" si="1"/>
        <v>17.5</v>
      </c>
      <c r="I29" s="41">
        <f t="shared" si="1"/>
        <v>0</v>
      </c>
      <c r="J29" s="41">
        <f t="shared" si="1"/>
        <v>2</v>
      </c>
      <c r="K29" s="41">
        <f t="shared" si="1"/>
        <v>0</v>
      </c>
      <c r="L29" s="41">
        <f t="shared" si="1"/>
        <v>127.5</v>
      </c>
      <c r="M29" s="41">
        <f t="shared" si="1"/>
        <v>76.5</v>
      </c>
      <c r="N29" s="42">
        <f t="shared" si="1"/>
        <v>55</v>
      </c>
      <c r="O29" s="41">
        <f t="shared" si="1"/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58"/>
      <c r="J38" s="58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/>
      <c r="G39" s="58"/>
      <c r="H39" s="58"/>
      <c r="I39" s="58">
        <v>0</v>
      </c>
      <c r="J39" s="58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3">
        <v>29</v>
      </c>
      <c r="I49" s="170">
        <v>11</v>
      </c>
      <c r="J49" s="37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841E5244-B647-4504-90AD-4007CC844F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AF48-405A-4E3A-BACE-16AA04F2CF9F}">
  <dimension ref="A1:AE55"/>
  <sheetViews>
    <sheetView showZeros="0" zoomScale="90" zoomScaleNormal="90" workbookViewId="0">
      <pane xSplit="2" topLeftCell="N1" activePane="topRight" state="frozen"/>
      <selection activeCell="C9" sqref="C9:Z28"/>
      <selection pane="topRight" activeCell="N7" sqref="N7:N26"/>
    </sheetView>
  </sheetViews>
  <sheetFormatPr defaultColWidth="8.89453125" defaultRowHeight="14.4" x14ac:dyDescent="0.55000000000000004"/>
  <cols>
    <col min="2" max="2" width="17.1015625" bestFit="1" customWidth="1"/>
    <col min="3" max="13" width="0" hidden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35">
        <v>0</v>
      </c>
      <c r="H6" s="157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7">
        <v>0</v>
      </c>
      <c r="I7" s="43">
        <v>0</v>
      </c>
      <c r="J7" s="43">
        <v>0</v>
      </c>
      <c r="K7" s="37">
        <v>0</v>
      </c>
      <c r="L7" s="37">
        <v>0</v>
      </c>
      <c r="M7" s="37">
        <v>0</v>
      </c>
      <c r="N7" s="176">
        <v>0</v>
      </c>
      <c r="O7" s="35"/>
      <c r="P7" s="35"/>
      <c r="Q7" s="35"/>
      <c r="R7" s="35"/>
      <c r="S7" s="35"/>
      <c r="T7" s="35"/>
      <c r="U7" s="37"/>
      <c r="V7" s="37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176">
        <v>2</v>
      </c>
      <c r="O8" s="35"/>
      <c r="P8" s="35"/>
      <c r="Q8" s="35"/>
      <c r="R8" s="35"/>
      <c r="S8" s="35"/>
      <c r="T8" s="35"/>
      <c r="U8" s="37"/>
      <c r="V8" s="37"/>
      <c r="W8" s="115"/>
      <c r="X8" s="115"/>
      <c r="Y8" s="115"/>
      <c r="Z8" s="117"/>
      <c r="AA8" s="45">
        <f>SUM(C8:Z8)</f>
        <v>2</v>
      </c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176">
        <v>0</v>
      </c>
      <c r="O9" s="35"/>
      <c r="P9" s="35"/>
      <c r="Q9" s="35"/>
      <c r="R9" s="35"/>
      <c r="S9" s="35"/>
      <c r="T9" s="35"/>
      <c r="U9" s="37"/>
      <c r="V9" s="37"/>
      <c r="W9" s="115"/>
      <c r="X9" s="115"/>
      <c r="Y9" s="115"/>
      <c r="Z9" s="117"/>
      <c r="AA9" s="45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176">
        <v>0</v>
      </c>
      <c r="O10" s="35"/>
      <c r="P10" s="35"/>
      <c r="Q10" s="35"/>
      <c r="R10" s="35"/>
      <c r="S10" s="35"/>
      <c r="T10" s="35"/>
      <c r="U10" s="37"/>
      <c r="V10" s="37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176">
        <v>0</v>
      </c>
      <c r="O11" s="35"/>
      <c r="P11" s="35"/>
      <c r="Q11" s="35"/>
      <c r="R11" s="35"/>
      <c r="S11" s="35"/>
      <c r="T11" s="35"/>
      <c r="U11" s="37"/>
      <c r="V11" s="37"/>
      <c r="W11" s="115"/>
      <c r="X11" s="115"/>
      <c r="Y11" s="115"/>
      <c r="Z11" s="117"/>
      <c r="AA11" s="45">
        <f>SUM(C11:Z11)</f>
        <v>0</v>
      </c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176">
        <v>0</v>
      </c>
      <c r="O12" s="35"/>
      <c r="P12" s="35"/>
      <c r="Q12" s="35"/>
      <c r="R12" s="35"/>
      <c r="S12" s="35"/>
      <c r="T12" s="35"/>
      <c r="U12" s="37"/>
      <c r="V12" s="37"/>
      <c r="W12" s="115"/>
      <c r="X12" s="115"/>
      <c r="Y12" s="115"/>
      <c r="Z12" s="117"/>
      <c r="AA12" s="45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176">
        <v>0</v>
      </c>
      <c r="O13" s="35"/>
      <c r="P13" s="35"/>
      <c r="Q13" s="35"/>
      <c r="R13" s="35"/>
      <c r="S13" s="35"/>
      <c r="T13" s="35"/>
      <c r="U13" s="37"/>
      <c r="V13" s="37"/>
      <c r="W13" s="115"/>
      <c r="X13" s="115"/>
      <c r="Y13" s="115"/>
      <c r="Z13" s="117"/>
      <c r="AA13" s="45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176">
        <v>0</v>
      </c>
      <c r="O14" s="35"/>
      <c r="P14" s="35"/>
      <c r="Q14" s="35"/>
      <c r="R14" s="35"/>
      <c r="S14" s="35"/>
      <c r="T14" s="35"/>
      <c r="U14" s="37"/>
      <c r="V14" s="37"/>
      <c r="W14" s="115"/>
      <c r="X14" s="115"/>
      <c r="Y14" s="115"/>
      <c r="Z14" s="117"/>
      <c r="AA14" s="45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176">
        <v>0</v>
      </c>
      <c r="O15" s="35"/>
      <c r="P15" s="35"/>
      <c r="Q15" s="35"/>
      <c r="R15" s="35"/>
      <c r="S15" s="35"/>
      <c r="T15" s="35"/>
      <c r="U15" s="37"/>
      <c r="V15" s="37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176">
        <v>0</v>
      </c>
      <c r="O16" s="35"/>
      <c r="P16" s="35"/>
      <c r="Q16" s="35"/>
      <c r="R16" s="35"/>
      <c r="S16" s="35"/>
      <c r="T16" s="35"/>
      <c r="U16" s="37"/>
      <c r="V16" s="37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176">
        <v>0</v>
      </c>
      <c r="O17" s="35"/>
      <c r="P17" s="35"/>
      <c r="Q17" s="35"/>
      <c r="R17" s="35"/>
      <c r="S17" s="35"/>
      <c r="T17" s="35"/>
      <c r="U17" s="37"/>
      <c r="V17" s="37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176">
        <v>0</v>
      </c>
      <c r="O18" s="35"/>
      <c r="P18" s="35"/>
      <c r="Q18" s="35"/>
      <c r="R18" s="35"/>
      <c r="S18" s="35"/>
      <c r="T18" s="35"/>
      <c r="U18" s="37"/>
      <c r="V18" s="37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176">
        <v>0</v>
      </c>
      <c r="O19" s="35"/>
      <c r="P19" s="35"/>
      <c r="Q19" s="35"/>
      <c r="R19" s="35"/>
      <c r="S19" s="35"/>
      <c r="T19" s="35"/>
      <c r="U19" s="37"/>
      <c r="V19" s="37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176">
        <v>0</v>
      </c>
      <c r="O20" s="35"/>
      <c r="P20" s="35"/>
      <c r="Q20" s="35"/>
      <c r="R20" s="35"/>
      <c r="S20" s="35"/>
      <c r="T20" s="35"/>
      <c r="U20" s="37"/>
      <c r="V20" s="37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176">
        <v>0</v>
      </c>
      <c r="O21" s="35"/>
      <c r="P21" s="35"/>
      <c r="Q21" s="35"/>
      <c r="R21" s="35"/>
      <c r="S21" s="35"/>
      <c r="T21" s="35"/>
      <c r="U21" s="37"/>
      <c r="V21" s="37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176">
        <v>2</v>
      </c>
      <c r="O22" s="35"/>
      <c r="P22" s="35"/>
      <c r="Q22" s="35"/>
      <c r="R22" s="35"/>
      <c r="S22" s="35"/>
      <c r="T22" s="35"/>
      <c r="U22" s="37"/>
      <c r="V22" s="37"/>
      <c r="W22" s="115"/>
      <c r="X22" s="115"/>
      <c r="Y22" s="115"/>
      <c r="Z22" s="117"/>
      <c r="AA22" s="45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176">
        <v>0</v>
      </c>
      <c r="O23" s="35"/>
      <c r="P23" s="35"/>
      <c r="Q23" s="35"/>
      <c r="R23" s="35"/>
      <c r="S23" s="35"/>
      <c r="T23" s="35"/>
      <c r="U23" s="37"/>
      <c r="V23" s="37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176">
        <v>0</v>
      </c>
      <c r="O24" s="35"/>
      <c r="P24" s="35"/>
      <c r="Q24" s="35"/>
      <c r="R24" s="35"/>
      <c r="S24" s="35"/>
      <c r="T24" s="35"/>
      <c r="U24" s="37"/>
      <c r="V24" s="37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176">
        <v>0</v>
      </c>
      <c r="O25" s="35"/>
      <c r="P25" s="35"/>
      <c r="Q25" s="35"/>
      <c r="R25" s="35"/>
      <c r="S25" s="35"/>
      <c r="T25" s="35"/>
      <c r="U25" s="37"/>
      <c r="V25" s="37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176">
        <v>0</v>
      </c>
      <c r="O26" s="35"/>
      <c r="P26" s="35"/>
      <c r="Q26" s="35"/>
      <c r="R26" s="35"/>
      <c r="S26" s="35"/>
      <c r="T26" s="35"/>
      <c r="U26" s="37"/>
      <c r="V26" s="37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37"/>
      <c r="V27" s="37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37"/>
      <c r="V28" s="37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A29" s="45"/>
      <c r="AB29" s="187"/>
      <c r="AC29" s="186"/>
      <c r="AD29" s="192"/>
    </row>
    <row r="35" spans="2:27" ht="14.7" thickBot="1" x14ac:dyDescent="0.6"/>
    <row r="36" spans="2:27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7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7" x14ac:dyDescent="0.55000000000000004">
      <c r="B38" s="8"/>
      <c r="C38" s="133"/>
      <c r="D38" s="134"/>
      <c r="E38" s="134"/>
      <c r="F38" s="134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7" x14ac:dyDescent="0.55000000000000004">
      <c r="B39" s="8">
        <f>'Summary-hours'!B39</f>
        <v>0</v>
      </c>
      <c r="C39" s="58">
        <v>0</v>
      </c>
      <c r="D39" s="87">
        <v>0</v>
      </c>
      <c r="E39" s="87">
        <v>0</v>
      </c>
      <c r="F39" s="87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37">
        <v>0</v>
      </c>
      <c r="N39" s="38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7" x14ac:dyDescent="0.55000000000000004">
      <c r="B40" s="8" t="str">
        <f>'Summary-hours'!B40</f>
        <v>Apostolov</v>
      </c>
      <c r="C40" s="37"/>
      <c r="D40" s="44"/>
      <c r="E40" s="44"/>
      <c r="F40" s="44"/>
      <c r="G40" s="37"/>
      <c r="H40" s="37"/>
      <c r="I40" s="115"/>
      <c r="J40" s="115"/>
      <c r="K40" s="115"/>
      <c r="L40" s="115"/>
      <c r="M40" s="37"/>
      <c r="N40" s="38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7" x14ac:dyDescent="0.55000000000000004">
      <c r="B41" s="8" t="str">
        <f>'Summary-hours'!B41</f>
        <v>Brunner</v>
      </c>
      <c r="C41" s="37"/>
      <c r="D41" s="44"/>
      <c r="E41" s="44"/>
      <c r="F41" s="44"/>
      <c r="G41" s="37"/>
      <c r="H41" s="37"/>
      <c r="I41" s="158"/>
      <c r="J41" s="115"/>
      <c r="K41" s="115"/>
      <c r="L41" s="115"/>
      <c r="M41" s="37"/>
      <c r="N41" s="38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7" x14ac:dyDescent="0.55000000000000004">
      <c r="B42" s="8" t="str">
        <f>'Summary-hours'!B42</f>
        <v>Carr</v>
      </c>
      <c r="C42" s="37"/>
      <c r="D42" s="44"/>
      <c r="E42" s="44"/>
      <c r="F42" s="44"/>
      <c r="G42" s="37"/>
      <c r="H42" s="37"/>
      <c r="I42" s="158"/>
      <c r="J42" s="115"/>
      <c r="K42" s="115"/>
      <c r="L42" s="170"/>
      <c r="M42" s="37"/>
      <c r="N42" s="38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7" x14ac:dyDescent="0.55000000000000004">
      <c r="B43" s="8" t="str">
        <f>'Summary-hours'!B43</f>
        <v>DePillis</v>
      </c>
      <c r="C43" s="37"/>
      <c r="D43" s="44"/>
      <c r="E43" s="44"/>
      <c r="F43" s="44"/>
      <c r="G43" s="37"/>
      <c r="H43" s="158"/>
      <c r="I43" s="158"/>
      <c r="J43" s="158"/>
      <c r="K43" s="158"/>
      <c r="L43" s="170"/>
      <c r="M43" s="37"/>
      <c r="N43" s="38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  <c r="AA43" s="45"/>
    </row>
    <row r="44" spans="2:27" x14ac:dyDescent="0.55000000000000004">
      <c r="B44" s="8" t="str">
        <f>'Summary-hours'!B44</f>
        <v>Guill</v>
      </c>
      <c r="C44" s="37"/>
      <c r="D44" s="44"/>
      <c r="E44" s="44"/>
      <c r="F44" s="44"/>
      <c r="G44" s="37"/>
      <c r="H44" s="158"/>
      <c r="I44" s="158"/>
      <c r="J44" s="158"/>
      <c r="K44" s="158"/>
      <c r="L44" s="170"/>
      <c r="M44" s="37"/>
      <c r="N44" s="38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  <c r="AA44" s="45"/>
    </row>
    <row r="45" spans="2:27" x14ac:dyDescent="0.55000000000000004">
      <c r="B45" s="8" t="str">
        <f>'Summary-hours'!B45</f>
        <v>Jarriel</v>
      </c>
      <c r="C45" s="37"/>
      <c r="D45" s="44"/>
      <c r="E45" s="44"/>
      <c r="F45" s="44"/>
      <c r="G45" s="37"/>
      <c r="H45" s="158"/>
      <c r="I45" s="158"/>
      <c r="J45" s="158"/>
      <c r="K45" s="158"/>
      <c r="L45" s="170"/>
      <c r="M45" s="37"/>
      <c r="N45" s="38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  <c r="AA45" s="45"/>
    </row>
    <row r="46" spans="2:27" x14ac:dyDescent="0.55000000000000004">
      <c r="B46" s="8" t="str">
        <f>'Summary-hours'!B46</f>
        <v>Palermo</v>
      </c>
      <c r="C46" s="37"/>
      <c r="D46" s="44"/>
      <c r="E46" s="44"/>
      <c r="F46" s="44"/>
      <c r="G46" s="37"/>
      <c r="H46" s="43"/>
      <c r="I46" s="43"/>
      <c r="J46" s="43"/>
      <c r="K46" s="43"/>
      <c r="L46" s="170"/>
      <c r="M46" s="33"/>
      <c r="N46" s="38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  <c r="AA46" s="45"/>
    </row>
    <row r="47" spans="2:27" x14ac:dyDescent="0.55000000000000004">
      <c r="B47" s="8" t="str">
        <f>'Summary-hours'!B47</f>
        <v>Rana</v>
      </c>
      <c r="C47" s="37"/>
      <c r="D47" s="44"/>
      <c r="E47" s="44"/>
      <c r="F47" s="44"/>
      <c r="G47" s="37"/>
      <c r="H47" s="158"/>
      <c r="I47" s="158"/>
      <c r="J47" s="158"/>
      <c r="K47" s="158"/>
      <c r="L47" s="115"/>
      <c r="M47" s="37"/>
      <c r="N47" s="38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  <c r="AA47" s="45"/>
    </row>
    <row r="48" spans="2:27" x14ac:dyDescent="0.55000000000000004"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58"/>
      <c r="J48" s="115"/>
      <c r="K48" s="115"/>
      <c r="L48" s="115"/>
      <c r="M48" s="37"/>
      <c r="N48" s="38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37"/>
      <c r="N49" s="38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37"/>
      <c r="N50" s="38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37"/>
      <c r="N51" s="38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37"/>
      <c r="N52" s="38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37"/>
      <c r="N53" s="38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44"/>
      <c r="D54" s="44"/>
      <c r="E54" s="44"/>
      <c r="F54" s="44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C3DAE155-2580-4EBE-B465-98A9AE65100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E51-360A-4099-BAC2-F4640B8554F0}">
  <dimension ref="A1:AE56"/>
  <sheetViews>
    <sheetView showZeros="0" zoomScale="90" zoomScaleNormal="90" workbookViewId="0">
      <selection activeCell="G63" sqref="G63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 s="45">
        <f>SUM(C30:C30)</f>
        <v>1</v>
      </c>
      <c r="AE2">
        <v>0</v>
      </c>
    </row>
    <row r="3" spans="1:31" ht="45" customHeight="1" thickBot="1" x14ac:dyDescent="0.65">
      <c r="B3" s="1" t="s">
        <v>112</v>
      </c>
      <c r="C3" s="1">
        <v>176</v>
      </c>
      <c r="D3" s="1">
        <v>160</v>
      </c>
      <c r="E3" s="1">
        <v>176</v>
      </c>
      <c r="F3" s="1">
        <v>176</v>
      </c>
      <c r="G3" s="1">
        <v>160</v>
      </c>
      <c r="H3" s="1">
        <v>176</v>
      </c>
      <c r="I3" s="1">
        <v>176</v>
      </c>
      <c r="J3" s="1">
        <v>168</v>
      </c>
      <c r="K3" s="1">
        <v>168</v>
      </c>
      <c r="L3" s="1">
        <v>168</v>
      </c>
      <c r="M3" s="1">
        <v>152</v>
      </c>
      <c r="N3" s="1">
        <v>144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154">
        <v>0</v>
      </c>
      <c r="L7" s="35">
        <v>0</v>
      </c>
      <c r="M7" s="35">
        <v>0</v>
      </c>
      <c r="N7" s="36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7">
        <v>0</v>
      </c>
      <c r="K8" s="33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/>
      <c r="D9" s="33"/>
      <c r="E9" s="33"/>
      <c r="F9" s="33"/>
      <c r="G9" s="33"/>
      <c r="H9" s="33"/>
      <c r="I9" s="33"/>
      <c r="J9" s="37"/>
      <c r="K9" s="33"/>
      <c r="L9" s="37"/>
      <c r="M9" s="37"/>
      <c r="N9" s="38"/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/>
      <c r="F10" s="33">
        <v>0</v>
      </c>
      <c r="G10" s="33">
        <v>0</v>
      </c>
      <c r="H10" s="33">
        <v>0</v>
      </c>
      <c r="I10" s="33">
        <v>0</v>
      </c>
      <c r="J10" s="37">
        <v>0</v>
      </c>
      <c r="K10" s="33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7">
        <v>0</v>
      </c>
      <c r="K11" s="33">
        <v>0</v>
      </c>
      <c r="L11" s="37">
        <v>0</v>
      </c>
      <c r="M11" s="33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7">
        <v>0</v>
      </c>
      <c r="K12" s="33">
        <v>0</v>
      </c>
      <c r="L12" s="37">
        <v>0</v>
      </c>
      <c r="M12" s="33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7">
        <v>0</v>
      </c>
      <c r="K13" s="33">
        <v>0</v>
      </c>
      <c r="L13" s="37">
        <v>0</v>
      </c>
      <c r="M13" s="33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1</v>
      </c>
      <c r="D14" s="33"/>
      <c r="E14" s="33"/>
      <c r="F14" s="33"/>
      <c r="G14" s="33">
        <v>39</v>
      </c>
      <c r="H14" s="33"/>
      <c r="I14" s="33">
        <v>0</v>
      </c>
      <c r="J14" s="37">
        <v>0</v>
      </c>
      <c r="K14" s="33">
        <v>24</v>
      </c>
      <c r="L14" s="33">
        <v>12</v>
      </c>
      <c r="M14" s="33">
        <v>4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/>
      <c r="I15" s="33">
        <v>0</v>
      </c>
      <c r="J15" s="37">
        <v>0</v>
      </c>
      <c r="K15" s="33">
        <v>0</v>
      </c>
      <c r="L15" s="33">
        <v>0</v>
      </c>
      <c r="M15" s="33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/>
      <c r="I16" s="33">
        <v>0</v>
      </c>
      <c r="J16" s="37">
        <v>0</v>
      </c>
      <c r="K16" s="33">
        <v>0</v>
      </c>
      <c r="L16" s="33">
        <v>0</v>
      </c>
      <c r="M16" s="33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/>
      <c r="I17" s="33">
        <v>0</v>
      </c>
      <c r="J17" s="37">
        <v>0</v>
      </c>
      <c r="K17" s="33">
        <v>0</v>
      </c>
      <c r="L17" s="33">
        <v>0</v>
      </c>
      <c r="M17" s="33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7">
        <v>0</v>
      </c>
      <c r="K18" s="33">
        <v>0</v>
      </c>
      <c r="L18" s="33">
        <v>0</v>
      </c>
      <c r="M18" s="33">
        <v>0</v>
      </c>
      <c r="N18" s="38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" t="str">
        <f>'Summary-hours'!B19</f>
        <v>Shaeffer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/>
      <c r="I19" s="33">
        <v>0</v>
      </c>
      <c r="J19" s="37">
        <v>0</v>
      </c>
      <c r="K19" s="33">
        <v>0</v>
      </c>
      <c r="L19" s="33">
        <v>0</v>
      </c>
      <c r="M19" s="33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/>
      <c r="I20" s="33">
        <v>0</v>
      </c>
      <c r="J20" s="37">
        <v>0</v>
      </c>
      <c r="K20" s="33">
        <v>0</v>
      </c>
      <c r="L20" s="33">
        <v>0</v>
      </c>
      <c r="M20" s="33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2" t="str">
        <f>'Summary-hours'!B21</f>
        <v>Uluski</v>
      </c>
      <c r="C21" s="33">
        <v>0</v>
      </c>
      <c r="D21" s="33"/>
      <c r="E21" s="33"/>
      <c r="F21" s="33">
        <v>8</v>
      </c>
      <c r="G21" s="33">
        <v>44</v>
      </c>
      <c r="H21" s="33">
        <v>36</v>
      </c>
      <c r="I21" s="33">
        <v>0</v>
      </c>
      <c r="J21" s="33">
        <v>20</v>
      </c>
      <c r="K21" s="33">
        <v>72</v>
      </c>
      <c r="L21" s="33">
        <v>24</v>
      </c>
      <c r="M21" s="33">
        <v>56</v>
      </c>
      <c r="N21" s="176">
        <v>24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2" t="str">
        <f>'Summary-hours'!B22</f>
        <v>Wasley</v>
      </c>
      <c r="C22" s="33">
        <v>0</v>
      </c>
      <c r="D22" s="33">
        <v>0</v>
      </c>
      <c r="E22" s="33"/>
      <c r="F22" s="33">
        <v>0</v>
      </c>
      <c r="G22" s="33">
        <v>0</v>
      </c>
      <c r="H22" s="33">
        <v>0</v>
      </c>
      <c r="I22" s="33">
        <v>0</v>
      </c>
      <c r="J22" s="37">
        <v>0</v>
      </c>
      <c r="K22" s="33">
        <v>0</v>
      </c>
      <c r="L22" s="33">
        <v>0</v>
      </c>
      <c r="M22" s="33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/>
      <c r="D23" s="39"/>
      <c r="E23" s="39"/>
      <c r="F23" s="39"/>
      <c r="G23" s="39"/>
      <c r="H23" s="39"/>
      <c r="I23" s="39"/>
      <c r="J23" s="39"/>
      <c r="K23" s="155"/>
      <c r="L23" s="155"/>
      <c r="M23" s="155"/>
      <c r="N23" s="40"/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/>
    </row>
    <row r="24" spans="2:30" x14ac:dyDescent="0.55000000000000004">
      <c r="B24" s="82"/>
      <c r="C24" s="39"/>
      <c r="D24" s="39"/>
      <c r="E24" s="39"/>
      <c r="F24" s="39"/>
      <c r="G24" s="39"/>
      <c r="H24" s="39"/>
      <c r="I24" s="39"/>
      <c r="J24" s="39"/>
      <c r="K24" s="155"/>
      <c r="L24" s="155"/>
      <c r="M24" s="155"/>
      <c r="N24" s="40"/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/>
    </row>
    <row r="25" spans="2:30" x14ac:dyDescent="0.55000000000000004">
      <c r="B25" s="82"/>
      <c r="C25" s="39"/>
      <c r="D25" s="39"/>
      <c r="E25" s="39"/>
      <c r="F25" s="39"/>
      <c r="G25" s="39"/>
      <c r="H25" s="39"/>
      <c r="I25" s="39"/>
      <c r="J25" s="39"/>
      <c r="K25" s="155"/>
      <c r="L25" s="155"/>
      <c r="M25" s="155"/>
      <c r="N25" s="40"/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/>
    </row>
    <row r="26" spans="2:30" x14ac:dyDescent="0.55000000000000004">
      <c r="B26" s="82">
        <f>'Summary-hours'!B25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155">
        <v>0</v>
      </c>
      <c r="L26" s="155">
        <v>0</v>
      </c>
      <c r="M26" s="155">
        <v>0</v>
      </c>
      <c r="N26" s="40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'Summary-hours'!B26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155">
        <v>0</v>
      </c>
      <c r="L27" s="155">
        <v>0</v>
      </c>
      <c r="M27" s="39">
        <v>0</v>
      </c>
      <c r="N27" s="40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'Summary-hours'!B27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55">
        <v>0</v>
      </c>
      <c r="L28" s="155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x14ac:dyDescent="0.55000000000000004">
      <c r="B29" s="82">
        <f>'Summary-hours'!B28</f>
        <v>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155">
        <v>0</v>
      </c>
      <c r="L29" s="39">
        <v>0</v>
      </c>
      <c r="M29" s="39">
        <v>0</v>
      </c>
      <c r="N29" s="40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85">
        <v>0</v>
      </c>
      <c r="V29" s="85">
        <v>0</v>
      </c>
      <c r="W29" s="85">
        <v>0</v>
      </c>
      <c r="X29" s="85">
        <v>0</v>
      </c>
      <c r="Y29" s="85">
        <v>0</v>
      </c>
      <c r="Z29" s="118">
        <v>0</v>
      </c>
      <c r="AB29" s="17"/>
      <c r="AC29" s="186"/>
      <c r="AD29" s="192"/>
    </row>
    <row r="30" spans="2:30" ht="14.7" thickBot="1" x14ac:dyDescent="0.6">
      <c r="B30" s="12" t="s">
        <v>109</v>
      </c>
      <c r="C30" s="41">
        <f t="shared" ref="C30:Z30" si="1">SUM(C8:C29)</f>
        <v>1</v>
      </c>
      <c r="D30" s="41">
        <f t="shared" si="1"/>
        <v>0</v>
      </c>
      <c r="E30" s="41">
        <f t="shared" si="1"/>
        <v>0</v>
      </c>
      <c r="F30" s="41">
        <f t="shared" si="1"/>
        <v>8</v>
      </c>
      <c r="G30" s="41">
        <f t="shared" si="1"/>
        <v>83</v>
      </c>
      <c r="H30" s="41">
        <f t="shared" si="1"/>
        <v>36</v>
      </c>
      <c r="I30" s="41">
        <f t="shared" si="1"/>
        <v>0</v>
      </c>
      <c r="J30" s="41">
        <f t="shared" si="1"/>
        <v>20</v>
      </c>
      <c r="K30" s="41">
        <f t="shared" si="1"/>
        <v>96</v>
      </c>
      <c r="L30" s="41">
        <f t="shared" si="1"/>
        <v>36</v>
      </c>
      <c r="M30" s="41">
        <f t="shared" si="1"/>
        <v>60</v>
      </c>
      <c r="N30" s="42">
        <f t="shared" si="1"/>
        <v>24</v>
      </c>
      <c r="O30" s="41">
        <f t="shared" si="1"/>
        <v>0</v>
      </c>
      <c r="P30" s="41">
        <f t="shared" si="1"/>
        <v>0</v>
      </c>
      <c r="Q30" s="41">
        <f t="shared" si="1"/>
        <v>0</v>
      </c>
      <c r="R30" s="41">
        <f t="shared" si="1"/>
        <v>0</v>
      </c>
      <c r="S30" s="41">
        <f t="shared" si="1"/>
        <v>0</v>
      </c>
      <c r="T30" s="41">
        <f t="shared" si="1"/>
        <v>0</v>
      </c>
      <c r="U30" s="41">
        <f t="shared" si="1"/>
        <v>0</v>
      </c>
      <c r="V30" s="41">
        <f t="shared" si="1"/>
        <v>0</v>
      </c>
      <c r="W30" s="41">
        <f t="shared" si="1"/>
        <v>0</v>
      </c>
      <c r="X30" s="41">
        <f t="shared" si="1"/>
        <v>0</v>
      </c>
      <c r="Y30" s="41">
        <f t="shared" si="1"/>
        <v>0</v>
      </c>
      <c r="Z30" s="84">
        <f t="shared" si="1"/>
        <v>0</v>
      </c>
    </row>
    <row r="36" spans="2:26" x14ac:dyDescent="0.55000000000000004">
      <c r="C36">
        <v>2023</v>
      </c>
      <c r="O36">
        <v>2024</v>
      </c>
    </row>
    <row r="37" spans="2:26" ht="20.399999999999999" x14ac:dyDescent="0.75">
      <c r="B37" s="3" t="s">
        <v>96</v>
      </c>
      <c r="C37" s="301">
        <v>2024</v>
      </c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3"/>
      <c r="O37" s="304">
        <v>2025</v>
      </c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6"/>
    </row>
    <row r="38" spans="2:26" x14ac:dyDescent="0.55000000000000004">
      <c r="B38" s="4"/>
      <c r="C38" s="5" t="s">
        <v>60</v>
      </c>
      <c r="D38" s="6" t="s">
        <v>61</v>
      </c>
      <c r="E38" s="6" t="s">
        <v>62</v>
      </c>
      <c r="F38" s="6" t="s">
        <v>63</v>
      </c>
      <c r="G38" s="6" t="s">
        <v>64</v>
      </c>
      <c r="H38" s="6" t="s">
        <v>65</v>
      </c>
      <c r="I38" s="6" t="s">
        <v>66</v>
      </c>
      <c r="J38" s="6" t="s">
        <v>67</v>
      </c>
      <c r="K38" s="6" t="s">
        <v>68</v>
      </c>
      <c r="L38" s="6" t="s">
        <v>69</v>
      </c>
      <c r="M38" s="6" t="s">
        <v>70</v>
      </c>
      <c r="N38" s="7" t="s">
        <v>71</v>
      </c>
      <c r="O38" s="5" t="s">
        <v>60</v>
      </c>
      <c r="P38" s="6" t="s">
        <v>61</v>
      </c>
      <c r="Q38" s="6" t="s">
        <v>62</v>
      </c>
      <c r="R38" s="6" t="s">
        <v>63</v>
      </c>
      <c r="S38" s="6" t="s">
        <v>64</v>
      </c>
      <c r="T38" s="6" t="s">
        <v>65</v>
      </c>
      <c r="U38" s="6" t="s">
        <v>66</v>
      </c>
      <c r="V38" s="6" t="s">
        <v>67</v>
      </c>
      <c r="W38" s="6" t="s">
        <v>68</v>
      </c>
      <c r="X38" s="6" t="s">
        <v>69</v>
      </c>
      <c r="Y38" s="6" t="s">
        <v>70</v>
      </c>
      <c r="Z38" s="99" t="s">
        <v>71</v>
      </c>
    </row>
    <row r="39" spans="2:26" x14ac:dyDescent="0.55000000000000004">
      <c r="B39" s="8"/>
      <c r="C39" s="9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1">
        <v>0</v>
      </c>
      <c r="O39" s="10"/>
      <c r="P39" s="10"/>
      <c r="Q39" s="10"/>
      <c r="R39" s="10"/>
      <c r="S39" s="10"/>
      <c r="T39" s="10"/>
      <c r="U39" s="10"/>
      <c r="Z39" s="62"/>
    </row>
    <row r="40" spans="2:26" x14ac:dyDescent="0.55000000000000004">
      <c r="B40" s="8">
        <f>'Summary-hours'!B39</f>
        <v>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N40" s="38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'Summary-hours'!B40</f>
        <v>Apostolov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8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'Summary-hours'!B41</f>
        <v>Brunner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8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'Summary-hours'!B42</f>
        <v>Carr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8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'Summary-hours'!B43</f>
        <v>DePillis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8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'Summary-hours'!B44</f>
        <v>Guill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8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'Summary-hours'!B45</f>
        <v>Jarriel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8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'Summary-hours'!B46</f>
        <v>Palermo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8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e">
        <f>'Summary-hours'!#REF!</f>
        <v>#REF!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8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e">
        <f>'Summary-hours'!#REF!</f>
        <v>#REF!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8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'Summary-hours'!B49</f>
        <v>M. Kumar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56"/>
      <c r="P50" s="56"/>
      <c r="Q50" s="56"/>
      <c r="R50" s="56"/>
      <c r="S50" s="56"/>
      <c r="T50" s="56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'Summary-hours'!B50</f>
        <v>P. Campos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9"/>
      <c r="O51" s="58"/>
      <c r="P51" s="58"/>
      <c r="Q51" s="58"/>
      <c r="R51" s="58"/>
      <c r="S51" s="58"/>
      <c r="T51" s="58"/>
      <c r="U51" s="115"/>
      <c r="V51" s="115"/>
      <c r="W51" s="115"/>
      <c r="X51" s="115"/>
      <c r="Y51" s="115"/>
      <c r="Z51" s="117"/>
    </row>
    <row r="52" spans="2:26" x14ac:dyDescent="0.55000000000000004">
      <c r="B52" s="8" t="str">
        <f>'Summary-hours'!B51</f>
        <v>D. Obadina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60"/>
      <c r="N52" s="181"/>
      <c r="O52" s="58"/>
      <c r="P52" s="58"/>
      <c r="Q52" s="58"/>
      <c r="R52" s="58"/>
      <c r="S52" s="58"/>
      <c r="T52" s="58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'Summary-hours'!B52</f>
        <v>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60"/>
      <c r="N53" s="181"/>
      <c r="O53" s="58"/>
      <c r="P53" s="58"/>
      <c r="Q53" s="58"/>
      <c r="R53" s="58"/>
      <c r="S53" s="58"/>
      <c r="T53" s="58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'Summary-hours'!B53</f>
        <v>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60"/>
      <c r="N54" s="181"/>
      <c r="O54" s="58"/>
      <c r="P54" s="58"/>
      <c r="Q54" s="58"/>
      <c r="R54" s="58"/>
      <c r="S54" s="58"/>
      <c r="T54" s="58"/>
      <c r="V54" s="115"/>
      <c r="W54" s="115"/>
      <c r="X54" s="115"/>
      <c r="Y54" s="115"/>
      <c r="Z54" s="117"/>
    </row>
    <row r="55" spans="2:26" x14ac:dyDescent="0.55000000000000004">
      <c r="B55" s="8">
        <f>'Summary-hours'!B54</f>
        <v>0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60"/>
      <c r="N55" s="61"/>
      <c r="O55" s="58"/>
      <c r="P55" s="58"/>
      <c r="Q55" s="58"/>
      <c r="R55" s="58"/>
      <c r="S55" s="58"/>
      <c r="T55" s="58"/>
      <c r="U55" s="85"/>
      <c r="V55" s="85"/>
      <c r="W55" s="85"/>
      <c r="X55" s="85"/>
      <c r="Y55" s="85"/>
      <c r="Z55" s="118"/>
    </row>
    <row r="56" spans="2:26" x14ac:dyDescent="0.55000000000000004">
      <c r="B56" s="12" t="s">
        <v>109</v>
      </c>
      <c r="C56" s="41">
        <f t="shared" ref="C56:Z56" si="2">SUM(C40:C55)</f>
        <v>0</v>
      </c>
      <c r="D56" s="41">
        <f t="shared" si="2"/>
        <v>0</v>
      </c>
      <c r="E56" s="41">
        <f t="shared" si="2"/>
        <v>0</v>
      </c>
      <c r="F56" s="41">
        <f t="shared" si="2"/>
        <v>0</v>
      </c>
      <c r="G56" s="41">
        <f t="shared" si="2"/>
        <v>0</v>
      </c>
      <c r="H56" s="41">
        <f t="shared" si="2"/>
        <v>0</v>
      </c>
      <c r="I56" s="41">
        <f t="shared" si="2"/>
        <v>0</v>
      </c>
      <c r="J56" s="41">
        <f t="shared" si="2"/>
        <v>0</v>
      </c>
      <c r="K56" s="41">
        <f t="shared" si="2"/>
        <v>0</v>
      </c>
      <c r="L56" s="41">
        <f t="shared" si="2"/>
        <v>0</v>
      </c>
      <c r="M56" s="41">
        <f t="shared" si="2"/>
        <v>0</v>
      </c>
      <c r="N56" s="41">
        <f t="shared" si="2"/>
        <v>0</v>
      </c>
      <c r="O56" s="86">
        <f t="shared" si="2"/>
        <v>0</v>
      </c>
      <c r="P56" s="41">
        <f t="shared" si="2"/>
        <v>0</v>
      </c>
      <c r="Q56" s="41">
        <f t="shared" si="2"/>
        <v>0</v>
      </c>
      <c r="R56" s="41">
        <f t="shared" si="2"/>
        <v>0</v>
      </c>
      <c r="S56" s="41">
        <f t="shared" si="2"/>
        <v>0</v>
      </c>
      <c r="T56" s="41">
        <f t="shared" si="2"/>
        <v>0</v>
      </c>
      <c r="U56" s="41">
        <f t="shared" si="2"/>
        <v>0</v>
      </c>
      <c r="V56" s="41">
        <f t="shared" si="2"/>
        <v>0</v>
      </c>
      <c r="W56" s="41">
        <f t="shared" si="2"/>
        <v>0</v>
      </c>
      <c r="X56" s="41">
        <f t="shared" si="2"/>
        <v>0</v>
      </c>
      <c r="Y56" s="41">
        <f t="shared" si="2"/>
        <v>0</v>
      </c>
      <c r="Z56" s="84">
        <f t="shared" si="2"/>
        <v>0</v>
      </c>
    </row>
  </sheetData>
  <mergeCells count="5">
    <mergeCell ref="B2:N2"/>
    <mergeCell ref="C4:N4"/>
    <mergeCell ref="O4:Z4"/>
    <mergeCell ref="C37:N37"/>
    <mergeCell ref="O37:Z37"/>
  </mergeCells>
  <hyperlinks>
    <hyperlink ref="B1" location="ESTA_Projects!A1" display="Return to Projects" xr:uid="{2ECD9592-9985-471B-98E0-03A9A64EEF31}"/>
  </hyperlink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8CCB-6E77-42F7-816F-A9C7C62EBC52}">
  <dimension ref="A1:AE55"/>
  <sheetViews>
    <sheetView showZeros="0" topLeftCell="A3" zoomScale="90" zoomScaleNormal="90" workbookViewId="0"/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258"/>
      <c r="P6" s="35"/>
      <c r="Q6" s="35"/>
      <c r="R6" s="39"/>
      <c r="S6" s="35"/>
      <c r="T6" s="35"/>
      <c r="U6" s="35"/>
      <c r="V6" s="35"/>
      <c r="W6" s="35"/>
      <c r="X6" s="35"/>
      <c r="Y6" s="35"/>
      <c r="Z6" s="25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154">
        <v>0</v>
      </c>
      <c r="H7" s="154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6">
        <v>0</v>
      </c>
      <c r="O7" s="259"/>
      <c r="P7" s="35"/>
      <c r="Q7" s="35"/>
      <c r="R7" s="39"/>
      <c r="S7" s="35"/>
      <c r="T7" s="35"/>
      <c r="U7" s="37"/>
      <c r="V7" s="37"/>
      <c r="W7" s="37"/>
      <c r="X7" s="37"/>
      <c r="Y7" s="37"/>
      <c r="Z7" s="128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44">
        <v>0</v>
      </c>
      <c r="G8" s="33">
        <v>0</v>
      </c>
      <c r="H8" s="33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259"/>
      <c r="P8" s="35"/>
      <c r="Q8" s="35"/>
      <c r="R8" s="39"/>
      <c r="S8" s="35"/>
      <c r="T8" s="35"/>
      <c r="U8" s="37"/>
      <c r="V8" s="37"/>
      <c r="W8" s="37"/>
      <c r="X8" s="37"/>
      <c r="Y8" s="37"/>
      <c r="Z8" s="128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3</v>
      </c>
      <c r="D9" s="33">
        <v>20</v>
      </c>
      <c r="E9" s="33">
        <v>8</v>
      </c>
      <c r="F9" s="44">
        <v>8</v>
      </c>
      <c r="G9" s="33"/>
      <c r="H9" s="33"/>
      <c r="I9" s="37"/>
      <c r="J9" s="37"/>
      <c r="K9" s="37"/>
      <c r="L9" s="37"/>
      <c r="M9" s="37"/>
      <c r="N9" s="38"/>
      <c r="O9" s="259"/>
      <c r="P9" s="35"/>
      <c r="Q9" s="35"/>
      <c r="R9" s="39"/>
      <c r="S9" s="35"/>
      <c r="T9" s="35"/>
      <c r="U9" s="37"/>
      <c r="V9" s="37"/>
      <c r="W9" s="37"/>
      <c r="X9" s="37"/>
      <c r="Y9" s="37"/>
      <c r="Z9" s="128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44">
        <v>0</v>
      </c>
      <c r="G10" s="33">
        <v>0</v>
      </c>
      <c r="H10" s="33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259"/>
      <c r="P10" s="35"/>
      <c r="Q10" s="35"/>
      <c r="R10" s="39"/>
      <c r="S10" s="35"/>
      <c r="T10" s="35"/>
      <c r="U10" s="37"/>
      <c r="V10" s="37"/>
      <c r="W10" s="37"/>
      <c r="X10" s="37"/>
      <c r="Y10" s="37"/>
      <c r="Z10" s="128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44">
        <v>0</v>
      </c>
      <c r="G11" s="33">
        <v>0</v>
      </c>
      <c r="H11" s="33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259"/>
      <c r="P11" s="35"/>
      <c r="Q11" s="35"/>
      <c r="R11" s="39"/>
      <c r="S11" s="35"/>
      <c r="T11" s="35"/>
      <c r="U11" s="37"/>
      <c r="V11" s="37"/>
      <c r="W11" s="37"/>
      <c r="X11" s="37"/>
      <c r="Y11" s="37"/>
      <c r="Z11" s="128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44">
        <v>0</v>
      </c>
      <c r="G12" s="33">
        <v>0</v>
      </c>
      <c r="H12" s="33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259"/>
      <c r="P12" s="35"/>
      <c r="Q12" s="35"/>
      <c r="R12" s="39"/>
      <c r="S12" s="35"/>
      <c r="T12" s="35"/>
      <c r="U12" s="37"/>
      <c r="V12" s="37"/>
      <c r="W12" s="37"/>
      <c r="X12" s="37"/>
      <c r="Y12" s="37"/>
      <c r="Z12" s="128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44">
        <v>0</v>
      </c>
      <c r="G13" s="33">
        <v>0</v>
      </c>
      <c r="H13" s="33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259"/>
      <c r="P13" s="35"/>
      <c r="Q13" s="35"/>
      <c r="R13" s="39"/>
      <c r="S13" s="35"/>
      <c r="T13" s="35"/>
      <c r="U13" s="37"/>
      <c r="V13" s="37"/>
      <c r="W13" s="37"/>
      <c r="X13" s="37"/>
      <c r="Y13" s="37"/>
      <c r="Z13" s="128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33">
        <v>0</v>
      </c>
      <c r="F14" s="44">
        <v>0</v>
      </c>
      <c r="G14" s="33">
        <v>0</v>
      </c>
      <c r="H14" s="33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259"/>
      <c r="P14" s="35"/>
      <c r="Q14" s="35"/>
      <c r="R14" s="39"/>
      <c r="S14" s="35"/>
      <c r="T14" s="35"/>
      <c r="U14" s="37"/>
      <c r="V14" s="37"/>
      <c r="W14" s="37"/>
      <c r="X14" s="37"/>
      <c r="Y14" s="37"/>
      <c r="Z14" s="128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0</v>
      </c>
      <c r="F15" s="44">
        <v>0</v>
      </c>
      <c r="G15" s="33">
        <v>0</v>
      </c>
      <c r="H15" s="33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259"/>
      <c r="P15" s="35"/>
      <c r="Q15" s="35"/>
      <c r="R15" s="39"/>
      <c r="S15" s="35"/>
      <c r="T15" s="35"/>
      <c r="U15" s="37"/>
      <c r="V15" s="37"/>
      <c r="W15" s="37"/>
      <c r="X15" s="37"/>
      <c r="Y15" s="37"/>
      <c r="Z15" s="128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44">
        <v>0</v>
      </c>
      <c r="G16" s="33">
        <v>0</v>
      </c>
      <c r="H16" s="33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259"/>
      <c r="P16" s="35"/>
      <c r="Q16" s="35"/>
      <c r="R16" s="39"/>
      <c r="S16" s="35"/>
      <c r="T16" s="35"/>
      <c r="U16" s="37"/>
      <c r="V16" s="37"/>
      <c r="W16" s="37"/>
      <c r="X16" s="37"/>
      <c r="Y16" s="37"/>
      <c r="Z16" s="128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44">
        <v>0</v>
      </c>
      <c r="G17" s="33">
        <v>0</v>
      </c>
      <c r="H17" s="33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259"/>
      <c r="P17" s="35"/>
      <c r="Q17" s="35"/>
      <c r="R17" s="39"/>
      <c r="S17" s="35"/>
      <c r="T17" s="35"/>
      <c r="U17" s="37"/>
      <c r="V17" s="37"/>
      <c r="W17" s="37"/>
      <c r="X17" s="37"/>
      <c r="Y17" s="37"/>
      <c r="Z17" s="128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44">
        <v>0</v>
      </c>
      <c r="G18" s="33">
        <v>0</v>
      </c>
      <c r="H18" s="33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/>
      <c r="O18" s="259">
        <v>0</v>
      </c>
      <c r="P18" s="35">
        <v>0</v>
      </c>
      <c r="Q18" s="35">
        <v>0</v>
      </c>
      <c r="R18" s="39">
        <v>0</v>
      </c>
      <c r="S18" s="35">
        <v>0</v>
      </c>
      <c r="T18" s="35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128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33">
        <v>0</v>
      </c>
      <c r="F19" s="44">
        <v>0</v>
      </c>
      <c r="G19" s="33">
        <v>0</v>
      </c>
      <c r="H19" s="33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259"/>
      <c r="P19" s="35"/>
      <c r="Q19" s="35"/>
      <c r="R19" s="39"/>
      <c r="S19" s="35"/>
      <c r="T19" s="35"/>
      <c r="U19" s="37"/>
      <c r="V19" s="37"/>
      <c r="W19" s="37"/>
      <c r="X19" s="37"/>
      <c r="Y19" s="37"/>
      <c r="Z19" s="128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44">
        <v>0</v>
      </c>
      <c r="G20" s="33">
        <v>0</v>
      </c>
      <c r="H20" s="33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259"/>
      <c r="P20" s="35"/>
      <c r="Q20" s="35"/>
      <c r="R20" s="39"/>
      <c r="S20" s="35"/>
      <c r="T20" s="35"/>
      <c r="U20" s="37"/>
      <c r="V20" s="37"/>
      <c r="W20" s="37"/>
      <c r="X20" s="37"/>
      <c r="Y20" s="37"/>
      <c r="Z20" s="128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0</v>
      </c>
      <c r="F21" s="44">
        <v>0</v>
      </c>
      <c r="G21" s="33">
        <v>0</v>
      </c>
      <c r="H21" s="33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259"/>
      <c r="P21" s="35"/>
      <c r="Q21" s="35"/>
      <c r="R21" s="39"/>
      <c r="S21" s="35"/>
      <c r="T21" s="35"/>
      <c r="U21" s="37"/>
      <c r="V21" s="37"/>
      <c r="W21" s="37"/>
      <c r="X21" s="37"/>
      <c r="Y21" s="37"/>
      <c r="Z21" s="128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61</v>
      </c>
      <c r="D22" s="33">
        <v>61</v>
      </c>
      <c r="E22" s="33">
        <v>33</v>
      </c>
      <c r="F22" s="44">
        <v>33</v>
      </c>
      <c r="G22" s="33">
        <v>4</v>
      </c>
      <c r="H22" s="33">
        <v>0</v>
      </c>
      <c r="I22" s="33">
        <v>9</v>
      </c>
      <c r="J22" s="33">
        <v>4</v>
      </c>
      <c r="K22" s="33">
        <v>3</v>
      </c>
      <c r="L22" s="37">
        <v>0</v>
      </c>
      <c r="M22" s="37">
        <v>0</v>
      </c>
      <c r="N22" s="38">
        <v>0</v>
      </c>
      <c r="O22" s="259"/>
      <c r="P22" s="35"/>
      <c r="Q22" s="35"/>
      <c r="R22" s="39"/>
      <c r="S22" s="35"/>
      <c r="T22" s="35"/>
      <c r="U22" s="37"/>
      <c r="V22" s="37"/>
      <c r="W22" s="37"/>
      <c r="X22" s="37"/>
      <c r="Y22" s="37"/>
      <c r="Z22" s="128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132">
        <v>0</v>
      </c>
      <c r="G23" s="155">
        <v>0</v>
      </c>
      <c r="H23" s="155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40">
        <v>0</v>
      </c>
      <c r="O23" s="259"/>
      <c r="P23" s="35"/>
      <c r="Q23" s="35"/>
      <c r="R23" s="39"/>
      <c r="S23" s="35"/>
      <c r="T23" s="35"/>
      <c r="U23" s="37"/>
      <c r="V23" s="37"/>
      <c r="W23" s="37"/>
      <c r="X23" s="37"/>
      <c r="Y23" s="37"/>
      <c r="Z23" s="128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132">
        <v>0</v>
      </c>
      <c r="G24" s="155">
        <v>0</v>
      </c>
      <c r="H24" s="155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40">
        <v>0</v>
      </c>
      <c r="O24" s="259"/>
      <c r="P24" s="35"/>
      <c r="Q24" s="35"/>
      <c r="R24" s="39"/>
      <c r="S24" s="35"/>
      <c r="T24" s="35"/>
      <c r="U24" s="37"/>
      <c r="V24" s="37"/>
      <c r="W24" s="37"/>
      <c r="X24" s="37"/>
      <c r="Y24" s="37"/>
      <c r="Z24" s="128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132">
        <v>0</v>
      </c>
      <c r="G25" s="155">
        <v>0</v>
      </c>
      <c r="H25" s="155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40">
        <v>0</v>
      </c>
      <c r="O25" s="259"/>
      <c r="P25" s="35"/>
      <c r="Q25" s="35"/>
      <c r="R25" s="39"/>
      <c r="S25" s="35"/>
      <c r="T25" s="35"/>
      <c r="U25" s="37"/>
      <c r="V25" s="37"/>
      <c r="W25" s="37"/>
      <c r="X25" s="37"/>
      <c r="Y25" s="37"/>
      <c r="Z25" s="128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132">
        <v>0</v>
      </c>
      <c r="G26" s="155">
        <v>0</v>
      </c>
      <c r="H26" s="155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40">
        <v>0</v>
      </c>
      <c r="O26" s="259"/>
      <c r="P26" s="35"/>
      <c r="Q26" s="35"/>
      <c r="R26" s="39"/>
      <c r="S26" s="35"/>
      <c r="T26" s="35"/>
      <c r="U26" s="37"/>
      <c r="V26" s="37"/>
      <c r="W26" s="37"/>
      <c r="X26" s="37"/>
      <c r="Y26" s="37"/>
      <c r="Z26" s="128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132">
        <v>0</v>
      </c>
      <c r="G27" s="39">
        <v>0</v>
      </c>
      <c r="H27" s="155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259"/>
      <c r="P27" s="35"/>
      <c r="Q27" s="35"/>
      <c r="R27" s="39"/>
      <c r="S27" s="35"/>
      <c r="T27" s="35"/>
      <c r="U27" s="37"/>
      <c r="V27" s="37"/>
      <c r="W27" s="37"/>
      <c r="X27" s="37"/>
      <c r="Y27" s="37"/>
      <c r="Z27" s="128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155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256"/>
      <c r="P28" s="35"/>
      <c r="Q28" s="35"/>
      <c r="R28" s="39"/>
      <c r="S28" s="35"/>
      <c r="T28" s="35"/>
      <c r="U28" s="37"/>
      <c r="V28" s="37"/>
      <c r="W28" s="37"/>
      <c r="X28" s="37"/>
      <c r="Y28" s="37"/>
      <c r="Z28" s="128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64</v>
      </c>
      <c r="D29" s="41">
        <f t="shared" ref="D29:N29" si="1">SUM(D8:D28)</f>
        <v>81</v>
      </c>
      <c r="E29" s="41">
        <f t="shared" si="1"/>
        <v>41</v>
      </c>
      <c r="F29" s="41">
        <f t="shared" si="1"/>
        <v>41</v>
      </c>
      <c r="G29" s="41">
        <f t="shared" si="1"/>
        <v>4</v>
      </c>
      <c r="H29" s="41">
        <f t="shared" si="1"/>
        <v>0</v>
      </c>
      <c r="I29" s="41">
        <f t="shared" si="1"/>
        <v>9</v>
      </c>
      <c r="J29" s="41">
        <f t="shared" si="1"/>
        <v>4</v>
      </c>
      <c r="K29" s="41">
        <f t="shared" si="1"/>
        <v>3</v>
      </c>
      <c r="L29" s="41">
        <f t="shared" si="1"/>
        <v>0</v>
      </c>
      <c r="M29" s="41">
        <f t="shared" si="1"/>
        <v>0</v>
      </c>
      <c r="N29" s="42">
        <f t="shared" si="1"/>
        <v>0</v>
      </c>
      <c r="O29" s="172">
        <f t="shared" ref="O29:Z29" si="2">SUM(O8:O28)</f>
        <v>0</v>
      </c>
      <c r="P29" s="172">
        <f t="shared" si="2"/>
        <v>0</v>
      </c>
      <c r="Q29" s="172">
        <f t="shared" si="2"/>
        <v>0</v>
      </c>
      <c r="R29" s="172">
        <f t="shared" si="2"/>
        <v>0</v>
      </c>
      <c r="S29" s="172">
        <f t="shared" si="2"/>
        <v>0</v>
      </c>
      <c r="T29" s="172">
        <f t="shared" si="2"/>
        <v>0</v>
      </c>
      <c r="U29" s="172">
        <f t="shared" si="2"/>
        <v>0</v>
      </c>
      <c r="V29" s="172">
        <f t="shared" si="2"/>
        <v>0</v>
      </c>
      <c r="W29" s="172">
        <f t="shared" si="2"/>
        <v>0</v>
      </c>
      <c r="X29" s="172">
        <f t="shared" si="2"/>
        <v>0</v>
      </c>
      <c r="Y29" s="172">
        <f t="shared" si="2"/>
        <v>0</v>
      </c>
      <c r="Z29" s="173">
        <f t="shared" si="2"/>
        <v>0</v>
      </c>
      <c r="AB29" s="17"/>
      <c r="AC29" s="186"/>
      <c r="AD29" s="192"/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FA0A4ABE-1082-4918-A7D1-6A84DE8662C7}"/>
  </hyperlink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C184-E0E4-40F9-8C77-5E13E2AFC59D}">
  <dimension ref="A1:AE55"/>
  <sheetViews>
    <sheetView showZeros="0" zoomScale="90" zoomScaleNormal="90" workbookViewId="0">
      <selection activeCell="M24" sqref="M24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23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71">
        <v>0</v>
      </c>
      <c r="H6" s="71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31">
        <v>0</v>
      </c>
      <c r="E7" s="131">
        <v>0</v>
      </c>
      <c r="F7" s="131">
        <v>0</v>
      </c>
      <c r="G7" s="71">
        <v>0</v>
      </c>
      <c r="H7" s="154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8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44">
        <v>0</v>
      </c>
      <c r="E8" s="44">
        <v>0</v>
      </c>
      <c r="F8" s="44">
        <v>0</v>
      </c>
      <c r="G8" s="33">
        <v>0</v>
      </c>
      <c r="H8" s="33">
        <v>5</v>
      </c>
      <c r="I8" s="33">
        <v>1</v>
      </c>
      <c r="J8" s="33">
        <v>1</v>
      </c>
      <c r="K8" s="33">
        <v>3.5</v>
      </c>
      <c r="L8" s="33">
        <v>0.5</v>
      </c>
      <c r="M8" s="33">
        <v>2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/>
      <c r="D9" s="44"/>
      <c r="E9" s="44"/>
      <c r="F9" s="44"/>
      <c r="G9" s="33"/>
      <c r="H9" s="33"/>
      <c r="I9" s="33"/>
      <c r="J9" s="33"/>
      <c r="K9" s="33"/>
      <c r="L9" s="33"/>
      <c r="M9" s="33"/>
      <c r="N9" s="38"/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/>
      <c r="D10" s="44"/>
      <c r="E10" s="44"/>
      <c r="F10" s="44"/>
      <c r="G10" s="33"/>
      <c r="H10" s="33"/>
      <c r="I10" s="33"/>
      <c r="J10" s="33"/>
      <c r="K10" s="33"/>
      <c r="L10" s="33"/>
      <c r="M10" s="33"/>
      <c r="N10" s="38"/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44">
        <v>0</v>
      </c>
      <c r="F11" s="44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/>
      <c r="D12" s="44"/>
      <c r="E12" s="44"/>
      <c r="F12" s="44"/>
      <c r="G12" s="33"/>
      <c r="H12" s="33"/>
      <c r="I12" s="33"/>
      <c r="J12" s="33"/>
      <c r="K12" s="33"/>
      <c r="L12" s="33"/>
      <c r="M12" s="33"/>
      <c r="N12" s="38"/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44">
        <v>0</v>
      </c>
      <c r="F13" s="44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44">
        <v>0</v>
      </c>
      <c r="F14" s="44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44">
        <v>0</v>
      </c>
      <c r="F15" s="44">
        <v>0</v>
      </c>
      <c r="G15" s="33">
        <v>0</v>
      </c>
      <c r="H15" s="33">
        <v>2.5</v>
      </c>
      <c r="I15" s="33">
        <v>1</v>
      </c>
      <c r="J15" s="33">
        <v>0</v>
      </c>
      <c r="K15" s="33">
        <v>3</v>
      </c>
      <c r="L15" s="33">
        <v>0</v>
      </c>
      <c r="M15" s="33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44">
        <v>0</v>
      </c>
      <c r="F16" s="44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44">
        <v>0</v>
      </c>
      <c r="F17" s="44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155">
        <v>0</v>
      </c>
      <c r="D18" s="155">
        <v>0</v>
      </c>
      <c r="E18" s="132">
        <v>0</v>
      </c>
      <c r="F18" s="132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8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>
        <f t="shared" si="0"/>
        <v>0</v>
      </c>
    </row>
    <row r="19" spans="2:30" x14ac:dyDescent="0.55000000000000004">
      <c r="B19" s="82" t="str">
        <f>'Summary-hours'!B19</f>
        <v>Shaeffer</v>
      </c>
      <c r="C19" s="155">
        <v>0</v>
      </c>
      <c r="D19" s="155">
        <v>0</v>
      </c>
      <c r="E19" s="132">
        <v>0</v>
      </c>
      <c r="F19" s="132">
        <v>0</v>
      </c>
      <c r="G19" s="33">
        <v>0</v>
      </c>
      <c r="H19" s="33">
        <v>20</v>
      </c>
      <c r="I19" s="33">
        <v>6</v>
      </c>
      <c r="J19" s="33">
        <v>11</v>
      </c>
      <c r="K19" s="33">
        <v>19</v>
      </c>
      <c r="L19" s="33">
        <v>15</v>
      </c>
      <c r="M19" s="33">
        <v>8</v>
      </c>
      <c r="N19" s="38"/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44">
        <v>0</v>
      </c>
      <c r="D20" s="33">
        <v>0</v>
      </c>
      <c r="E20" s="44">
        <v>0</v>
      </c>
      <c r="F20" s="44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44">
        <v>0</v>
      </c>
      <c r="D21" s="33">
        <v>0</v>
      </c>
      <c r="E21" s="44">
        <v>0</v>
      </c>
      <c r="F21" s="44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44">
        <v>0</v>
      </c>
      <c r="D22" s="33">
        <v>0</v>
      </c>
      <c r="E22" s="44">
        <v>0</v>
      </c>
      <c r="F22" s="44">
        <v>0</v>
      </c>
      <c r="G22" s="44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32">
        <v>0</v>
      </c>
      <c r="D23" s="132">
        <v>0</v>
      </c>
      <c r="E23" s="132">
        <v>0</v>
      </c>
      <c r="F23" s="132">
        <v>0</v>
      </c>
      <c r="G23" s="155">
        <v>0</v>
      </c>
      <c r="H23" s="155">
        <v>0</v>
      </c>
      <c r="I23" s="33">
        <v>0</v>
      </c>
      <c r="J23" s="33">
        <v>0</v>
      </c>
      <c r="K23" s="33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32">
        <v>0</v>
      </c>
      <c r="D24" s="132">
        <v>0</v>
      </c>
      <c r="E24" s="132">
        <v>0</v>
      </c>
      <c r="F24" s="132">
        <v>0</v>
      </c>
      <c r="G24" s="155">
        <v>0</v>
      </c>
      <c r="H24" s="155">
        <v>0</v>
      </c>
      <c r="I24" s="33">
        <v>0</v>
      </c>
      <c r="J24" s="33">
        <v>0</v>
      </c>
      <c r="K24" s="33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32">
        <v>0</v>
      </c>
      <c r="D25" s="132">
        <v>0</v>
      </c>
      <c r="E25" s="132">
        <v>0</v>
      </c>
      <c r="F25" s="132">
        <v>0</v>
      </c>
      <c r="G25" s="155">
        <v>0</v>
      </c>
      <c r="H25" s="155">
        <v>0</v>
      </c>
      <c r="I25" s="33">
        <v>0</v>
      </c>
      <c r="J25" s="33">
        <v>0</v>
      </c>
      <c r="K25" s="33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32">
        <v>0</v>
      </c>
      <c r="D26" s="132">
        <v>0</v>
      </c>
      <c r="E26" s="132">
        <v>0</v>
      </c>
      <c r="F26" s="132">
        <v>0</v>
      </c>
      <c r="G26" s="155">
        <v>0</v>
      </c>
      <c r="H26" s="155">
        <v>0</v>
      </c>
      <c r="I26" s="43">
        <v>0</v>
      </c>
      <c r="J26" s="33">
        <v>0</v>
      </c>
      <c r="K26" s="33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32">
        <v>0</v>
      </c>
      <c r="D27" s="132">
        <v>0</v>
      </c>
      <c r="E27" s="132">
        <v>0</v>
      </c>
      <c r="F27" s="132">
        <v>0</v>
      </c>
      <c r="G27" s="155">
        <v>0</v>
      </c>
      <c r="H27" s="155">
        <v>0</v>
      </c>
      <c r="I27" s="43">
        <v>0</v>
      </c>
      <c r="J27" s="33">
        <v>0</v>
      </c>
      <c r="K27" s="33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132">
        <v>0</v>
      </c>
      <c r="D28" s="132">
        <v>0</v>
      </c>
      <c r="E28" s="132">
        <v>0</v>
      </c>
      <c r="F28" s="132">
        <v>0</v>
      </c>
      <c r="G28" s="155">
        <v>0</v>
      </c>
      <c r="H28" s="39">
        <v>0</v>
      </c>
      <c r="I28" s="116">
        <v>0</v>
      </c>
      <c r="J28" s="155">
        <v>0</v>
      </c>
      <c r="K28" s="155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0</v>
      </c>
      <c r="D29" s="41">
        <f t="shared" ref="D29:N29" si="1">SUM(D8:D28)</f>
        <v>0</v>
      </c>
      <c r="E29" s="41">
        <f t="shared" si="1"/>
        <v>0</v>
      </c>
      <c r="F29" s="41">
        <f t="shared" si="1"/>
        <v>0</v>
      </c>
      <c r="G29" s="41">
        <f t="shared" si="1"/>
        <v>0</v>
      </c>
      <c r="H29" s="41">
        <f t="shared" si="1"/>
        <v>27.5</v>
      </c>
      <c r="I29" s="41">
        <f t="shared" si="1"/>
        <v>8</v>
      </c>
      <c r="J29" s="41">
        <f t="shared" si="1"/>
        <v>12</v>
      </c>
      <c r="K29" s="41">
        <f t="shared" si="1"/>
        <v>25.5</v>
      </c>
      <c r="L29" s="41">
        <f t="shared" si="1"/>
        <v>15.5</v>
      </c>
      <c r="M29" s="41">
        <f t="shared" si="1"/>
        <v>10</v>
      </c>
      <c r="N29" s="42">
        <f t="shared" si="1"/>
        <v>0</v>
      </c>
      <c r="O29" s="41">
        <f t="shared" ref="O29:Z29" si="2">SUM(O8:O28)</f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87">
        <f>SUM(C29:G29)</f>
        <v>0</v>
      </c>
      <c r="AC29" s="186"/>
      <c r="AD29" s="192">
        <f>AC29-AB29</f>
        <v>0</v>
      </c>
    </row>
    <row r="30" spans="2:30" x14ac:dyDescent="0.55000000000000004">
      <c r="AA30" t="s">
        <v>35</v>
      </c>
      <c r="AB30" s="45">
        <f>AB29+AB55</f>
        <v>0</v>
      </c>
      <c r="AC30" s="45">
        <f>AC29+AC55</f>
        <v>0</v>
      </c>
      <c r="AD30" s="45">
        <f>AD29+AD55</f>
        <v>0</v>
      </c>
    </row>
    <row r="31" spans="2:30" x14ac:dyDescent="0.55000000000000004">
      <c r="M31" t="s">
        <v>119</v>
      </c>
    </row>
    <row r="32" spans="2:30" x14ac:dyDescent="0.55000000000000004">
      <c r="N32" s="201"/>
    </row>
    <row r="35" spans="2:30" ht="28.8" x14ac:dyDescent="0.55000000000000004">
      <c r="AB35" s="188" t="s">
        <v>113</v>
      </c>
      <c r="AC35" s="189" t="s">
        <v>114</v>
      </c>
      <c r="AD35" s="190" t="s">
        <v>115</v>
      </c>
    </row>
    <row r="36" spans="2:30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  <c r="AB36" s="16"/>
      <c r="AC36" s="164"/>
      <c r="AD36" s="185"/>
    </row>
    <row r="37" spans="2:30" x14ac:dyDescent="0.55000000000000004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23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  <c r="AB37" s="16"/>
      <c r="AC37" s="164"/>
      <c r="AD37" s="191"/>
    </row>
    <row r="38" spans="2:30" x14ac:dyDescent="0.55000000000000004">
      <c r="B38" s="8"/>
      <c r="C38" s="133"/>
      <c r="D38" s="134"/>
      <c r="E38" s="134"/>
      <c r="F38" s="134"/>
      <c r="G38" s="10"/>
      <c r="H38" s="10"/>
      <c r="I38" s="10"/>
      <c r="J38" s="10"/>
      <c r="K38" s="10"/>
      <c r="L38" s="10"/>
      <c r="M38" s="10"/>
      <c r="N38" s="62"/>
      <c r="O38" s="9"/>
      <c r="P38" s="10"/>
      <c r="Q38" s="10"/>
      <c r="R38" s="10"/>
      <c r="S38" s="10"/>
      <c r="T38" s="10"/>
      <c r="U38" s="10"/>
      <c r="Z38" s="62"/>
      <c r="AB38" s="16"/>
      <c r="AC38" s="164"/>
      <c r="AD38" s="191"/>
    </row>
    <row r="39" spans="2:30" x14ac:dyDescent="0.55000000000000004">
      <c r="B39" s="8"/>
      <c r="C39" s="33"/>
      <c r="D39" s="33"/>
      <c r="E39" s="44"/>
      <c r="F39" s="70"/>
      <c r="G39" s="58"/>
      <c r="H39" s="196"/>
      <c r="I39" s="196"/>
      <c r="J39" s="196"/>
      <c r="K39" s="87"/>
      <c r="L39" s="58"/>
      <c r="M39" s="58"/>
      <c r="N39" s="182"/>
      <c r="O39" s="70"/>
      <c r="P39" s="70"/>
      <c r="Q39" s="70"/>
      <c r="R39" s="70"/>
      <c r="S39" s="58"/>
      <c r="T39" s="58"/>
      <c r="U39" s="115"/>
      <c r="V39" s="115"/>
      <c r="W39" s="115"/>
      <c r="X39" s="115"/>
      <c r="Y39" s="115"/>
      <c r="Z39" s="117"/>
      <c r="AB39" s="16"/>
      <c r="AC39" s="164"/>
      <c r="AD39" s="191"/>
    </row>
    <row r="40" spans="2:30" x14ac:dyDescent="0.55000000000000004">
      <c r="B40" s="8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  <c r="AB40" s="16"/>
      <c r="AC40" s="164"/>
      <c r="AD40" s="191">
        <f>AC40-AB40</f>
        <v>0</v>
      </c>
    </row>
    <row r="41" spans="2:30" x14ac:dyDescent="0.55000000000000004">
      <c r="B41" s="8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  <c r="AB41" s="16"/>
      <c r="AC41" s="164"/>
      <c r="AD41" s="191"/>
    </row>
    <row r="42" spans="2:30" x14ac:dyDescent="0.55000000000000004"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  <c r="AB42" s="16"/>
      <c r="AC42" s="164"/>
      <c r="AD42" s="191">
        <f t="shared" ref="AD42:AD55" si="3">AC42-AB42</f>
        <v>0</v>
      </c>
    </row>
    <row r="43" spans="2:30" x14ac:dyDescent="0.55000000000000004"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  <c r="AB43" s="16"/>
      <c r="AC43" s="164"/>
      <c r="AD43" s="191">
        <f t="shared" si="3"/>
        <v>0</v>
      </c>
    </row>
    <row r="44" spans="2:30" x14ac:dyDescent="0.55000000000000004"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  <c r="AB44" s="16"/>
      <c r="AC44" s="164"/>
      <c r="AD44" s="191">
        <f t="shared" si="3"/>
        <v>0</v>
      </c>
    </row>
    <row r="45" spans="2:30" x14ac:dyDescent="0.55000000000000004">
      <c r="B45" s="8" t="str">
        <f>'Summary-hours'!B45</f>
        <v>Jarriel</v>
      </c>
      <c r="C45" s="44"/>
      <c r="D45" s="44"/>
      <c r="E45" s="44"/>
      <c r="F45" s="44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  <c r="AB45" s="16"/>
      <c r="AC45" s="164"/>
      <c r="AD45" s="191">
        <f t="shared" si="3"/>
        <v>0</v>
      </c>
    </row>
    <row r="46" spans="2:30" x14ac:dyDescent="0.55000000000000004"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  <c r="AB46" s="16"/>
      <c r="AC46" s="164"/>
      <c r="AD46" s="191">
        <f t="shared" si="3"/>
        <v>0</v>
      </c>
    </row>
    <row r="47" spans="2:30" x14ac:dyDescent="0.55000000000000004"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  <c r="AB47" s="16"/>
      <c r="AC47" s="164"/>
      <c r="AD47" s="191">
        <f t="shared" si="3"/>
        <v>0</v>
      </c>
    </row>
    <row r="48" spans="2:30" x14ac:dyDescent="0.55000000000000004"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  <c r="AB48" s="16"/>
      <c r="AC48" s="164"/>
      <c r="AD48" s="191">
        <f t="shared" si="3"/>
        <v>0</v>
      </c>
    </row>
    <row r="49" spans="2:30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  <c r="AB49" s="16"/>
      <c r="AC49" s="164"/>
      <c r="AD49" s="191">
        <f t="shared" si="3"/>
        <v>0</v>
      </c>
    </row>
    <row r="50" spans="2:30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  <c r="AB50" s="16"/>
      <c r="AC50" s="164"/>
      <c r="AD50" s="191">
        <f t="shared" si="3"/>
        <v>0</v>
      </c>
    </row>
    <row r="51" spans="2:30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  <c r="AB51" s="16"/>
      <c r="AC51" s="164"/>
      <c r="AD51" s="191">
        <f t="shared" si="3"/>
        <v>0</v>
      </c>
    </row>
    <row r="52" spans="2:30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  <c r="AB52" s="16"/>
      <c r="AC52" s="164"/>
      <c r="AD52" s="191">
        <f t="shared" si="3"/>
        <v>0</v>
      </c>
    </row>
    <row r="53" spans="2:30" x14ac:dyDescent="0.55000000000000004"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  <c r="AB53" s="16"/>
      <c r="AC53" s="164"/>
      <c r="AD53" s="191">
        <f t="shared" si="3"/>
        <v>0</v>
      </c>
    </row>
    <row r="54" spans="2:30" x14ac:dyDescent="0.55000000000000004">
      <c r="B54" s="8">
        <f>'Summary-hours'!B54</f>
        <v>0</v>
      </c>
      <c r="C54" s="44"/>
      <c r="D54" s="44"/>
      <c r="E54" s="44"/>
      <c r="F54" s="44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  <c r="AB54" s="16"/>
      <c r="AC54" s="164"/>
      <c r="AD54" s="191">
        <f t="shared" si="3"/>
        <v>0</v>
      </c>
    </row>
    <row r="55" spans="2:30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  <c r="AB55" s="193">
        <f>SUM(C55:D55)</f>
        <v>0</v>
      </c>
      <c r="AC55" s="164"/>
      <c r="AD55" s="191">
        <f t="shared" si="3"/>
        <v>0</v>
      </c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600586EE-0938-428D-8975-1F29FEB4F23E}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C4C9-2452-4F43-AEF6-DC6536AAF8EA}">
  <dimension ref="A1:AE55"/>
  <sheetViews>
    <sheetView showZeros="0" tabSelected="1" topLeftCell="B2" zoomScale="80" zoomScaleNormal="80" workbookViewId="0">
      <selection activeCell="C8" sqref="C8"/>
    </sheetView>
  </sheetViews>
  <sheetFormatPr defaultColWidth="8.89453125" defaultRowHeight="14.4" x14ac:dyDescent="0.55000000000000004"/>
  <cols>
    <col min="2" max="2" width="17.1015625" bestFit="1" customWidth="1"/>
    <col min="27" max="27" width="4.89453125" customWidth="1"/>
    <col min="28" max="30" width="19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97"/>
      <c r="AC4" s="239"/>
      <c r="AD4" s="199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72">
        <v>0</v>
      </c>
      <c r="L6" s="72">
        <v>0</v>
      </c>
      <c r="M6" s="72">
        <v>0</v>
      </c>
      <c r="N6" s="178">
        <v>0</v>
      </c>
      <c r="O6" s="72"/>
      <c r="P6" s="72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/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154">
        <v>0</v>
      </c>
      <c r="J7" s="35">
        <v>0</v>
      </c>
      <c r="K7" s="72">
        <v>0</v>
      </c>
      <c r="L7" s="72">
        <v>0</v>
      </c>
      <c r="M7" s="72">
        <v>0</v>
      </c>
      <c r="N7" s="165">
        <v>0</v>
      </c>
      <c r="O7" s="72"/>
      <c r="P7" s="72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>
        <f>AC7-AB7</f>
        <v>0</v>
      </c>
    </row>
    <row r="8" spans="1:31" x14ac:dyDescent="0.55000000000000004">
      <c r="B8" s="8" t="str">
        <f>'Summary-hours'!B8</f>
        <v>Atanacio</v>
      </c>
      <c r="C8" s="37"/>
      <c r="D8" s="37"/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200">
        <f>SUM(C10:N10)</f>
        <v>0</v>
      </c>
      <c r="AC8" s="22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/>
      <c r="D9" s="37"/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200"/>
      <c r="AC9" s="224"/>
      <c r="AD9" s="191"/>
    </row>
    <row r="10" spans="1:31" x14ac:dyDescent="0.55000000000000004">
      <c r="A10" s="45">
        <f>SUM(K10:Q10)</f>
        <v>0</v>
      </c>
      <c r="B10" s="8">
        <f>'Summary-hours'!B10</f>
        <v>0</v>
      </c>
      <c r="C10" s="37"/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200">
        <f t="shared" ref="AB10:AB16" si="0">SUM(C11:N11)</f>
        <v>0</v>
      </c>
      <c r="AC10" s="224"/>
      <c r="AD10" s="191">
        <f t="shared" ref="AD10:AD21" si="1">AC10-AB10</f>
        <v>0</v>
      </c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200">
        <f>SUM(C13:N13)</f>
        <v>0</v>
      </c>
      <c r="AC11" s="224"/>
      <c r="AD11" s="191">
        <f t="shared" si="1"/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200"/>
      <c r="AC12" s="22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200">
        <f t="shared" si="0"/>
        <v>0</v>
      </c>
      <c r="AC13" s="224"/>
      <c r="AD13" s="191">
        <f t="shared" si="1"/>
        <v>0</v>
      </c>
    </row>
    <row r="14" spans="1:31" x14ac:dyDescent="0.55000000000000004">
      <c r="A14" s="45">
        <f>SUM(K14:Q14)</f>
        <v>0</v>
      </c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200">
        <f t="shared" si="0"/>
        <v>0</v>
      </c>
      <c r="AC14" s="224"/>
      <c r="AD14" s="191">
        <f t="shared" si="1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200">
        <f t="shared" si="0"/>
        <v>0</v>
      </c>
      <c r="AC15" s="224"/>
      <c r="AD15" s="191">
        <f t="shared" si="1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200">
        <f t="shared" si="0"/>
        <v>0</v>
      </c>
      <c r="AC16" s="224"/>
      <c r="AD16" s="191">
        <f t="shared" si="1"/>
        <v>0</v>
      </c>
    </row>
    <row r="17" spans="1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200"/>
      <c r="AC17" s="224"/>
      <c r="AD17" s="191"/>
    </row>
    <row r="18" spans="1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200"/>
      <c r="AC18" s="224"/>
      <c r="AD18" s="191"/>
    </row>
    <row r="19" spans="1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200">
        <f t="shared" ref="AB19:AB25" si="2">SUM(C20:N20)</f>
        <v>0</v>
      </c>
      <c r="AC19" s="224"/>
      <c r="AD19" s="191">
        <f t="shared" si="1"/>
        <v>0</v>
      </c>
    </row>
    <row r="20" spans="1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200">
        <f t="shared" si="2"/>
        <v>14</v>
      </c>
      <c r="AC20" s="224"/>
      <c r="AD20" s="191">
        <f t="shared" si="1"/>
        <v>-14</v>
      </c>
    </row>
    <row r="21" spans="1:30" x14ac:dyDescent="0.55000000000000004">
      <c r="A21" s="45">
        <f>SUM(K21:Q21)</f>
        <v>14</v>
      </c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3">
        <v>14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A21" t="s">
        <v>35</v>
      </c>
      <c r="AB21" s="200">
        <f t="shared" si="2"/>
        <v>0</v>
      </c>
      <c r="AC21" s="224"/>
      <c r="AD21" s="191">
        <f t="shared" si="1"/>
        <v>0</v>
      </c>
    </row>
    <row r="22" spans="1:30" x14ac:dyDescent="0.55000000000000004">
      <c r="A22" s="45">
        <f>SUM(K22:Q22)</f>
        <v>0</v>
      </c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200">
        <f t="shared" si="2"/>
        <v>0</v>
      </c>
      <c r="AC22" s="164"/>
      <c r="AD22" s="191">
        <f t="shared" ref="AD22:AD27" si="3">AC22-AB22</f>
        <v>0</v>
      </c>
    </row>
    <row r="23" spans="1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40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200">
        <f t="shared" si="2"/>
        <v>0</v>
      </c>
      <c r="AC23" s="164"/>
      <c r="AD23" s="191">
        <f t="shared" si="3"/>
        <v>0</v>
      </c>
    </row>
    <row r="24" spans="1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40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200">
        <f t="shared" si="2"/>
        <v>0</v>
      </c>
      <c r="AC24" s="164"/>
      <c r="AD24" s="191">
        <f t="shared" si="3"/>
        <v>0</v>
      </c>
    </row>
    <row r="25" spans="1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40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200">
        <f t="shared" si="2"/>
        <v>0</v>
      </c>
      <c r="AC25" s="164"/>
      <c r="AD25" s="191">
        <f t="shared" si="3"/>
        <v>0</v>
      </c>
    </row>
    <row r="26" spans="1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40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3"/>
        <v>0</v>
      </c>
    </row>
    <row r="27" spans="1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38"/>
      <c r="AC27" s="217"/>
      <c r="AD27" s="218">
        <f t="shared" si="3"/>
        <v>0</v>
      </c>
    </row>
    <row r="28" spans="1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225">
        <f>SUM(AB5:AB27)</f>
        <v>14</v>
      </c>
      <c r="AC28" s="226">
        <f>SUM(AC5:AC27)</f>
        <v>0</v>
      </c>
      <c r="AD28" s="227">
        <f>AC28-AB28</f>
        <v>-14</v>
      </c>
    </row>
    <row r="29" spans="1:30" ht="14.7" thickBot="1" x14ac:dyDescent="0.6">
      <c r="B29" s="12" t="s">
        <v>109</v>
      </c>
      <c r="C29" s="171">
        <v>0</v>
      </c>
      <c r="D29" s="171">
        <v>0</v>
      </c>
      <c r="E29" s="171">
        <v>0</v>
      </c>
      <c r="F29" s="171">
        <v>0</v>
      </c>
      <c r="G29" s="171">
        <v>0</v>
      </c>
      <c r="H29" s="171">
        <v>0</v>
      </c>
      <c r="I29" s="17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>SUM(O8:O28)</f>
        <v>0</v>
      </c>
      <c r="P29" s="41">
        <f>SUM(P8:P28)</f>
        <v>0</v>
      </c>
      <c r="Q29" s="41">
        <f>SUM(Q8:Q28)</f>
        <v>0</v>
      </c>
      <c r="R29" s="41">
        <f>SUM(R8:R28)</f>
        <v>0</v>
      </c>
      <c r="S29" s="41">
        <f>SUM(S10:S28)</f>
        <v>0</v>
      </c>
      <c r="T29" s="41">
        <f t="shared" ref="T29:Z29" si="4">SUM(T8:T28)</f>
        <v>0</v>
      </c>
      <c r="U29" s="41">
        <f t="shared" si="4"/>
        <v>0</v>
      </c>
      <c r="V29" s="41">
        <f t="shared" si="4"/>
        <v>0</v>
      </c>
      <c r="W29" s="41">
        <f t="shared" si="4"/>
        <v>0</v>
      </c>
      <c r="X29" s="41">
        <f t="shared" si="4"/>
        <v>0</v>
      </c>
      <c r="Y29" s="41">
        <f t="shared" si="4"/>
        <v>0</v>
      </c>
      <c r="Z29" s="84">
        <f t="shared" si="4"/>
        <v>0</v>
      </c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B4689DEC-AEC0-4162-99E5-C088FFC515D4}"/>
  </hyperlink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4358-36EE-4FA0-993E-9E54AFB4C587}">
  <dimension ref="A1:AE55"/>
  <sheetViews>
    <sheetView showZeros="0" topLeftCell="B30" zoomScale="80" zoomScaleNormal="90" workbookViewId="0">
      <selection activeCell="N21" sqref="N21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41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41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4">
        <v>0</v>
      </c>
      <c r="G6" s="154">
        <v>0</v>
      </c>
      <c r="H6" s="154">
        <v>0</v>
      </c>
      <c r="I6" s="233">
        <v>0</v>
      </c>
      <c r="J6" s="233">
        <v>0</v>
      </c>
      <c r="K6" s="233">
        <v>0</v>
      </c>
      <c r="L6" s="233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41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170">
        <v>0</v>
      </c>
      <c r="J7" s="170">
        <v>0</v>
      </c>
      <c r="K7" s="170">
        <v>0</v>
      </c>
      <c r="L7" s="170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41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41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2</v>
      </c>
      <c r="D9" s="33">
        <v>8</v>
      </c>
      <c r="E9" s="33">
        <v>38</v>
      </c>
      <c r="F9" s="33">
        <v>37</v>
      </c>
      <c r="G9" s="33">
        <v>37</v>
      </c>
      <c r="H9" s="33">
        <v>95</v>
      </c>
      <c r="I9" s="33">
        <v>62</v>
      </c>
      <c r="J9" s="33">
        <v>57</v>
      </c>
      <c r="K9" s="33">
        <v>0</v>
      </c>
      <c r="L9" s="33">
        <v>0</v>
      </c>
      <c r="M9" s="37">
        <v>0</v>
      </c>
      <c r="N9" s="38">
        <v>0</v>
      </c>
      <c r="O9" s="35">
        <v>0</v>
      </c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41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A10" s="45">
        <f>SUM(C10:Z10)</f>
        <v>0</v>
      </c>
      <c r="AB10" s="16"/>
      <c r="AC10" s="141"/>
      <c r="AD10" s="191">
        <f>AC10-AB10</f>
        <v>0</v>
      </c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41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41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A13" s="45">
        <f>SUM(C13:Z13)</f>
        <v>0</v>
      </c>
      <c r="AB13" s="16"/>
      <c r="AC13" s="141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2</v>
      </c>
      <c r="E14" s="33">
        <v>23</v>
      </c>
      <c r="F14" s="33">
        <v>13</v>
      </c>
      <c r="G14" s="33">
        <v>22</v>
      </c>
      <c r="H14" s="33">
        <v>136</v>
      </c>
      <c r="I14" s="33">
        <v>110</v>
      </c>
      <c r="J14" s="33">
        <v>78</v>
      </c>
      <c r="K14" s="33">
        <v>0</v>
      </c>
      <c r="L14" s="33">
        <v>2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41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41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41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41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7">
        <v>0</v>
      </c>
      <c r="N18" s="38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41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41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41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68</v>
      </c>
      <c r="F21" s="33">
        <v>56</v>
      </c>
      <c r="G21" s="33">
        <v>48</v>
      </c>
      <c r="H21" s="33">
        <v>48</v>
      </c>
      <c r="I21" s="33">
        <v>28</v>
      </c>
      <c r="J21" s="33">
        <v>36</v>
      </c>
      <c r="K21" s="33">
        <v>12</v>
      </c>
      <c r="L21" s="33">
        <v>28</v>
      </c>
      <c r="M21" s="33">
        <v>34</v>
      </c>
      <c r="N21" s="176">
        <v>36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41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41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55">
        <v>0</v>
      </c>
      <c r="F23" s="155">
        <v>0</v>
      </c>
      <c r="G23" s="155">
        <v>0</v>
      </c>
      <c r="H23" s="155">
        <v>0</v>
      </c>
      <c r="I23" s="170">
        <v>0</v>
      </c>
      <c r="J23" s="170">
        <v>0</v>
      </c>
      <c r="K23" s="170">
        <v>0</v>
      </c>
      <c r="L23" s="170">
        <v>0</v>
      </c>
      <c r="M23" s="115">
        <v>0</v>
      </c>
      <c r="N23" s="175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41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170">
        <v>0</v>
      </c>
      <c r="J24" s="170">
        <v>0</v>
      </c>
      <c r="K24" s="170">
        <v>0</v>
      </c>
      <c r="L24" s="170">
        <v>0</v>
      </c>
      <c r="M24" s="115">
        <v>0</v>
      </c>
      <c r="N24" s="175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41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170">
        <v>0</v>
      </c>
      <c r="J25" s="170">
        <v>0</v>
      </c>
      <c r="K25" s="170">
        <v>0</v>
      </c>
      <c r="L25" s="170">
        <v>0</v>
      </c>
      <c r="M25" s="115">
        <v>0</v>
      </c>
      <c r="N25" s="175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41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170">
        <v>0</v>
      </c>
      <c r="J26" s="170">
        <v>0</v>
      </c>
      <c r="K26" s="170">
        <v>0</v>
      </c>
      <c r="L26" s="170">
        <v>0</v>
      </c>
      <c r="M26" s="115">
        <v>0</v>
      </c>
      <c r="N26" s="175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41"/>
      <c r="AD26" s="191">
        <f t="shared" si="0"/>
        <v>0</v>
      </c>
    </row>
    <row r="27" spans="2:30" x14ac:dyDescent="0.55000000000000004">
      <c r="B27" s="82">
        <f>'Summary-hours'!B27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70">
        <v>0</v>
      </c>
      <c r="J27" s="170">
        <v>0</v>
      </c>
      <c r="K27" s="170">
        <v>0</v>
      </c>
      <c r="L27" s="170">
        <v>0</v>
      </c>
      <c r="M27" s="115">
        <v>0</v>
      </c>
      <c r="N27" s="17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41"/>
      <c r="AD27" s="191">
        <f t="shared" si="0"/>
        <v>0</v>
      </c>
    </row>
    <row r="28" spans="2:30" x14ac:dyDescent="0.55000000000000004">
      <c r="B28" s="82">
        <f>'Summary-hours'!B28</f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41"/>
      <c r="AD28" s="191">
        <f t="shared" si="0"/>
        <v>0</v>
      </c>
    </row>
    <row r="29" spans="2:30" ht="14.7" thickBot="1" x14ac:dyDescent="0.6">
      <c r="B29" s="12" t="s">
        <v>109</v>
      </c>
      <c r="C29" s="41">
        <f>SUM(C7:C28)</f>
        <v>2</v>
      </c>
      <c r="D29" s="41">
        <f t="shared" ref="D29:N29" si="1">SUM(D7:D28)</f>
        <v>10</v>
      </c>
      <c r="E29" s="41">
        <f t="shared" si="1"/>
        <v>129</v>
      </c>
      <c r="F29" s="41">
        <f t="shared" si="1"/>
        <v>106</v>
      </c>
      <c r="G29" s="41">
        <f t="shared" si="1"/>
        <v>107</v>
      </c>
      <c r="H29" s="41">
        <f t="shared" si="1"/>
        <v>279</v>
      </c>
      <c r="I29" s="41">
        <f t="shared" si="1"/>
        <v>200</v>
      </c>
      <c r="J29" s="41">
        <f t="shared" si="1"/>
        <v>171</v>
      </c>
      <c r="K29" s="41">
        <f t="shared" si="1"/>
        <v>12</v>
      </c>
      <c r="L29" s="41">
        <f t="shared" si="1"/>
        <v>30</v>
      </c>
      <c r="M29" s="41">
        <f t="shared" si="1"/>
        <v>34</v>
      </c>
      <c r="N29" s="42">
        <f t="shared" si="1"/>
        <v>36</v>
      </c>
      <c r="O29" s="41">
        <f t="shared" ref="O29:Z29" si="2">SUM(O8:O28)</f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94"/>
      <c r="AD29" s="192"/>
    </row>
    <row r="30" spans="2:30" x14ac:dyDescent="0.55000000000000004">
      <c r="AC30" s="45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>
        <v>3</v>
      </c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73EB4881-7AC6-4F40-A2BB-35530613A96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786E-BF78-4E8D-A3C7-8934B17A7E8E}">
  <dimension ref="A1:AE55"/>
  <sheetViews>
    <sheetView showZeros="0" topLeftCell="B2" zoomScale="90" zoomScaleNormal="90" workbookViewId="0">
      <selection activeCell="B21" sqref="B21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4">
        <v>0</v>
      </c>
      <c r="G6" s="154">
        <v>0</v>
      </c>
      <c r="H6" s="157">
        <v>0</v>
      </c>
      <c r="I6" s="157">
        <v>0</v>
      </c>
      <c r="J6" s="154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7"/>
      <c r="S6" s="37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7">
        <v>0</v>
      </c>
      <c r="I7" s="43">
        <v>0</v>
      </c>
      <c r="J7" s="33">
        <v>0</v>
      </c>
      <c r="K7" s="33">
        <v>0</v>
      </c>
      <c r="L7" s="37">
        <v>0</v>
      </c>
      <c r="M7" s="33">
        <v>0</v>
      </c>
      <c r="N7" s="176">
        <v>0</v>
      </c>
      <c r="O7" s="35"/>
      <c r="P7" s="35"/>
      <c r="Q7" s="35"/>
      <c r="R7" s="37"/>
      <c r="S7" s="37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1.5</v>
      </c>
      <c r="F8" s="33">
        <v>1.5</v>
      </c>
      <c r="G8" s="33">
        <v>2.5</v>
      </c>
      <c r="H8" s="44">
        <v>0.5</v>
      </c>
      <c r="I8" s="44">
        <v>0</v>
      </c>
      <c r="J8" s="33">
        <v>7.5</v>
      </c>
      <c r="K8" s="33">
        <v>56</v>
      </c>
      <c r="L8" s="33">
        <v>54</v>
      </c>
      <c r="M8" s="33">
        <v>32.5</v>
      </c>
      <c r="N8" s="176">
        <v>49.5</v>
      </c>
      <c r="O8" s="35">
        <v>60</v>
      </c>
      <c r="P8" s="35"/>
      <c r="Q8" s="35"/>
      <c r="R8" s="37"/>
      <c r="S8" s="37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/>
      <c r="D9" s="33">
        <v>48</v>
      </c>
      <c r="E9" s="33">
        <v>45</v>
      </c>
      <c r="F9" s="33">
        <v>69</v>
      </c>
      <c r="G9" s="33">
        <v>69</v>
      </c>
      <c r="H9" s="44">
        <v>56</v>
      </c>
      <c r="I9" s="44">
        <v>85</v>
      </c>
      <c r="J9" s="33">
        <v>116</v>
      </c>
      <c r="K9" s="33">
        <v>136</v>
      </c>
      <c r="L9" s="33">
        <v>76</v>
      </c>
      <c r="M9" s="33">
        <v>26</v>
      </c>
      <c r="N9" s="176">
        <v>16</v>
      </c>
      <c r="O9" s="35">
        <v>24</v>
      </c>
      <c r="P9" s="35">
        <v>24</v>
      </c>
      <c r="Q9" s="35">
        <v>24</v>
      </c>
      <c r="R9" s="35">
        <v>24</v>
      </c>
      <c r="S9" s="35">
        <v>24</v>
      </c>
      <c r="T9" s="35">
        <v>24</v>
      </c>
      <c r="U9" s="35">
        <v>24</v>
      </c>
      <c r="V9" s="35">
        <v>24</v>
      </c>
      <c r="W9" s="35">
        <v>24</v>
      </c>
      <c r="X9" s="35">
        <v>24</v>
      </c>
      <c r="Y9" s="35">
        <v>24</v>
      </c>
      <c r="Z9" s="117">
        <v>24</v>
      </c>
      <c r="AB9" s="16"/>
      <c r="AC9" s="164"/>
      <c r="AD9" s="191">
        <f t="shared" ref="AD9:AD18" si="0">AC9-AB9</f>
        <v>0</v>
      </c>
    </row>
    <row r="10" spans="1:31" x14ac:dyDescent="0.55000000000000004">
      <c r="B10" s="8">
        <f>'Summary-hours'!B10</f>
        <v>0</v>
      </c>
      <c r="C10" s="33"/>
      <c r="D10" s="33">
        <v>0</v>
      </c>
      <c r="E10" s="33">
        <v>0</v>
      </c>
      <c r="F10" s="33">
        <v>0</v>
      </c>
      <c r="G10" s="33">
        <v>0</v>
      </c>
      <c r="H10" s="44">
        <v>0</v>
      </c>
      <c r="I10" s="33">
        <v>0</v>
      </c>
      <c r="J10" s="33">
        <v>0</v>
      </c>
      <c r="K10" s="33">
        <v>0</v>
      </c>
      <c r="L10" s="37">
        <v>0</v>
      </c>
      <c r="M10" s="33">
        <v>0</v>
      </c>
      <c r="N10" s="176">
        <v>0</v>
      </c>
      <c r="O10" s="35"/>
      <c r="P10" s="35"/>
      <c r="Q10" s="35"/>
      <c r="R10" s="37"/>
      <c r="S10" s="37"/>
      <c r="T10" s="35"/>
      <c r="U10" s="115"/>
      <c r="V10" s="115"/>
      <c r="W10" s="115"/>
      <c r="X10" s="115"/>
      <c r="Y10" s="115"/>
      <c r="Z10" s="117"/>
      <c r="AB10" s="16"/>
      <c r="AC10" s="164"/>
      <c r="AD10" s="191">
        <f t="shared" si="0"/>
        <v>0</v>
      </c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44">
        <v>0</v>
      </c>
      <c r="I11" s="33">
        <v>0</v>
      </c>
      <c r="J11" s="33">
        <v>0</v>
      </c>
      <c r="K11" s="33">
        <v>0</v>
      </c>
      <c r="L11" s="37">
        <v>0</v>
      </c>
      <c r="M11" s="33">
        <v>0</v>
      </c>
      <c r="N11" s="176">
        <v>0</v>
      </c>
      <c r="O11" s="35"/>
      <c r="P11" s="35"/>
      <c r="Q11" s="35"/>
      <c r="R11" s="37"/>
      <c r="S11" s="37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si="0"/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9.5</v>
      </c>
      <c r="F12" s="33">
        <v>29.75</v>
      </c>
      <c r="G12" s="33">
        <v>18</v>
      </c>
      <c r="H12" s="44">
        <v>21.5</v>
      </c>
      <c r="I12" s="33">
        <v>10.25</v>
      </c>
      <c r="J12" s="33">
        <v>6.5</v>
      </c>
      <c r="K12" s="33">
        <v>35</v>
      </c>
      <c r="L12" s="33">
        <v>9.75</v>
      </c>
      <c r="M12" s="33">
        <v>0</v>
      </c>
      <c r="N12" s="176">
        <v>0</v>
      </c>
      <c r="O12" s="35">
        <v>10</v>
      </c>
      <c r="P12" s="35"/>
      <c r="Q12" s="35"/>
      <c r="R12" s="37"/>
      <c r="S12" s="37"/>
      <c r="T12" s="35"/>
      <c r="U12" s="115"/>
      <c r="V12" s="115"/>
      <c r="W12" s="115"/>
      <c r="X12" s="115"/>
      <c r="Y12" s="115"/>
      <c r="Z12" s="117"/>
      <c r="AB12" s="16"/>
      <c r="AC12" s="164"/>
      <c r="AD12" s="191">
        <f t="shared" si="0"/>
        <v>0</v>
      </c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44">
        <v>0</v>
      </c>
      <c r="I13" s="33">
        <v>0</v>
      </c>
      <c r="J13" s="33">
        <v>0</v>
      </c>
      <c r="K13" s="33">
        <v>0</v>
      </c>
      <c r="L13" s="37">
        <v>0</v>
      </c>
      <c r="M13" s="33">
        <v>1</v>
      </c>
      <c r="N13" s="176">
        <v>0</v>
      </c>
      <c r="O13" s="35"/>
      <c r="P13" s="35"/>
      <c r="Q13" s="35"/>
      <c r="R13" s="37"/>
      <c r="S13" s="37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1</v>
      </c>
      <c r="D14" s="33">
        <v>0</v>
      </c>
      <c r="E14" s="33">
        <v>6</v>
      </c>
      <c r="F14" s="33">
        <v>0</v>
      </c>
      <c r="G14" s="33">
        <v>0</v>
      </c>
      <c r="H14" s="44">
        <v>0</v>
      </c>
      <c r="I14" s="33">
        <v>0</v>
      </c>
      <c r="J14" s="33">
        <v>0</v>
      </c>
      <c r="K14" s="33">
        <v>0</v>
      </c>
      <c r="L14" s="37">
        <v>0</v>
      </c>
      <c r="M14" s="33">
        <v>0</v>
      </c>
      <c r="N14" s="176">
        <v>0</v>
      </c>
      <c r="O14" s="35"/>
      <c r="P14" s="35"/>
      <c r="Q14" s="35"/>
      <c r="R14" s="37"/>
      <c r="S14" s="37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7</v>
      </c>
      <c r="F15" s="33">
        <v>0</v>
      </c>
      <c r="G15" s="33">
        <v>0</v>
      </c>
      <c r="H15" s="44">
        <v>0</v>
      </c>
      <c r="I15" s="33">
        <v>2</v>
      </c>
      <c r="J15" s="33">
        <v>0</v>
      </c>
      <c r="K15" s="33">
        <v>0.5</v>
      </c>
      <c r="L15" s="37">
        <v>0</v>
      </c>
      <c r="M15" s="33">
        <v>0</v>
      </c>
      <c r="N15" s="176">
        <v>1</v>
      </c>
      <c r="O15" s="35"/>
      <c r="P15" s="35"/>
      <c r="Q15" s="35"/>
      <c r="R15" s="37"/>
      <c r="S15" s="37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2</v>
      </c>
      <c r="F16" s="33">
        <v>0</v>
      </c>
      <c r="G16" s="33">
        <v>0</v>
      </c>
      <c r="H16" s="44">
        <v>0</v>
      </c>
      <c r="I16" s="33">
        <v>0</v>
      </c>
      <c r="J16" s="33">
        <v>0</v>
      </c>
      <c r="K16" s="33">
        <v>0</v>
      </c>
      <c r="L16" s="37">
        <v>0</v>
      </c>
      <c r="M16" s="33">
        <v>0</v>
      </c>
      <c r="N16" s="176">
        <v>0</v>
      </c>
      <c r="O16" s="35"/>
      <c r="P16" s="35"/>
      <c r="Q16" s="35"/>
      <c r="R16" s="37"/>
      <c r="S16" s="37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44">
        <v>0</v>
      </c>
      <c r="I17" s="33">
        <v>0</v>
      </c>
      <c r="J17" s="33">
        <v>0</v>
      </c>
      <c r="K17" s="33">
        <v>0</v>
      </c>
      <c r="L17" s="37">
        <v>0</v>
      </c>
      <c r="M17" s="33">
        <v>0</v>
      </c>
      <c r="N17" s="176">
        <v>0</v>
      </c>
      <c r="O17" s="35"/>
      <c r="P17" s="35"/>
      <c r="Q17" s="35"/>
      <c r="R17" s="37"/>
      <c r="S17" s="37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155">
        <v>0</v>
      </c>
      <c r="F18" s="155">
        <v>0</v>
      </c>
      <c r="G18" s="155">
        <v>0</v>
      </c>
      <c r="H18" s="44">
        <v>0</v>
      </c>
      <c r="I18" s="33">
        <v>0</v>
      </c>
      <c r="J18" s="33">
        <v>0</v>
      </c>
      <c r="K18" s="33">
        <v>0</v>
      </c>
      <c r="L18" s="37">
        <v>0</v>
      </c>
      <c r="M18" s="33">
        <v>1</v>
      </c>
      <c r="N18" s="176">
        <v>1</v>
      </c>
      <c r="O18" s="35">
        <v>0</v>
      </c>
      <c r="P18" s="35">
        <v>0</v>
      </c>
      <c r="Q18" s="35">
        <v>0</v>
      </c>
      <c r="R18" s="37">
        <v>0</v>
      </c>
      <c r="S18" s="37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>
        <f t="shared" si="0"/>
        <v>0</v>
      </c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155">
        <v>5</v>
      </c>
      <c r="F19" s="155">
        <v>21</v>
      </c>
      <c r="G19" s="155">
        <v>21</v>
      </c>
      <c r="H19" s="44">
        <v>50</v>
      </c>
      <c r="I19" s="33">
        <v>26</v>
      </c>
      <c r="J19" s="33">
        <v>10</v>
      </c>
      <c r="K19" s="33">
        <v>48</v>
      </c>
      <c r="L19" s="33">
        <v>19.5</v>
      </c>
      <c r="M19" s="33">
        <v>15.5</v>
      </c>
      <c r="N19" s="176">
        <v>20</v>
      </c>
      <c r="O19" s="35">
        <v>20</v>
      </c>
      <c r="P19" s="35">
        <v>20</v>
      </c>
      <c r="Q19" s="35"/>
      <c r="R19" s="37"/>
      <c r="S19" s="37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ref="AD19:AD28" si="1">AC19-AB19</f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155">
        <v>0</v>
      </c>
      <c r="F20" s="155">
        <v>0</v>
      </c>
      <c r="G20" s="155">
        <v>0</v>
      </c>
      <c r="H20" s="44">
        <v>0</v>
      </c>
      <c r="I20" s="33">
        <v>0</v>
      </c>
      <c r="J20" s="33">
        <v>0</v>
      </c>
      <c r="K20" s="33">
        <v>0</v>
      </c>
      <c r="L20" s="37">
        <v>0</v>
      </c>
      <c r="M20" s="33">
        <v>0</v>
      </c>
      <c r="N20" s="176">
        <v>0</v>
      </c>
      <c r="O20" s="35"/>
      <c r="P20" s="35"/>
      <c r="Q20" s="35"/>
      <c r="R20" s="37"/>
      <c r="S20" s="37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1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44">
        <v>0</v>
      </c>
      <c r="I21" s="33">
        <v>0</v>
      </c>
      <c r="J21" s="33">
        <v>0</v>
      </c>
      <c r="K21" s="33">
        <v>0</v>
      </c>
      <c r="L21" s="37">
        <v>0</v>
      </c>
      <c r="M21" s="33">
        <v>0</v>
      </c>
      <c r="N21" s="176">
        <v>0</v>
      </c>
      <c r="O21" s="35"/>
      <c r="P21" s="35"/>
      <c r="Q21" s="35"/>
      <c r="R21" s="37"/>
      <c r="S21" s="37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1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2</v>
      </c>
      <c r="F22" s="33">
        <v>0</v>
      </c>
      <c r="G22" s="33">
        <v>0</v>
      </c>
      <c r="H22" s="44">
        <v>0</v>
      </c>
      <c r="I22" s="33">
        <v>0</v>
      </c>
      <c r="J22" s="33">
        <v>0</v>
      </c>
      <c r="K22" s="33">
        <v>0</v>
      </c>
      <c r="L22" s="37">
        <v>0</v>
      </c>
      <c r="M22" s="33">
        <v>0</v>
      </c>
      <c r="N22" s="176">
        <v>3</v>
      </c>
      <c r="O22" s="35"/>
      <c r="P22" s="35"/>
      <c r="Q22" s="35"/>
      <c r="R22" s="37"/>
      <c r="S22" s="37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1"/>
        <v>0</v>
      </c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55">
        <v>0</v>
      </c>
      <c r="F23" s="155">
        <v>0</v>
      </c>
      <c r="G23" s="155">
        <v>0</v>
      </c>
      <c r="H23" s="116">
        <v>0</v>
      </c>
      <c r="I23" s="33">
        <v>10</v>
      </c>
      <c r="J23" s="33">
        <v>10</v>
      </c>
      <c r="K23" s="33">
        <v>1</v>
      </c>
      <c r="L23" s="33">
        <v>2</v>
      </c>
      <c r="M23" s="33">
        <v>1</v>
      </c>
      <c r="N23" s="176">
        <v>0</v>
      </c>
      <c r="O23" s="35">
        <v>0</v>
      </c>
      <c r="P23" s="35"/>
      <c r="Q23" s="35"/>
      <c r="R23" s="37"/>
      <c r="S23" s="37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1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16">
        <v>0</v>
      </c>
      <c r="I24" s="33">
        <v>0</v>
      </c>
      <c r="J24" s="33">
        <v>0</v>
      </c>
      <c r="K24" s="33">
        <v>0</v>
      </c>
      <c r="L24" s="37">
        <v>0</v>
      </c>
      <c r="M24" s="33">
        <v>0</v>
      </c>
      <c r="N24" s="176">
        <v>0</v>
      </c>
      <c r="O24" s="35"/>
      <c r="P24" s="35"/>
      <c r="Q24" s="35"/>
      <c r="R24" s="37"/>
      <c r="S24" s="37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1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16">
        <v>0</v>
      </c>
      <c r="I25" s="43">
        <v>0</v>
      </c>
      <c r="J25" s="33">
        <v>0</v>
      </c>
      <c r="K25" s="33">
        <v>0</v>
      </c>
      <c r="L25" s="37">
        <v>0</v>
      </c>
      <c r="M25" s="33">
        <v>0</v>
      </c>
      <c r="N25" s="176">
        <v>0</v>
      </c>
      <c r="O25" s="35"/>
      <c r="P25" s="35"/>
      <c r="Q25" s="35"/>
      <c r="R25" s="37"/>
      <c r="S25" s="37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1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116">
        <v>0</v>
      </c>
      <c r="I26" s="43">
        <v>0</v>
      </c>
      <c r="J26" s="33">
        <v>0</v>
      </c>
      <c r="K26" s="33">
        <v>0</v>
      </c>
      <c r="L26" s="37">
        <v>0</v>
      </c>
      <c r="M26" s="33">
        <v>0</v>
      </c>
      <c r="N26" s="176">
        <v>0</v>
      </c>
      <c r="O26" s="35"/>
      <c r="P26" s="35"/>
      <c r="Q26" s="35"/>
      <c r="R26" s="37"/>
      <c r="S26" s="37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1"/>
        <v>0</v>
      </c>
    </row>
    <row r="27" spans="2:30" x14ac:dyDescent="0.55000000000000004">
      <c r="B27" s="82">
        <f>'Summary-hours'!B27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16">
        <v>0</v>
      </c>
      <c r="I27" s="43">
        <v>0</v>
      </c>
      <c r="J27" s="33">
        <v>0</v>
      </c>
      <c r="K27" s="33">
        <v>0</v>
      </c>
      <c r="L27" s="37">
        <v>0</v>
      </c>
      <c r="M27" s="33">
        <v>0</v>
      </c>
      <c r="N27" s="176">
        <v>0</v>
      </c>
      <c r="O27" s="35"/>
      <c r="P27" s="35"/>
      <c r="Q27" s="35"/>
      <c r="R27" s="37"/>
      <c r="S27" s="37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1"/>
        <v>0</v>
      </c>
    </row>
    <row r="28" spans="2:30" x14ac:dyDescent="0.55000000000000004">
      <c r="B28" s="82">
        <f>'Summary-hours'!B28</f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16">
        <v>0</v>
      </c>
      <c r="I28" s="116">
        <v>0</v>
      </c>
      <c r="J28" s="155">
        <v>0</v>
      </c>
      <c r="K28" s="155">
        <v>0</v>
      </c>
      <c r="L28" s="39">
        <v>0</v>
      </c>
      <c r="M28" s="155">
        <v>0</v>
      </c>
      <c r="N28" s="40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118">
        <v>0</v>
      </c>
      <c r="AB28" s="16"/>
      <c r="AC28" s="164"/>
      <c r="AD28" s="191">
        <f t="shared" si="1"/>
        <v>0</v>
      </c>
    </row>
    <row r="29" spans="2:30" ht="14.7" thickBot="1" x14ac:dyDescent="0.6">
      <c r="B29" s="12" t="s">
        <v>109</v>
      </c>
      <c r="C29" s="41">
        <f t="shared" ref="C29:Z29" si="2">SUM(C8:C28)</f>
        <v>1</v>
      </c>
      <c r="D29" s="41">
        <f t="shared" si="2"/>
        <v>48</v>
      </c>
      <c r="E29" s="41">
        <f t="shared" si="2"/>
        <v>78</v>
      </c>
      <c r="F29" s="41">
        <f t="shared" si="2"/>
        <v>121.25</v>
      </c>
      <c r="G29" s="41">
        <f t="shared" si="2"/>
        <v>110.5</v>
      </c>
      <c r="H29" s="41">
        <f t="shared" si="2"/>
        <v>128</v>
      </c>
      <c r="I29" s="159">
        <f t="shared" si="2"/>
        <v>133.25</v>
      </c>
      <c r="J29" s="41">
        <f t="shared" si="2"/>
        <v>150</v>
      </c>
      <c r="K29" s="41">
        <f t="shared" si="2"/>
        <v>276.5</v>
      </c>
      <c r="L29" s="41">
        <f t="shared" si="2"/>
        <v>161.25</v>
      </c>
      <c r="M29" s="41">
        <f t="shared" si="2"/>
        <v>77</v>
      </c>
      <c r="N29" s="42">
        <f t="shared" si="2"/>
        <v>90.5</v>
      </c>
      <c r="O29" s="41">
        <f t="shared" si="2"/>
        <v>114</v>
      </c>
      <c r="P29" s="41">
        <f t="shared" si="2"/>
        <v>44</v>
      </c>
      <c r="Q29" s="41">
        <f t="shared" si="2"/>
        <v>24</v>
      </c>
      <c r="R29" s="41">
        <f t="shared" si="2"/>
        <v>24</v>
      </c>
      <c r="S29" s="41">
        <f t="shared" si="2"/>
        <v>24</v>
      </c>
      <c r="T29" s="41">
        <f t="shared" si="2"/>
        <v>24</v>
      </c>
      <c r="U29" s="41">
        <f t="shared" si="2"/>
        <v>24</v>
      </c>
      <c r="V29" s="41">
        <f t="shared" si="2"/>
        <v>24</v>
      </c>
      <c r="W29" s="41">
        <f t="shared" si="2"/>
        <v>24</v>
      </c>
      <c r="X29" s="41">
        <f t="shared" si="2"/>
        <v>24</v>
      </c>
      <c r="Y29" s="41">
        <f t="shared" si="2"/>
        <v>24</v>
      </c>
      <c r="Z29" s="84">
        <f t="shared" si="2"/>
        <v>24</v>
      </c>
      <c r="AB29" s="17"/>
      <c r="AC29" s="186"/>
      <c r="AD29" s="192"/>
    </row>
    <row r="31" spans="2:30" x14ac:dyDescent="0.55000000000000004">
      <c r="K31" t="s">
        <v>118</v>
      </c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/>
      <c r="D39" s="58"/>
      <c r="E39" s="58"/>
      <c r="F39" s="58"/>
      <c r="G39" s="58"/>
      <c r="H39" s="58"/>
      <c r="I39" s="115"/>
      <c r="J39" s="115"/>
      <c r="K39" s="115"/>
      <c r="L39" s="115"/>
      <c r="M39" s="115"/>
      <c r="N39" s="175"/>
      <c r="O39" s="58"/>
      <c r="P39" s="87"/>
      <c r="Q39" s="87"/>
      <c r="R39" s="58"/>
      <c r="S39" s="87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>
        <f t="shared" ref="C55:Z55" si="3">SUM(C39:C54)</f>
        <v>0</v>
      </c>
      <c r="D55" s="41">
        <f t="shared" si="3"/>
        <v>0</v>
      </c>
      <c r="E55" s="41">
        <f t="shared" si="3"/>
        <v>0</v>
      </c>
      <c r="F55" s="41">
        <f t="shared" si="3"/>
        <v>0</v>
      </c>
      <c r="G55" s="41">
        <f t="shared" si="3"/>
        <v>0</v>
      </c>
      <c r="H55" s="41">
        <f t="shared" si="3"/>
        <v>0</v>
      </c>
      <c r="I55" s="41">
        <f t="shared" si="3"/>
        <v>0</v>
      </c>
      <c r="J55" s="41">
        <f t="shared" si="3"/>
        <v>0</v>
      </c>
      <c r="K55" s="41">
        <f t="shared" si="3"/>
        <v>0</v>
      </c>
      <c r="L55" s="41">
        <f t="shared" si="3"/>
        <v>0</v>
      </c>
      <c r="M55" s="41">
        <f t="shared" si="3"/>
        <v>0</v>
      </c>
      <c r="N55" s="41">
        <f t="shared" si="3"/>
        <v>0</v>
      </c>
      <c r="O55" s="86">
        <f t="shared" si="3"/>
        <v>0</v>
      </c>
      <c r="P55" s="41">
        <f t="shared" si="3"/>
        <v>0</v>
      </c>
      <c r="Q55" s="41">
        <f t="shared" si="3"/>
        <v>0</v>
      </c>
      <c r="R55" s="41">
        <f t="shared" si="3"/>
        <v>0</v>
      </c>
      <c r="S55" s="41">
        <f t="shared" si="3"/>
        <v>0</v>
      </c>
      <c r="T55" s="41">
        <f t="shared" si="3"/>
        <v>0</v>
      </c>
      <c r="U55" s="41">
        <f t="shared" si="3"/>
        <v>0</v>
      </c>
      <c r="V55" s="41">
        <f t="shared" si="3"/>
        <v>0</v>
      </c>
      <c r="W55" s="41">
        <f t="shared" si="3"/>
        <v>0</v>
      </c>
      <c r="X55" s="41">
        <f t="shared" si="3"/>
        <v>0</v>
      </c>
      <c r="Y55" s="41">
        <f t="shared" si="3"/>
        <v>0</v>
      </c>
      <c r="Z55" s="84">
        <f t="shared" si="3"/>
        <v>0</v>
      </c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44F6951D-61E8-40BD-8EF6-D81ED9A4C4EC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6DD7-C8F4-435F-87D5-7D8B709A6D20}">
  <dimension ref="B2:C39"/>
  <sheetViews>
    <sheetView topLeftCell="A8" zoomScale="80" zoomScaleNormal="80" workbookViewId="0"/>
  </sheetViews>
  <sheetFormatPr defaultColWidth="8.89453125" defaultRowHeight="14.4" x14ac:dyDescent="0.55000000000000004"/>
  <cols>
    <col min="2" max="2" width="23" customWidth="1"/>
    <col min="3" max="3" width="14.89453125" bestFit="1" customWidth="1"/>
  </cols>
  <sheetData>
    <row r="2" spans="2:3" x14ac:dyDescent="0.55000000000000004">
      <c r="B2" s="54" t="s">
        <v>18</v>
      </c>
    </row>
    <row r="4" spans="2:3" x14ac:dyDescent="0.55000000000000004">
      <c r="B4" s="30" t="s">
        <v>19</v>
      </c>
      <c r="C4" s="73"/>
    </row>
    <row r="5" spans="2:3" x14ac:dyDescent="0.55000000000000004">
      <c r="B5" s="29" t="s">
        <v>4</v>
      </c>
      <c r="C5" s="73"/>
    </row>
    <row r="6" spans="2:3" x14ac:dyDescent="0.55000000000000004">
      <c r="B6" s="29" t="s">
        <v>11</v>
      </c>
    </row>
    <row r="7" spans="2:3" x14ac:dyDescent="0.55000000000000004">
      <c r="B7" s="29" t="s">
        <v>6</v>
      </c>
      <c r="C7" s="73"/>
    </row>
    <row r="8" spans="2:3" x14ac:dyDescent="0.55000000000000004">
      <c r="B8" s="29" t="s">
        <v>12</v>
      </c>
    </row>
    <row r="9" spans="2:3" x14ac:dyDescent="0.55000000000000004">
      <c r="B9" s="29" t="s">
        <v>14</v>
      </c>
    </row>
    <row r="10" spans="2:3" x14ac:dyDescent="0.55000000000000004">
      <c r="B10" s="29" t="s">
        <v>3</v>
      </c>
    </row>
    <row r="11" spans="2:3" x14ac:dyDescent="0.55000000000000004">
      <c r="B11" s="29" t="s">
        <v>5</v>
      </c>
    </row>
    <row r="12" spans="2:3" x14ac:dyDescent="0.55000000000000004">
      <c r="B12" s="29" t="s">
        <v>20</v>
      </c>
    </row>
    <row r="13" spans="2:3" x14ac:dyDescent="0.55000000000000004">
      <c r="B13" s="29" t="s">
        <v>21</v>
      </c>
    </row>
    <row r="14" spans="2:3" x14ac:dyDescent="0.55000000000000004">
      <c r="B14" s="29" t="s">
        <v>17</v>
      </c>
      <c r="C14" s="73"/>
    </row>
    <row r="15" spans="2:3" x14ac:dyDescent="0.55000000000000004">
      <c r="B15" s="29" t="s">
        <v>7</v>
      </c>
    </row>
    <row r="16" spans="2:3" x14ac:dyDescent="0.55000000000000004">
      <c r="B16" s="29" t="s">
        <v>16</v>
      </c>
      <c r="C16" s="73"/>
    </row>
    <row r="17" spans="2:3" x14ac:dyDescent="0.55000000000000004">
      <c r="B17" s="30" t="s">
        <v>10</v>
      </c>
      <c r="C17" s="73"/>
    </row>
    <row r="18" spans="2:3" x14ac:dyDescent="0.55000000000000004">
      <c r="B18" s="29" t="s">
        <v>15</v>
      </c>
      <c r="C18" s="73"/>
    </row>
    <row r="19" spans="2:3" x14ac:dyDescent="0.55000000000000004">
      <c r="B19" s="29" t="s">
        <v>8</v>
      </c>
    </row>
    <row r="20" spans="2:3" x14ac:dyDescent="0.55000000000000004">
      <c r="B20" s="55" t="s">
        <v>9</v>
      </c>
      <c r="C20" s="73"/>
    </row>
    <row r="28" spans="2:3" x14ac:dyDescent="0.55000000000000004">
      <c r="B28" s="228" t="s">
        <v>22</v>
      </c>
      <c r="C28" s="229" t="s">
        <v>23</v>
      </c>
    </row>
    <row r="29" spans="2:3" x14ac:dyDescent="0.55000000000000004">
      <c r="B29" s="29" t="s">
        <v>24</v>
      </c>
      <c r="C29" s="229" t="s">
        <v>23</v>
      </c>
    </row>
    <row r="30" spans="2:3" x14ac:dyDescent="0.55000000000000004">
      <c r="B30" s="29" t="s">
        <v>25</v>
      </c>
      <c r="C30" s="229" t="s">
        <v>23</v>
      </c>
    </row>
    <row r="31" spans="2:3" x14ac:dyDescent="0.55000000000000004">
      <c r="B31" s="30" t="s">
        <v>26</v>
      </c>
      <c r="C31" s="229" t="s">
        <v>23</v>
      </c>
    </row>
    <row r="32" spans="2:3" x14ac:dyDescent="0.55000000000000004">
      <c r="B32" s="29" t="s">
        <v>27</v>
      </c>
      <c r="C32" s="229" t="s">
        <v>23</v>
      </c>
    </row>
    <row r="33" spans="2:3" x14ac:dyDescent="0.55000000000000004">
      <c r="B33" s="30" t="s">
        <v>28</v>
      </c>
      <c r="C33" s="229" t="s">
        <v>23</v>
      </c>
    </row>
    <row r="34" spans="2:3" x14ac:dyDescent="0.55000000000000004">
      <c r="B34" s="29" t="s">
        <v>29</v>
      </c>
      <c r="C34" s="229" t="s">
        <v>23</v>
      </c>
    </row>
    <row r="35" spans="2:3" x14ac:dyDescent="0.55000000000000004">
      <c r="B35" s="30" t="s">
        <v>30</v>
      </c>
      <c r="C35" s="229" t="s">
        <v>23</v>
      </c>
    </row>
    <row r="36" spans="2:3" x14ac:dyDescent="0.55000000000000004">
      <c r="B36" s="29" t="s">
        <v>31</v>
      </c>
      <c r="C36" s="229" t="s">
        <v>23</v>
      </c>
    </row>
    <row r="37" spans="2:3" x14ac:dyDescent="0.55000000000000004">
      <c r="B37" s="29" t="s">
        <v>32</v>
      </c>
      <c r="C37" s="229" t="s">
        <v>23</v>
      </c>
    </row>
    <row r="38" spans="2:3" x14ac:dyDescent="0.55000000000000004">
      <c r="B38" s="29" t="s">
        <v>33</v>
      </c>
      <c r="C38" s="229" t="s">
        <v>23</v>
      </c>
    </row>
    <row r="39" spans="2:3" x14ac:dyDescent="0.55000000000000004">
      <c r="B39" s="30" t="s">
        <v>34</v>
      </c>
      <c r="C39" s="229" t="s">
        <v>23</v>
      </c>
    </row>
  </sheetData>
  <hyperlinks>
    <hyperlink ref="B7" location="'Avangrid_NY'!A1" display="Avangrid NY" xr:uid="{4FBEA874-7725-4F29-8F9D-8E90E6EEED12}"/>
    <hyperlink ref="B38" location="'BWP ECC'!A1" display="BWP ECC" xr:uid="{32B379E3-CB9B-4489-BF27-1BF145E26C7A}"/>
    <hyperlink ref="B16" location="'NV Energy'!A1" display="NV Energy" xr:uid="{69E70138-10B1-42AC-AE9A-2CAD26110DE8}"/>
    <hyperlink ref="B18" location="TPC!A1" display="TPC" xr:uid="{8A03915E-8CA9-4CFE-A711-9793037A0CBE}"/>
    <hyperlink ref="B20" location="'WB_EVN'!A1" display="WB_EVN" xr:uid="{C45770D2-7FB7-4DDC-A64B-D619AF971438}"/>
    <hyperlink ref="B32" location="'BHE_MEC_BHER'!A1" display="BHE" xr:uid="{500D1F4B-FCD9-4B01-810A-5D5E03D8EE92}"/>
    <hyperlink ref="B39" location="'BWP Telecom'!A1" display="BWP Telecom" xr:uid="{A8D9AD4A-81D6-446F-A996-F095BC88B28A}"/>
    <hyperlink ref="B28" location="CEATI!A1" display="CEATI" xr:uid="{114254E1-C811-4606-A2B5-BD4B1B6534BA}"/>
    <hyperlink ref="B35" location="SEPA_NIST!A1" display="SEPA_NIST" xr:uid="{D4C2B04D-9C7A-4764-B37C-5489FEBB6DB8}"/>
    <hyperlink ref="B17" location="SDGE!A1" display="SDGE" xr:uid="{6845FB83-73F7-4B1B-BA53-0946793757FB}"/>
    <hyperlink ref="B31" location="ISG_LIPA!A1" display="PSGE-LIPA" xr:uid="{2F00AA9B-45BC-47AD-9A2B-6C9D2FB8D4CB}"/>
    <hyperlink ref="B33" location="'USTDA_Energisa'!A1" display="Energisa" xr:uid="{3932A55C-1982-43D2-9707-0E7C3D8E9D7A}"/>
    <hyperlink ref="B37" location="'WBG_India_SEDOC'!A1" display="WBG_India_SEDOC" xr:uid="{8574DB97-2637-420B-B2F9-1FDA241A436D}"/>
    <hyperlink ref="B36" location="'USTDA_IN_BYPL'!A1" display="USTDA_IN_BYPL" xr:uid="{794B90F4-4F9E-4D80-AD22-ED4BC9D5484D}"/>
    <hyperlink ref="B4" location="'AEP D_Nexus'!A1" display="AEP D-Nexus" xr:uid="{5466F9BF-F8B7-401F-8A5A-35814588C828}"/>
    <hyperlink ref="B14" location="MERALCO!A1" display="MERLACO" xr:uid="{4F0697E3-A240-4300-95DE-2B3D46470309}"/>
    <hyperlink ref="B6" location="'ATCO_OMS Support'!A1" display="ATCO " xr:uid="{1F0B2C75-83F9-4EDE-85E9-A43774B4FB80}"/>
    <hyperlink ref="B29" location="'Eversource_DERMS'!A1" display="Eversource DERMS" xr:uid="{550D6148-A752-4732-B9A3-6A46D3A601F9}"/>
    <hyperlink ref="B34" location="'PEA-ProEN_TH'!A1" display="PEA_DDIP" xr:uid="{4798CD6A-0D42-4FBE-9D51-FF95ABE1A9C8}"/>
    <hyperlink ref="B15" location="'NIPSCO_EMS'!A1" display="NIPSCO_EMS" xr:uid="{9485A032-8B9C-480D-95E6-D5126F0D65DC}"/>
    <hyperlink ref="B9" location="'BEL_ED-LF'!A1" display="Belize_ED" xr:uid="{2FE48654-3E71-4402-B537-6C3716676B35}"/>
    <hyperlink ref="B30" location="'MEC Renewables SCADA'!A1" display="MEC Renewables SCADA" xr:uid="{8D861839-E2B3-4DF2-872D-991E9702A83B}"/>
    <hyperlink ref="B13" location="BHE_MEC_BHER!A1" display="MEC BHER EMS" xr:uid="{6CFC617E-0F6F-43BA-B6BC-502EC267FE07}"/>
    <hyperlink ref="B19" location="UNOPS_VN!A1" display="UNOPS -VN " xr:uid="{C17229DD-2ED1-4561-81F6-C8402465B1FC}"/>
    <hyperlink ref="B5" location="'ANDE_ADMS  '!A1" display="ANDE" xr:uid="{8231B1A2-BD95-478A-AB3F-ECB8884DE735}"/>
    <hyperlink ref="B8" location="Barbados!A1" display="Barbados" xr:uid="{829AEA30-D2DD-4885-9245-5869BDA7D726}"/>
    <hyperlink ref="B10" location="'BWP ADMS'!A1" display="BWP ADMS" xr:uid="{0C39FFE3-E032-415E-AE8A-945B0FEB5D24}"/>
    <hyperlink ref="B11" location="'EC_CELEC-EP'!A1" display="EC_CELEC-EP" xr:uid="{9095081C-123D-470A-9351-8B2FB9DF21B3}"/>
    <hyperlink ref="B12" location="Lansing!A1" display="Lansing BWP" xr:uid="{B73FC130-CF9E-4EE5-BB50-4F74314E94A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0CF-135B-4B48-8B0B-7CAE20D2C8B2}">
  <dimension ref="A1:AE55"/>
  <sheetViews>
    <sheetView showZeros="0" topLeftCell="A2" zoomScale="93" zoomScaleNormal="93" workbookViewId="0">
      <pane xSplit="2" topLeftCell="I1" activePane="topRight" state="frozen"/>
      <selection activeCell="W22" sqref="W22"/>
      <selection pane="topRight" activeCell="N7" sqref="N7:N25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4">
        <v>0</v>
      </c>
      <c r="G6" s="154">
        <v>0</v>
      </c>
      <c r="H6" s="154">
        <v>0</v>
      </c>
      <c r="I6" s="233">
        <v>0</v>
      </c>
      <c r="J6" s="233">
        <v>0</v>
      </c>
      <c r="K6" s="10">
        <v>0</v>
      </c>
      <c r="L6" s="233">
        <v>0</v>
      </c>
      <c r="M6" s="233">
        <v>0</v>
      </c>
      <c r="N6" s="174">
        <v>0</v>
      </c>
      <c r="O6" s="37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170">
        <v>0</v>
      </c>
      <c r="J7" s="170">
        <v>0</v>
      </c>
      <c r="K7" s="170">
        <v>0</v>
      </c>
      <c r="L7" s="170">
        <v>0</v>
      </c>
      <c r="M7" s="170">
        <v>0</v>
      </c>
      <c r="N7" s="234">
        <v>0</v>
      </c>
      <c r="O7" s="37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2</v>
      </c>
      <c r="H8" s="33">
        <v>0</v>
      </c>
      <c r="I8" s="33">
        <v>0</v>
      </c>
      <c r="J8" s="33">
        <v>0.5</v>
      </c>
      <c r="K8" s="33">
        <v>6.5</v>
      </c>
      <c r="L8" s="33">
        <v>4</v>
      </c>
      <c r="M8" s="33">
        <v>0</v>
      </c>
      <c r="N8" s="176">
        <v>0</v>
      </c>
      <c r="O8" s="37">
        <v>8</v>
      </c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/>
      <c r="D9" s="33"/>
      <c r="E9" s="33"/>
      <c r="F9" s="33"/>
      <c r="G9" s="33">
        <v>25</v>
      </c>
      <c r="H9" s="33">
        <v>5</v>
      </c>
      <c r="I9" s="33">
        <v>11</v>
      </c>
      <c r="J9" s="33">
        <v>3</v>
      </c>
      <c r="K9" s="33">
        <v>0</v>
      </c>
      <c r="L9" s="33">
        <v>0</v>
      </c>
      <c r="M9" s="33">
        <v>1</v>
      </c>
      <c r="N9" s="176">
        <v>0</v>
      </c>
      <c r="O9" s="37">
        <v>8</v>
      </c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176">
        <v>0</v>
      </c>
      <c r="O10" s="37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176">
        <v>0</v>
      </c>
      <c r="O11" s="37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176">
        <v>0</v>
      </c>
      <c r="O12" s="37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176">
        <v>0</v>
      </c>
      <c r="O13" s="37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3</v>
      </c>
      <c r="D14" s="33"/>
      <c r="E14" s="33">
        <v>1</v>
      </c>
      <c r="F14" s="33">
        <v>1</v>
      </c>
      <c r="G14" s="33">
        <v>23</v>
      </c>
      <c r="H14" s="33">
        <v>8</v>
      </c>
      <c r="I14" s="33">
        <v>4</v>
      </c>
      <c r="J14" s="33">
        <v>0</v>
      </c>
      <c r="K14" s="33">
        <v>0</v>
      </c>
      <c r="L14" s="33">
        <v>0</v>
      </c>
      <c r="M14" s="33">
        <v>4</v>
      </c>
      <c r="N14" s="176">
        <v>21</v>
      </c>
      <c r="O14" s="37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3.5</v>
      </c>
      <c r="D15" s="33">
        <v>3</v>
      </c>
      <c r="E15" s="33">
        <v>0</v>
      </c>
      <c r="F15" s="33">
        <v>0</v>
      </c>
      <c r="G15" s="33">
        <v>47.25</v>
      </c>
      <c r="H15" s="33">
        <v>13</v>
      </c>
      <c r="I15" s="33">
        <v>0</v>
      </c>
      <c r="J15" s="33">
        <v>0</v>
      </c>
      <c r="K15" s="33">
        <v>0</v>
      </c>
      <c r="L15" s="33">
        <v>0</v>
      </c>
      <c r="M15" s="33">
        <v>3</v>
      </c>
      <c r="N15" s="176">
        <v>0</v>
      </c>
      <c r="O15" s="37">
        <v>60</v>
      </c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176">
        <v>0</v>
      </c>
      <c r="O16" s="37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176">
        <v>0</v>
      </c>
      <c r="O17" s="37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176"/>
      <c r="O18" s="37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1</v>
      </c>
      <c r="D19" s="33"/>
      <c r="E19" s="33"/>
      <c r="F19" s="33"/>
      <c r="G19" s="33">
        <v>8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176">
        <v>0</v>
      </c>
      <c r="O19" s="37">
        <v>120</v>
      </c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96</v>
      </c>
      <c r="H20" s="33">
        <v>8</v>
      </c>
      <c r="I20" s="33">
        <v>36</v>
      </c>
      <c r="J20" s="33">
        <v>0</v>
      </c>
      <c r="K20" s="33">
        <v>0</v>
      </c>
      <c r="L20" s="33">
        <v>0</v>
      </c>
      <c r="M20" s="33">
        <v>1</v>
      </c>
      <c r="N20" s="176">
        <v>3</v>
      </c>
      <c r="O20" s="37">
        <v>120</v>
      </c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12</v>
      </c>
      <c r="D21" s="33"/>
      <c r="E21" s="33">
        <v>16</v>
      </c>
      <c r="F21" s="33">
        <v>16</v>
      </c>
      <c r="G21" s="33">
        <v>32</v>
      </c>
      <c r="H21" s="33">
        <v>48</v>
      </c>
      <c r="I21" s="33">
        <v>12</v>
      </c>
      <c r="J21" s="33">
        <v>12</v>
      </c>
      <c r="K21" s="33">
        <v>0</v>
      </c>
      <c r="L21" s="33">
        <v>24</v>
      </c>
      <c r="M21" s="33">
        <v>4</v>
      </c>
      <c r="N21" s="176">
        <v>24</v>
      </c>
      <c r="O21" s="37">
        <v>120</v>
      </c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41</v>
      </c>
      <c r="H22" s="33">
        <v>6</v>
      </c>
      <c r="I22" s="33">
        <v>0</v>
      </c>
      <c r="J22" s="33">
        <v>0</v>
      </c>
      <c r="K22" s="33">
        <v>0</v>
      </c>
      <c r="L22" s="33">
        <v>0</v>
      </c>
      <c r="M22" s="33">
        <v>2</v>
      </c>
      <c r="N22" s="176">
        <v>6</v>
      </c>
      <c r="O22" s="37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6</v>
      </c>
      <c r="D23" s="155">
        <v>4</v>
      </c>
      <c r="E23" s="155">
        <v>7</v>
      </c>
      <c r="F23" s="155">
        <v>32</v>
      </c>
      <c r="G23" s="155">
        <v>50</v>
      </c>
      <c r="H23" s="155">
        <v>20</v>
      </c>
      <c r="I23" s="170">
        <v>10</v>
      </c>
      <c r="J23" s="170">
        <v>2.5</v>
      </c>
      <c r="K23" s="33">
        <v>4</v>
      </c>
      <c r="L23" s="33">
        <v>0.5</v>
      </c>
      <c r="M23" s="33">
        <v>5.5</v>
      </c>
      <c r="N23" s="176">
        <v>3.75</v>
      </c>
      <c r="O23" s="37">
        <v>16</v>
      </c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170">
        <v>0</v>
      </c>
      <c r="J24" s="170">
        <v>0</v>
      </c>
      <c r="K24" s="170">
        <v>0</v>
      </c>
      <c r="L24" s="170">
        <v>0</v>
      </c>
      <c r="M24" s="170">
        <v>0</v>
      </c>
      <c r="N24" s="234">
        <v>0</v>
      </c>
      <c r="O24" s="37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170">
        <v>0</v>
      </c>
      <c r="J25" s="170">
        <v>0</v>
      </c>
      <c r="K25" s="170">
        <v>0</v>
      </c>
      <c r="L25" s="170">
        <v>0</v>
      </c>
      <c r="M25" s="170">
        <v>0</v>
      </c>
      <c r="N25" s="234">
        <v>0</v>
      </c>
      <c r="O25" s="37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170">
        <v>0</v>
      </c>
      <c r="J26" s="170">
        <v>0</v>
      </c>
      <c r="K26" s="170">
        <v>0</v>
      </c>
      <c r="L26" s="170">
        <v>0</v>
      </c>
      <c r="M26" s="170">
        <v>0</v>
      </c>
      <c r="N26" s="175">
        <v>0</v>
      </c>
      <c r="O26" s="37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70">
        <v>0</v>
      </c>
      <c r="J27" s="170">
        <v>0</v>
      </c>
      <c r="K27" s="170">
        <v>0</v>
      </c>
      <c r="L27" s="170">
        <v>0</v>
      </c>
      <c r="M27" s="170">
        <v>0</v>
      </c>
      <c r="N27" s="175">
        <v>0</v>
      </c>
      <c r="O27" s="37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155">
        <v>0</v>
      </c>
      <c r="K28" s="39">
        <v>0</v>
      </c>
      <c r="L28" s="39">
        <v>0</v>
      </c>
      <c r="M28" s="39">
        <v>0</v>
      </c>
      <c r="N28" s="40">
        <v>0</v>
      </c>
      <c r="O28" s="37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25.5</v>
      </c>
      <c r="D29" s="41">
        <f t="shared" ref="D29:N29" si="1">SUM(D8:D28)</f>
        <v>7</v>
      </c>
      <c r="E29" s="41">
        <f t="shared" si="1"/>
        <v>24</v>
      </c>
      <c r="F29" s="41">
        <f t="shared" si="1"/>
        <v>49</v>
      </c>
      <c r="G29" s="41">
        <f t="shared" si="1"/>
        <v>324.25</v>
      </c>
      <c r="H29" s="41">
        <f t="shared" si="1"/>
        <v>108</v>
      </c>
      <c r="I29" s="41">
        <f t="shared" si="1"/>
        <v>73</v>
      </c>
      <c r="J29" s="41">
        <f t="shared" si="1"/>
        <v>18</v>
      </c>
      <c r="K29" s="41">
        <f t="shared" si="1"/>
        <v>10.5</v>
      </c>
      <c r="L29" s="41">
        <f t="shared" si="1"/>
        <v>28.5</v>
      </c>
      <c r="M29" s="41">
        <f t="shared" si="1"/>
        <v>20.5</v>
      </c>
      <c r="N29" s="42">
        <f t="shared" si="1"/>
        <v>57.75</v>
      </c>
      <c r="O29" s="41">
        <f t="shared" ref="O29:Z29" si="2">SUM(O8:O28)</f>
        <v>452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2024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116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196">
        <v>0</v>
      </c>
      <c r="D39" s="196">
        <v>0</v>
      </c>
      <c r="E39" s="58">
        <v>0</v>
      </c>
      <c r="F39" s="58">
        <v>0</v>
      </c>
      <c r="G39" s="196">
        <v>0</v>
      </c>
      <c r="H39" s="58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8">
        <v>0</v>
      </c>
      <c r="O39" s="33">
        <v>0</v>
      </c>
      <c r="P39" s="87">
        <v>0</v>
      </c>
      <c r="Q39" s="87">
        <v>0</v>
      </c>
      <c r="R39" s="87">
        <v>0</v>
      </c>
      <c r="S39" s="87">
        <v>0</v>
      </c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0603ADF5-80C4-4074-952F-4443F70C738E}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004A-64A1-4068-B2A6-AAB91F4A1A92}">
  <dimension ref="A1:AE55"/>
  <sheetViews>
    <sheetView showZeros="0" topLeftCell="D16" zoomScale="90" zoomScaleNormal="90" workbookViewId="0">
      <selection activeCell="N16" sqref="N16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 s="45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160</v>
      </c>
      <c r="G3" s="1">
        <v>176</v>
      </c>
      <c r="H3" s="1">
        <v>168</v>
      </c>
      <c r="I3" s="1">
        <v>160</v>
      </c>
      <c r="J3" s="1">
        <v>184</v>
      </c>
      <c r="K3" s="1">
        <v>160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168</v>
      </c>
      <c r="R3">
        <v>176</v>
      </c>
      <c r="S3">
        <v>176</v>
      </c>
      <c r="T3">
        <v>160</v>
      </c>
      <c r="U3">
        <v>176</v>
      </c>
      <c r="V3">
        <v>176</v>
      </c>
      <c r="W3">
        <v>160</v>
      </c>
      <c r="X3">
        <v>176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89" t="s">
        <v>57</v>
      </c>
      <c r="C4" s="302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8">
        <v>2025</v>
      </c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10"/>
      <c r="AB4" s="16"/>
      <c r="AC4" s="164"/>
      <c r="AD4" s="185"/>
    </row>
    <row r="5" spans="1:31" ht="14.7" thickBot="1" x14ac:dyDescent="0.6">
      <c r="A5" t="s">
        <v>35</v>
      </c>
      <c r="B5" s="67"/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6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90"/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157">
        <v>0</v>
      </c>
      <c r="I6" s="10">
        <v>0</v>
      </c>
      <c r="J6" s="260">
        <v>0</v>
      </c>
      <c r="K6" s="260">
        <v>0</v>
      </c>
      <c r="L6" s="260">
        <v>0</v>
      </c>
      <c r="M6" s="260">
        <v>0</v>
      </c>
      <c r="N6" s="261">
        <v>0</v>
      </c>
      <c r="O6" s="262"/>
      <c r="P6" s="262"/>
      <c r="Q6" s="262"/>
      <c r="R6" s="262"/>
      <c r="S6" s="262"/>
      <c r="T6" s="262"/>
      <c r="U6" s="260"/>
      <c r="V6" s="260"/>
      <c r="W6" s="260"/>
      <c r="X6" s="260"/>
      <c r="Y6" s="260"/>
      <c r="Z6" s="264"/>
      <c r="AB6" s="16"/>
      <c r="AC6" s="164"/>
      <c r="AD6" s="191"/>
    </row>
    <row r="7" spans="1:31" x14ac:dyDescent="0.55000000000000004">
      <c r="B7" s="74"/>
      <c r="C7" s="44">
        <v>0</v>
      </c>
      <c r="D7" s="44">
        <v>0</v>
      </c>
      <c r="E7" s="44">
        <v>0</v>
      </c>
      <c r="F7" s="44">
        <v>0</v>
      </c>
      <c r="G7" s="37">
        <v>0</v>
      </c>
      <c r="H7" s="43">
        <v>0</v>
      </c>
      <c r="I7" s="115">
        <v>0</v>
      </c>
      <c r="J7" s="265">
        <v>0</v>
      </c>
      <c r="K7" s="265">
        <v>0</v>
      </c>
      <c r="L7" s="265">
        <v>0</v>
      </c>
      <c r="M7" s="265">
        <v>0</v>
      </c>
      <c r="N7" s="266">
        <v>0</v>
      </c>
      <c r="O7" s="269"/>
      <c r="P7" s="269"/>
      <c r="Q7" s="269"/>
      <c r="R7" s="269"/>
      <c r="S7" s="269"/>
      <c r="T7" s="269"/>
      <c r="U7" s="265"/>
      <c r="V7" s="265"/>
      <c r="W7" s="265"/>
      <c r="X7" s="265"/>
      <c r="Y7" s="265"/>
      <c r="Z7" s="270"/>
      <c r="AB7" s="16"/>
      <c r="AC7" s="164"/>
      <c r="AD7" s="191"/>
    </row>
    <row r="8" spans="1:31" x14ac:dyDescent="0.55000000000000004">
      <c r="B8" s="74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269">
        <v>0</v>
      </c>
      <c r="K8" s="269">
        <v>0</v>
      </c>
      <c r="L8" s="269">
        <v>0</v>
      </c>
      <c r="M8" s="269">
        <v>0</v>
      </c>
      <c r="N8" s="279">
        <v>0</v>
      </c>
      <c r="O8" s="269"/>
      <c r="P8" s="269"/>
      <c r="Q8" s="269"/>
      <c r="R8" s="269"/>
      <c r="S8" s="269"/>
      <c r="T8" s="269"/>
      <c r="U8" s="265"/>
      <c r="V8" s="265"/>
      <c r="W8" s="265"/>
      <c r="X8" s="265"/>
      <c r="Y8" s="265"/>
      <c r="Z8" s="270"/>
      <c r="AB8" s="16"/>
      <c r="AC8" s="164"/>
      <c r="AD8" s="191">
        <f>AC8-AB8</f>
        <v>0</v>
      </c>
    </row>
    <row r="9" spans="1:31" x14ac:dyDescent="0.55000000000000004">
      <c r="B9" s="74" t="str">
        <f>'Summary-hours'!B9</f>
        <v>Alaghehband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269">
        <v>0</v>
      </c>
      <c r="K9" s="269">
        <v>0</v>
      </c>
      <c r="L9" s="269">
        <v>0</v>
      </c>
      <c r="M9" s="269">
        <v>0</v>
      </c>
      <c r="N9" s="279">
        <v>0</v>
      </c>
      <c r="O9" s="269"/>
      <c r="P9" s="269"/>
      <c r="Q9" s="269"/>
      <c r="R9" s="269"/>
      <c r="S9" s="269"/>
      <c r="T9" s="269"/>
      <c r="U9" s="265"/>
      <c r="V9" s="265"/>
      <c r="W9" s="265"/>
      <c r="X9" s="265"/>
      <c r="Y9" s="265"/>
      <c r="Z9" s="270"/>
      <c r="AB9" s="16"/>
      <c r="AC9" s="164"/>
      <c r="AD9" s="191"/>
    </row>
    <row r="10" spans="1:31" x14ac:dyDescent="0.55000000000000004">
      <c r="B10" s="74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269">
        <v>0</v>
      </c>
      <c r="K10" s="269">
        <v>0</v>
      </c>
      <c r="L10" s="269">
        <v>0</v>
      </c>
      <c r="M10" s="269">
        <v>0</v>
      </c>
      <c r="N10" s="279">
        <v>0</v>
      </c>
      <c r="O10" s="269"/>
      <c r="P10" s="269"/>
      <c r="Q10" s="269"/>
      <c r="R10" s="269"/>
      <c r="S10" s="269"/>
      <c r="T10" s="269"/>
      <c r="U10" s="265"/>
      <c r="V10" s="265"/>
      <c r="W10" s="265"/>
      <c r="X10" s="265"/>
      <c r="Y10" s="265"/>
      <c r="Z10" s="270"/>
      <c r="AB10" s="16"/>
      <c r="AC10" s="164"/>
      <c r="AD10" s="191"/>
    </row>
    <row r="11" spans="1:31" x14ac:dyDescent="0.55000000000000004">
      <c r="B11" s="74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269">
        <v>0</v>
      </c>
      <c r="K11" s="269">
        <v>0</v>
      </c>
      <c r="L11" s="269">
        <v>0</v>
      </c>
      <c r="M11" s="269">
        <v>0</v>
      </c>
      <c r="N11" s="279">
        <v>0</v>
      </c>
      <c r="O11" s="269"/>
      <c r="P11" s="269"/>
      <c r="Q11" s="269"/>
      <c r="R11" s="269"/>
      <c r="S11" s="269"/>
      <c r="T11" s="269"/>
      <c r="U11" s="265"/>
      <c r="V11" s="265"/>
      <c r="W11" s="265"/>
      <c r="X11" s="265"/>
      <c r="Y11" s="265"/>
      <c r="Z11" s="270"/>
      <c r="AB11" s="16"/>
      <c r="AC11" s="164"/>
      <c r="AD11" s="191">
        <f t="shared" ref="AD11:AD28" si="0">AC11-AB11</f>
        <v>0</v>
      </c>
    </row>
    <row r="12" spans="1:31" x14ac:dyDescent="0.55000000000000004">
      <c r="B12" s="74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269">
        <v>0</v>
      </c>
      <c r="K12" s="269">
        <v>0</v>
      </c>
      <c r="L12" s="269">
        <v>0</v>
      </c>
      <c r="M12" s="269">
        <v>0</v>
      </c>
      <c r="N12" s="279">
        <v>0</v>
      </c>
      <c r="O12" s="269"/>
      <c r="P12" s="269"/>
      <c r="Q12" s="269"/>
      <c r="R12" s="269"/>
      <c r="S12" s="269"/>
      <c r="T12" s="269"/>
      <c r="U12" s="265"/>
      <c r="V12" s="265"/>
      <c r="W12" s="265"/>
      <c r="X12" s="265"/>
      <c r="Y12" s="265"/>
      <c r="Z12" s="270"/>
      <c r="AB12" s="16"/>
      <c r="AC12" s="164"/>
      <c r="AD12" s="191"/>
    </row>
    <row r="13" spans="1:31" x14ac:dyDescent="0.55000000000000004">
      <c r="B13" s="74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269">
        <v>0</v>
      </c>
      <c r="K13" s="269">
        <v>0</v>
      </c>
      <c r="L13" s="269">
        <v>0</v>
      </c>
      <c r="M13" s="269">
        <v>0</v>
      </c>
      <c r="N13" s="279">
        <v>0</v>
      </c>
      <c r="O13" s="269"/>
      <c r="P13" s="269"/>
      <c r="Q13" s="269"/>
      <c r="R13" s="269"/>
      <c r="S13" s="269"/>
      <c r="T13" s="269"/>
      <c r="U13" s="265"/>
      <c r="V13" s="265"/>
      <c r="W13" s="265"/>
      <c r="X13" s="265"/>
      <c r="Y13" s="265"/>
      <c r="Z13" s="270"/>
      <c r="AB13" s="16"/>
      <c r="AC13" s="164"/>
      <c r="AD13" s="191">
        <f t="shared" si="0"/>
        <v>0</v>
      </c>
    </row>
    <row r="14" spans="1:31" x14ac:dyDescent="0.55000000000000004">
      <c r="B14" s="74" t="str">
        <f>'Summary-hours'!B14</f>
        <v>Fustar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269">
        <v>0</v>
      </c>
      <c r="K14" s="269">
        <v>0</v>
      </c>
      <c r="L14" s="269">
        <v>0</v>
      </c>
      <c r="M14" s="269">
        <v>0</v>
      </c>
      <c r="N14" s="279">
        <v>0</v>
      </c>
      <c r="O14" s="269"/>
      <c r="P14" s="269"/>
      <c r="Q14" s="269"/>
      <c r="R14" s="269"/>
      <c r="S14" s="269"/>
      <c r="T14" s="269"/>
      <c r="U14" s="265"/>
      <c r="V14" s="265"/>
      <c r="W14" s="265"/>
      <c r="X14" s="265"/>
      <c r="Y14" s="265"/>
      <c r="Z14" s="270"/>
      <c r="AB14" s="16"/>
      <c r="AC14" s="164"/>
      <c r="AD14" s="191">
        <f t="shared" si="0"/>
        <v>0</v>
      </c>
    </row>
    <row r="15" spans="1:31" x14ac:dyDescent="0.55000000000000004">
      <c r="B15" s="74" t="str">
        <f>'Summary-hours'!B15</f>
        <v>Ocando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269">
        <v>0</v>
      </c>
      <c r="K15" s="269">
        <v>0</v>
      </c>
      <c r="L15" s="269">
        <v>0</v>
      </c>
      <c r="M15" s="269">
        <v>0</v>
      </c>
      <c r="N15" s="279">
        <v>0</v>
      </c>
      <c r="O15" s="269"/>
      <c r="P15" s="269"/>
      <c r="Q15" s="269"/>
      <c r="R15" s="269"/>
      <c r="S15" s="269"/>
      <c r="T15" s="269"/>
      <c r="U15" s="265"/>
      <c r="V15" s="265"/>
      <c r="W15" s="265"/>
      <c r="X15" s="265"/>
      <c r="Y15" s="265"/>
      <c r="Z15" s="270"/>
      <c r="AB15" s="16"/>
      <c r="AC15" s="164"/>
      <c r="AD15" s="191">
        <f t="shared" si="0"/>
        <v>0</v>
      </c>
    </row>
    <row r="16" spans="1:31" x14ac:dyDescent="0.55000000000000004">
      <c r="B16" s="74" t="str">
        <f>'Summary-hours'!B16</f>
        <v>Paniagua</v>
      </c>
      <c r="C16" s="33">
        <v>52</v>
      </c>
      <c r="D16" s="33">
        <v>136</v>
      </c>
      <c r="E16" s="44">
        <v>160</v>
      </c>
      <c r="F16" s="44">
        <v>160</v>
      </c>
      <c r="G16" s="33">
        <v>177</v>
      </c>
      <c r="H16" s="33">
        <v>164</v>
      </c>
      <c r="I16" s="33">
        <v>144</v>
      </c>
      <c r="J16" s="33">
        <v>180</v>
      </c>
      <c r="K16" s="33">
        <v>166</v>
      </c>
      <c r="L16" s="271">
        <v>156</v>
      </c>
      <c r="M16" s="271">
        <v>168</v>
      </c>
      <c r="N16" s="282">
        <v>194</v>
      </c>
      <c r="O16" s="269"/>
      <c r="P16" s="269"/>
      <c r="Q16" s="269"/>
      <c r="R16" s="269"/>
      <c r="S16" s="269"/>
      <c r="T16" s="269"/>
      <c r="U16" s="265"/>
      <c r="V16" s="265"/>
      <c r="W16" s="265"/>
      <c r="X16" s="265"/>
      <c r="Y16" s="265"/>
      <c r="Z16" s="270"/>
      <c r="AB16" s="16"/>
      <c r="AC16" s="164"/>
      <c r="AD16" s="191">
        <f t="shared" si="0"/>
        <v>0</v>
      </c>
    </row>
    <row r="17" spans="2:30" x14ac:dyDescent="0.55000000000000004">
      <c r="B17" s="74" t="str">
        <f>'Summary-hours'!B17</f>
        <v>Rodas</v>
      </c>
      <c r="C17" s="33">
        <v>0</v>
      </c>
      <c r="D17" s="33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269">
        <v>0</v>
      </c>
      <c r="K17" s="269">
        <v>0</v>
      </c>
      <c r="L17" s="269">
        <v>0</v>
      </c>
      <c r="M17" s="269">
        <v>0</v>
      </c>
      <c r="N17" s="279">
        <v>0</v>
      </c>
      <c r="O17" s="269"/>
      <c r="P17" s="269"/>
      <c r="Q17" s="269"/>
      <c r="R17" s="269"/>
      <c r="S17" s="269"/>
      <c r="T17" s="269"/>
      <c r="U17" s="265"/>
      <c r="V17" s="265"/>
      <c r="W17" s="265"/>
      <c r="X17" s="265"/>
      <c r="Y17" s="265"/>
      <c r="Z17" s="270"/>
      <c r="AB17" s="16"/>
      <c r="AC17" s="164"/>
      <c r="AD17" s="191">
        <f t="shared" si="0"/>
        <v>0</v>
      </c>
    </row>
    <row r="18" spans="2:30" x14ac:dyDescent="0.55000000000000004">
      <c r="B18" s="74" t="str">
        <f>'Summary-hours'!B18</f>
        <v>Saffarpour</v>
      </c>
      <c r="C18" s="33">
        <v>0</v>
      </c>
      <c r="D18" s="33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269">
        <v>0</v>
      </c>
      <c r="K18" s="269">
        <v>0</v>
      </c>
      <c r="L18" s="269">
        <v>0</v>
      </c>
      <c r="M18" s="269">
        <v>0</v>
      </c>
      <c r="N18" s="279"/>
      <c r="O18" s="269">
        <v>0</v>
      </c>
      <c r="P18" s="269">
        <v>0</v>
      </c>
      <c r="Q18" s="269">
        <v>0</v>
      </c>
      <c r="R18" s="269">
        <v>0</v>
      </c>
      <c r="S18" s="269">
        <v>0</v>
      </c>
      <c r="T18" s="269">
        <v>0</v>
      </c>
      <c r="U18" s="265">
        <v>0</v>
      </c>
      <c r="V18" s="265">
        <v>0</v>
      </c>
      <c r="W18" s="265">
        <v>0</v>
      </c>
      <c r="X18" s="265">
        <v>0</v>
      </c>
      <c r="Y18" s="265">
        <v>0</v>
      </c>
      <c r="Z18" s="270">
        <v>0</v>
      </c>
      <c r="AB18" s="16"/>
      <c r="AC18" s="164"/>
      <c r="AD18" s="191"/>
    </row>
    <row r="19" spans="2:30" x14ac:dyDescent="0.55000000000000004">
      <c r="B19" s="74" t="str">
        <f>'Summary-hours'!B19</f>
        <v>Shaeffer</v>
      </c>
      <c r="C19" s="33">
        <v>0</v>
      </c>
      <c r="D19" s="33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269">
        <v>0</v>
      </c>
      <c r="K19" s="269">
        <v>0</v>
      </c>
      <c r="L19" s="269">
        <v>0</v>
      </c>
      <c r="M19" s="269">
        <v>0</v>
      </c>
      <c r="N19" s="279">
        <v>0</v>
      </c>
      <c r="O19" s="269"/>
      <c r="P19" s="269"/>
      <c r="Q19" s="269"/>
      <c r="R19" s="269"/>
      <c r="S19" s="269"/>
      <c r="T19" s="269"/>
      <c r="U19" s="265"/>
      <c r="V19" s="265"/>
      <c r="W19" s="265"/>
      <c r="X19" s="265"/>
      <c r="Y19" s="265"/>
      <c r="Z19" s="270"/>
      <c r="AB19" s="16"/>
      <c r="AC19" s="164"/>
      <c r="AD19" s="191">
        <f t="shared" si="0"/>
        <v>0</v>
      </c>
    </row>
    <row r="20" spans="2:30" x14ac:dyDescent="0.55000000000000004">
      <c r="B20" s="74" t="str">
        <f>'Summary-hours'!B20</f>
        <v>Songpol</v>
      </c>
      <c r="C20" s="33">
        <v>0</v>
      </c>
      <c r="D20" s="33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269">
        <v>0</v>
      </c>
      <c r="K20" s="269">
        <v>0</v>
      </c>
      <c r="L20" s="269">
        <v>0</v>
      </c>
      <c r="M20" s="269">
        <v>0</v>
      </c>
      <c r="N20" s="279">
        <v>0</v>
      </c>
      <c r="O20" s="269"/>
      <c r="P20" s="269"/>
      <c r="Q20" s="269"/>
      <c r="R20" s="269"/>
      <c r="S20" s="269"/>
      <c r="T20" s="269"/>
      <c r="U20" s="265"/>
      <c r="V20" s="265"/>
      <c r="W20" s="265"/>
      <c r="X20" s="265"/>
      <c r="Y20" s="265"/>
      <c r="Z20" s="270"/>
      <c r="AB20" s="16"/>
      <c r="AC20" s="164"/>
      <c r="AD20" s="191">
        <f t="shared" si="0"/>
        <v>0</v>
      </c>
    </row>
    <row r="21" spans="2:30" x14ac:dyDescent="0.55000000000000004">
      <c r="B21" s="74" t="str">
        <f>'Summary-hours'!B21</f>
        <v>Uluski</v>
      </c>
      <c r="C21" s="33">
        <v>0</v>
      </c>
      <c r="D21" s="33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269">
        <v>0</v>
      </c>
      <c r="K21" s="269">
        <v>0</v>
      </c>
      <c r="L21" s="269">
        <v>0</v>
      </c>
      <c r="M21" s="269">
        <v>0</v>
      </c>
      <c r="N21" s="279">
        <v>0</v>
      </c>
      <c r="O21" s="269"/>
      <c r="P21" s="269"/>
      <c r="Q21" s="269"/>
      <c r="R21" s="269"/>
      <c r="S21" s="269"/>
      <c r="T21" s="269"/>
      <c r="U21" s="265"/>
      <c r="V21" s="265"/>
      <c r="W21" s="265"/>
      <c r="X21" s="265"/>
      <c r="Y21" s="265"/>
      <c r="Z21" s="270"/>
      <c r="AB21" s="16"/>
      <c r="AC21" s="164"/>
      <c r="AD21" s="191">
        <f t="shared" si="0"/>
        <v>0</v>
      </c>
    </row>
    <row r="22" spans="2:30" x14ac:dyDescent="0.55000000000000004">
      <c r="B22" s="74" t="str">
        <f>'Summary-hours'!B22</f>
        <v>Wasley</v>
      </c>
      <c r="C22" s="33">
        <v>0</v>
      </c>
      <c r="D22" s="33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269">
        <v>0</v>
      </c>
      <c r="K22" s="269">
        <v>0</v>
      </c>
      <c r="L22" s="269">
        <v>0</v>
      </c>
      <c r="M22" s="269">
        <v>0</v>
      </c>
      <c r="N22" s="279">
        <v>0</v>
      </c>
      <c r="O22" s="269"/>
      <c r="P22" s="269"/>
      <c r="Q22" s="269"/>
      <c r="R22" s="269"/>
      <c r="S22" s="269"/>
      <c r="T22" s="269"/>
      <c r="U22" s="265"/>
      <c r="V22" s="265"/>
      <c r="W22" s="265"/>
      <c r="X22" s="265"/>
      <c r="Y22" s="265"/>
      <c r="Z22" s="270"/>
      <c r="AB22" s="16"/>
      <c r="AC22" s="164"/>
      <c r="AD22" s="191">
        <f t="shared" si="0"/>
        <v>0</v>
      </c>
    </row>
    <row r="23" spans="2:30" x14ac:dyDescent="0.55000000000000004">
      <c r="B23" s="74" t="str">
        <f>'Summary-hours'!B23</f>
        <v>Abad</v>
      </c>
      <c r="C23" s="44">
        <v>0</v>
      </c>
      <c r="D23" s="44">
        <v>0</v>
      </c>
      <c r="E23" s="69">
        <v>0</v>
      </c>
      <c r="F23" s="69">
        <v>0</v>
      </c>
      <c r="G23" s="69">
        <v>0</v>
      </c>
      <c r="H23" s="69">
        <v>0</v>
      </c>
      <c r="I23" s="123">
        <v>0</v>
      </c>
      <c r="J23" s="265">
        <v>0</v>
      </c>
      <c r="K23" s="265">
        <v>0</v>
      </c>
      <c r="L23" s="265">
        <v>0</v>
      </c>
      <c r="M23" s="265">
        <v>0</v>
      </c>
      <c r="N23" s="266">
        <v>0</v>
      </c>
      <c r="O23" s="269"/>
      <c r="P23" s="269"/>
      <c r="Q23" s="269"/>
      <c r="R23" s="269"/>
      <c r="S23" s="269"/>
      <c r="T23" s="269"/>
      <c r="U23" s="265"/>
      <c r="V23" s="265"/>
      <c r="W23" s="265"/>
      <c r="X23" s="265"/>
      <c r="Y23" s="265"/>
      <c r="Z23" s="270"/>
      <c r="AB23" s="16"/>
      <c r="AC23" s="164"/>
      <c r="AD23" s="191">
        <f t="shared" si="0"/>
        <v>0</v>
      </c>
    </row>
    <row r="24" spans="2:30" x14ac:dyDescent="0.55000000000000004">
      <c r="B24" s="74">
        <f>'Summary-hours'!B24</f>
        <v>0</v>
      </c>
      <c r="C24" s="44">
        <v>0</v>
      </c>
      <c r="D24" s="44">
        <v>0</v>
      </c>
      <c r="E24" s="69">
        <v>0</v>
      </c>
      <c r="F24" s="69">
        <v>0</v>
      </c>
      <c r="G24" s="69">
        <v>0</v>
      </c>
      <c r="H24" s="69">
        <v>0</v>
      </c>
      <c r="I24" s="123">
        <v>0</v>
      </c>
      <c r="J24" s="265">
        <v>0</v>
      </c>
      <c r="K24" s="265">
        <v>0</v>
      </c>
      <c r="L24" s="265">
        <v>0</v>
      </c>
      <c r="M24" s="265">
        <v>0</v>
      </c>
      <c r="N24" s="266">
        <v>0</v>
      </c>
      <c r="O24" s="269"/>
      <c r="P24" s="269"/>
      <c r="Q24" s="269"/>
      <c r="R24" s="269"/>
      <c r="S24" s="269"/>
      <c r="T24" s="269"/>
      <c r="U24" s="265"/>
      <c r="V24" s="265"/>
      <c r="W24" s="265"/>
      <c r="X24" s="265"/>
      <c r="Y24" s="265"/>
      <c r="Z24" s="270"/>
      <c r="AB24" s="16"/>
      <c r="AC24" s="164"/>
      <c r="AD24" s="191">
        <f t="shared" si="0"/>
        <v>0</v>
      </c>
    </row>
    <row r="25" spans="2:30" x14ac:dyDescent="0.55000000000000004">
      <c r="B25" s="74">
        <f>'Summary-hours'!B25</f>
        <v>0</v>
      </c>
      <c r="C25" s="44">
        <v>0</v>
      </c>
      <c r="D25" s="44">
        <v>0</v>
      </c>
      <c r="E25" s="69">
        <v>0</v>
      </c>
      <c r="F25" s="69">
        <v>0</v>
      </c>
      <c r="G25" s="69">
        <v>0</v>
      </c>
      <c r="H25" s="69">
        <v>0</v>
      </c>
      <c r="I25" s="123">
        <v>0</v>
      </c>
      <c r="J25" s="265">
        <v>0</v>
      </c>
      <c r="K25" s="265">
        <v>0</v>
      </c>
      <c r="L25" s="265">
        <v>0</v>
      </c>
      <c r="M25" s="265">
        <v>0</v>
      </c>
      <c r="N25" s="266">
        <v>0</v>
      </c>
      <c r="O25" s="269"/>
      <c r="P25" s="269"/>
      <c r="Q25" s="269"/>
      <c r="R25" s="269"/>
      <c r="S25" s="269"/>
      <c r="T25" s="269"/>
      <c r="U25" s="265"/>
      <c r="V25" s="265"/>
      <c r="W25" s="265"/>
      <c r="X25" s="265"/>
      <c r="Y25" s="265"/>
      <c r="Z25" s="270"/>
      <c r="AB25" s="16"/>
      <c r="AC25" s="164"/>
      <c r="AD25" s="191">
        <f t="shared" si="0"/>
        <v>0</v>
      </c>
    </row>
    <row r="26" spans="2:30" x14ac:dyDescent="0.55000000000000004">
      <c r="B26" s="74">
        <f>'Summary-hours'!B26</f>
        <v>0</v>
      </c>
      <c r="C26" s="44">
        <v>0</v>
      </c>
      <c r="D26" s="44">
        <v>0</v>
      </c>
      <c r="E26" s="69">
        <v>0</v>
      </c>
      <c r="F26" s="69">
        <v>0</v>
      </c>
      <c r="G26" s="69">
        <v>0</v>
      </c>
      <c r="H26" s="69">
        <v>0</v>
      </c>
      <c r="I26" s="123">
        <v>0</v>
      </c>
      <c r="J26" s="265">
        <v>0</v>
      </c>
      <c r="K26" s="265">
        <v>0</v>
      </c>
      <c r="L26" s="265">
        <v>0</v>
      </c>
      <c r="M26" s="265">
        <v>0</v>
      </c>
      <c r="N26" s="266">
        <v>0</v>
      </c>
      <c r="O26" s="269"/>
      <c r="P26" s="269"/>
      <c r="Q26" s="269"/>
      <c r="R26" s="269"/>
      <c r="S26" s="269"/>
      <c r="T26" s="269"/>
      <c r="U26" s="265"/>
      <c r="V26" s="265"/>
      <c r="W26" s="265"/>
      <c r="X26" s="265"/>
      <c r="Y26" s="265"/>
      <c r="Z26" s="270"/>
      <c r="AB26" s="16"/>
      <c r="AC26" s="164"/>
      <c r="AD26" s="191">
        <f t="shared" si="0"/>
        <v>0</v>
      </c>
    </row>
    <row r="27" spans="2:30" x14ac:dyDescent="0.55000000000000004">
      <c r="B27" s="74">
        <f>'Summary-hours'!B27</f>
        <v>0</v>
      </c>
      <c r="C27" s="44">
        <v>0</v>
      </c>
      <c r="D27" s="44">
        <v>0</v>
      </c>
      <c r="E27" s="69">
        <v>0</v>
      </c>
      <c r="F27" s="69">
        <v>0</v>
      </c>
      <c r="G27" s="69">
        <v>0</v>
      </c>
      <c r="H27" s="69">
        <v>0</v>
      </c>
      <c r="I27" s="123">
        <v>0</v>
      </c>
      <c r="J27" s="265">
        <v>0</v>
      </c>
      <c r="K27" s="265">
        <v>0</v>
      </c>
      <c r="L27" s="265">
        <v>0</v>
      </c>
      <c r="M27" s="265">
        <v>0</v>
      </c>
      <c r="N27" s="266">
        <v>0</v>
      </c>
      <c r="O27" s="269"/>
      <c r="P27" s="269"/>
      <c r="Q27" s="269"/>
      <c r="R27" s="269"/>
      <c r="S27" s="269"/>
      <c r="T27" s="269"/>
      <c r="U27" s="265"/>
      <c r="V27" s="265"/>
      <c r="W27" s="265"/>
      <c r="X27" s="265"/>
      <c r="Y27" s="265"/>
      <c r="Z27" s="270"/>
      <c r="AB27" s="16"/>
      <c r="AC27" s="164"/>
      <c r="AD27" s="191">
        <f t="shared" si="0"/>
        <v>0</v>
      </c>
    </row>
    <row r="28" spans="2:30" x14ac:dyDescent="0.55000000000000004">
      <c r="B28" s="75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116">
        <v>0</v>
      </c>
      <c r="I28" s="39">
        <v>0</v>
      </c>
      <c r="J28" s="272">
        <v>0</v>
      </c>
      <c r="K28" s="272">
        <v>0</v>
      </c>
      <c r="L28" s="272">
        <v>0</v>
      </c>
      <c r="M28" s="272">
        <v>0</v>
      </c>
      <c r="N28" s="273">
        <v>0</v>
      </c>
      <c r="O28" s="269"/>
      <c r="P28" s="269"/>
      <c r="Q28" s="269"/>
      <c r="R28" s="269"/>
      <c r="S28" s="269"/>
      <c r="T28" s="269"/>
      <c r="U28" s="265"/>
      <c r="V28" s="265"/>
      <c r="W28" s="265"/>
      <c r="X28" s="265"/>
      <c r="Y28" s="265"/>
      <c r="Z28" s="270"/>
      <c r="AB28" s="16"/>
      <c r="AC28" s="164"/>
      <c r="AD28" s="191">
        <f t="shared" si="0"/>
        <v>0</v>
      </c>
    </row>
    <row r="29" spans="2:30" ht="14.7" thickBot="1" x14ac:dyDescent="0.6">
      <c r="B29" s="67" t="s">
        <v>109</v>
      </c>
      <c r="C29" s="41">
        <f>SUM(C8:C28)</f>
        <v>52</v>
      </c>
      <c r="D29" s="41">
        <f t="shared" ref="D29:N29" si="1">SUM(D8:D28)</f>
        <v>136</v>
      </c>
      <c r="E29" s="41">
        <f t="shared" si="1"/>
        <v>160</v>
      </c>
      <c r="F29" s="41">
        <f t="shared" si="1"/>
        <v>160</v>
      </c>
      <c r="G29" s="41">
        <f t="shared" si="1"/>
        <v>177</v>
      </c>
      <c r="H29" s="41">
        <f t="shared" si="1"/>
        <v>164</v>
      </c>
      <c r="I29" s="41">
        <f t="shared" si="1"/>
        <v>144</v>
      </c>
      <c r="J29" s="41">
        <f t="shared" si="1"/>
        <v>180</v>
      </c>
      <c r="K29" s="41">
        <f t="shared" si="1"/>
        <v>166</v>
      </c>
      <c r="L29" s="41">
        <f t="shared" si="1"/>
        <v>156</v>
      </c>
      <c r="M29" s="41">
        <f t="shared" si="1"/>
        <v>168</v>
      </c>
      <c r="N29" s="42">
        <f t="shared" si="1"/>
        <v>194</v>
      </c>
      <c r="O29" s="41">
        <f t="shared" ref="O29:Z29" si="2">SUM(O8:O28)</f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86"/>
      <c r="AD29" s="192"/>
    </row>
    <row r="30" spans="2:30" x14ac:dyDescent="0.55000000000000004"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1" spans="2:30" x14ac:dyDescent="0.55000000000000004"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  <row r="32" spans="2:30" x14ac:dyDescent="0.55000000000000004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</row>
    <row r="33" spans="2:26" x14ac:dyDescent="0.55000000000000004"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</row>
    <row r="34" spans="2:26" x14ac:dyDescent="0.55000000000000004"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</row>
    <row r="35" spans="2:26" ht="14.7" thickBot="1" x14ac:dyDescent="0.6"/>
    <row r="36" spans="2:26" ht="20.7" thickBot="1" x14ac:dyDescent="0.8">
      <c r="B36" s="89" t="s">
        <v>96</v>
      </c>
      <c r="C36" s="307">
        <v>2023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8">
        <v>2024</v>
      </c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10"/>
    </row>
    <row r="37" spans="2:26" ht="14.7" thickBot="1" x14ac:dyDescent="0.6">
      <c r="B37" s="67"/>
      <c r="C37" s="98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6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68"/>
      <c r="C38" s="135"/>
      <c r="D38" s="136"/>
      <c r="E38" s="136"/>
      <c r="F38" s="136"/>
      <c r="G38" s="129"/>
      <c r="H38" s="129"/>
      <c r="N38" s="62"/>
      <c r="Z38" s="62"/>
    </row>
    <row r="39" spans="2:26" x14ac:dyDescent="0.55000000000000004">
      <c r="B39" s="75">
        <f>'Summary-hours'!B39</f>
        <v>0</v>
      </c>
      <c r="C39" s="137">
        <v>0</v>
      </c>
      <c r="D39" s="137">
        <v>0</v>
      </c>
      <c r="E39" s="137">
        <v>0</v>
      </c>
      <c r="F39" s="137">
        <v>0</v>
      </c>
      <c r="G39" s="45">
        <v>0</v>
      </c>
      <c r="H39" s="45">
        <v>0</v>
      </c>
      <c r="I39" s="115">
        <v>0</v>
      </c>
      <c r="J39" s="158">
        <v>0</v>
      </c>
      <c r="K39" s="115">
        <v>0</v>
      </c>
      <c r="L39" s="115">
        <v>0</v>
      </c>
      <c r="M39" s="115">
        <v>0</v>
      </c>
      <c r="N39" s="175">
        <v>0</v>
      </c>
      <c r="O39" s="45"/>
      <c r="P39" s="45"/>
      <c r="Q39" s="45"/>
      <c r="R39" s="45"/>
      <c r="S39" s="45"/>
      <c r="T39" s="45"/>
      <c r="U39" s="115"/>
      <c r="V39" s="115"/>
      <c r="W39" s="115"/>
      <c r="X39" s="115"/>
      <c r="Y39" s="115"/>
      <c r="Z39" s="117"/>
    </row>
    <row r="40" spans="2:26" x14ac:dyDescent="0.55000000000000004">
      <c r="B40" s="74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74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74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74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74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74" t="str">
        <f>'Summary-hours'!B45</f>
        <v>Jarriel</v>
      </c>
      <c r="C45" s="44"/>
      <c r="D45" s="44"/>
      <c r="E45" s="44"/>
      <c r="F45" s="44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74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74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74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74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74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74" t="str">
        <f>'Summary-hours'!B51</f>
        <v>D. Obadina</v>
      </c>
      <c r="C51" s="137"/>
      <c r="D51" s="137"/>
      <c r="E51" s="137"/>
      <c r="F51" s="137"/>
      <c r="G51" s="45"/>
      <c r="H51" s="45"/>
      <c r="I51" s="115"/>
      <c r="J51" s="115"/>
      <c r="K51" s="115"/>
      <c r="L51" s="115"/>
      <c r="M51" s="115"/>
      <c r="N51" s="175"/>
      <c r="O51" s="45"/>
      <c r="P51" s="45"/>
      <c r="Q51" s="45"/>
      <c r="R51" s="45"/>
      <c r="S51" s="45"/>
      <c r="T51" s="45"/>
      <c r="U51" s="115"/>
      <c r="V51" s="115"/>
      <c r="W51" s="115"/>
      <c r="X51" s="115"/>
      <c r="Y51" s="115"/>
      <c r="Z51" s="117"/>
    </row>
    <row r="52" spans="2:26" x14ac:dyDescent="0.55000000000000004">
      <c r="B52" s="74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74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74">
        <f>'Summary-hours'!B54</f>
        <v>0</v>
      </c>
      <c r="C54" s="83"/>
      <c r="D54" s="83"/>
      <c r="E54" s="83"/>
      <c r="F54" s="83"/>
      <c r="G54" s="83"/>
      <c r="H54" s="83"/>
      <c r="I54" s="119"/>
      <c r="J54" s="119"/>
      <c r="K54" s="119"/>
      <c r="L54" s="119"/>
      <c r="M54" s="119"/>
      <c r="N54" s="184"/>
      <c r="O54" s="83"/>
      <c r="P54" s="83"/>
      <c r="Q54" s="83"/>
      <c r="R54" s="83"/>
      <c r="S54" s="83"/>
      <c r="T54" s="83"/>
      <c r="U54" s="119"/>
      <c r="V54" s="119"/>
      <c r="W54" s="119"/>
      <c r="X54" s="119"/>
      <c r="Y54" s="119"/>
      <c r="Z54" s="120"/>
    </row>
    <row r="55" spans="2:26" ht="14.7" thickBot="1" x14ac:dyDescent="0.6">
      <c r="B55" s="67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2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AB888F6F-5CE9-45C4-B35E-9E9B650D6E5C}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C90A-79A4-4A4A-A028-CB1CBB17061C}">
  <dimension ref="A1:AE55"/>
  <sheetViews>
    <sheetView showZeros="0" topLeftCell="B23" zoomScale="90" zoomScaleNormal="90" workbookViewId="0">
      <selection activeCell="N7" sqref="N7:N26"/>
    </sheetView>
  </sheetViews>
  <sheetFormatPr defaultColWidth="8.89453125" defaultRowHeight="14.4" x14ac:dyDescent="0.55000000000000004"/>
  <cols>
    <col min="2" max="2" width="17.1015625" bestFit="1" customWidth="1"/>
    <col min="10" max="12" width="12" bestFit="1" customWidth="1"/>
    <col min="13" max="14" width="11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4">
        <v>0</v>
      </c>
      <c r="G6" s="154">
        <v>0</v>
      </c>
      <c r="H6" s="154">
        <v>0</v>
      </c>
      <c r="I6" s="154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258"/>
      <c r="P6" s="35"/>
      <c r="Q6" s="35"/>
      <c r="R6" s="37"/>
      <c r="S6" s="35"/>
      <c r="T6" s="35"/>
      <c r="U6" s="35"/>
      <c r="V6" s="35"/>
      <c r="W6" s="35"/>
      <c r="X6" s="35"/>
      <c r="Y6" s="35"/>
      <c r="Z6" s="257"/>
      <c r="AB6" s="16"/>
      <c r="AC6" s="164"/>
      <c r="AD6" s="191"/>
    </row>
    <row r="7" spans="1:31" x14ac:dyDescent="0.55000000000000004">
      <c r="B7" s="8"/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176">
        <v>0</v>
      </c>
      <c r="O7" s="259"/>
      <c r="P7" s="35"/>
      <c r="Q7" s="35"/>
      <c r="R7" s="37"/>
      <c r="S7" s="35"/>
      <c r="T7" s="35"/>
      <c r="U7" s="37"/>
      <c r="V7" s="37"/>
      <c r="W7" s="37"/>
      <c r="X7" s="37"/>
      <c r="Y7" s="37"/>
      <c r="Z7" s="128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1.5</v>
      </c>
      <c r="D8" s="33">
        <v>1</v>
      </c>
      <c r="E8" s="33">
        <v>0.5</v>
      </c>
      <c r="F8" s="33">
        <v>0.5</v>
      </c>
      <c r="G8" s="33">
        <v>0</v>
      </c>
      <c r="H8" s="33">
        <v>1.5</v>
      </c>
      <c r="I8" s="33">
        <v>13.5</v>
      </c>
      <c r="J8" s="33">
        <v>12.25</v>
      </c>
      <c r="K8" s="33">
        <v>4.5</v>
      </c>
      <c r="L8" s="33">
        <v>3</v>
      </c>
      <c r="M8" s="33">
        <v>0</v>
      </c>
      <c r="N8" s="176">
        <v>0</v>
      </c>
      <c r="O8" s="259"/>
      <c r="P8" s="35"/>
      <c r="Q8" s="35"/>
      <c r="R8" s="37"/>
      <c r="S8" s="35"/>
      <c r="T8" s="35"/>
      <c r="U8" s="37"/>
      <c r="V8" s="37"/>
      <c r="W8" s="37"/>
      <c r="X8" s="37"/>
      <c r="Y8" s="37"/>
      <c r="Z8" s="128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8</v>
      </c>
      <c r="L9" s="33">
        <v>80</v>
      </c>
      <c r="M9" s="33">
        <v>64</v>
      </c>
      <c r="N9" s="176">
        <v>0</v>
      </c>
      <c r="O9" s="259">
        <v>0</v>
      </c>
      <c r="P9" s="35"/>
      <c r="Q9" s="35"/>
      <c r="R9" s="37"/>
      <c r="S9" s="35"/>
      <c r="T9" s="35"/>
      <c r="U9" s="37"/>
      <c r="V9" s="37"/>
      <c r="W9" s="37"/>
      <c r="X9" s="37"/>
      <c r="Y9" s="37"/>
      <c r="Z9" s="128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176">
        <v>0</v>
      </c>
      <c r="O10" s="259"/>
      <c r="P10" s="35"/>
      <c r="Q10" s="35"/>
      <c r="R10" s="37"/>
      <c r="S10" s="35"/>
      <c r="T10" s="35"/>
      <c r="U10" s="37"/>
      <c r="V10" s="37"/>
      <c r="W10" s="37"/>
      <c r="X10" s="37"/>
      <c r="Y10" s="37"/>
      <c r="Z10" s="128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176">
        <v>0</v>
      </c>
      <c r="O11" s="259"/>
      <c r="P11" s="35"/>
      <c r="Q11" s="35"/>
      <c r="R11" s="37"/>
      <c r="S11" s="35"/>
      <c r="T11" s="35"/>
      <c r="U11" s="37"/>
      <c r="V11" s="37"/>
      <c r="W11" s="37"/>
      <c r="X11" s="37"/>
      <c r="Y11" s="37"/>
      <c r="Z11" s="128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/>
      <c r="D12" s="33"/>
      <c r="E12" s="33">
        <v>54.5</v>
      </c>
      <c r="F12" s="33">
        <v>54.5</v>
      </c>
      <c r="G12" s="33">
        <v>130.75</v>
      </c>
      <c r="H12" s="33">
        <v>122</v>
      </c>
      <c r="I12" s="33">
        <v>132</v>
      </c>
      <c r="J12" s="33">
        <v>125.5</v>
      </c>
      <c r="K12" s="33">
        <v>120.5</v>
      </c>
      <c r="L12" s="33">
        <v>164</v>
      </c>
      <c r="M12" s="33">
        <v>144</v>
      </c>
      <c r="N12" s="176">
        <v>104</v>
      </c>
      <c r="O12" s="259"/>
      <c r="P12" s="35"/>
      <c r="Q12" s="35"/>
      <c r="R12" s="37"/>
      <c r="S12" s="35"/>
      <c r="T12" s="35"/>
      <c r="U12" s="37"/>
      <c r="V12" s="37"/>
      <c r="W12" s="37"/>
      <c r="X12" s="37"/>
      <c r="Y12" s="37"/>
      <c r="Z12" s="128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176">
        <v>0</v>
      </c>
      <c r="O13" s="259"/>
      <c r="P13" s="35"/>
      <c r="Q13" s="35"/>
      <c r="R13" s="37"/>
      <c r="S13" s="35"/>
      <c r="T13" s="35"/>
      <c r="U13" s="37"/>
      <c r="V13" s="37"/>
      <c r="W13" s="37"/>
      <c r="X13" s="37"/>
      <c r="Y13" s="37"/>
      <c r="Z13" s="128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14</v>
      </c>
      <c r="D14" s="33">
        <v>1</v>
      </c>
      <c r="E14" s="33">
        <v>2</v>
      </c>
      <c r="F14" s="33">
        <v>2</v>
      </c>
      <c r="G14" s="33">
        <v>0</v>
      </c>
      <c r="H14" s="33">
        <v>2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176">
        <v>0</v>
      </c>
      <c r="O14" s="259"/>
      <c r="P14" s="35"/>
      <c r="Q14" s="35"/>
      <c r="R14" s="37"/>
      <c r="S14" s="35"/>
      <c r="T14" s="35"/>
      <c r="U14" s="37"/>
      <c r="V14" s="37"/>
      <c r="W14" s="37"/>
      <c r="X14" s="37"/>
      <c r="Y14" s="37"/>
      <c r="Z14" s="128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65</v>
      </c>
      <c r="D15" s="33">
        <v>43</v>
      </c>
      <c r="E15" s="33">
        <v>53</v>
      </c>
      <c r="F15" s="33">
        <v>53</v>
      </c>
      <c r="G15" s="33">
        <v>42.25</v>
      </c>
      <c r="H15" s="33">
        <v>13</v>
      </c>
      <c r="I15" s="33">
        <v>136</v>
      </c>
      <c r="J15" s="33">
        <v>150</v>
      </c>
      <c r="K15" s="33">
        <v>121</v>
      </c>
      <c r="L15" s="33">
        <v>64</v>
      </c>
      <c r="M15" s="33">
        <v>57</v>
      </c>
      <c r="N15" s="176">
        <v>51</v>
      </c>
      <c r="O15" s="259"/>
      <c r="P15" s="35"/>
      <c r="Q15" s="35"/>
      <c r="R15" s="37"/>
      <c r="S15" s="35"/>
      <c r="T15" s="35"/>
      <c r="U15" s="37"/>
      <c r="V15" s="37"/>
      <c r="W15" s="37"/>
      <c r="X15" s="37"/>
      <c r="Y15" s="37"/>
      <c r="Z15" s="128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1</v>
      </c>
      <c r="D16" s="33">
        <v>0.5</v>
      </c>
      <c r="E16" s="33">
        <v>0</v>
      </c>
      <c r="F16" s="33"/>
      <c r="G16" s="33">
        <v>0</v>
      </c>
      <c r="H16" s="33"/>
      <c r="I16" s="33"/>
      <c r="J16" s="33">
        <v>6</v>
      </c>
      <c r="K16" s="33"/>
      <c r="L16" s="33"/>
      <c r="M16" s="33"/>
      <c r="N16" s="176"/>
      <c r="O16" s="259"/>
      <c r="P16" s="35"/>
      <c r="Q16" s="35"/>
      <c r="R16" s="37"/>
      <c r="S16" s="35"/>
      <c r="T16" s="35"/>
      <c r="U16" s="37"/>
      <c r="V16" s="37"/>
      <c r="W16" s="37"/>
      <c r="X16" s="37"/>
      <c r="Y16" s="37"/>
      <c r="Z16" s="128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176">
        <v>0</v>
      </c>
      <c r="O17" s="259"/>
      <c r="P17" s="35"/>
      <c r="Q17" s="35"/>
      <c r="R17" s="37"/>
      <c r="S17" s="35"/>
      <c r="T17" s="35"/>
      <c r="U17" s="37"/>
      <c r="V17" s="37"/>
      <c r="W17" s="37"/>
      <c r="X17" s="37"/>
      <c r="Y17" s="37"/>
      <c r="Z17" s="128"/>
      <c r="AB17" s="16"/>
      <c r="AC17" s="164"/>
      <c r="AD17" s="191"/>
    </row>
    <row r="18" spans="2:30" x14ac:dyDescent="0.55000000000000004">
      <c r="B18" s="8" t="str">
        <f>'Summary-hours'!B18</f>
        <v>Saffarpour</v>
      </c>
      <c r="C18" s="33">
        <v>0</v>
      </c>
      <c r="D18" s="155">
        <v>0</v>
      </c>
      <c r="E18" s="155">
        <v>0</v>
      </c>
      <c r="F18" s="155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1.5</v>
      </c>
      <c r="L18" s="33">
        <v>76</v>
      </c>
      <c r="M18" s="33">
        <v>62</v>
      </c>
      <c r="N18" s="176">
        <v>2.5</v>
      </c>
      <c r="O18" s="259">
        <v>0</v>
      </c>
      <c r="P18" s="35">
        <v>0</v>
      </c>
      <c r="Q18" s="35">
        <v>0</v>
      </c>
      <c r="R18" s="37">
        <v>0</v>
      </c>
      <c r="S18" s="35">
        <v>0</v>
      </c>
      <c r="T18" s="35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128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29</v>
      </c>
      <c r="D19" s="155">
        <v>17</v>
      </c>
      <c r="E19" s="155">
        <v>41</v>
      </c>
      <c r="F19" s="155">
        <v>41</v>
      </c>
      <c r="G19" s="155">
        <v>12</v>
      </c>
      <c r="H19" s="155">
        <v>5</v>
      </c>
      <c r="I19" s="155">
        <v>0</v>
      </c>
      <c r="J19" s="155">
        <v>3</v>
      </c>
      <c r="K19" s="155">
        <v>0</v>
      </c>
      <c r="L19" s="33">
        <v>0</v>
      </c>
      <c r="M19" s="33">
        <v>0</v>
      </c>
      <c r="N19" s="176">
        <v>0</v>
      </c>
      <c r="O19" s="259">
        <v>0</v>
      </c>
      <c r="P19" s="35">
        <v>0</v>
      </c>
      <c r="Q19" s="35"/>
      <c r="R19" s="37"/>
      <c r="S19" s="35"/>
      <c r="T19" s="35"/>
      <c r="U19" s="37"/>
      <c r="V19" s="37"/>
      <c r="W19" s="37"/>
      <c r="X19" s="37"/>
      <c r="Y19" s="37"/>
      <c r="Z19" s="128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176">
        <v>0</v>
      </c>
      <c r="O20" s="259"/>
      <c r="P20" s="35"/>
      <c r="Q20" s="35"/>
      <c r="R20" s="37"/>
      <c r="S20" s="35"/>
      <c r="T20" s="35"/>
      <c r="U20" s="37"/>
      <c r="V20" s="37"/>
      <c r="W20" s="37"/>
      <c r="X20" s="37"/>
      <c r="Y20" s="37"/>
      <c r="Z20" s="128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48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176">
        <v>0</v>
      </c>
      <c r="O21" s="259"/>
      <c r="P21" s="35"/>
      <c r="Q21" s="35"/>
      <c r="R21" s="37"/>
      <c r="S21" s="35"/>
      <c r="T21" s="35"/>
      <c r="U21" s="37"/>
      <c r="V21" s="37"/>
      <c r="W21" s="37"/>
      <c r="X21" s="37"/>
      <c r="Y21" s="37"/>
      <c r="Z21" s="128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10</v>
      </c>
      <c r="K22" s="33">
        <v>1</v>
      </c>
      <c r="L22" s="33">
        <v>7</v>
      </c>
      <c r="M22" s="33">
        <v>1</v>
      </c>
      <c r="N22" s="176">
        <v>0</v>
      </c>
      <c r="O22" s="259"/>
      <c r="P22" s="35"/>
      <c r="Q22" s="35"/>
      <c r="R22" s="37"/>
      <c r="S22" s="35"/>
      <c r="T22" s="35"/>
      <c r="U22" s="37"/>
      <c r="V22" s="37"/>
      <c r="W22" s="37"/>
      <c r="X22" s="37"/>
      <c r="Y22" s="37"/>
      <c r="Z22" s="128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91</v>
      </c>
      <c r="D23" s="155">
        <v>78</v>
      </c>
      <c r="E23" s="155">
        <v>97</v>
      </c>
      <c r="F23" s="155">
        <v>87</v>
      </c>
      <c r="G23" s="155">
        <v>91</v>
      </c>
      <c r="H23" s="155">
        <v>83</v>
      </c>
      <c r="I23" s="33">
        <v>117</v>
      </c>
      <c r="J23" s="33">
        <v>161</v>
      </c>
      <c r="K23" s="33">
        <v>101</v>
      </c>
      <c r="L23" s="33">
        <v>154</v>
      </c>
      <c r="M23" s="33">
        <v>108</v>
      </c>
      <c r="N23" s="176">
        <v>121</v>
      </c>
      <c r="O23" s="259"/>
      <c r="P23" s="35"/>
      <c r="Q23" s="35"/>
      <c r="R23" s="37"/>
      <c r="S23" s="35"/>
      <c r="T23" s="35"/>
      <c r="U23" s="37"/>
      <c r="V23" s="37"/>
      <c r="W23" s="37"/>
      <c r="X23" s="37"/>
      <c r="Y23" s="37"/>
      <c r="Z23" s="128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176">
        <v>0</v>
      </c>
      <c r="O24" s="259"/>
      <c r="P24" s="35"/>
      <c r="Q24" s="35"/>
      <c r="R24" s="37"/>
      <c r="S24" s="35"/>
      <c r="T24" s="35"/>
      <c r="U24" s="37"/>
      <c r="V24" s="37"/>
      <c r="W24" s="37"/>
      <c r="X24" s="37"/>
      <c r="Y24" s="37"/>
      <c r="Z24" s="128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33">
        <v>0</v>
      </c>
      <c r="J25" s="33">
        <v>0</v>
      </c>
      <c r="K25" s="33">
        <v>0</v>
      </c>
      <c r="L25" s="37">
        <v>0</v>
      </c>
      <c r="M25" s="33">
        <v>0</v>
      </c>
      <c r="N25" s="176">
        <v>0</v>
      </c>
      <c r="O25" s="259"/>
      <c r="P25" s="35"/>
      <c r="Q25" s="35"/>
      <c r="R25" s="37"/>
      <c r="S25" s="35"/>
      <c r="T25" s="35"/>
      <c r="U25" s="37"/>
      <c r="V25" s="37"/>
      <c r="W25" s="37"/>
      <c r="X25" s="37"/>
      <c r="Y25" s="37"/>
      <c r="Z25" s="128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33">
        <v>0</v>
      </c>
      <c r="J26" s="33">
        <v>0</v>
      </c>
      <c r="K26" s="33">
        <v>0</v>
      </c>
      <c r="L26" s="37">
        <v>0</v>
      </c>
      <c r="M26" s="33">
        <v>0</v>
      </c>
      <c r="N26" s="176">
        <v>0</v>
      </c>
      <c r="O26" s="259"/>
      <c r="P26" s="35"/>
      <c r="Q26" s="35"/>
      <c r="R26" s="37"/>
      <c r="S26" s="35"/>
      <c r="T26" s="35"/>
      <c r="U26" s="37"/>
      <c r="V26" s="37"/>
      <c r="W26" s="37"/>
      <c r="X26" s="37"/>
      <c r="Y26" s="37"/>
      <c r="Z26" s="128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33">
        <v>0</v>
      </c>
      <c r="J27" s="33">
        <v>0</v>
      </c>
      <c r="K27" s="33">
        <v>0</v>
      </c>
      <c r="L27" s="37">
        <v>0</v>
      </c>
      <c r="M27" s="33">
        <v>0</v>
      </c>
      <c r="N27" s="38">
        <v>0</v>
      </c>
      <c r="O27" s="259"/>
      <c r="P27" s="35"/>
      <c r="Q27" s="35"/>
      <c r="R27" s="37"/>
      <c r="S27" s="35"/>
      <c r="T27" s="35"/>
      <c r="U27" s="37"/>
      <c r="V27" s="37"/>
      <c r="W27" s="37"/>
      <c r="X27" s="37"/>
      <c r="Y27" s="37"/>
      <c r="Z27" s="128"/>
      <c r="AB27" s="16"/>
      <c r="AC27" s="164"/>
      <c r="AD27" s="191">
        <f t="shared" si="0"/>
        <v>0</v>
      </c>
    </row>
    <row r="28" spans="2:30" ht="14.7" thickBot="1" x14ac:dyDescent="0.6">
      <c r="B28" s="82">
        <f>'Summary-hours'!B28</f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256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274">
        <v>0</v>
      </c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 t="shared" ref="C29:Z29" si="1">SUM(C8:C28)</f>
        <v>201.5</v>
      </c>
      <c r="D29" s="41">
        <f t="shared" si="1"/>
        <v>140.5</v>
      </c>
      <c r="E29" s="41">
        <f t="shared" si="1"/>
        <v>248</v>
      </c>
      <c r="F29" s="41">
        <f t="shared" si="1"/>
        <v>238</v>
      </c>
      <c r="G29" s="41">
        <f t="shared" si="1"/>
        <v>276</v>
      </c>
      <c r="H29" s="41">
        <f t="shared" si="1"/>
        <v>274.5</v>
      </c>
      <c r="I29" s="41">
        <f t="shared" si="1"/>
        <v>398.5</v>
      </c>
      <c r="J29" s="41">
        <f t="shared" si="1"/>
        <v>467.75</v>
      </c>
      <c r="K29" s="41">
        <f t="shared" si="1"/>
        <v>357.5</v>
      </c>
      <c r="L29" s="41">
        <f t="shared" si="1"/>
        <v>548</v>
      </c>
      <c r="M29" s="41">
        <f t="shared" si="1"/>
        <v>436</v>
      </c>
      <c r="N29" s="42">
        <f t="shared" si="1"/>
        <v>278.5</v>
      </c>
      <c r="O29" s="41">
        <f t="shared" si="1"/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1" spans="2:30" x14ac:dyDescent="0.55000000000000004">
      <c r="J31" s="280">
        <v>113840</v>
      </c>
      <c r="K31" s="280">
        <f>K29*250</f>
        <v>89375</v>
      </c>
      <c r="L31" s="280">
        <f>L29*250</f>
        <v>137000</v>
      </c>
      <c r="M31" s="280">
        <f>M29*250</f>
        <v>109000</v>
      </c>
      <c r="N31" s="280">
        <f>N29*250</f>
        <v>69625</v>
      </c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33"/>
      <c r="D38" s="134"/>
      <c r="E38" s="196"/>
      <c r="F38" s="134"/>
      <c r="G38" s="10"/>
      <c r="H38" s="10"/>
      <c r="I38" s="10"/>
      <c r="J38" s="129"/>
      <c r="K38" s="129"/>
      <c r="N38" s="62"/>
      <c r="O38" s="9"/>
      <c r="P38" s="10"/>
      <c r="Q38" s="10"/>
      <c r="R38" s="10"/>
      <c r="S38" s="10"/>
      <c r="T38" s="10"/>
      <c r="U38" s="10"/>
      <c r="V38" s="10"/>
      <c r="W38" s="10"/>
      <c r="X38" s="10"/>
      <c r="Z38" s="62"/>
    </row>
    <row r="39" spans="2:26" x14ac:dyDescent="0.55000000000000004">
      <c r="B39" s="8">
        <f>'Summary-hours'!B39</f>
        <v>0</v>
      </c>
      <c r="C39" s="87"/>
      <c r="D39" s="196"/>
      <c r="E39" s="87"/>
      <c r="F39" s="87"/>
      <c r="G39" s="196"/>
      <c r="H39" s="196"/>
      <c r="I39" s="196"/>
      <c r="J39" s="196"/>
      <c r="K39" s="196"/>
      <c r="L39" s="170"/>
      <c r="M39" s="170"/>
      <c r="N39" s="175"/>
      <c r="O39" s="170"/>
      <c r="P39" s="87"/>
      <c r="Q39" s="87"/>
      <c r="R39" s="87"/>
      <c r="S39" s="87"/>
      <c r="T39" s="58"/>
      <c r="U39" s="58"/>
      <c r="V39" s="58"/>
      <c r="W39" s="58"/>
      <c r="X39" s="58"/>
      <c r="Y39" s="115"/>
      <c r="Z39" s="117"/>
    </row>
    <row r="40" spans="2:26" x14ac:dyDescent="0.55000000000000004">
      <c r="B40" s="8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44"/>
      <c r="D45" s="44"/>
      <c r="E45" s="44"/>
      <c r="F45" s="44"/>
      <c r="G45" s="33"/>
      <c r="H45" s="37"/>
      <c r="I45" s="33"/>
      <c r="J45" s="33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37"/>
      <c r="N51" s="38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44"/>
      <c r="D54" s="44"/>
      <c r="E54" s="44"/>
      <c r="F54" s="44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>
        <f t="shared" ref="C55:Z55" si="2">SUM(C39:C54)</f>
        <v>0</v>
      </c>
      <c r="D55" s="41">
        <f t="shared" si="2"/>
        <v>0</v>
      </c>
      <c r="E55" s="41">
        <f t="shared" si="2"/>
        <v>0</v>
      </c>
      <c r="F55" s="41">
        <f t="shared" si="2"/>
        <v>0</v>
      </c>
      <c r="G55" s="41">
        <f t="shared" si="2"/>
        <v>0</v>
      </c>
      <c r="H55" s="41">
        <f t="shared" si="2"/>
        <v>0</v>
      </c>
      <c r="I55" s="41">
        <f t="shared" si="2"/>
        <v>0</v>
      </c>
      <c r="J55" s="41">
        <f t="shared" si="2"/>
        <v>0</v>
      </c>
      <c r="K55" s="41">
        <f t="shared" si="2"/>
        <v>0</v>
      </c>
      <c r="L55" s="41">
        <f t="shared" si="2"/>
        <v>0</v>
      </c>
      <c r="M55" s="41">
        <f t="shared" si="2"/>
        <v>0</v>
      </c>
      <c r="N55" s="41">
        <f t="shared" si="2"/>
        <v>0</v>
      </c>
      <c r="O55" s="86">
        <f t="shared" si="2"/>
        <v>0</v>
      </c>
      <c r="P55" s="41">
        <f t="shared" si="2"/>
        <v>0</v>
      </c>
      <c r="Q55" s="41">
        <f t="shared" si="2"/>
        <v>0</v>
      </c>
      <c r="R55" s="41">
        <f t="shared" si="2"/>
        <v>0</v>
      </c>
      <c r="S55" s="41">
        <f t="shared" si="2"/>
        <v>0</v>
      </c>
      <c r="T55" s="41">
        <f t="shared" si="2"/>
        <v>0</v>
      </c>
      <c r="U55" s="41">
        <f t="shared" si="2"/>
        <v>0</v>
      </c>
      <c r="V55" s="41">
        <f t="shared" si="2"/>
        <v>0</v>
      </c>
      <c r="W55" s="41">
        <f t="shared" si="2"/>
        <v>0</v>
      </c>
      <c r="X55" s="41">
        <f t="shared" si="2"/>
        <v>0</v>
      </c>
      <c r="Y55" s="41">
        <f t="shared" si="2"/>
        <v>0</v>
      </c>
      <c r="Z55" s="84">
        <f t="shared" si="2"/>
        <v>0</v>
      </c>
    </row>
  </sheetData>
  <mergeCells count="5">
    <mergeCell ref="C4:N4"/>
    <mergeCell ref="B2:N2"/>
    <mergeCell ref="C36:N36"/>
    <mergeCell ref="O36:Z36"/>
    <mergeCell ref="O4:Z4"/>
  </mergeCells>
  <hyperlinks>
    <hyperlink ref="B1" location="ESTA_Projects!A1" display="Return to Projects" xr:uid="{511951DE-2569-4C72-8AB0-1FF1F9459607}"/>
  </hyperlinks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F306-6141-40A2-A095-58A8C2E2EF80}">
  <dimension ref="A1:AE55"/>
  <sheetViews>
    <sheetView showZeros="0" zoomScale="80" zoomScaleNormal="80" workbookViewId="0">
      <selection activeCell="N7" sqref="N7:N27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71">
        <v>0</v>
      </c>
      <c r="H6" s="71">
        <v>0</v>
      </c>
      <c r="I6" s="10">
        <v>0</v>
      </c>
      <c r="J6" s="233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257"/>
      <c r="AB6" s="16"/>
      <c r="AC6" s="164"/>
      <c r="AD6" s="191"/>
    </row>
    <row r="7" spans="1:31" x14ac:dyDescent="0.55000000000000004">
      <c r="B7" s="8"/>
      <c r="C7" s="157">
        <v>0</v>
      </c>
      <c r="D7" s="154">
        <v>0</v>
      </c>
      <c r="E7" s="157">
        <v>0</v>
      </c>
      <c r="F7" s="157">
        <v>0</v>
      </c>
      <c r="G7" s="157">
        <v>0</v>
      </c>
      <c r="H7" s="154">
        <v>0</v>
      </c>
      <c r="I7" s="170"/>
      <c r="J7" s="170"/>
      <c r="K7" s="170"/>
      <c r="L7" s="115"/>
      <c r="M7" s="115"/>
      <c r="N7" s="234"/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28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3.5</v>
      </c>
      <c r="D8" s="33">
        <v>1.5</v>
      </c>
      <c r="E8" s="44">
        <v>6</v>
      </c>
      <c r="F8" s="44">
        <v>6</v>
      </c>
      <c r="G8" s="33">
        <v>4</v>
      </c>
      <c r="H8" s="33">
        <v>12.5</v>
      </c>
      <c r="I8" s="33">
        <v>17.5</v>
      </c>
      <c r="J8" s="33">
        <v>17.25</v>
      </c>
      <c r="K8" s="33">
        <v>7</v>
      </c>
      <c r="L8" s="33">
        <v>6</v>
      </c>
      <c r="M8" s="33">
        <v>2.5</v>
      </c>
      <c r="N8" s="176">
        <v>4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28"/>
      <c r="AB8" s="16"/>
      <c r="AC8" s="164"/>
      <c r="AD8" s="191"/>
    </row>
    <row r="9" spans="1:31" x14ac:dyDescent="0.55000000000000004">
      <c r="B9" s="8" t="str">
        <f>'Summary-hours'!B9</f>
        <v>Alaghehband</v>
      </c>
      <c r="C9" s="33">
        <v>0</v>
      </c>
      <c r="D9" s="33">
        <v>0</v>
      </c>
      <c r="E9" s="44">
        <v>0</v>
      </c>
      <c r="F9" s="44">
        <v>0</v>
      </c>
      <c r="G9" s="33">
        <v>0</v>
      </c>
      <c r="H9" s="33">
        <v>0</v>
      </c>
      <c r="I9" s="33"/>
      <c r="J9" s="33"/>
      <c r="K9" s="33"/>
      <c r="L9" s="37"/>
      <c r="M9" s="37"/>
      <c r="N9" s="176"/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28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44">
        <v>0</v>
      </c>
      <c r="F10" s="44">
        <v>0</v>
      </c>
      <c r="G10" s="33">
        <v>0</v>
      </c>
      <c r="H10" s="33">
        <v>0</v>
      </c>
      <c r="I10" s="33"/>
      <c r="J10" s="33"/>
      <c r="K10" s="33"/>
      <c r="L10" s="37"/>
      <c r="M10" s="37"/>
      <c r="N10" s="176"/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28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44">
        <v>0</v>
      </c>
      <c r="F11" s="44">
        <v>0</v>
      </c>
      <c r="G11" s="33">
        <v>0</v>
      </c>
      <c r="H11" s="33">
        <v>0</v>
      </c>
      <c r="I11" s="33"/>
      <c r="J11" s="33"/>
      <c r="K11" s="33"/>
      <c r="L11" s="37"/>
      <c r="M11" s="37"/>
      <c r="N11" s="176"/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28"/>
      <c r="AB11" s="16"/>
      <c r="AC11" s="164"/>
      <c r="AD11" s="191"/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44">
        <v>0</v>
      </c>
      <c r="F12" s="44">
        <v>0</v>
      </c>
      <c r="G12" s="33">
        <v>0</v>
      </c>
      <c r="H12" s="33">
        <v>0</v>
      </c>
      <c r="I12" s="33"/>
      <c r="J12" s="33"/>
      <c r="K12" s="33"/>
      <c r="L12" s="37"/>
      <c r="M12" s="37"/>
      <c r="N12" s="176"/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28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44">
        <v>0</v>
      </c>
      <c r="F13" s="44">
        <v>0</v>
      </c>
      <c r="G13" s="33">
        <v>0</v>
      </c>
      <c r="H13" s="33">
        <v>0</v>
      </c>
      <c r="I13" s="33"/>
      <c r="J13" s="33"/>
      <c r="K13" s="33"/>
      <c r="L13" s="37"/>
      <c r="M13" s="37"/>
      <c r="N13" s="176"/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28"/>
      <c r="AB13" s="16"/>
      <c r="AC13" s="164"/>
      <c r="AD13" s="191"/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44">
        <v>5</v>
      </c>
      <c r="F14" s="44">
        <v>5</v>
      </c>
      <c r="G14" s="33">
        <v>2</v>
      </c>
      <c r="H14" s="33">
        <v>0</v>
      </c>
      <c r="I14" s="33"/>
      <c r="J14" s="33"/>
      <c r="K14" s="33"/>
      <c r="L14" s="33">
        <v>9</v>
      </c>
      <c r="M14" s="37">
        <v>0</v>
      </c>
      <c r="N14" s="176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28"/>
      <c r="AB14" s="16"/>
      <c r="AC14" s="164"/>
      <c r="AD14" s="191"/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44">
        <v>0</v>
      </c>
      <c r="F15" s="44">
        <v>0</v>
      </c>
      <c r="G15" s="33">
        <v>0</v>
      </c>
      <c r="H15" s="33">
        <v>0</v>
      </c>
      <c r="I15" s="33"/>
      <c r="J15" s="33"/>
      <c r="K15" s="33"/>
      <c r="L15" s="37"/>
      <c r="M15" s="37"/>
      <c r="N15" s="176"/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28"/>
      <c r="AB15" s="16"/>
      <c r="AC15" s="164"/>
      <c r="AD15" s="191"/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44">
        <v>0</v>
      </c>
      <c r="F16" s="44">
        <v>0</v>
      </c>
      <c r="G16" s="33">
        <v>0</v>
      </c>
      <c r="H16" s="33">
        <v>0</v>
      </c>
      <c r="I16" s="33"/>
      <c r="J16" s="33"/>
      <c r="K16" s="33"/>
      <c r="L16" s="37"/>
      <c r="M16" s="37"/>
      <c r="N16" s="176"/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28"/>
      <c r="AB16" s="16"/>
      <c r="AC16" s="164"/>
      <c r="AD16" s="191"/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44">
        <v>0</v>
      </c>
      <c r="F17" s="44">
        <v>0</v>
      </c>
      <c r="G17" s="33">
        <v>0</v>
      </c>
      <c r="H17" s="33">
        <v>0</v>
      </c>
      <c r="I17" s="33"/>
      <c r="J17" s="33"/>
      <c r="K17" s="33"/>
      <c r="L17" s="37"/>
      <c r="M17" s="37"/>
      <c r="N17" s="176"/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28"/>
      <c r="AB17" s="16"/>
      <c r="AC17" s="164"/>
      <c r="AD17" s="191"/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44">
        <v>0</v>
      </c>
      <c r="F18" s="44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7">
        <v>0</v>
      </c>
      <c r="M18" s="37">
        <v>0</v>
      </c>
      <c r="N18" s="176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28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44">
        <v>0</v>
      </c>
      <c r="F19" s="44">
        <v>0</v>
      </c>
      <c r="G19" s="33">
        <v>0</v>
      </c>
      <c r="H19" s="33">
        <v>0</v>
      </c>
      <c r="I19" s="33"/>
      <c r="J19" s="33"/>
      <c r="K19" s="33"/>
      <c r="L19" s="37"/>
      <c r="M19" s="37"/>
      <c r="N19" s="176"/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28"/>
      <c r="AB19" s="16"/>
      <c r="AC19" s="164"/>
      <c r="AD19" s="191"/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44">
        <v>0</v>
      </c>
      <c r="F20" s="44">
        <v>0</v>
      </c>
      <c r="G20" s="33">
        <v>0</v>
      </c>
      <c r="H20" s="33">
        <v>0</v>
      </c>
      <c r="I20" s="33">
        <v>8</v>
      </c>
      <c r="J20" s="33">
        <v>168</v>
      </c>
      <c r="K20" s="33">
        <v>40</v>
      </c>
      <c r="L20" s="33">
        <v>118</v>
      </c>
      <c r="M20" s="33">
        <v>52</v>
      </c>
      <c r="N20" s="176">
        <v>116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28"/>
      <c r="AB20" s="16"/>
      <c r="AC20" s="164"/>
      <c r="AD20" s="191"/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44">
        <v>0</v>
      </c>
      <c r="F21" s="44">
        <v>0</v>
      </c>
      <c r="G21" s="33">
        <v>0</v>
      </c>
      <c r="H21" s="33">
        <v>0</v>
      </c>
      <c r="I21" s="33"/>
      <c r="J21" s="33"/>
      <c r="K21" s="33"/>
      <c r="L21" s="37"/>
      <c r="M21" s="37"/>
      <c r="N21" s="176"/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28"/>
      <c r="AB21" s="16"/>
      <c r="AC21" s="164"/>
      <c r="AD21" s="191"/>
    </row>
    <row r="22" spans="2:30" x14ac:dyDescent="0.55000000000000004">
      <c r="B22" s="8" t="str">
        <f>'Summary-hours'!B22</f>
        <v>Wasley</v>
      </c>
      <c r="C22" s="33">
        <v>87</v>
      </c>
      <c r="D22" s="33">
        <v>48</v>
      </c>
      <c r="E22" s="44">
        <v>96</v>
      </c>
      <c r="F22" s="44">
        <v>96</v>
      </c>
      <c r="G22" s="33">
        <v>79</v>
      </c>
      <c r="H22" s="33">
        <v>76</v>
      </c>
      <c r="I22" s="33">
        <v>90</v>
      </c>
      <c r="J22" s="33">
        <v>115</v>
      </c>
      <c r="K22" s="33">
        <v>125</v>
      </c>
      <c r="L22" s="33">
        <v>87</v>
      </c>
      <c r="M22" s="33">
        <v>76</v>
      </c>
      <c r="N22" s="176">
        <v>85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28"/>
      <c r="AB22" s="16"/>
      <c r="AC22" s="164"/>
      <c r="AD22" s="191"/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32">
        <v>0</v>
      </c>
      <c r="F23" s="132">
        <v>0</v>
      </c>
      <c r="G23" s="155">
        <v>0</v>
      </c>
      <c r="H23" s="155">
        <v>0</v>
      </c>
      <c r="I23" s="170">
        <v>0</v>
      </c>
      <c r="J23" s="170">
        <v>0</v>
      </c>
      <c r="K23" s="170">
        <v>0</v>
      </c>
      <c r="L23" s="115">
        <v>0</v>
      </c>
      <c r="M23" s="115">
        <v>0</v>
      </c>
      <c r="N23" s="176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28"/>
      <c r="AB23" s="16"/>
      <c r="AC23" s="164"/>
      <c r="AD23" s="191"/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32">
        <v>0</v>
      </c>
      <c r="F24" s="132">
        <v>0</v>
      </c>
      <c r="G24" s="39">
        <v>0</v>
      </c>
      <c r="H24" s="155">
        <v>0</v>
      </c>
      <c r="I24" s="170">
        <v>0</v>
      </c>
      <c r="J24" s="170">
        <v>0</v>
      </c>
      <c r="K24" s="170">
        <v>0</v>
      </c>
      <c r="L24" s="115">
        <v>0</v>
      </c>
      <c r="M24" s="115">
        <v>0</v>
      </c>
      <c r="N24" s="176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28"/>
      <c r="AB24" s="16"/>
      <c r="AC24" s="164"/>
      <c r="AD24" s="191"/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32">
        <v>0</v>
      </c>
      <c r="F25" s="132">
        <v>0</v>
      </c>
      <c r="G25" s="39">
        <v>0</v>
      </c>
      <c r="H25" s="155">
        <v>0</v>
      </c>
      <c r="I25" s="115">
        <v>0</v>
      </c>
      <c r="J25" s="170">
        <v>0</v>
      </c>
      <c r="K25" s="170">
        <v>0</v>
      </c>
      <c r="L25" s="115">
        <v>0</v>
      </c>
      <c r="M25" s="115">
        <v>0</v>
      </c>
      <c r="N25" s="176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28"/>
      <c r="AB25" s="16"/>
      <c r="AC25" s="164"/>
      <c r="AD25" s="191"/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32">
        <v>0</v>
      </c>
      <c r="F26" s="132">
        <v>0</v>
      </c>
      <c r="G26" s="39">
        <v>0</v>
      </c>
      <c r="H26" s="155">
        <v>0</v>
      </c>
      <c r="I26" s="115">
        <v>0</v>
      </c>
      <c r="J26" s="170">
        <v>0</v>
      </c>
      <c r="K26" s="170">
        <v>0</v>
      </c>
      <c r="L26" s="115">
        <v>0</v>
      </c>
      <c r="M26" s="115">
        <v>0</v>
      </c>
      <c r="N26" s="176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28"/>
      <c r="AB26" s="16"/>
      <c r="AC26" s="164"/>
      <c r="AD26" s="191"/>
    </row>
    <row r="27" spans="2:30" x14ac:dyDescent="0.55000000000000004">
      <c r="B27" s="82">
        <f>'Summary-hours'!B27</f>
        <v>0</v>
      </c>
      <c r="C27" s="39">
        <v>0</v>
      </c>
      <c r="D27" s="155">
        <v>0</v>
      </c>
      <c r="E27" s="39">
        <v>0</v>
      </c>
      <c r="F27" s="39">
        <v>0</v>
      </c>
      <c r="G27" s="39">
        <v>0</v>
      </c>
      <c r="H27" s="39">
        <v>0</v>
      </c>
      <c r="I27" s="115">
        <v>0</v>
      </c>
      <c r="J27" s="170">
        <v>0</v>
      </c>
      <c r="K27" s="170">
        <v>0</v>
      </c>
      <c r="L27" s="115">
        <v>0</v>
      </c>
      <c r="M27" s="115">
        <v>0</v>
      </c>
      <c r="N27" s="176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28"/>
      <c r="AB27" s="16"/>
      <c r="AC27" s="164"/>
      <c r="AD27" s="191"/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155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28"/>
      <c r="AB28" s="16"/>
      <c r="AC28" s="164"/>
      <c r="AD28" s="191"/>
    </row>
    <row r="29" spans="2:30" ht="14.7" thickBot="1" x14ac:dyDescent="0.6">
      <c r="B29" s="12" t="s">
        <v>109</v>
      </c>
      <c r="C29" s="41">
        <f>SUM(C8:C28)</f>
        <v>90.5</v>
      </c>
      <c r="D29" s="41">
        <f t="shared" ref="D29:N29" si="0">SUM(D8:D28)</f>
        <v>49.5</v>
      </c>
      <c r="E29" s="41">
        <f t="shared" si="0"/>
        <v>107</v>
      </c>
      <c r="F29" s="41">
        <f t="shared" si="0"/>
        <v>107</v>
      </c>
      <c r="G29" s="41">
        <f t="shared" si="0"/>
        <v>85</v>
      </c>
      <c r="H29" s="41">
        <f t="shared" si="0"/>
        <v>88.5</v>
      </c>
      <c r="I29" s="41">
        <f t="shared" si="0"/>
        <v>115.5</v>
      </c>
      <c r="J29" s="41">
        <f t="shared" si="0"/>
        <v>300.25</v>
      </c>
      <c r="K29" s="41">
        <f t="shared" si="0"/>
        <v>172</v>
      </c>
      <c r="L29" s="41">
        <f t="shared" si="0"/>
        <v>220</v>
      </c>
      <c r="M29" s="41">
        <f t="shared" si="0"/>
        <v>130.5</v>
      </c>
      <c r="N29" s="42">
        <f t="shared" si="0"/>
        <v>205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87">
        <f>SUM(C29:F29)+SUM(C55:F55)</f>
        <v>354</v>
      </c>
      <c r="AC29" s="186">
        <v>0</v>
      </c>
      <c r="AD29" s="192">
        <f>AC29-AB29</f>
        <v>-354</v>
      </c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116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33"/>
      <c r="D38" s="134"/>
      <c r="E38" s="134"/>
      <c r="F38" s="134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87">
        <v>0</v>
      </c>
      <c r="D39" s="87">
        <v>0</v>
      </c>
      <c r="E39" s="87">
        <v>0</v>
      </c>
      <c r="F39" s="87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44"/>
      <c r="D45" s="44"/>
      <c r="E45" s="44"/>
      <c r="F45" s="44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37"/>
      <c r="J49" s="37"/>
      <c r="K49" s="37"/>
      <c r="L49" s="37"/>
      <c r="M49" s="37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128"/>
    </row>
    <row r="50" spans="2:26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5EB86EFE-94B9-4C1D-85D7-D5299F01D727}"/>
  </hyperlink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7871-861A-4101-AD18-61ACB4843930}">
  <dimension ref="A1:AE55"/>
  <sheetViews>
    <sheetView showZeros="0" topLeftCell="F3" zoomScale="90" zoomScaleNormal="90" workbookViewId="0">
      <selection activeCell="I22" sqref="I22"/>
    </sheetView>
  </sheetViews>
  <sheetFormatPr defaultColWidth="8.89453125" defaultRowHeight="14.4" x14ac:dyDescent="0.55000000000000004"/>
  <cols>
    <col min="2" max="2" width="17.1015625" bestFit="1" customWidth="1"/>
    <col min="7" max="26" width="9.1015625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154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154">
        <v>0</v>
      </c>
      <c r="L7" s="35">
        <v>0</v>
      </c>
      <c r="M7" s="154">
        <v>0</v>
      </c>
      <c r="N7" s="36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3">
        <v>0</v>
      </c>
      <c r="L8" s="33">
        <v>0</v>
      </c>
      <c r="M8" s="33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3">
        <v>0</v>
      </c>
      <c r="L9" s="33">
        <v>0</v>
      </c>
      <c r="M9" s="33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3">
        <v>0</v>
      </c>
      <c r="L10" s="33">
        <v>0</v>
      </c>
      <c r="M10" s="33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3">
        <v>12</v>
      </c>
      <c r="K11" s="33">
        <v>12</v>
      </c>
      <c r="L11" s="33">
        <v>48</v>
      </c>
      <c r="M11" s="33">
        <v>64</v>
      </c>
      <c r="N11" s="38">
        <v>36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3">
        <v>0</v>
      </c>
      <c r="L12" s="33">
        <v>0</v>
      </c>
      <c r="M12" s="33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3">
        <v>0</v>
      </c>
      <c r="L13" s="33">
        <v>0</v>
      </c>
      <c r="M13" s="33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3">
        <v>0</v>
      </c>
      <c r="L14" s="33">
        <v>14</v>
      </c>
      <c r="M14" s="33">
        <v>3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3">
        <v>0</v>
      </c>
      <c r="L15" s="33">
        <v>0</v>
      </c>
      <c r="M15" s="33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3">
        <v>0</v>
      </c>
      <c r="L16" s="33">
        <v>0</v>
      </c>
      <c r="M16" s="33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3">
        <v>2</v>
      </c>
      <c r="L17" s="33">
        <v>9</v>
      </c>
      <c r="M17" s="33">
        <v>15.5</v>
      </c>
      <c r="N17" s="38">
        <v>10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3">
        <v>0</v>
      </c>
      <c r="L18" s="33">
        <v>0</v>
      </c>
      <c r="M18" s="33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3">
        <v>0</v>
      </c>
      <c r="L19" s="33">
        <v>0</v>
      </c>
      <c r="M19" s="33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3">
        <v>0</v>
      </c>
      <c r="L20" s="33">
        <v>0</v>
      </c>
      <c r="M20" s="33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3">
        <v>0</v>
      </c>
      <c r="L21" s="33">
        <v>0</v>
      </c>
      <c r="M21" s="33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3">
        <v>0</v>
      </c>
      <c r="L22" s="33">
        <v>0</v>
      </c>
      <c r="M22" s="33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155">
        <v>0</v>
      </c>
      <c r="L23" s="155">
        <v>0</v>
      </c>
      <c r="M23" s="155">
        <v>0</v>
      </c>
      <c r="N23" s="40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55">
        <v>0</v>
      </c>
      <c r="L24" s="155">
        <v>0</v>
      </c>
      <c r="M24" s="155">
        <v>0</v>
      </c>
      <c r="N24" s="40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155">
        <v>0</v>
      </c>
      <c r="L25" s="155">
        <v>0</v>
      </c>
      <c r="M25" s="155">
        <v>0</v>
      </c>
      <c r="N25" s="40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155">
        <v>0</v>
      </c>
      <c r="L26" s="39">
        <v>0</v>
      </c>
      <c r="M26" s="39">
        <v>0</v>
      </c>
      <c r="N26" s="40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155">
        <v>0</v>
      </c>
      <c r="L27" s="39">
        <v>0</v>
      </c>
      <c r="M27" s="39">
        <v>0</v>
      </c>
      <c r="N27" s="40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55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159">
        <v>0</v>
      </c>
      <c r="G29" s="159">
        <v>0</v>
      </c>
      <c r="H29" s="159">
        <v>0</v>
      </c>
      <c r="I29" s="159">
        <v>0</v>
      </c>
      <c r="J29" s="41">
        <v>0</v>
      </c>
      <c r="K29" s="41">
        <v>0</v>
      </c>
      <c r="L29" s="41">
        <v>0</v>
      </c>
      <c r="M29" s="41">
        <f>SUM(M6:M28)</f>
        <v>82.5</v>
      </c>
      <c r="N29" s="42">
        <f>SUM(N6:N28)</f>
        <v>46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2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2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2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2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2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2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2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2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>
        <v>40</v>
      </c>
      <c r="L46" s="170">
        <v>13</v>
      </c>
      <c r="M46" s="170">
        <v>62</v>
      </c>
      <c r="N46" s="175">
        <v>8</v>
      </c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2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2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2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2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2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2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2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2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4:Z4"/>
    <mergeCell ref="O36:Z36"/>
  </mergeCells>
  <hyperlinks>
    <hyperlink ref="B1" location="ESTA_Projects!A1" display="Return to Projects" xr:uid="{75CCDE77-0674-44CA-B089-EB0A37346D9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50F1-B48A-43B1-8C78-92301D17C932}">
  <dimension ref="A1:AE55"/>
  <sheetViews>
    <sheetView showZeros="0" zoomScale="90" zoomScaleNormal="90" workbookViewId="0">
      <selection activeCell="F29" sqref="F29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54">
        <v>0</v>
      </c>
      <c r="G6" s="154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31">
        <v>0</v>
      </c>
      <c r="D7" s="131">
        <v>0</v>
      </c>
      <c r="E7" s="131">
        <v>0</v>
      </c>
      <c r="F7" s="131">
        <v>0</v>
      </c>
      <c r="G7" s="154">
        <v>0</v>
      </c>
      <c r="H7" s="35">
        <v>0</v>
      </c>
      <c r="I7" s="43">
        <v>0</v>
      </c>
      <c r="J7" s="37">
        <v>0</v>
      </c>
      <c r="K7" s="37">
        <v>0</v>
      </c>
      <c r="L7" s="37">
        <v>0</v>
      </c>
      <c r="M7" s="37">
        <v>0</v>
      </c>
      <c r="N7" s="38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44">
        <v>0</v>
      </c>
      <c r="D8" s="44">
        <v>0</v>
      </c>
      <c r="E8" s="44">
        <v>0</v>
      </c>
      <c r="F8" s="44">
        <v>0</v>
      </c>
      <c r="G8" s="33">
        <v>0</v>
      </c>
      <c r="H8" s="69">
        <v>0</v>
      </c>
      <c r="I8" s="69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44">
        <v>0</v>
      </c>
      <c r="D9" s="44">
        <v>0</v>
      </c>
      <c r="E9" s="44">
        <v>0</v>
      </c>
      <c r="F9" s="44">
        <v>0</v>
      </c>
      <c r="G9" s="33">
        <v>0</v>
      </c>
      <c r="H9" s="69">
        <v>0</v>
      </c>
      <c r="I9" s="69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44">
        <v>0</v>
      </c>
      <c r="D10" s="44">
        <v>0</v>
      </c>
      <c r="E10" s="44">
        <v>0</v>
      </c>
      <c r="F10" s="44">
        <v>0</v>
      </c>
      <c r="G10" s="33">
        <v>0</v>
      </c>
      <c r="H10" s="69">
        <v>0</v>
      </c>
      <c r="I10" s="69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44">
        <v>0</v>
      </c>
      <c r="D11" s="44">
        <v>0</v>
      </c>
      <c r="E11" s="44">
        <v>0</v>
      </c>
      <c r="F11" s="44">
        <v>0</v>
      </c>
      <c r="G11" s="33">
        <v>0</v>
      </c>
      <c r="H11" s="69">
        <v>0</v>
      </c>
      <c r="I11" s="69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44">
        <v>0</v>
      </c>
      <c r="D12" s="44">
        <v>0</v>
      </c>
      <c r="E12" s="44">
        <v>0</v>
      </c>
      <c r="F12" s="44">
        <v>0</v>
      </c>
      <c r="G12" s="33">
        <v>0</v>
      </c>
      <c r="H12" s="69">
        <v>0</v>
      </c>
      <c r="I12" s="69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44">
        <v>0</v>
      </c>
      <c r="D13" s="44">
        <v>0</v>
      </c>
      <c r="E13" s="44">
        <v>0</v>
      </c>
      <c r="F13" s="44">
        <v>0</v>
      </c>
      <c r="G13" s="33">
        <v>0</v>
      </c>
      <c r="H13" s="69">
        <v>0</v>
      </c>
      <c r="I13" s="69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44">
        <v>0</v>
      </c>
      <c r="D14" s="44">
        <v>0</v>
      </c>
      <c r="E14" s="44">
        <v>0</v>
      </c>
      <c r="F14" s="44">
        <v>0</v>
      </c>
      <c r="G14" s="33">
        <v>0</v>
      </c>
      <c r="H14" s="69">
        <v>0</v>
      </c>
      <c r="I14" s="69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44">
        <v>0</v>
      </c>
      <c r="D15" s="44">
        <v>0</v>
      </c>
      <c r="E15" s="44">
        <v>0</v>
      </c>
      <c r="F15" s="44">
        <v>0</v>
      </c>
      <c r="G15" s="33">
        <v>0</v>
      </c>
      <c r="H15" s="69">
        <v>0</v>
      </c>
      <c r="I15" s="69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44">
        <v>0</v>
      </c>
      <c r="D16" s="44">
        <v>0</v>
      </c>
      <c r="E16" s="44">
        <v>0</v>
      </c>
      <c r="F16" s="44">
        <v>0</v>
      </c>
      <c r="G16" s="33">
        <v>0</v>
      </c>
      <c r="H16" s="69">
        <v>0</v>
      </c>
      <c r="I16" s="69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44">
        <v>0</v>
      </c>
      <c r="D17" s="44">
        <v>0</v>
      </c>
      <c r="E17" s="44">
        <v>0</v>
      </c>
      <c r="F17" s="44">
        <v>0</v>
      </c>
      <c r="G17" s="33">
        <v>0</v>
      </c>
      <c r="H17" s="69">
        <v>0</v>
      </c>
      <c r="I17" s="69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44">
        <v>0</v>
      </c>
      <c r="D18" s="44">
        <v>0</v>
      </c>
      <c r="E18" s="44">
        <v>0</v>
      </c>
      <c r="F18" s="44">
        <v>0</v>
      </c>
      <c r="G18" s="33">
        <v>0</v>
      </c>
      <c r="H18" s="69">
        <v>0</v>
      </c>
      <c r="I18" s="69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44">
        <v>0</v>
      </c>
      <c r="D19" s="44">
        <v>0</v>
      </c>
      <c r="E19" s="44">
        <v>0</v>
      </c>
      <c r="F19" s="44">
        <v>4</v>
      </c>
      <c r="G19" s="33">
        <v>0</v>
      </c>
      <c r="H19" s="69">
        <v>0</v>
      </c>
      <c r="I19" s="69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44">
        <v>0</v>
      </c>
      <c r="D20" s="44">
        <v>0</v>
      </c>
      <c r="E20" s="44">
        <v>0</v>
      </c>
      <c r="F20" s="44">
        <v>0</v>
      </c>
      <c r="G20" s="33">
        <v>0</v>
      </c>
      <c r="H20" s="69">
        <v>0</v>
      </c>
      <c r="I20" s="69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44">
        <v>0</v>
      </c>
      <c r="D21" s="44">
        <v>0</v>
      </c>
      <c r="E21" s="44">
        <v>0</v>
      </c>
      <c r="F21" s="44">
        <v>0</v>
      </c>
      <c r="G21" s="33">
        <v>0</v>
      </c>
      <c r="H21" s="69">
        <v>0</v>
      </c>
      <c r="I21" s="69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44">
        <v>0</v>
      </c>
      <c r="D22" s="44">
        <v>0</v>
      </c>
      <c r="E22" s="44">
        <v>0</v>
      </c>
      <c r="F22" s="44">
        <v>0</v>
      </c>
      <c r="G22" s="33">
        <v>0</v>
      </c>
      <c r="H22" s="69">
        <v>0</v>
      </c>
      <c r="I22" s="69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44">
        <v>0</v>
      </c>
      <c r="D23" s="44">
        <v>0</v>
      </c>
      <c r="E23" s="44">
        <v>0</v>
      </c>
      <c r="F23" s="44">
        <v>0</v>
      </c>
      <c r="G23" s="33">
        <v>0</v>
      </c>
      <c r="H23" s="69">
        <v>0</v>
      </c>
      <c r="I23" s="69">
        <v>0</v>
      </c>
      <c r="J23" s="37">
        <v>0</v>
      </c>
      <c r="K23" s="37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44">
        <v>0</v>
      </c>
      <c r="D24" s="44">
        <v>0</v>
      </c>
      <c r="E24" s="44">
        <v>0</v>
      </c>
      <c r="F24" s="44">
        <v>0</v>
      </c>
      <c r="G24" s="33">
        <v>0</v>
      </c>
      <c r="H24" s="69">
        <v>0</v>
      </c>
      <c r="I24" s="69">
        <v>0</v>
      </c>
      <c r="J24" s="37">
        <v>0</v>
      </c>
      <c r="K24" s="37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44">
        <v>0</v>
      </c>
      <c r="D25" s="44">
        <v>0</v>
      </c>
      <c r="E25" s="44">
        <v>0</v>
      </c>
      <c r="F25" s="44">
        <v>0</v>
      </c>
      <c r="G25" s="33">
        <v>0</v>
      </c>
      <c r="H25" s="69">
        <v>0</v>
      </c>
      <c r="I25" s="69">
        <v>0</v>
      </c>
      <c r="J25" s="37">
        <v>0</v>
      </c>
      <c r="K25" s="37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44">
        <v>0</v>
      </c>
      <c r="D26" s="44">
        <v>0</v>
      </c>
      <c r="E26" s="44">
        <v>0</v>
      </c>
      <c r="F26" s="44">
        <v>0</v>
      </c>
      <c r="G26" s="33">
        <v>0</v>
      </c>
      <c r="H26" s="69">
        <v>0</v>
      </c>
      <c r="I26" s="69">
        <v>0</v>
      </c>
      <c r="J26" s="37">
        <v>0</v>
      </c>
      <c r="K26" s="37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44">
        <v>0</v>
      </c>
      <c r="D27" s="44">
        <v>0</v>
      </c>
      <c r="E27" s="44">
        <v>0</v>
      </c>
      <c r="F27" s="44">
        <v>0</v>
      </c>
      <c r="G27" s="33">
        <v>0</v>
      </c>
      <c r="H27" s="69">
        <v>0</v>
      </c>
      <c r="I27" s="69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44">
        <v>0</v>
      </c>
      <c r="D28" s="44">
        <v>0</v>
      </c>
      <c r="E28" s="44">
        <v>0</v>
      </c>
      <c r="F28" s="44">
        <v>0</v>
      </c>
      <c r="G28" s="33">
        <v>0</v>
      </c>
      <c r="H28" s="69">
        <v>0</v>
      </c>
      <c r="I28" s="69">
        <v>0</v>
      </c>
      <c r="J28" s="37">
        <v>0</v>
      </c>
      <c r="K28" s="37">
        <v>0</v>
      </c>
      <c r="L28" s="37">
        <v>0</v>
      </c>
      <c r="M28" s="37">
        <v>0</v>
      </c>
      <c r="N28" s="38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f>SUM(F6:F28)</f>
        <v>4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2" spans="2:30" x14ac:dyDescent="0.55000000000000004">
      <c r="H32" s="201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F01EB57F-AF60-4FD0-9F08-A217217B366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148A-284A-4641-9C49-34139345D29C}">
  <sheetPr>
    <tabColor rgb="FFFFFFFF"/>
  </sheetPr>
  <dimension ref="A1:AE55"/>
  <sheetViews>
    <sheetView showZeros="0" zoomScale="90" zoomScaleNormal="90" workbookViewId="0">
      <selection activeCell="C9" sqref="C9"/>
    </sheetView>
  </sheetViews>
  <sheetFormatPr defaultColWidth="8.89453125" defaultRowHeight="14.4" x14ac:dyDescent="0.55000000000000004"/>
  <cols>
    <col min="2" max="2" width="17.1015625" bestFit="1" customWidth="1"/>
    <col min="6" max="26" width="9.1015625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15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8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176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8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159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J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60">
        <v>0</v>
      </c>
      <c r="I39" s="60">
        <v>0</v>
      </c>
      <c r="J39" s="60">
        <v>0</v>
      </c>
      <c r="K39" s="37">
        <v>0</v>
      </c>
      <c r="L39" s="37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5866F839-6CD0-4276-852F-A959D8D18F2D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87A7-DC38-4D75-9E4B-361103D6843B}">
  <dimension ref="A1:AE55"/>
  <sheetViews>
    <sheetView showZeros="0" topLeftCell="A2" zoomScale="80" zoomScaleNormal="80" workbookViewId="0">
      <selection activeCell="V16" sqref="V16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4</v>
      </c>
      <c r="M13" s="37">
        <v>4</v>
      </c>
      <c r="N13" s="38">
        <v>4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115">
        <v>0</v>
      </c>
      <c r="J23" s="115">
        <v>0</v>
      </c>
      <c r="K23" s="115">
        <v>0</v>
      </c>
      <c r="L23" s="115">
        <v>0</v>
      </c>
      <c r="M23" s="115">
        <v>0</v>
      </c>
      <c r="N23" s="175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75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75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75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7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ht="14.7" thickBot="1" x14ac:dyDescent="0.6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84"/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03EAC7A4-96CF-4461-8AEB-B8B3EACD4684}"/>
  </hyperlink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0C87-F488-48C9-B3DF-E840606DEDF1}">
  <dimension ref="A1:AE55"/>
  <sheetViews>
    <sheetView showZeros="0" topLeftCell="A11" zoomScale="90" zoomScaleNormal="90" workbookViewId="0">
      <selection activeCell="C23" sqref="C23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154">
        <v>0</v>
      </c>
      <c r="H6" s="157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54">
        <v>0</v>
      </c>
      <c r="D7" s="131">
        <v>0</v>
      </c>
      <c r="E7" s="131">
        <v>0</v>
      </c>
      <c r="F7" s="131">
        <v>0</v>
      </c>
      <c r="G7" s="154">
        <v>0</v>
      </c>
      <c r="H7" s="154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44">
        <v>0</v>
      </c>
      <c r="E8" s="44">
        <v>0</v>
      </c>
      <c r="F8" s="44">
        <v>0</v>
      </c>
      <c r="G8" s="33">
        <v>0</v>
      </c>
      <c r="H8" s="33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0</v>
      </c>
      <c r="D9" s="44">
        <v>0</v>
      </c>
      <c r="E9" s="44">
        <v>0</v>
      </c>
      <c r="F9" s="44">
        <v>0</v>
      </c>
      <c r="G9" s="33">
        <v>0</v>
      </c>
      <c r="H9" s="33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69">
        <v>0</v>
      </c>
      <c r="F10" s="44">
        <v>0</v>
      </c>
      <c r="G10" s="33">
        <v>0</v>
      </c>
      <c r="H10" s="33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44">
        <v>0</v>
      </c>
      <c r="F11" s="44">
        <v>0</v>
      </c>
      <c r="G11" s="33">
        <v>0</v>
      </c>
      <c r="H11" s="33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44">
        <v>0</v>
      </c>
      <c r="E12" s="44">
        <v>0</v>
      </c>
      <c r="F12" s="44">
        <v>0</v>
      </c>
      <c r="G12" s="33">
        <v>0</v>
      </c>
      <c r="H12" s="33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44">
        <v>0</v>
      </c>
      <c r="F13" s="44">
        <v>0</v>
      </c>
      <c r="G13" s="33">
        <v>0</v>
      </c>
      <c r="H13" s="33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44">
        <v>0</v>
      </c>
      <c r="F14" s="44">
        <v>0</v>
      </c>
      <c r="G14" s="33">
        <v>0</v>
      </c>
      <c r="H14" s="33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44">
        <v>0</v>
      </c>
      <c r="F15" s="44">
        <v>0</v>
      </c>
      <c r="G15" s="33">
        <v>0</v>
      </c>
      <c r="H15" s="33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44">
        <v>0</v>
      </c>
      <c r="F16" s="44">
        <v>0</v>
      </c>
      <c r="G16" s="33">
        <v>0</v>
      </c>
      <c r="H16" s="33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44">
        <v>0</v>
      </c>
      <c r="F17" s="44">
        <v>0</v>
      </c>
      <c r="G17" s="33">
        <v>0</v>
      </c>
      <c r="H17" s="33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44">
        <v>0</v>
      </c>
      <c r="F18" s="44">
        <v>0</v>
      </c>
      <c r="G18" s="33">
        <v>0</v>
      </c>
      <c r="H18" s="33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44">
        <v>0</v>
      </c>
      <c r="F19" s="44">
        <v>0</v>
      </c>
      <c r="G19" s="33">
        <v>0</v>
      </c>
      <c r="H19" s="33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80</v>
      </c>
      <c r="D20" s="33">
        <v>56</v>
      </c>
      <c r="E20" s="44">
        <v>72</v>
      </c>
      <c r="F20" s="44">
        <v>72</v>
      </c>
      <c r="G20" s="33">
        <v>36</v>
      </c>
      <c r="H20" s="33">
        <v>24</v>
      </c>
      <c r="I20" s="33">
        <v>18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44">
        <v>0</v>
      </c>
      <c r="F21" s="44">
        <v>0</v>
      </c>
      <c r="G21" s="33">
        <v>0</v>
      </c>
      <c r="H21" s="33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44">
        <v>0</v>
      </c>
      <c r="F22" s="44">
        <v>0</v>
      </c>
      <c r="G22" s="33">
        <v>0</v>
      </c>
      <c r="H22" s="33">
        <v>0</v>
      </c>
      <c r="I22" s="33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32">
        <v>0</v>
      </c>
      <c r="F23" s="132">
        <v>0</v>
      </c>
      <c r="G23" s="155">
        <v>0</v>
      </c>
      <c r="H23" s="155">
        <v>0</v>
      </c>
      <c r="I23" s="37">
        <v>0</v>
      </c>
      <c r="J23" s="115">
        <v>0</v>
      </c>
      <c r="K23" s="115">
        <v>0</v>
      </c>
      <c r="L23" s="115">
        <v>0</v>
      </c>
      <c r="M23" s="115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32">
        <v>0</v>
      </c>
      <c r="F24" s="132">
        <v>0</v>
      </c>
      <c r="G24" s="155">
        <v>0</v>
      </c>
      <c r="H24" s="15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75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32">
        <v>0</v>
      </c>
      <c r="F25" s="132">
        <v>0</v>
      </c>
      <c r="G25" s="155">
        <v>0</v>
      </c>
      <c r="H25" s="15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75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32">
        <v>0</v>
      </c>
      <c r="E26" s="132">
        <v>0</v>
      </c>
      <c r="F26" s="132">
        <v>0</v>
      </c>
      <c r="G26" s="155">
        <v>0</v>
      </c>
      <c r="H26" s="15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75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55">
        <v>0</v>
      </c>
      <c r="D27" s="132">
        <v>0</v>
      </c>
      <c r="E27" s="125">
        <v>0</v>
      </c>
      <c r="F27" s="132">
        <v>0</v>
      </c>
      <c r="G27" s="155">
        <v>0</v>
      </c>
      <c r="H27" s="116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7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155">
        <v>0</v>
      </c>
      <c r="D28" s="132">
        <v>0</v>
      </c>
      <c r="E28" s="132">
        <v>0</v>
      </c>
      <c r="F28" s="132">
        <v>0</v>
      </c>
      <c r="G28" s="155">
        <v>0</v>
      </c>
      <c r="H28" s="116">
        <v>0</v>
      </c>
      <c r="I28" s="116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80</v>
      </c>
      <c r="D29" s="41">
        <f t="shared" ref="D29:N29" si="1">SUM(D8:D28)</f>
        <v>56</v>
      </c>
      <c r="E29" s="41">
        <f t="shared" si="1"/>
        <v>72</v>
      </c>
      <c r="F29" s="41">
        <f t="shared" si="1"/>
        <v>72</v>
      </c>
      <c r="G29" s="41">
        <f t="shared" si="1"/>
        <v>36</v>
      </c>
      <c r="H29" s="41">
        <f t="shared" si="1"/>
        <v>24</v>
      </c>
      <c r="I29" s="159">
        <f t="shared" si="1"/>
        <v>18</v>
      </c>
      <c r="J29" s="41">
        <f t="shared" si="1"/>
        <v>0</v>
      </c>
      <c r="K29" s="41">
        <f t="shared" si="1"/>
        <v>0</v>
      </c>
      <c r="L29" s="41">
        <f t="shared" si="1"/>
        <v>0</v>
      </c>
      <c r="M29" s="41">
        <f t="shared" si="1"/>
        <v>0</v>
      </c>
      <c r="N29" s="42">
        <f t="shared" si="1"/>
        <v>0</v>
      </c>
      <c r="O29" s="41">
        <f t="shared" ref="O29:Z29" si="2">SUM(O8:O28)</f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F2E4E75D-9016-45D0-A42D-66B2B7EDBD25}"/>
  </hyperlink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FF91-201F-40D3-95E9-137C37E70C82}">
  <dimension ref="A1:AE55"/>
  <sheetViews>
    <sheetView showZeros="0" zoomScale="90" zoomScaleNormal="90" workbookViewId="0">
      <selection activeCell="AA32" sqref="AA32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275">
        <v>0</v>
      </c>
      <c r="D6" s="263">
        <v>0</v>
      </c>
      <c r="E6" s="263">
        <v>0</v>
      </c>
      <c r="F6" s="263">
        <v>0</v>
      </c>
      <c r="G6" s="262">
        <v>0</v>
      </c>
      <c r="H6" s="262">
        <v>0</v>
      </c>
      <c r="I6" s="260">
        <v>0</v>
      </c>
      <c r="J6" s="260">
        <v>0</v>
      </c>
      <c r="K6" s="260">
        <v>0</v>
      </c>
      <c r="L6" s="260">
        <v>0</v>
      </c>
      <c r="M6" s="260">
        <v>0</v>
      </c>
      <c r="N6" s="261">
        <v>0</v>
      </c>
      <c r="O6" s="262"/>
      <c r="P6" s="262"/>
      <c r="Q6" s="262"/>
      <c r="R6" s="262"/>
      <c r="S6" s="262"/>
      <c r="T6" s="262"/>
      <c r="U6" s="260"/>
      <c r="V6" s="260"/>
      <c r="W6" s="260"/>
      <c r="X6" s="260"/>
      <c r="Y6" s="260"/>
      <c r="Z6" s="264"/>
      <c r="AB6" s="16"/>
      <c r="AC6" s="164"/>
      <c r="AD6" s="191"/>
    </row>
    <row r="7" spans="1:31" x14ac:dyDescent="0.55000000000000004">
      <c r="B7" s="8"/>
      <c r="C7" s="263">
        <v>0</v>
      </c>
      <c r="D7" s="263">
        <v>0</v>
      </c>
      <c r="E7" s="263">
        <v>0</v>
      </c>
      <c r="F7" s="263">
        <v>0</v>
      </c>
      <c r="G7" s="262">
        <v>0</v>
      </c>
      <c r="H7" s="262">
        <v>0</v>
      </c>
      <c r="I7" s="265">
        <v>0</v>
      </c>
      <c r="J7" s="265">
        <v>0</v>
      </c>
      <c r="K7" s="265">
        <v>0</v>
      </c>
      <c r="L7" s="265">
        <v>0</v>
      </c>
      <c r="M7" s="265">
        <v>0</v>
      </c>
      <c r="N7" s="266">
        <v>0</v>
      </c>
      <c r="O7" s="262"/>
      <c r="P7" s="262"/>
      <c r="Q7" s="262"/>
      <c r="R7" s="262"/>
      <c r="S7" s="262"/>
      <c r="T7" s="262"/>
      <c r="U7" s="265"/>
      <c r="V7" s="265"/>
      <c r="W7" s="265"/>
      <c r="X7" s="265"/>
      <c r="Y7" s="265"/>
      <c r="Z7" s="270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0</v>
      </c>
      <c r="J8" s="268">
        <v>0</v>
      </c>
      <c r="K8" s="268">
        <v>0</v>
      </c>
      <c r="L8" s="268">
        <v>0</v>
      </c>
      <c r="M8" s="268">
        <v>0</v>
      </c>
      <c r="N8" s="276">
        <v>0</v>
      </c>
      <c r="O8" s="262"/>
      <c r="P8" s="262"/>
      <c r="Q8" s="262"/>
      <c r="R8" s="262"/>
      <c r="S8" s="262"/>
      <c r="T8" s="262"/>
      <c r="U8" s="265"/>
      <c r="V8" s="265"/>
      <c r="W8" s="265"/>
      <c r="X8" s="265"/>
      <c r="Y8" s="265"/>
      <c r="Z8" s="270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268">
        <v>0</v>
      </c>
      <c r="D9" s="268">
        <v>0</v>
      </c>
      <c r="E9" s="268">
        <v>0</v>
      </c>
      <c r="F9" s="268">
        <v>0</v>
      </c>
      <c r="G9" s="268">
        <v>0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76">
        <v>0</v>
      </c>
      <c r="O9" s="262"/>
      <c r="P9" s="262"/>
      <c r="Q9" s="262"/>
      <c r="R9" s="262"/>
      <c r="S9" s="262"/>
      <c r="T9" s="262"/>
      <c r="U9" s="265"/>
      <c r="V9" s="265"/>
      <c r="W9" s="265"/>
      <c r="X9" s="265"/>
      <c r="Y9" s="265"/>
      <c r="Z9" s="270"/>
      <c r="AB9" s="16"/>
      <c r="AC9" s="164"/>
      <c r="AD9" s="191"/>
    </row>
    <row r="10" spans="1:31" x14ac:dyDescent="0.55000000000000004">
      <c r="B10" s="8">
        <f>'Summary-hours'!B10</f>
        <v>0</v>
      </c>
      <c r="C10" s="268">
        <v>0</v>
      </c>
      <c r="D10" s="268">
        <v>0</v>
      </c>
      <c r="E10" s="268">
        <v>0</v>
      </c>
      <c r="F10" s="268">
        <v>0</v>
      </c>
      <c r="G10" s="268">
        <v>0</v>
      </c>
      <c r="H10" s="268">
        <v>0</v>
      </c>
      <c r="I10" s="268">
        <v>0</v>
      </c>
      <c r="J10" s="268">
        <v>0</v>
      </c>
      <c r="K10" s="268">
        <v>0</v>
      </c>
      <c r="L10" s="268">
        <v>0</v>
      </c>
      <c r="M10" s="268">
        <v>0</v>
      </c>
      <c r="N10" s="276">
        <v>0</v>
      </c>
      <c r="O10" s="262"/>
      <c r="P10" s="262"/>
      <c r="Q10" s="262"/>
      <c r="R10" s="262"/>
      <c r="S10" s="262"/>
      <c r="T10" s="262"/>
      <c r="U10" s="265"/>
      <c r="V10" s="265"/>
      <c r="W10" s="265"/>
      <c r="X10" s="265"/>
      <c r="Y10" s="265"/>
      <c r="Z10" s="270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268">
        <v>0</v>
      </c>
      <c r="D11" s="268">
        <v>0</v>
      </c>
      <c r="E11" s="268">
        <v>0</v>
      </c>
      <c r="F11" s="271">
        <v>0</v>
      </c>
      <c r="G11" s="271">
        <v>0</v>
      </c>
      <c r="H11" s="267">
        <v>0</v>
      </c>
      <c r="I11" s="267">
        <v>0</v>
      </c>
      <c r="J11" s="267">
        <v>0</v>
      </c>
      <c r="K11" s="267">
        <v>0</v>
      </c>
      <c r="L11" s="267">
        <v>0</v>
      </c>
      <c r="M11" s="267">
        <v>0</v>
      </c>
      <c r="N11" s="277">
        <v>0</v>
      </c>
      <c r="O11" s="262"/>
      <c r="P11" s="262"/>
      <c r="Q11" s="262"/>
      <c r="R11" s="262"/>
      <c r="S11" s="262"/>
      <c r="T11" s="262"/>
      <c r="U11" s="265"/>
      <c r="V11" s="265"/>
      <c r="W11" s="265"/>
      <c r="X11" s="265"/>
      <c r="Y11" s="265"/>
      <c r="Z11" s="270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268">
        <v>0</v>
      </c>
      <c r="D12" s="268">
        <v>0</v>
      </c>
      <c r="E12" s="268">
        <v>0</v>
      </c>
      <c r="F12" s="271">
        <v>0</v>
      </c>
      <c r="G12" s="271">
        <v>0</v>
      </c>
      <c r="H12" s="267">
        <v>0</v>
      </c>
      <c r="I12" s="267">
        <v>0</v>
      </c>
      <c r="J12" s="267">
        <v>0</v>
      </c>
      <c r="K12" s="267">
        <v>0</v>
      </c>
      <c r="L12" s="267">
        <v>0</v>
      </c>
      <c r="M12" s="267">
        <v>0</v>
      </c>
      <c r="N12" s="277">
        <v>0</v>
      </c>
      <c r="O12" s="262"/>
      <c r="P12" s="262"/>
      <c r="Q12" s="262"/>
      <c r="R12" s="262"/>
      <c r="S12" s="262"/>
      <c r="T12" s="262"/>
      <c r="U12" s="265"/>
      <c r="V12" s="265"/>
      <c r="W12" s="265"/>
      <c r="X12" s="265"/>
      <c r="Y12" s="265"/>
      <c r="Z12" s="270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268">
        <v>0</v>
      </c>
      <c r="D13" s="268">
        <v>0</v>
      </c>
      <c r="E13" s="268">
        <v>0</v>
      </c>
      <c r="F13" s="268">
        <v>0</v>
      </c>
      <c r="G13" s="268">
        <v>0</v>
      </c>
      <c r="H13" s="268">
        <v>0</v>
      </c>
      <c r="I13" s="268">
        <v>0</v>
      </c>
      <c r="J13" s="268">
        <v>0</v>
      </c>
      <c r="K13" s="268">
        <v>0</v>
      </c>
      <c r="L13" s="268">
        <v>0</v>
      </c>
      <c r="M13" s="268">
        <v>0</v>
      </c>
      <c r="N13" s="276">
        <v>0</v>
      </c>
      <c r="O13" s="262"/>
      <c r="P13" s="262"/>
      <c r="Q13" s="262"/>
      <c r="R13" s="262"/>
      <c r="S13" s="262"/>
      <c r="T13" s="262"/>
      <c r="U13" s="265"/>
      <c r="V13" s="265"/>
      <c r="W13" s="265"/>
      <c r="X13" s="265"/>
      <c r="Y13" s="265"/>
      <c r="Z13" s="270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268">
        <v>0</v>
      </c>
      <c r="D14" s="268">
        <v>0</v>
      </c>
      <c r="E14" s="268">
        <v>0</v>
      </c>
      <c r="F14" s="268">
        <v>0</v>
      </c>
      <c r="G14" s="268">
        <v>0</v>
      </c>
      <c r="H14" s="268">
        <v>0</v>
      </c>
      <c r="I14" s="268">
        <v>0</v>
      </c>
      <c r="J14" s="268">
        <v>0</v>
      </c>
      <c r="K14" s="268">
        <v>0</v>
      </c>
      <c r="L14" s="268">
        <v>0</v>
      </c>
      <c r="M14" s="268">
        <v>0</v>
      </c>
      <c r="N14" s="276">
        <v>0</v>
      </c>
      <c r="O14" s="262"/>
      <c r="P14" s="262"/>
      <c r="Q14" s="262"/>
      <c r="R14" s="262"/>
      <c r="S14" s="262"/>
      <c r="T14" s="262"/>
      <c r="U14" s="265"/>
      <c r="V14" s="265"/>
      <c r="W14" s="265"/>
      <c r="X14" s="265"/>
      <c r="Y14" s="265"/>
      <c r="Z14" s="270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268">
        <v>0</v>
      </c>
      <c r="D15" s="268">
        <v>0</v>
      </c>
      <c r="E15" s="268">
        <v>0</v>
      </c>
      <c r="F15" s="268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0</v>
      </c>
      <c r="N15" s="276">
        <v>0</v>
      </c>
      <c r="O15" s="262"/>
      <c r="P15" s="262"/>
      <c r="Q15" s="262"/>
      <c r="R15" s="262"/>
      <c r="S15" s="262"/>
      <c r="T15" s="262"/>
      <c r="U15" s="265"/>
      <c r="V15" s="265"/>
      <c r="W15" s="265"/>
      <c r="X15" s="265"/>
      <c r="Y15" s="265"/>
      <c r="Z15" s="270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268">
        <v>0</v>
      </c>
      <c r="D16" s="268">
        <v>0</v>
      </c>
      <c r="E16" s="268">
        <v>0</v>
      </c>
      <c r="F16" s="268">
        <v>0</v>
      </c>
      <c r="G16" s="268">
        <v>0</v>
      </c>
      <c r="H16" s="268">
        <v>0</v>
      </c>
      <c r="I16" s="268">
        <v>0</v>
      </c>
      <c r="J16" s="268">
        <v>0</v>
      </c>
      <c r="K16" s="268">
        <v>0</v>
      </c>
      <c r="L16" s="268">
        <v>0</v>
      </c>
      <c r="M16" s="268">
        <v>0</v>
      </c>
      <c r="N16" s="276">
        <v>0</v>
      </c>
      <c r="O16" s="262"/>
      <c r="P16" s="262"/>
      <c r="Q16" s="262"/>
      <c r="R16" s="262"/>
      <c r="S16" s="262"/>
      <c r="T16" s="262"/>
      <c r="U16" s="265"/>
      <c r="V16" s="265"/>
      <c r="W16" s="265"/>
      <c r="X16" s="265"/>
      <c r="Y16" s="265"/>
      <c r="Z16" s="270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268">
        <v>0</v>
      </c>
      <c r="D17" s="268">
        <v>0</v>
      </c>
      <c r="E17" s="268">
        <v>0</v>
      </c>
      <c r="F17" s="268">
        <v>0</v>
      </c>
      <c r="G17" s="268">
        <v>0</v>
      </c>
      <c r="H17" s="268">
        <v>0</v>
      </c>
      <c r="I17" s="268">
        <v>0</v>
      </c>
      <c r="J17" s="268">
        <v>0</v>
      </c>
      <c r="K17" s="268">
        <v>0</v>
      </c>
      <c r="L17" s="268">
        <v>0</v>
      </c>
      <c r="M17" s="268">
        <v>0</v>
      </c>
      <c r="N17" s="276">
        <v>0</v>
      </c>
      <c r="O17" s="262"/>
      <c r="P17" s="262"/>
      <c r="Q17" s="262"/>
      <c r="R17" s="262"/>
      <c r="S17" s="262"/>
      <c r="T17" s="262"/>
      <c r="U17" s="265"/>
      <c r="V17" s="265"/>
      <c r="W17" s="265"/>
      <c r="X17" s="265"/>
      <c r="Y17" s="265"/>
      <c r="Z17" s="270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268">
        <v>0</v>
      </c>
      <c r="D18" s="268">
        <v>0</v>
      </c>
      <c r="E18" s="268">
        <v>0</v>
      </c>
      <c r="F18" s="268">
        <v>0</v>
      </c>
      <c r="G18" s="268">
        <v>0</v>
      </c>
      <c r="H18" s="268">
        <v>0</v>
      </c>
      <c r="I18" s="268">
        <v>0</v>
      </c>
      <c r="J18" s="268">
        <v>0</v>
      </c>
      <c r="K18" s="268">
        <v>0</v>
      </c>
      <c r="L18" s="268">
        <v>0</v>
      </c>
      <c r="M18" s="268">
        <v>0</v>
      </c>
      <c r="N18" s="276">
        <v>0</v>
      </c>
      <c r="O18" s="262"/>
      <c r="P18" s="262"/>
      <c r="Q18" s="262"/>
      <c r="R18" s="262"/>
      <c r="S18" s="262"/>
      <c r="T18" s="262"/>
      <c r="U18" s="265"/>
      <c r="V18" s="265"/>
      <c r="W18" s="265"/>
      <c r="X18" s="265"/>
      <c r="Y18" s="265"/>
      <c r="Z18" s="270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268">
        <v>0</v>
      </c>
      <c r="D19" s="268">
        <v>0</v>
      </c>
      <c r="E19" s="268">
        <v>0</v>
      </c>
      <c r="F19" s="268">
        <v>0</v>
      </c>
      <c r="G19" s="268">
        <v>0</v>
      </c>
      <c r="H19" s="268">
        <v>0</v>
      </c>
      <c r="I19" s="268">
        <v>0</v>
      </c>
      <c r="J19" s="268">
        <v>0</v>
      </c>
      <c r="K19" s="268">
        <v>0</v>
      </c>
      <c r="L19" s="268">
        <v>0</v>
      </c>
      <c r="M19" s="268">
        <v>0</v>
      </c>
      <c r="N19" s="276">
        <v>0</v>
      </c>
      <c r="O19" s="262"/>
      <c r="P19" s="262"/>
      <c r="Q19" s="262"/>
      <c r="R19" s="262"/>
      <c r="S19" s="262"/>
      <c r="T19" s="262"/>
      <c r="U19" s="265"/>
      <c r="V19" s="265"/>
      <c r="W19" s="265"/>
      <c r="X19" s="265"/>
      <c r="Y19" s="265"/>
      <c r="Z19" s="270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268">
        <v>0</v>
      </c>
      <c r="D20" s="268">
        <v>0</v>
      </c>
      <c r="E20" s="268">
        <v>0</v>
      </c>
      <c r="F20" s="268">
        <v>0</v>
      </c>
      <c r="G20" s="268">
        <v>0</v>
      </c>
      <c r="H20" s="268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76">
        <v>0</v>
      </c>
      <c r="O20" s="262"/>
      <c r="P20" s="262"/>
      <c r="Q20" s="262"/>
      <c r="R20" s="262"/>
      <c r="S20" s="262"/>
      <c r="T20" s="262"/>
      <c r="U20" s="265"/>
      <c r="V20" s="265"/>
      <c r="W20" s="265"/>
      <c r="X20" s="265"/>
      <c r="Y20" s="265"/>
      <c r="Z20" s="270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268">
        <v>0</v>
      </c>
      <c r="D21" s="268">
        <v>0</v>
      </c>
      <c r="E21" s="268">
        <v>0</v>
      </c>
      <c r="F21" s="268">
        <v>0</v>
      </c>
      <c r="G21" s="268">
        <v>0</v>
      </c>
      <c r="H21" s="268">
        <v>0</v>
      </c>
      <c r="I21" s="268">
        <v>0</v>
      </c>
      <c r="J21" s="268">
        <v>0</v>
      </c>
      <c r="K21" s="268">
        <v>0</v>
      </c>
      <c r="L21" s="268">
        <v>0</v>
      </c>
      <c r="M21" s="268">
        <v>0</v>
      </c>
      <c r="N21" s="276">
        <v>0</v>
      </c>
      <c r="O21" s="262"/>
      <c r="P21" s="262"/>
      <c r="Q21" s="262"/>
      <c r="R21" s="262"/>
      <c r="S21" s="262"/>
      <c r="T21" s="262"/>
      <c r="U21" s="265"/>
      <c r="V21" s="265"/>
      <c r="W21" s="265"/>
      <c r="X21" s="265"/>
      <c r="Y21" s="265"/>
      <c r="Z21" s="270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268">
        <v>0</v>
      </c>
      <c r="D22" s="268">
        <v>0</v>
      </c>
      <c r="E22" s="268">
        <v>0</v>
      </c>
      <c r="F22" s="268">
        <v>0</v>
      </c>
      <c r="G22" s="268">
        <v>0</v>
      </c>
      <c r="H22" s="268">
        <v>0</v>
      </c>
      <c r="I22" s="268">
        <v>0</v>
      </c>
      <c r="J22" s="268">
        <v>0</v>
      </c>
      <c r="K22" s="268">
        <v>0</v>
      </c>
      <c r="L22" s="268">
        <v>0</v>
      </c>
      <c r="M22" s="268">
        <v>0</v>
      </c>
      <c r="N22" s="276">
        <v>0</v>
      </c>
      <c r="O22" s="262"/>
      <c r="P22" s="262"/>
      <c r="Q22" s="262"/>
      <c r="R22" s="262"/>
      <c r="S22" s="262"/>
      <c r="T22" s="262"/>
      <c r="U22" s="265"/>
      <c r="V22" s="265"/>
      <c r="W22" s="265"/>
      <c r="X22" s="265"/>
      <c r="Y22" s="265"/>
      <c r="Z22" s="270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278">
        <v>0</v>
      </c>
      <c r="D23" s="278">
        <v>0</v>
      </c>
      <c r="E23" s="278">
        <v>0</v>
      </c>
      <c r="F23" s="278">
        <v>0</v>
      </c>
      <c r="G23" s="272">
        <v>0</v>
      </c>
      <c r="H23" s="272">
        <v>0</v>
      </c>
      <c r="I23" s="265">
        <v>0</v>
      </c>
      <c r="J23" s="265">
        <v>0</v>
      </c>
      <c r="K23" s="265">
        <v>0</v>
      </c>
      <c r="L23" s="265">
        <v>0</v>
      </c>
      <c r="M23" s="265">
        <v>0</v>
      </c>
      <c r="N23" s="266">
        <v>0</v>
      </c>
      <c r="O23" s="262"/>
      <c r="P23" s="262"/>
      <c r="Q23" s="262"/>
      <c r="R23" s="262"/>
      <c r="S23" s="262"/>
      <c r="T23" s="262"/>
      <c r="U23" s="265"/>
      <c r="V23" s="265"/>
      <c r="W23" s="265"/>
      <c r="X23" s="265"/>
      <c r="Y23" s="265"/>
      <c r="Z23" s="270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278">
        <v>0</v>
      </c>
      <c r="D24" s="278">
        <v>0</v>
      </c>
      <c r="E24" s="278">
        <v>0</v>
      </c>
      <c r="F24" s="278">
        <v>0</v>
      </c>
      <c r="G24" s="272">
        <v>0</v>
      </c>
      <c r="H24" s="272">
        <v>0</v>
      </c>
      <c r="I24" s="265">
        <v>0</v>
      </c>
      <c r="J24" s="265">
        <v>0</v>
      </c>
      <c r="K24" s="265">
        <v>0</v>
      </c>
      <c r="L24" s="265">
        <v>0</v>
      </c>
      <c r="M24" s="265">
        <v>0</v>
      </c>
      <c r="N24" s="266">
        <v>0</v>
      </c>
      <c r="O24" s="262"/>
      <c r="P24" s="262"/>
      <c r="Q24" s="262"/>
      <c r="R24" s="262"/>
      <c r="S24" s="262"/>
      <c r="T24" s="262"/>
      <c r="U24" s="265"/>
      <c r="V24" s="265"/>
      <c r="W24" s="265"/>
      <c r="X24" s="265"/>
      <c r="Y24" s="265"/>
      <c r="Z24" s="270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278">
        <v>0</v>
      </c>
      <c r="D25" s="278">
        <v>0</v>
      </c>
      <c r="E25" s="278">
        <v>0</v>
      </c>
      <c r="F25" s="278">
        <v>0</v>
      </c>
      <c r="G25" s="272">
        <v>0</v>
      </c>
      <c r="H25" s="272">
        <v>0</v>
      </c>
      <c r="I25" s="265">
        <v>0</v>
      </c>
      <c r="J25" s="265">
        <v>0</v>
      </c>
      <c r="K25" s="265">
        <v>0</v>
      </c>
      <c r="L25" s="265">
        <v>0</v>
      </c>
      <c r="M25" s="265">
        <v>0</v>
      </c>
      <c r="N25" s="266">
        <v>0</v>
      </c>
      <c r="O25" s="262"/>
      <c r="P25" s="262"/>
      <c r="Q25" s="262"/>
      <c r="R25" s="262"/>
      <c r="S25" s="262"/>
      <c r="T25" s="262"/>
      <c r="U25" s="265"/>
      <c r="V25" s="265"/>
      <c r="W25" s="265"/>
      <c r="X25" s="265"/>
      <c r="Y25" s="265"/>
      <c r="Z25" s="270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278">
        <v>0</v>
      </c>
      <c r="D26" s="278">
        <v>0</v>
      </c>
      <c r="E26" s="278">
        <v>0</v>
      </c>
      <c r="F26" s="278">
        <v>0</v>
      </c>
      <c r="G26" s="272">
        <v>0</v>
      </c>
      <c r="H26" s="272">
        <v>0</v>
      </c>
      <c r="I26" s="265">
        <v>0</v>
      </c>
      <c r="J26" s="265">
        <v>0</v>
      </c>
      <c r="K26" s="265">
        <v>0</v>
      </c>
      <c r="L26" s="265">
        <v>0</v>
      </c>
      <c r="M26" s="265">
        <v>0</v>
      </c>
      <c r="N26" s="266">
        <v>0</v>
      </c>
      <c r="O26" s="262"/>
      <c r="P26" s="262"/>
      <c r="Q26" s="262"/>
      <c r="R26" s="262"/>
      <c r="S26" s="262"/>
      <c r="T26" s="262"/>
      <c r="U26" s="265"/>
      <c r="V26" s="265"/>
      <c r="W26" s="265"/>
      <c r="X26" s="265"/>
      <c r="Y26" s="265"/>
      <c r="Z26" s="270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278">
        <v>0</v>
      </c>
      <c r="D27" s="278">
        <v>0</v>
      </c>
      <c r="E27" s="278">
        <v>0</v>
      </c>
      <c r="F27" s="278">
        <v>0</v>
      </c>
      <c r="G27" s="272">
        <v>0</v>
      </c>
      <c r="H27" s="272">
        <v>0</v>
      </c>
      <c r="I27" s="265">
        <v>0</v>
      </c>
      <c r="J27" s="265">
        <v>0</v>
      </c>
      <c r="K27" s="265">
        <v>0</v>
      </c>
      <c r="L27" s="265">
        <v>0</v>
      </c>
      <c r="M27" s="265">
        <v>0</v>
      </c>
      <c r="N27" s="266">
        <v>0</v>
      </c>
      <c r="O27" s="262"/>
      <c r="P27" s="262"/>
      <c r="Q27" s="262"/>
      <c r="R27" s="262"/>
      <c r="S27" s="262"/>
      <c r="T27" s="262"/>
      <c r="U27" s="265"/>
      <c r="V27" s="265"/>
      <c r="W27" s="265"/>
      <c r="X27" s="265"/>
      <c r="Y27" s="265"/>
      <c r="Z27" s="270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278">
        <v>0</v>
      </c>
      <c r="D28" s="278">
        <v>0</v>
      </c>
      <c r="E28" s="278">
        <v>0</v>
      </c>
      <c r="F28" s="278">
        <v>0</v>
      </c>
      <c r="G28" s="272">
        <v>0</v>
      </c>
      <c r="H28" s="272">
        <v>0</v>
      </c>
      <c r="I28" s="272">
        <v>0</v>
      </c>
      <c r="J28" s="272">
        <v>0</v>
      </c>
      <c r="K28" s="272">
        <v>0</v>
      </c>
      <c r="L28" s="272">
        <v>0</v>
      </c>
      <c r="M28" s="272">
        <v>0</v>
      </c>
      <c r="N28" s="273">
        <v>0</v>
      </c>
      <c r="O28" s="262"/>
      <c r="P28" s="262"/>
      <c r="Q28" s="262"/>
      <c r="R28" s="262"/>
      <c r="S28" s="262"/>
      <c r="T28" s="262"/>
      <c r="U28" s="265"/>
      <c r="V28" s="265"/>
      <c r="W28" s="265"/>
      <c r="X28" s="265"/>
      <c r="Y28" s="265"/>
      <c r="Z28" s="270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87">
        <f>SUM(C29:G29)+SUM(C55:D55)</f>
        <v>0</v>
      </c>
      <c r="AC29" s="186">
        <f>22*8</f>
        <v>176</v>
      </c>
      <c r="AD29" s="192">
        <f>AC29-AB29</f>
        <v>176</v>
      </c>
    </row>
    <row r="30" spans="2:30" x14ac:dyDescent="0.55000000000000004">
      <c r="AC30">
        <f>22*8</f>
        <v>176</v>
      </c>
    </row>
    <row r="32" spans="2:30" x14ac:dyDescent="0.55000000000000004">
      <c r="H32" s="202"/>
      <c r="K32" s="201"/>
    </row>
    <row r="35" spans="2:26" ht="14.7" thickBot="1" x14ac:dyDescent="0.6"/>
    <row r="36" spans="2:26" ht="20.7" thickBot="1" x14ac:dyDescent="0.8">
      <c r="B36" s="3" t="s">
        <v>96</v>
      </c>
      <c r="C36" s="301">
        <v>2023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2024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33"/>
      <c r="D38" s="134"/>
      <c r="E38" s="134"/>
      <c r="F38" s="134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87">
        <v>0</v>
      </c>
      <c r="D39" s="87">
        <v>0</v>
      </c>
      <c r="E39" s="87">
        <v>0</v>
      </c>
      <c r="F39" s="87">
        <v>0</v>
      </c>
      <c r="G39" s="58">
        <v>0</v>
      </c>
      <c r="H39" s="58"/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44"/>
      <c r="D45" s="44"/>
      <c r="E45" s="44"/>
      <c r="F45" s="44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3"/>
      <c r="D48" s="33"/>
      <c r="E48" s="33"/>
      <c r="F48" s="37"/>
      <c r="G48" s="33"/>
      <c r="H48" s="37"/>
      <c r="I48" s="69"/>
      <c r="J48" s="69"/>
      <c r="K48" s="70"/>
      <c r="L48" s="70"/>
      <c r="M48" s="70"/>
      <c r="N48" s="182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4:Z4"/>
    <mergeCell ref="O36:Z36"/>
  </mergeCells>
  <hyperlinks>
    <hyperlink ref="B1" location="ESTA_Projects!A1" display="Return to Projects" xr:uid="{18854D86-0CEB-425A-8E4B-4430C5FE50C2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E2E4-0E1A-4005-9EE6-9A8733253B64}">
  <dimension ref="O145"/>
  <sheetViews>
    <sheetView topLeftCell="A26" zoomScale="90" zoomScaleNormal="90" workbookViewId="0">
      <selection activeCell="AS94" sqref="AS93:AS94"/>
    </sheetView>
  </sheetViews>
  <sheetFormatPr defaultColWidth="8.89453125" defaultRowHeight="14.4" x14ac:dyDescent="0.55000000000000004"/>
  <sheetData>
    <row r="145" spans="15:15" x14ac:dyDescent="0.55000000000000004">
      <c r="O145" t="s">
        <v>35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17C9-4346-4A3E-8157-20B06D7892D6}">
  <dimension ref="A1:AE58"/>
  <sheetViews>
    <sheetView showZeros="0" topLeftCell="C7" zoomScale="90" zoomScaleNormal="90" workbookViewId="0">
      <selection activeCell="C9" sqref="C9:Z28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11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96"/>
      <c r="C5" s="98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131">
        <v>0</v>
      </c>
      <c r="H6" s="157">
        <v>0</v>
      </c>
      <c r="I6" s="16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31">
        <v>0</v>
      </c>
      <c r="D7" s="131">
        <v>0</v>
      </c>
      <c r="E7" s="131">
        <v>0</v>
      </c>
      <c r="F7" s="131">
        <v>0</v>
      </c>
      <c r="G7" s="131">
        <v>0</v>
      </c>
      <c r="H7" s="157">
        <v>0</v>
      </c>
      <c r="I7" s="158">
        <v>0</v>
      </c>
      <c r="J7" s="115">
        <v>0</v>
      </c>
      <c r="K7" s="115">
        <v>0</v>
      </c>
      <c r="L7" s="115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6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6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6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6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6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6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6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6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6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6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115">
        <v>0</v>
      </c>
      <c r="J23" s="115">
        <v>0</v>
      </c>
      <c r="K23" s="115">
        <v>0</v>
      </c>
      <c r="L23" s="115">
        <v>0</v>
      </c>
      <c r="M23" s="115">
        <v>0</v>
      </c>
      <c r="N23" s="175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75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75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75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7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42"/>
      <c r="D38" s="143"/>
      <c r="E38" s="143"/>
      <c r="F38" s="143"/>
      <c r="G38" s="143"/>
      <c r="H38" s="143"/>
      <c r="I38" s="143"/>
      <c r="J38" s="144"/>
      <c r="K38" s="144"/>
      <c r="L38" s="144"/>
      <c r="M38" s="144"/>
      <c r="N38" s="145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146">
        <v>0</v>
      </c>
      <c r="D39" s="146">
        <v>0</v>
      </c>
      <c r="E39" s="146">
        <v>0</v>
      </c>
      <c r="F39" s="152">
        <v>0</v>
      </c>
      <c r="G39" s="152">
        <v>0</v>
      </c>
      <c r="H39" s="147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83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149"/>
      <c r="D40" s="149"/>
      <c r="E40" s="149"/>
      <c r="F40" s="153"/>
      <c r="G40" s="153"/>
      <c r="H40" s="148"/>
      <c r="I40" s="148"/>
      <c r="J40" s="148"/>
      <c r="K40" s="148"/>
      <c r="L40" s="148"/>
      <c r="M40" s="148"/>
      <c r="N40" s="183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149"/>
      <c r="D41" s="149"/>
      <c r="E41" s="149"/>
      <c r="F41" s="153"/>
      <c r="G41" s="153"/>
      <c r="H41" s="148"/>
      <c r="I41" s="148"/>
      <c r="J41" s="148"/>
      <c r="K41" s="148"/>
      <c r="L41" s="148"/>
      <c r="M41" s="148"/>
      <c r="N41" s="183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149"/>
      <c r="D42" s="149"/>
      <c r="E42" s="149"/>
      <c r="F42" s="153"/>
      <c r="G42" s="153"/>
      <c r="H42" s="148"/>
      <c r="I42" s="148"/>
      <c r="J42" s="148"/>
      <c r="K42" s="148"/>
      <c r="L42" s="148"/>
      <c r="M42" s="148"/>
      <c r="N42" s="183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149"/>
      <c r="D43" s="149"/>
      <c r="E43" s="149"/>
      <c r="F43" s="153"/>
      <c r="G43" s="153"/>
      <c r="H43" s="148"/>
      <c r="I43" s="148"/>
      <c r="J43" s="148"/>
      <c r="K43" s="148"/>
      <c r="L43" s="148"/>
      <c r="M43" s="148"/>
      <c r="N43" s="183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149"/>
      <c r="D44" s="149"/>
      <c r="E44" s="149"/>
      <c r="F44" s="153"/>
      <c r="G44" s="153"/>
      <c r="H44" s="148"/>
      <c r="I44" s="148"/>
      <c r="J44" s="148"/>
      <c r="K44" s="148"/>
      <c r="L44" s="148"/>
      <c r="M44" s="148"/>
      <c r="N44" s="183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149"/>
      <c r="D45" s="149"/>
      <c r="E45" s="149"/>
      <c r="F45" s="153"/>
      <c r="G45" s="153"/>
      <c r="H45" s="148"/>
      <c r="I45" s="148"/>
      <c r="J45" s="148"/>
      <c r="K45" s="148"/>
      <c r="L45" s="148"/>
      <c r="M45" s="148"/>
      <c r="N45" s="183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149"/>
      <c r="D46" s="149"/>
      <c r="E46" s="149"/>
      <c r="F46" s="153"/>
      <c r="G46" s="153"/>
      <c r="H46" s="148"/>
      <c r="I46" s="148"/>
      <c r="J46" s="148"/>
      <c r="K46" s="148"/>
      <c r="L46" s="148"/>
      <c r="M46" s="148"/>
      <c r="N46" s="183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149"/>
      <c r="D47" s="149"/>
      <c r="E47" s="149"/>
      <c r="F47" s="153"/>
      <c r="G47" s="153"/>
      <c r="H47" s="148"/>
      <c r="I47" s="148"/>
      <c r="J47" s="148"/>
      <c r="K47" s="148"/>
      <c r="L47" s="148"/>
      <c r="M47" s="148"/>
      <c r="N47" s="183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149"/>
      <c r="D48" s="149"/>
      <c r="E48" s="149"/>
      <c r="F48" s="153"/>
      <c r="G48" s="153"/>
      <c r="H48" s="148"/>
      <c r="I48" s="148"/>
      <c r="J48" s="148"/>
      <c r="K48" s="148"/>
      <c r="L48" s="148"/>
      <c r="M48" s="148"/>
      <c r="N48" s="183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149"/>
      <c r="D49" s="149"/>
      <c r="E49" s="149"/>
      <c r="F49" s="153"/>
      <c r="G49" s="153"/>
      <c r="H49" s="148"/>
      <c r="I49" s="148"/>
      <c r="J49" s="148"/>
      <c r="K49" s="148"/>
      <c r="L49" s="148"/>
      <c r="M49" s="148"/>
      <c r="N49" s="183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149"/>
      <c r="D50" s="149"/>
      <c r="E50" s="149"/>
      <c r="F50" s="149"/>
      <c r="G50" s="148"/>
      <c r="H50" s="148"/>
      <c r="I50" s="148"/>
      <c r="J50" s="148"/>
      <c r="K50" s="148"/>
      <c r="L50" s="148"/>
      <c r="M50" s="148"/>
      <c r="N50" s="183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149"/>
      <c r="D51" s="149"/>
      <c r="E51" s="149"/>
      <c r="F51" s="149"/>
      <c r="G51" s="148"/>
      <c r="H51" s="148"/>
      <c r="I51" s="148"/>
      <c r="J51" s="148"/>
      <c r="K51" s="148"/>
      <c r="L51" s="148"/>
      <c r="M51" s="148"/>
      <c r="N51" s="183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149"/>
      <c r="D52" s="149"/>
      <c r="E52" s="149"/>
      <c r="F52" s="149"/>
      <c r="G52" s="148"/>
      <c r="H52" s="148"/>
      <c r="I52" s="148"/>
      <c r="J52" s="148"/>
      <c r="K52" s="148"/>
      <c r="L52" s="148"/>
      <c r="M52" s="148"/>
      <c r="N52" s="183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149"/>
      <c r="D53" s="149"/>
      <c r="E53" s="149"/>
      <c r="F53" s="149"/>
      <c r="G53" s="148"/>
      <c r="H53" s="148"/>
      <c r="I53" s="148"/>
      <c r="J53" s="148"/>
      <c r="K53" s="148"/>
      <c r="L53" s="148"/>
      <c r="M53" s="148"/>
      <c r="N53" s="183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149"/>
      <c r="D54" s="149"/>
      <c r="E54" s="149"/>
      <c r="F54" s="149"/>
      <c r="G54" s="148"/>
      <c r="H54" s="148"/>
      <c r="I54" s="148"/>
      <c r="J54" s="148"/>
      <c r="K54" s="148"/>
      <c r="L54" s="148"/>
      <c r="M54" s="148"/>
      <c r="N54" s="183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  <row r="58" spans="2:26" x14ac:dyDescent="0.55000000000000004">
      <c r="G58">
        <f>G55+G29</f>
        <v>0</v>
      </c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00211608-55B2-491D-9F98-E4AEF0701EF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771E-1E88-4425-8091-29B5666360EB}">
  <dimension ref="A1:AE55"/>
  <sheetViews>
    <sheetView showZeros="0" topLeftCell="B3" zoomScale="106" zoomScaleNormal="106" workbookViewId="0">
      <selection activeCell="C9" sqref="C9:Z28"/>
    </sheetView>
  </sheetViews>
  <sheetFormatPr defaultColWidth="8.62890625" defaultRowHeight="14.4" x14ac:dyDescent="0.55000000000000004"/>
  <cols>
    <col min="1" max="1" width="9.1015625"/>
    <col min="2" max="2" width="17.1015625" bestFit="1" customWidth="1"/>
    <col min="3" max="28" width="9.1015625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71">
        <v>0</v>
      </c>
      <c r="H6" s="71">
        <v>0</v>
      </c>
      <c r="I6" s="35">
        <v>0</v>
      </c>
      <c r="J6" s="35">
        <v>0</v>
      </c>
      <c r="K6" s="35">
        <v>0</v>
      </c>
      <c r="L6" s="154">
        <v>0</v>
      </c>
      <c r="M6" s="35">
        <v>0</v>
      </c>
      <c r="N6" s="177">
        <v>0</v>
      </c>
      <c r="O6" s="71"/>
      <c r="P6" s="71"/>
      <c r="Q6" s="71"/>
      <c r="R6" s="71"/>
      <c r="S6" s="71"/>
      <c r="T6" s="71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31">
        <v>0</v>
      </c>
      <c r="D7" s="131">
        <v>0</v>
      </c>
      <c r="E7" s="131">
        <v>0</v>
      </c>
      <c r="F7" s="131">
        <v>0</v>
      </c>
      <c r="G7" s="71">
        <v>0</v>
      </c>
      <c r="H7" s="157">
        <v>0</v>
      </c>
      <c r="I7" s="43">
        <v>0</v>
      </c>
      <c r="J7" s="43">
        <v>0</v>
      </c>
      <c r="K7" s="43">
        <v>0</v>
      </c>
      <c r="L7" s="33">
        <v>0</v>
      </c>
      <c r="M7" s="37">
        <v>0</v>
      </c>
      <c r="N7" s="38">
        <v>0</v>
      </c>
      <c r="O7" s="71"/>
      <c r="P7" s="71"/>
      <c r="Q7" s="71"/>
      <c r="R7" s="71"/>
      <c r="S7" s="71"/>
      <c r="T7" s="71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9">
        <v>0</v>
      </c>
      <c r="D18" s="39">
        <v>0</v>
      </c>
      <c r="E18" s="39">
        <v>0</v>
      </c>
      <c r="F18" s="39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9">
        <v>0</v>
      </c>
      <c r="D19" s="39">
        <v>0</v>
      </c>
      <c r="E19" s="39">
        <v>0</v>
      </c>
      <c r="F19" s="39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33"/>
      <c r="D38" s="134"/>
      <c r="E38" s="134"/>
      <c r="F38" s="134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70"/>
      <c r="D39" s="70"/>
      <c r="E39" s="70"/>
      <c r="F39" s="70"/>
      <c r="G39" s="58"/>
      <c r="H39" s="58">
        <v>0</v>
      </c>
      <c r="I39" s="115">
        <v>0</v>
      </c>
      <c r="J39" s="158">
        <v>0</v>
      </c>
      <c r="K39" s="158">
        <v>0</v>
      </c>
      <c r="L39" s="33">
        <v>0</v>
      </c>
      <c r="M39" s="33">
        <v>0</v>
      </c>
      <c r="N39" s="182">
        <v>0</v>
      </c>
      <c r="O39" s="70">
        <v>0</v>
      </c>
      <c r="P39" s="70">
        <v>0</v>
      </c>
      <c r="Q39" s="70">
        <v>0</v>
      </c>
      <c r="R39" s="70">
        <v>0</v>
      </c>
      <c r="S39" s="58">
        <v>0</v>
      </c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44"/>
      <c r="D40" s="44"/>
      <c r="E40" s="44"/>
      <c r="F40" s="44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44"/>
      <c r="D41" s="44"/>
      <c r="E41" s="44"/>
      <c r="F41" s="44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44"/>
      <c r="D45" s="44"/>
      <c r="E45" s="44"/>
      <c r="F45" s="44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44"/>
      <c r="D54" s="44"/>
      <c r="E54" s="44"/>
      <c r="F54" s="44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B42D9DE2-0E5D-4F82-8C9A-B78BADBBEDF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55FD-F93B-49BA-BF67-3ED1494092DA}">
  <dimension ref="A1:AE55"/>
  <sheetViews>
    <sheetView showZeros="0" topLeftCell="A3" zoomScale="90" zoomScaleNormal="90" workbookViewId="0">
      <selection activeCell="C9" sqref="C9:Z28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57">
        <v>0</v>
      </c>
      <c r="E6" s="157">
        <v>0</v>
      </c>
      <c r="F6" s="157">
        <v>0</v>
      </c>
      <c r="G6" s="157">
        <v>0</v>
      </c>
      <c r="H6" s="157">
        <v>0</v>
      </c>
      <c r="I6" s="16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31">
        <v>0</v>
      </c>
      <c r="D7" s="157">
        <v>0</v>
      </c>
      <c r="E7" s="157">
        <v>0</v>
      </c>
      <c r="F7" s="157">
        <v>0</v>
      </c>
      <c r="G7" s="157">
        <v>0</v>
      </c>
      <c r="H7" s="157">
        <v>0</v>
      </c>
      <c r="I7" s="158">
        <v>0</v>
      </c>
      <c r="J7" s="115">
        <v>0</v>
      </c>
      <c r="K7" s="115">
        <v>0</v>
      </c>
      <c r="L7" s="37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115">
        <v>0</v>
      </c>
      <c r="J23" s="115">
        <v>0</v>
      </c>
      <c r="K23" s="115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115">
        <v>0</v>
      </c>
      <c r="J24" s="115">
        <v>0</v>
      </c>
      <c r="K24" s="115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115">
        <v>0</v>
      </c>
      <c r="J25" s="115">
        <v>0</v>
      </c>
      <c r="K25" s="115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115">
        <v>0</v>
      </c>
      <c r="J26" s="115">
        <v>0</v>
      </c>
      <c r="K26" s="115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115">
        <v>0</v>
      </c>
      <c r="J27" s="115">
        <v>0</v>
      </c>
      <c r="K27" s="115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6599F249-A736-4F5C-9EB4-E3F77EB5CFF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31E-407D-4B63-ACB5-079453DE8E02}">
  <dimension ref="A1:AE55"/>
  <sheetViews>
    <sheetView showZeros="0" topLeftCell="A7" zoomScale="90" zoomScaleNormal="90" workbookViewId="0">
      <selection activeCell="C9" sqref="C9:Z28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56">
        <v>0</v>
      </c>
      <c r="D6" s="154">
        <v>0</v>
      </c>
      <c r="E6" s="154">
        <v>0</v>
      </c>
      <c r="F6" s="157">
        <v>0</v>
      </c>
      <c r="G6" s="157">
        <v>0</v>
      </c>
      <c r="H6" s="157">
        <v>0</v>
      </c>
      <c r="I6" s="157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154">
        <v>0</v>
      </c>
      <c r="E7" s="154">
        <v>0</v>
      </c>
      <c r="F7" s="157">
        <v>0</v>
      </c>
      <c r="G7" s="157">
        <v>0</v>
      </c>
      <c r="H7" s="157">
        <v>0</v>
      </c>
      <c r="I7" s="43">
        <v>0</v>
      </c>
      <c r="J7" s="37">
        <v>0</v>
      </c>
      <c r="K7" s="37">
        <v>0</v>
      </c>
      <c r="L7" s="37">
        <v>0</v>
      </c>
      <c r="M7" s="37">
        <v>0</v>
      </c>
      <c r="N7" s="38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159">
        <v>0</v>
      </c>
      <c r="G29" s="171">
        <v>0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1" spans="2:30" x14ac:dyDescent="0.55000000000000004">
      <c r="M31" s="45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4:Z4"/>
    <mergeCell ref="O36:Z36"/>
  </mergeCells>
  <hyperlinks>
    <hyperlink ref="B1" location="ESTA_Projects!A1" display="Return to Projects" xr:uid="{58B416DA-B533-46CA-8D5A-12DEB896D9C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1F16-F196-49EC-A2B8-E1C582DD109F}">
  <dimension ref="A1:AE55"/>
  <sheetViews>
    <sheetView showZeros="0" topLeftCell="A7" zoomScaleNormal="100" workbookViewId="0">
      <selection activeCell="C9" sqref="C9:Z28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177">
        <v>0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126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131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6">
        <v>0</v>
      </c>
      <c r="O7" s="72"/>
      <c r="P7" s="72"/>
      <c r="Q7" s="72"/>
      <c r="R7" s="72"/>
      <c r="S7" s="72"/>
      <c r="T7" s="72"/>
      <c r="U7" s="69"/>
      <c r="V7" s="69"/>
      <c r="W7" s="69"/>
      <c r="X7" s="69"/>
      <c r="Y7" s="69"/>
      <c r="Z7" s="12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37"/>
      <c r="V8" s="37"/>
      <c r="W8" s="37"/>
      <c r="X8" s="37"/>
      <c r="Y8" s="37"/>
      <c r="Z8" s="128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37"/>
      <c r="V9" s="37"/>
      <c r="W9" s="37"/>
      <c r="X9" s="37"/>
      <c r="Y9" s="37"/>
      <c r="Z9" s="128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37"/>
      <c r="V10" s="37"/>
      <c r="W10" s="37"/>
      <c r="X10" s="37"/>
      <c r="Y10" s="37"/>
      <c r="Z10" s="128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37"/>
      <c r="V11" s="37"/>
      <c r="W11" s="37"/>
      <c r="X11" s="37"/>
      <c r="Y11" s="37"/>
      <c r="Z11" s="128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37"/>
      <c r="V12" s="37"/>
      <c r="W12" s="37"/>
      <c r="X12" s="37"/>
      <c r="Y12" s="37"/>
      <c r="Z12" s="128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37"/>
      <c r="V13" s="37"/>
      <c r="W13" s="37"/>
      <c r="X13" s="37"/>
      <c r="Y13" s="37"/>
      <c r="Z13" s="128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37"/>
      <c r="V14" s="37"/>
      <c r="W14" s="37"/>
      <c r="X14" s="37"/>
      <c r="Y14" s="37"/>
      <c r="Z14" s="128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37"/>
      <c r="V15" s="37"/>
      <c r="W15" s="37"/>
      <c r="X15" s="37"/>
      <c r="Y15" s="37"/>
      <c r="Z15" s="128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37"/>
      <c r="V16" s="37"/>
      <c r="W16" s="37"/>
      <c r="X16" s="37"/>
      <c r="Y16" s="37"/>
      <c r="Z16" s="128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37"/>
      <c r="V17" s="37"/>
      <c r="W17" s="37"/>
      <c r="X17" s="37"/>
      <c r="Y17" s="37"/>
      <c r="Z17" s="128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37"/>
      <c r="V18" s="37"/>
      <c r="W18" s="37"/>
      <c r="X18" s="37"/>
      <c r="Y18" s="37"/>
      <c r="Z18" s="128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37"/>
      <c r="V19" s="37"/>
      <c r="W19" s="37"/>
      <c r="X19" s="37"/>
      <c r="Y19" s="37"/>
      <c r="Z19" s="128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37"/>
      <c r="V20" s="37"/>
      <c r="W20" s="37"/>
      <c r="X20" s="37"/>
      <c r="Y20" s="37"/>
      <c r="Z20" s="128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37"/>
      <c r="V21" s="37"/>
      <c r="W21" s="37"/>
      <c r="X21" s="37"/>
      <c r="Y21" s="37"/>
      <c r="Z21" s="128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37"/>
      <c r="V22" s="37"/>
      <c r="W22" s="37"/>
      <c r="X22" s="37"/>
      <c r="Y22" s="37"/>
      <c r="Z22" s="128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40">
        <v>0</v>
      </c>
      <c r="O23" s="35"/>
      <c r="P23" s="35"/>
      <c r="Q23" s="35"/>
      <c r="R23" s="35"/>
      <c r="S23" s="35"/>
      <c r="T23" s="35"/>
      <c r="U23" s="37"/>
      <c r="V23" s="37"/>
      <c r="W23" s="37"/>
      <c r="X23" s="37"/>
      <c r="Y23" s="37"/>
      <c r="Z23" s="128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40">
        <v>0</v>
      </c>
      <c r="O24" s="35"/>
      <c r="P24" s="35"/>
      <c r="Q24" s="35"/>
      <c r="R24" s="35"/>
      <c r="S24" s="35"/>
      <c r="T24" s="35"/>
      <c r="U24" s="37"/>
      <c r="V24" s="37"/>
      <c r="W24" s="37"/>
      <c r="X24" s="37"/>
      <c r="Y24" s="37"/>
      <c r="Z24" s="128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40">
        <v>0</v>
      </c>
      <c r="O25" s="35"/>
      <c r="P25" s="35"/>
      <c r="Q25" s="35"/>
      <c r="R25" s="35"/>
      <c r="S25" s="35"/>
      <c r="T25" s="35"/>
      <c r="U25" s="37"/>
      <c r="V25" s="37"/>
      <c r="W25" s="37"/>
      <c r="X25" s="37"/>
      <c r="Y25" s="37"/>
      <c r="Z25" s="128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40">
        <v>0</v>
      </c>
      <c r="O26" s="35"/>
      <c r="P26" s="35"/>
      <c r="Q26" s="35"/>
      <c r="R26" s="35"/>
      <c r="S26" s="35"/>
      <c r="T26" s="35"/>
      <c r="U26" s="37"/>
      <c r="V26" s="37"/>
      <c r="W26" s="37"/>
      <c r="X26" s="37"/>
      <c r="Y26" s="37"/>
      <c r="Z26" s="128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35"/>
      <c r="P27" s="35"/>
      <c r="Q27" s="35"/>
      <c r="R27" s="35"/>
      <c r="S27" s="35"/>
      <c r="T27" s="35"/>
      <c r="U27" s="37"/>
      <c r="V27" s="37"/>
      <c r="W27" s="37"/>
      <c r="X27" s="37"/>
      <c r="Y27" s="37"/>
      <c r="Z27" s="128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37"/>
      <c r="V28" s="37"/>
      <c r="W28" s="37"/>
      <c r="X28" s="37"/>
      <c r="Y28" s="37"/>
      <c r="Z28" s="128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1986D22E-9804-4B0F-9903-5D0B1055C48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7BAB-C7BB-482C-80CD-8C0F93DBF464}">
  <dimension ref="A1:AE55"/>
  <sheetViews>
    <sheetView showZeros="0" zoomScale="90" zoomScaleNormal="90" workbookViewId="0">
      <selection activeCell="C9" sqref="C9:Z28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/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62">
        <v>0</v>
      </c>
      <c r="D6" s="157">
        <v>0</v>
      </c>
      <c r="E6" s="157">
        <v>0</v>
      </c>
      <c r="F6" s="157">
        <v>0</v>
      </c>
      <c r="G6" s="157">
        <v>0</v>
      </c>
      <c r="H6" s="157">
        <v>0</v>
      </c>
      <c r="I6" s="157">
        <v>0</v>
      </c>
      <c r="J6" s="72">
        <v>0</v>
      </c>
      <c r="K6" s="72">
        <v>0</v>
      </c>
      <c r="L6" s="72">
        <v>0</v>
      </c>
      <c r="M6" s="72">
        <v>0</v>
      </c>
      <c r="N6" s="178">
        <v>0</v>
      </c>
      <c r="O6" s="72"/>
      <c r="P6" s="72"/>
      <c r="Q6" s="72"/>
      <c r="R6" s="72"/>
      <c r="S6" s="72"/>
      <c r="T6" s="72"/>
      <c r="U6" s="121"/>
      <c r="V6" s="121"/>
      <c r="W6" s="121"/>
      <c r="X6" s="121"/>
      <c r="Y6" s="121"/>
      <c r="Z6" s="122"/>
      <c r="AB6" s="16"/>
      <c r="AC6" s="164"/>
      <c r="AD6" s="191"/>
    </row>
    <row r="7" spans="1:31" x14ac:dyDescent="0.55000000000000004">
      <c r="B7" s="8"/>
      <c r="C7" s="157">
        <v>0</v>
      </c>
      <c r="D7" s="157">
        <v>0</v>
      </c>
      <c r="E7" s="157">
        <v>0</v>
      </c>
      <c r="F7" s="157">
        <v>0</v>
      </c>
      <c r="G7" s="157">
        <v>0</v>
      </c>
      <c r="H7" s="157">
        <v>0</v>
      </c>
      <c r="I7" s="43">
        <v>0</v>
      </c>
      <c r="J7" s="43">
        <v>0</v>
      </c>
      <c r="K7" s="69">
        <v>0</v>
      </c>
      <c r="L7" s="69">
        <v>0</v>
      </c>
      <c r="M7" s="69">
        <v>0</v>
      </c>
      <c r="N7" s="166">
        <v>0</v>
      </c>
      <c r="O7" s="72"/>
      <c r="P7" s="72"/>
      <c r="Q7" s="72"/>
      <c r="R7" s="72"/>
      <c r="S7" s="72"/>
      <c r="T7" s="72"/>
      <c r="U7" s="123"/>
      <c r="V7" s="123"/>
      <c r="W7" s="123"/>
      <c r="X7" s="123"/>
      <c r="Y7" s="123"/>
      <c r="Z7" s="124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8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8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8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8">
        <v>0</v>
      </c>
      <c r="O18" s="35"/>
      <c r="P18" s="35"/>
      <c r="Q18" s="35"/>
      <c r="R18" s="35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8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8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8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8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8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161">
        <v>0</v>
      </c>
      <c r="D29" s="161">
        <v>0</v>
      </c>
      <c r="E29" s="161">
        <v>0</v>
      </c>
      <c r="F29" s="161">
        <v>0</v>
      </c>
      <c r="G29" s="161">
        <v>0</v>
      </c>
      <c r="H29" s="159">
        <v>0</v>
      </c>
      <c r="I29" s="161">
        <v>0</v>
      </c>
      <c r="J29" s="150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0" spans="2:30" x14ac:dyDescent="0.55000000000000004">
      <c r="B30" s="63"/>
    </row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84EECF2F-7286-4EDD-AFC0-7274A25BC3B1}"/>
  </hyperlink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587-E8C5-4A01-835C-CE1EBF6F1956}">
  <dimension ref="A1:AE57"/>
  <sheetViews>
    <sheetView showZeros="0" topLeftCell="A3" zoomScale="90" zoomScaleNormal="90" workbookViewId="0">
      <selection activeCell="C9" sqref="C9:Z28"/>
    </sheetView>
  </sheetViews>
  <sheetFormatPr defaultColWidth="8.89453125" defaultRowHeight="14.4" x14ac:dyDescent="0.55000000000000004"/>
  <cols>
    <col min="1" max="1" width="8.62890625" style="151"/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A1"/>
      <c r="B1" s="29" t="s">
        <v>110</v>
      </c>
    </row>
    <row r="2" spans="1:31" ht="26.5" customHeight="1" thickBot="1" x14ac:dyDescent="1">
      <c r="A2"/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A3"/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237"/>
      <c r="AC4" s="238"/>
      <c r="AD4" s="199">
        <f>AC4-AB4</f>
        <v>0</v>
      </c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237"/>
      <c r="AC5" s="239"/>
      <c r="AD5" s="191"/>
    </row>
    <row r="6" spans="1:31" x14ac:dyDescent="0.55000000000000004">
      <c r="A6"/>
      <c r="B6" s="8"/>
      <c r="C6" s="130"/>
      <c r="D6" s="131"/>
      <c r="E6" s="131"/>
      <c r="F6" s="131"/>
      <c r="G6" s="72"/>
      <c r="H6" s="72"/>
      <c r="I6" s="72"/>
      <c r="J6" s="72"/>
      <c r="K6" s="72"/>
      <c r="L6" s="72"/>
      <c r="M6" s="72"/>
      <c r="N6" s="178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126"/>
      <c r="AB6" s="237"/>
      <c r="AC6" s="239"/>
      <c r="AD6" s="191"/>
    </row>
    <row r="7" spans="1:31" x14ac:dyDescent="0.55000000000000004">
      <c r="A7"/>
      <c r="B7" s="8"/>
      <c r="C7" s="131"/>
      <c r="D7" s="131"/>
      <c r="E7" s="131"/>
      <c r="F7" s="131"/>
      <c r="G7" s="154"/>
      <c r="H7" s="154"/>
      <c r="I7" s="33"/>
      <c r="J7" s="33"/>
      <c r="K7" s="69"/>
      <c r="L7" s="69"/>
      <c r="M7" s="69"/>
      <c r="N7" s="166"/>
      <c r="O7" s="72"/>
      <c r="P7" s="72"/>
      <c r="Q7" s="72"/>
      <c r="R7" s="72"/>
      <c r="S7" s="72"/>
      <c r="T7" s="72"/>
      <c r="U7" s="69"/>
      <c r="V7" s="69"/>
      <c r="W7" s="69"/>
      <c r="X7" s="69"/>
      <c r="Y7" s="69"/>
      <c r="Z7" s="127"/>
      <c r="AB7" s="237"/>
      <c r="AC7" s="239"/>
      <c r="AD7" s="191">
        <f>AC7-AB7</f>
        <v>0</v>
      </c>
    </row>
    <row r="8" spans="1:31" x14ac:dyDescent="0.55000000000000004">
      <c r="A8"/>
      <c r="B8" s="8" t="str">
        <f>'Summary-hours'!B8</f>
        <v>Atanacio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5"/>
      <c r="P8" s="35"/>
      <c r="Q8" s="35"/>
      <c r="R8" s="35"/>
      <c r="S8" s="35"/>
      <c r="T8" s="35"/>
      <c r="U8" s="37"/>
      <c r="V8" s="37"/>
      <c r="W8" s="37"/>
      <c r="X8" s="37"/>
      <c r="Y8" s="37"/>
      <c r="Z8" s="128"/>
      <c r="AB8" s="240"/>
      <c r="AC8" s="239"/>
      <c r="AD8" s="191">
        <f t="shared" ref="AD8:AD27" si="0">AC8-AB8</f>
        <v>0</v>
      </c>
    </row>
    <row r="9" spans="1:31" x14ac:dyDescent="0.55000000000000004">
      <c r="A9"/>
      <c r="B9" s="8" t="str">
        <f>'Summary-hours'!B9</f>
        <v>Alaghehband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5"/>
      <c r="P9" s="35"/>
      <c r="Q9" s="35"/>
      <c r="R9" s="35"/>
      <c r="S9" s="35"/>
      <c r="T9" s="35"/>
      <c r="U9" s="37"/>
      <c r="V9" s="37"/>
      <c r="W9" s="37"/>
      <c r="X9" s="37"/>
      <c r="Y9" s="37"/>
      <c r="Z9" s="128"/>
      <c r="AB9" s="240"/>
      <c r="AC9" s="239"/>
      <c r="AD9" s="191"/>
    </row>
    <row r="10" spans="1:31" x14ac:dyDescent="0.55000000000000004">
      <c r="A10"/>
      <c r="B10" s="8">
        <f>'Summary-hours'!B10</f>
        <v>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5"/>
      <c r="P10" s="35"/>
      <c r="Q10" s="35"/>
      <c r="R10" s="35"/>
      <c r="S10" s="35"/>
      <c r="T10" s="35"/>
      <c r="U10" s="37"/>
      <c r="V10" s="37"/>
      <c r="W10" s="37"/>
      <c r="X10" s="37"/>
      <c r="Y10" s="37"/>
      <c r="Z10" s="128"/>
      <c r="AB10" s="237"/>
      <c r="AC10" s="239"/>
      <c r="AD10" s="191">
        <f t="shared" si="0"/>
        <v>0</v>
      </c>
    </row>
    <row r="11" spans="1:31" x14ac:dyDescent="0.55000000000000004">
      <c r="A11"/>
      <c r="B11" s="8" t="str">
        <f>'Summary-hours'!B11</f>
        <v>Caceres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5"/>
      <c r="P11" s="35"/>
      <c r="Q11" s="35"/>
      <c r="R11" s="35"/>
      <c r="S11" s="35"/>
      <c r="T11" s="35"/>
      <c r="U11" s="37"/>
      <c r="V11" s="37"/>
      <c r="W11" s="37"/>
      <c r="X11" s="37"/>
      <c r="Y11" s="37"/>
      <c r="Z11" s="128"/>
      <c r="AB11" s="237"/>
      <c r="AC11" s="239"/>
      <c r="AD11" s="191">
        <f t="shared" si="0"/>
        <v>0</v>
      </c>
    </row>
    <row r="12" spans="1:31" x14ac:dyDescent="0.55000000000000004">
      <c r="A12"/>
      <c r="B12" s="8" t="str">
        <f>'Summary-hours'!B12</f>
        <v>Coyle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5"/>
      <c r="P12" s="35"/>
      <c r="Q12" s="35"/>
      <c r="R12" s="35"/>
      <c r="S12" s="35"/>
      <c r="T12" s="35"/>
      <c r="U12" s="37"/>
      <c r="V12" s="37"/>
      <c r="W12" s="37"/>
      <c r="X12" s="37"/>
      <c r="Y12" s="37"/>
      <c r="Z12" s="128"/>
      <c r="AB12" s="237"/>
      <c r="AC12" s="239"/>
      <c r="AD12" s="191"/>
    </row>
    <row r="13" spans="1:31" x14ac:dyDescent="0.55000000000000004">
      <c r="A13"/>
      <c r="B13" s="8" t="str">
        <f>'Summary-hours'!B13</f>
        <v>Farah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5"/>
      <c r="P13" s="35"/>
      <c r="Q13" s="35"/>
      <c r="R13" s="35"/>
      <c r="S13" s="35"/>
      <c r="T13" s="35"/>
      <c r="U13" s="37"/>
      <c r="V13" s="37"/>
      <c r="W13" s="37"/>
      <c r="X13" s="37"/>
      <c r="Y13" s="37"/>
      <c r="Z13" s="128"/>
      <c r="AB13" s="237"/>
      <c r="AC13" s="239"/>
      <c r="AD13" s="191">
        <f t="shared" si="0"/>
        <v>0</v>
      </c>
    </row>
    <row r="14" spans="1:31" x14ac:dyDescent="0.55000000000000004">
      <c r="A14"/>
      <c r="B14" s="8" t="str">
        <f>'Summary-hours'!B14</f>
        <v>Fustar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35"/>
      <c r="P14" s="35"/>
      <c r="Q14" s="35"/>
      <c r="R14" s="35"/>
      <c r="S14" s="35"/>
      <c r="T14" s="35"/>
      <c r="U14" s="37"/>
      <c r="V14" s="37"/>
      <c r="W14" s="37"/>
      <c r="X14" s="37"/>
      <c r="Y14" s="37"/>
      <c r="Z14" s="128"/>
      <c r="AB14" s="237"/>
      <c r="AC14" s="239"/>
      <c r="AD14" s="191">
        <f t="shared" si="0"/>
        <v>0</v>
      </c>
    </row>
    <row r="15" spans="1:31" x14ac:dyDescent="0.55000000000000004">
      <c r="A15"/>
      <c r="B15" s="8" t="str">
        <f>'Summary-hours'!B15</f>
        <v>Ocando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5"/>
      <c r="P15" s="35"/>
      <c r="Q15" s="35"/>
      <c r="R15" s="35"/>
      <c r="S15" s="35"/>
      <c r="T15" s="35"/>
      <c r="U15" s="37"/>
      <c r="V15" s="37"/>
      <c r="W15" s="37"/>
      <c r="X15" s="37"/>
      <c r="Y15" s="37"/>
      <c r="Z15" s="128"/>
      <c r="AB15" s="237"/>
      <c r="AC15" s="239"/>
      <c r="AD15" s="191">
        <f t="shared" si="0"/>
        <v>0</v>
      </c>
    </row>
    <row r="16" spans="1:31" x14ac:dyDescent="0.55000000000000004">
      <c r="A16"/>
      <c r="B16" s="8" t="str">
        <f>'Summary-hours'!B16</f>
        <v>Paniagua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  <c r="O16" s="35"/>
      <c r="P16" s="35"/>
      <c r="Q16" s="35"/>
      <c r="R16" s="35"/>
      <c r="S16" s="35"/>
      <c r="T16" s="35"/>
      <c r="U16" s="37"/>
      <c r="V16" s="37"/>
      <c r="W16" s="37"/>
      <c r="X16" s="37"/>
      <c r="Y16" s="37"/>
      <c r="Z16" s="128"/>
      <c r="AB16" s="237"/>
      <c r="AC16" s="239"/>
      <c r="AD16" s="191">
        <f t="shared" si="0"/>
        <v>0</v>
      </c>
    </row>
    <row r="17" spans="1:30" x14ac:dyDescent="0.55000000000000004">
      <c r="A17"/>
      <c r="B17" s="8" t="str">
        <f>'Summary-hours'!B17</f>
        <v>Rodas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35"/>
      <c r="P17" s="35"/>
      <c r="Q17" s="35"/>
      <c r="R17" s="35"/>
      <c r="S17" s="35"/>
      <c r="T17" s="35"/>
      <c r="U17" s="37"/>
      <c r="V17" s="37"/>
      <c r="W17" s="37"/>
      <c r="X17" s="37"/>
      <c r="Y17" s="37"/>
      <c r="Z17" s="128"/>
      <c r="AB17" s="237"/>
      <c r="AC17" s="239"/>
      <c r="AD17" s="191"/>
    </row>
    <row r="18" spans="1:30" x14ac:dyDescent="0.55000000000000004">
      <c r="A18"/>
      <c r="B18" s="8" t="str">
        <f>'Summary-hours'!B18</f>
        <v>Saffarpour</v>
      </c>
      <c r="C18" s="37"/>
      <c r="D18" s="39"/>
      <c r="E18" s="39"/>
      <c r="F18" s="39"/>
      <c r="G18" s="39"/>
      <c r="H18" s="39"/>
      <c r="I18" s="39"/>
      <c r="J18" s="39"/>
      <c r="K18" s="39"/>
      <c r="L18" s="37"/>
      <c r="M18" s="37"/>
      <c r="N18" s="38"/>
      <c r="O18" s="35"/>
      <c r="P18" s="35"/>
      <c r="Q18" s="35"/>
      <c r="R18" s="35"/>
      <c r="S18" s="35"/>
      <c r="T18" s="35"/>
      <c r="U18" s="37"/>
      <c r="V18" s="37"/>
      <c r="W18" s="37"/>
      <c r="X18" s="37"/>
      <c r="Y18" s="37"/>
      <c r="Z18" s="128"/>
      <c r="AB18" s="237"/>
      <c r="AC18" s="239"/>
      <c r="AD18" s="191"/>
    </row>
    <row r="19" spans="1:30" x14ac:dyDescent="0.55000000000000004">
      <c r="A19"/>
      <c r="B19" s="82" t="str">
        <f>'Summary-hours'!B19</f>
        <v>Shaeffer</v>
      </c>
      <c r="C19" s="37"/>
      <c r="D19" s="39"/>
      <c r="E19" s="39"/>
      <c r="F19" s="39"/>
      <c r="G19" s="39"/>
      <c r="H19" s="39"/>
      <c r="I19" s="39"/>
      <c r="J19" s="39"/>
      <c r="K19" s="39"/>
      <c r="L19" s="37"/>
      <c r="M19" s="37"/>
      <c r="N19" s="38"/>
      <c r="O19" s="35"/>
      <c r="P19" s="35"/>
      <c r="Q19" s="35"/>
      <c r="R19" s="35"/>
      <c r="S19" s="35"/>
      <c r="T19" s="35"/>
      <c r="U19" s="37"/>
      <c r="V19" s="37"/>
      <c r="W19" s="37"/>
      <c r="X19" s="37"/>
      <c r="Y19" s="37"/>
      <c r="Z19" s="128"/>
      <c r="AB19" s="237"/>
      <c r="AC19" s="239"/>
      <c r="AD19" s="191">
        <f t="shared" si="0"/>
        <v>0</v>
      </c>
    </row>
    <row r="20" spans="1:30" x14ac:dyDescent="0.55000000000000004">
      <c r="A20"/>
      <c r="B20" s="82" t="str">
        <f>'Summary-hours'!B20</f>
        <v>Songpol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5"/>
      <c r="P20" s="35"/>
      <c r="Q20" s="35"/>
      <c r="R20" s="35"/>
      <c r="S20" s="35"/>
      <c r="T20" s="35"/>
      <c r="U20" s="37"/>
      <c r="V20" s="37"/>
      <c r="W20" s="37"/>
      <c r="X20" s="37"/>
      <c r="Y20" s="37"/>
      <c r="Z20" s="128"/>
      <c r="AB20" s="237"/>
      <c r="AC20" s="239"/>
      <c r="AD20" s="191">
        <f t="shared" si="0"/>
        <v>0</v>
      </c>
    </row>
    <row r="21" spans="1:30" x14ac:dyDescent="0.55000000000000004">
      <c r="A21"/>
      <c r="B21" s="8" t="str">
        <f>'Summary-hours'!B21</f>
        <v>Uluski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35"/>
      <c r="P21" s="35"/>
      <c r="Q21" s="35"/>
      <c r="R21" s="35"/>
      <c r="S21" s="35"/>
      <c r="T21" s="35"/>
      <c r="U21" s="37"/>
      <c r="V21" s="37"/>
      <c r="W21" s="37"/>
      <c r="X21" s="37"/>
      <c r="Y21" s="37"/>
      <c r="Z21" s="128"/>
      <c r="AB21" s="237"/>
      <c r="AC21" s="239"/>
      <c r="AD21" s="191">
        <f t="shared" si="0"/>
        <v>0</v>
      </c>
    </row>
    <row r="22" spans="1:30" x14ac:dyDescent="0.55000000000000004">
      <c r="A22"/>
      <c r="B22" s="8" t="str">
        <f>'Summary-hours'!B22</f>
        <v>Wasley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35"/>
      <c r="P22" s="35"/>
      <c r="Q22" s="35"/>
      <c r="R22" s="35"/>
      <c r="S22" s="35"/>
      <c r="T22" s="35"/>
      <c r="U22" s="37"/>
      <c r="V22" s="37"/>
      <c r="W22" s="37"/>
      <c r="X22" s="37"/>
      <c r="Y22" s="37"/>
      <c r="Z22" s="128"/>
      <c r="AB22" s="237"/>
      <c r="AC22" s="239"/>
      <c r="AD22" s="191">
        <f t="shared" si="0"/>
        <v>0</v>
      </c>
    </row>
    <row r="23" spans="1:30" x14ac:dyDescent="0.55000000000000004">
      <c r="A23"/>
      <c r="B23" s="82" t="str">
        <f>'Summary-hours'!B23</f>
        <v>Abad</v>
      </c>
      <c r="C23" s="39"/>
      <c r="D23" s="39"/>
      <c r="E23" s="39"/>
      <c r="F23" s="39"/>
      <c r="G23" s="39"/>
      <c r="H23" s="39"/>
      <c r="I23" s="37"/>
      <c r="J23" s="37"/>
      <c r="K23" s="37"/>
      <c r="L23" s="37"/>
      <c r="M23" s="37"/>
      <c r="N23" s="38"/>
      <c r="O23" s="35"/>
      <c r="P23" s="35"/>
      <c r="Q23" s="35"/>
      <c r="R23" s="35"/>
      <c r="S23" s="35"/>
      <c r="T23" s="35"/>
      <c r="U23" s="37"/>
      <c r="V23" s="37"/>
      <c r="W23" s="37"/>
      <c r="X23" s="37"/>
      <c r="Y23" s="37"/>
      <c r="Z23" s="128"/>
      <c r="AB23" s="237"/>
      <c r="AC23" s="239"/>
      <c r="AD23" s="191">
        <f t="shared" si="0"/>
        <v>0</v>
      </c>
    </row>
    <row r="24" spans="1:30" x14ac:dyDescent="0.55000000000000004">
      <c r="A24"/>
      <c r="B24" s="82">
        <f>'Summary-hours'!B24</f>
        <v>0</v>
      </c>
      <c r="C24" s="39"/>
      <c r="D24" s="39"/>
      <c r="E24" s="39"/>
      <c r="F24" s="39"/>
      <c r="G24" s="39"/>
      <c r="H24" s="39"/>
      <c r="I24" s="37"/>
      <c r="J24" s="37"/>
      <c r="K24" s="37"/>
      <c r="L24" s="37"/>
      <c r="M24" s="37"/>
      <c r="N24" s="38"/>
      <c r="O24" s="35"/>
      <c r="P24" s="35"/>
      <c r="Q24" s="35"/>
      <c r="R24" s="35"/>
      <c r="S24" s="35"/>
      <c r="T24" s="35"/>
      <c r="U24" s="37"/>
      <c r="V24" s="37"/>
      <c r="W24" s="37"/>
      <c r="X24" s="37"/>
      <c r="Y24" s="37"/>
      <c r="Z24" s="128"/>
      <c r="AB24" s="237"/>
      <c r="AC24" s="239"/>
      <c r="AD24" s="191">
        <f t="shared" si="0"/>
        <v>0</v>
      </c>
    </row>
    <row r="25" spans="1:30" x14ac:dyDescent="0.55000000000000004">
      <c r="A25"/>
      <c r="B25" s="82">
        <f>'Summary-hours'!B25</f>
        <v>0</v>
      </c>
      <c r="C25" s="39"/>
      <c r="D25" s="39"/>
      <c r="E25" s="39"/>
      <c r="F25" s="39"/>
      <c r="G25" s="39"/>
      <c r="H25" s="39"/>
      <c r="I25" s="37"/>
      <c r="J25" s="37"/>
      <c r="K25" s="37"/>
      <c r="L25" s="37"/>
      <c r="M25" s="37"/>
      <c r="N25" s="38"/>
      <c r="O25" s="35"/>
      <c r="P25" s="35"/>
      <c r="Q25" s="35"/>
      <c r="R25" s="35"/>
      <c r="S25" s="35"/>
      <c r="T25" s="35"/>
      <c r="U25" s="37"/>
      <c r="V25" s="37"/>
      <c r="W25" s="37"/>
      <c r="X25" s="37"/>
      <c r="Y25" s="37"/>
      <c r="Z25" s="128"/>
      <c r="AB25" s="237"/>
      <c r="AC25" s="239"/>
      <c r="AD25" s="191">
        <f t="shared" si="0"/>
        <v>0</v>
      </c>
    </row>
    <row r="26" spans="1:30" x14ac:dyDescent="0.55000000000000004">
      <c r="A26"/>
      <c r="B26" s="82">
        <f>'Summary-hours'!B26</f>
        <v>0</v>
      </c>
      <c r="C26" s="39"/>
      <c r="D26" s="39"/>
      <c r="E26" s="39"/>
      <c r="F26" s="39"/>
      <c r="G26" s="39"/>
      <c r="H26" s="39"/>
      <c r="I26" s="37"/>
      <c r="J26" s="37"/>
      <c r="K26" s="37"/>
      <c r="L26" s="37"/>
      <c r="M26" s="37"/>
      <c r="N26" s="38"/>
      <c r="O26" s="35"/>
      <c r="P26" s="35"/>
      <c r="Q26" s="35"/>
      <c r="R26" s="35"/>
      <c r="S26" s="35"/>
      <c r="T26" s="35"/>
      <c r="U26" s="37"/>
      <c r="V26" s="37"/>
      <c r="W26" s="37"/>
      <c r="X26" s="37"/>
      <c r="Y26" s="37"/>
      <c r="Z26" s="128"/>
      <c r="AB26" s="237"/>
      <c r="AC26" s="239"/>
      <c r="AD26" s="191">
        <f t="shared" si="0"/>
        <v>0</v>
      </c>
    </row>
    <row r="27" spans="1:30" x14ac:dyDescent="0.55000000000000004">
      <c r="A27"/>
      <c r="B27" s="82">
        <f>'Summary-hours'!B27</f>
        <v>0</v>
      </c>
      <c r="C27" s="39"/>
      <c r="D27" s="39"/>
      <c r="E27" s="39"/>
      <c r="F27" s="39"/>
      <c r="G27" s="39"/>
      <c r="H27" s="39"/>
      <c r="I27" s="37"/>
      <c r="J27" s="37"/>
      <c r="K27" s="37"/>
      <c r="L27" s="37"/>
      <c r="M27" s="37"/>
      <c r="N27" s="38"/>
      <c r="O27" s="35"/>
      <c r="P27" s="35"/>
      <c r="Q27" s="35"/>
      <c r="R27" s="35"/>
      <c r="S27" s="35"/>
      <c r="T27" s="35"/>
      <c r="U27" s="37"/>
      <c r="V27" s="37"/>
      <c r="W27" s="37"/>
      <c r="X27" s="37"/>
      <c r="Y27" s="37"/>
      <c r="Z27" s="128"/>
      <c r="AB27" s="241"/>
      <c r="AC27" s="242"/>
      <c r="AD27" s="218">
        <f t="shared" si="0"/>
        <v>0</v>
      </c>
    </row>
    <row r="28" spans="1:30" x14ac:dyDescent="0.55000000000000004">
      <c r="A28"/>
      <c r="B28" s="82">
        <f>'Summary-hours'!B28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35"/>
      <c r="P28" s="35"/>
      <c r="Q28" s="35"/>
      <c r="R28" s="35"/>
      <c r="S28" s="35"/>
      <c r="T28" s="35"/>
      <c r="U28" s="37"/>
      <c r="V28" s="37"/>
      <c r="W28" s="37"/>
      <c r="X28" s="37"/>
      <c r="Y28" s="37"/>
      <c r="Z28" s="128"/>
      <c r="AB28" s="243"/>
      <c r="AC28" s="244"/>
      <c r="AD28" s="222"/>
    </row>
    <row r="29" spans="1:30" ht="14.7" thickBot="1" x14ac:dyDescent="0.6">
      <c r="A29"/>
      <c r="B29" s="12" t="s">
        <v>109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220">
        <f>SUM(AB6:AB28)</f>
        <v>0</v>
      </c>
      <c r="AC29" s="223">
        <f>SUM(AC6:AC28)</f>
        <v>0</v>
      </c>
      <c r="AD29" s="222">
        <f>AC29-AB29</f>
        <v>0</v>
      </c>
    </row>
    <row r="30" spans="1:30" x14ac:dyDescent="0.55000000000000004">
      <c r="A30"/>
    </row>
    <row r="31" spans="1:30" x14ac:dyDescent="0.55000000000000004">
      <c r="A31"/>
    </row>
    <row r="32" spans="1:30" x14ac:dyDescent="0.55000000000000004">
      <c r="A32"/>
    </row>
    <row r="33" spans="1:30" x14ac:dyDescent="0.55000000000000004">
      <c r="A33"/>
    </row>
    <row r="34" spans="1:30" x14ac:dyDescent="0.55000000000000004">
      <c r="A34"/>
    </row>
    <row r="35" spans="1:30" ht="14.7" thickBot="1" x14ac:dyDescent="0.6">
      <c r="A35"/>
    </row>
    <row r="36" spans="1:30" ht="30.3" thickBot="1" x14ac:dyDescent="0.8">
      <c r="A36"/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  <c r="AB36" s="188" t="s">
        <v>113</v>
      </c>
      <c r="AC36" s="189" t="s">
        <v>114</v>
      </c>
      <c r="AD36" s="190" t="s">
        <v>115</v>
      </c>
    </row>
    <row r="37" spans="1:30" ht="14.7" thickBot="1" x14ac:dyDescent="0.6">
      <c r="A37"/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  <c r="AB37" s="197"/>
      <c r="AC37" s="198"/>
      <c r="AD37" s="199"/>
    </row>
    <row r="38" spans="1:30" x14ac:dyDescent="0.55000000000000004">
      <c r="A38"/>
      <c r="B38" s="8"/>
      <c r="C38" s="133"/>
      <c r="D38" s="134"/>
      <c r="E38" s="196"/>
      <c r="F38" s="134"/>
      <c r="G38" s="10"/>
      <c r="H38" s="10"/>
      <c r="I38" s="10"/>
      <c r="J38" s="129"/>
      <c r="K38" s="129"/>
      <c r="N38" s="62"/>
      <c r="O38" s="9"/>
      <c r="P38" s="10"/>
      <c r="Q38" s="10"/>
      <c r="R38" s="10"/>
      <c r="S38" s="10"/>
      <c r="T38" s="10"/>
      <c r="U38" s="10"/>
      <c r="V38" s="10"/>
      <c r="W38" s="10"/>
      <c r="X38" s="10"/>
      <c r="Z38" s="62"/>
      <c r="AB38" s="16"/>
      <c r="AC38" s="164"/>
      <c r="AD38" s="191"/>
    </row>
    <row r="39" spans="1:30" x14ac:dyDescent="0.55000000000000004">
      <c r="A39"/>
      <c r="B39" s="8">
        <f>'Summary-hours'!B39</f>
        <v>0</v>
      </c>
      <c r="C39" s="87"/>
      <c r="D39" s="196"/>
      <c r="E39" s="87"/>
      <c r="F39" s="87"/>
      <c r="G39" s="196"/>
      <c r="H39" s="196"/>
      <c r="I39" s="196"/>
      <c r="J39" s="196"/>
      <c r="K39" s="58"/>
      <c r="L39" s="115"/>
      <c r="M39" s="115"/>
      <c r="N39" s="175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115"/>
      <c r="Z39" s="117"/>
      <c r="AB39" s="16"/>
      <c r="AC39" s="164"/>
      <c r="AD39" s="191"/>
    </row>
    <row r="40" spans="1:30" x14ac:dyDescent="0.55000000000000004">
      <c r="A40"/>
      <c r="B40" s="8" t="str">
        <f>'Summary-hours'!B40</f>
        <v>Apostolov</v>
      </c>
      <c r="C40" s="44"/>
      <c r="D40" s="44"/>
      <c r="E40" s="44"/>
      <c r="F40" s="44"/>
      <c r="G40" s="33"/>
      <c r="H40" s="33"/>
      <c r="I40" s="33"/>
      <c r="J40" s="33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  <c r="AB40" s="200">
        <f>SUM(C40:N40)</f>
        <v>0</v>
      </c>
      <c r="AC40" s="164">
        <v>0</v>
      </c>
      <c r="AD40" s="191">
        <f>AC40-AB40</f>
        <v>0</v>
      </c>
    </row>
    <row r="41" spans="1:30" x14ac:dyDescent="0.55000000000000004">
      <c r="A41"/>
      <c r="B41" s="8" t="str">
        <f>'Summary-hours'!B41</f>
        <v>Brunner</v>
      </c>
      <c r="C41" s="44"/>
      <c r="D41" s="44"/>
      <c r="E41" s="44"/>
      <c r="F41" s="44"/>
      <c r="G41" s="33"/>
      <c r="H41" s="33"/>
      <c r="I41" s="33"/>
      <c r="J41" s="33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  <c r="AB41" s="200">
        <f>SUM(C41:N41)</f>
        <v>0</v>
      </c>
      <c r="AC41" s="164">
        <v>0</v>
      </c>
      <c r="AD41" s="191">
        <f>AC41-AB41</f>
        <v>0</v>
      </c>
    </row>
    <row r="42" spans="1:30" x14ac:dyDescent="0.55000000000000004">
      <c r="A42"/>
      <c r="B42" s="8" t="str">
        <f>'Summary-hours'!B42</f>
        <v>Carr</v>
      </c>
      <c r="C42" s="44"/>
      <c r="D42" s="44"/>
      <c r="E42" s="44"/>
      <c r="F42" s="44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  <c r="AB42" s="200">
        <f>SUM(C42:N42)</f>
        <v>0</v>
      </c>
      <c r="AC42" s="164"/>
      <c r="AD42" s="191"/>
    </row>
    <row r="43" spans="1:30" x14ac:dyDescent="0.55000000000000004">
      <c r="A43"/>
      <c r="B43" s="8" t="str">
        <f>'Summary-hours'!B43</f>
        <v>DePillis</v>
      </c>
      <c r="C43" s="44"/>
      <c r="D43" s="44"/>
      <c r="E43" s="44"/>
      <c r="F43" s="44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  <c r="AB43" s="16"/>
      <c r="AC43" s="164"/>
      <c r="AD43" s="191">
        <f t="shared" ref="AD43:AD56" si="2">AC43-AB43</f>
        <v>0</v>
      </c>
    </row>
    <row r="44" spans="1:30" x14ac:dyDescent="0.55000000000000004">
      <c r="A44"/>
      <c r="B44" s="8" t="str">
        <f>'Summary-hours'!B44</f>
        <v>Guill</v>
      </c>
      <c r="C44" s="44"/>
      <c r="D44" s="44"/>
      <c r="E44" s="44"/>
      <c r="F44" s="44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  <c r="AB44" s="16"/>
      <c r="AC44" s="164"/>
      <c r="AD44" s="191">
        <f t="shared" si="2"/>
        <v>0</v>
      </c>
    </row>
    <row r="45" spans="1:30" x14ac:dyDescent="0.55000000000000004">
      <c r="A45"/>
      <c r="B45" s="8" t="str">
        <f>'Summary-hours'!B45</f>
        <v>Jarriel</v>
      </c>
      <c r="C45" s="44"/>
      <c r="D45" s="44"/>
      <c r="E45" s="44"/>
      <c r="F45" s="44"/>
      <c r="G45" s="33"/>
      <c r="H45" s="37"/>
      <c r="I45" s="33"/>
      <c r="J45" s="33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  <c r="AB45" s="16"/>
      <c r="AC45" s="164"/>
      <c r="AD45" s="191">
        <f t="shared" si="2"/>
        <v>0</v>
      </c>
    </row>
    <row r="46" spans="1:30" x14ac:dyDescent="0.55000000000000004">
      <c r="A46"/>
      <c r="B46" s="8" t="str">
        <f>'Summary-hours'!B46</f>
        <v>Palermo</v>
      </c>
      <c r="C46" s="44"/>
      <c r="D46" s="44"/>
      <c r="E46" s="44"/>
      <c r="F46" s="44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  <c r="AB46" s="16"/>
      <c r="AC46" s="164"/>
      <c r="AD46" s="191">
        <f t="shared" si="2"/>
        <v>0</v>
      </c>
    </row>
    <row r="47" spans="1:30" x14ac:dyDescent="0.55000000000000004">
      <c r="A47"/>
      <c r="B47" s="8" t="str">
        <f>'Summary-hours'!B47</f>
        <v>Rana</v>
      </c>
      <c r="C47" s="44"/>
      <c r="D47" s="44"/>
      <c r="E47" s="44"/>
      <c r="F47" s="44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  <c r="AB47" s="16"/>
      <c r="AC47" s="164"/>
      <c r="AD47" s="191">
        <f t="shared" si="2"/>
        <v>0</v>
      </c>
    </row>
    <row r="48" spans="1:30" x14ac:dyDescent="0.55000000000000004">
      <c r="A48"/>
      <c r="B48" s="8" t="str">
        <f>'Summary-hours'!B48</f>
        <v>Yankovski</v>
      </c>
      <c r="C48" s="44"/>
      <c r="D48" s="44"/>
      <c r="E48" s="44"/>
      <c r="F48" s="44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  <c r="AB48" s="16"/>
      <c r="AC48" s="164"/>
      <c r="AD48" s="191">
        <f t="shared" si="2"/>
        <v>0</v>
      </c>
    </row>
    <row r="49" spans="1:30" x14ac:dyDescent="0.55000000000000004">
      <c r="A49"/>
      <c r="B49" s="8" t="str">
        <f>'Summary-hours'!B49</f>
        <v>M. Kumar</v>
      </c>
      <c r="C49" s="44"/>
      <c r="D49" s="44"/>
      <c r="E49" s="44"/>
      <c r="F49" s="44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  <c r="AB49" s="16"/>
      <c r="AC49" s="164"/>
      <c r="AD49" s="191">
        <f t="shared" si="2"/>
        <v>0</v>
      </c>
    </row>
    <row r="50" spans="1:30" x14ac:dyDescent="0.55000000000000004">
      <c r="A50"/>
      <c r="B50" s="8" t="str">
        <f>'Summary-hours'!B50</f>
        <v>P. Campos</v>
      </c>
      <c r="C50" s="44"/>
      <c r="D50" s="44"/>
      <c r="E50" s="44"/>
      <c r="F50" s="44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  <c r="AB50" s="16"/>
      <c r="AC50" s="164"/>
      <c r="AD50" s="191">
        <f t="shared" si="2"/>
        <v>0</v>
      </c>
    </row>
    <row r="51" spans="1:30" x14ac:dyDescent="0.55000000000000004">
      <c r="A51"/>
      <c r="B51" s="8" t="str">
        <f>'Summary-hours'!B51</f>
        <v>D. Obadina</v>
      </c>
      <c r="C51" s="44"/>
      <c r="D51" s="44"/>
      <c r="E51" s="44"/>
      <c r="F51" s="44"/>
      <c r="G51" s="37"/>
      <c r="H51" s="37"/>
      <c r="I51" s="115"/>
      <c r="J51" s="115"/>
      <c r="K51" s="115"/>
      <c r="L51" s="115"/>
      <c r="M51" s="37"/>
      <c r="N51" s="38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  <c r="AB51" s="16"/>
      <c r="AC51" s="164"/>
      <c r="AD51" s="191">
        <f t="shared" si="2"/>
        <v>0</v>
      </c>
    </row>
    <row r="52" spans="1:30" x14ac:dyDescent="0.55000000000000004">
      <c r="A52"/>
      <c r="B52" s="8">
        <f>'Summary-hours'!B52</f>
        <v>0</v>
      </c>
      <c r="C52" s="44"/>
      <c r="D52" s="44"/>
      <c r="E52" s="44"/>
      <c r="F52" s="44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  <c r="AB52" s="16"/>
      <c r="AC52" s="164"/>
      <c r="AD52" s="191">
        <f t="shared" si="2"/>
        <v>0</v>
      </c>
    </row>
    <row r="53" spans="1:30" x14ac:dyDescent="0.55000000000000004">
      <c r="A53"/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  <c r="AB53" s="16"/>
      <c r="AC53" s="164"/>
      <c r="AD53" s="191">
        <f t="shared" si="2"/>
        <v>0</v>
      </c>
    </row>
    <row r="54" spans="1:30" ht="14.7" thickBot="1" x14ac:dyDescent="0.6">
      <c r="A54"/>
      <c r="B54" s="8">
        <f>'Summary-hours'!B54</f>
        <v>0</v>
      </c>
      <c r="C54" s="44"/>
      <c r="D54" s="44"/>
      <c r="E54" s="44"/>
      <c r="F54" s="44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  <c r="AB54" s="138"/>
      <c r="AC54" s="217"/>
      <c r="AD54" s="218">
        <f t="shared" si="2"/>
        <v>0</v>
      </c>
    </row>
    <row r="55" spans="1:30" ht="14.7" thickBot="1" x14ac:dyDescent="0.6">
      <c r="A55"/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  <c r="AB55" s="220">
        <f>SUM(AB38:AB54)</f>
        <v>0</v>
      </c>
      <c r="AC55" s="221">
        <f>SUM(AC38:AC54)</f>
        <v>0</v>
      </c>
      <c r="AD55" s="222">
        <f t="shared" si="2"/>
        <v>0</v>
      </c>
    </row>
    <row r="56" spans="1:30" x14ac:dyDescent="0.55000000000000004">
      <c r="AD56" s="219">
        <f t="shared" si="2"/>
        <v>0</v>
      </c>
    </row>
    <row r="57" spans="1:30" x14ac:dyDescent="0.55000000000000004">
      <c r="AD57" s="219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6D154E7D-E3FD-4D10-9A6C-582CC5A27D96}"/>
  </hyperlinks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0F-7438-4B8D-8908-392E86088BBC}">
  <dimension ref="A1:AE55"/>
  <sheetViews>
    <sheetView showZeros="0" topLeftCell="A3" zoomScale="90" zoomScaleNormal="90" workbookViewId="0">
      <selection activeCell="C23" sqref="C23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35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75">
        <v>0</v>
      </c>
      <c r="O7" s="35"/>
      <c r="P7" s="35"/>
      <c r="Q7" s="35"/>
      <c r="R7" s="35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176">
        <v>0</v>
      </c>
      <c r="O8" s="35"/>
      <c r="P8" s="35"/>
      <c r="Q8" s="35"/>
      <c r="R8" s="35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176">
        <v>0</v>
      </c>
      <c r="O9" s="35"/>
      <c r="P9" s="35"/>
      <c r="Q9" s="35"/>
      <c r="R9" s="35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176">
        <v>0</v>
      </c>
      <c r="O10" s="35"/>
      <c r="P10" s="35"/>
      <c r="Q10" s="35"/>
      <c r="R10" s="35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176">
        <v>0</v>
      </c>
      <c r="O11" s="35"/>
      <c r="P11" s="35"/>
      <c r="Q11" s="35"/>
      <c r="R11" s="35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176">
        <v>0</v>
      </c>
      <c r="O12" s="35"/>
      <c r="P12" s="35"/>
      <c r="Q12" s="35"/>
      <c r="R12" s="35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176">
        <v>0</v>
      </c>
      <c r="O13" s="35"/>
      <c r="P13" s="35"/>
      <c r="Q13" s="35"/>
      <c r="R13" s="35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176">
        <v>0</v>
      </c>
      <c r="O14" s="35"/>
      <c r="P14" s="35"/>
      <c r="Q14" s="35"/>
      <c r="R14" s="35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176">
        <v>0</v>
      </c>
      <c r="O15" s="35"/>
      <c r="P15" s="35"/>
      <c r="Q15" s="35"/>
      <c r="R15" s="35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176">
        <v>0</v>
      </c>
      <c r="O16" s="35"/>
      <c r="P16" s="35"/>
      <c r="Q16" s="35"/>
      <c r="R16" s="35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176">
        <v>0</v>
      </c>
      <c r="O17" s="35"/>
      <c r="P17" s="35"/>
      <c r="Q17" s="35"/>
      <c r="R17" s="35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69">
        <v>0</v>
      </c>
      <c r="N18" s="176"/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69">
        <v>0</v>
      </c>
      <c r="N19" s="176">
        <v>0</v>
      </c>
      <c r="O19" s="35"/>
      <c r="P19" s="35"/>
      <c r="Q19" s="35"/>
      <c r="R19" s="35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69">
        <v>0</v>
      </c>
      <c r="N20" s="176">
        <v>0</v>
      </c>
      <c r="O20" s="35"/>
      <c r="P20" s="35"/>
      <c r="Q20" s="35"/>
      <c r="R20" s="35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48</v>
      </c>
      <c r="D21" s="33">
        <v>75</v>
      </c>
      <c r="E21" s="33">
        <v>0</v>
      </c>
      <c r="F21" s="33">
        <v>0</v>
      </c>
      <c r="G21" s="33">
        <v>0.5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69">
        <v>0</v>
      </c>
      <c r="N21" s="176">
        <v>0</v>
      </c>
      <c r="O21" s="35"/>
      <c r="P21" s="35"/>
      <c r="Q21" s="35"/>
      <c r="R21" s="35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69">
        <v>0</v>
      </c>
      <c r="N22" s="176">
        <v>0</v>
      </c>
      <c r="O22" s="35"/>
      <c r="P22" s="35"/>
      <c r="Q22" s="35"/>
      <c r="R22" s="35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115">
        <v>0</v>
      </c>
      <c r="J23" s="115">
        <v>0</v>
      </c>
      <c r="K23" s="115">
        <v>0</v>
      </c>
      <c r="L23" s="115">
        <v>0</v>
      </c>
      <c r="M23" s="123">
        <v>0</v>
      </c>
      <c r="N23" s="234">
        <v>0</v>
      </c>
      <c r="O23" s="35"/>
      <c r="P23" s="35"/>
      <c r="Q23" s="35"/>
      <c r="R23" s="35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115">
        <v>0</v>
      </c>
      <c r="J24" s="115">
        <v>0</v>
      </c>
      <c r="K24" s="115">
        <v>0</v>
      </c>
      <c r="L24" s="115">
        <v>0</v>
      </c>
      <c r="M24" s="123">
        <v>0</v>
      </c>
      <c r="N24" s="234">
        <v>0</v>
      </c>
      <c r="O24" s="35"/>
      <c r="P24" s="35"/>
      <c r="Q24" s="35"/>
      <c r="R24" s="35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115">
        <v>0</v>
      </c>
      <c r="J25" s="115">
        <v>0</v>
      </c>
      <c r="K25" s="115">
        <v>0</v>
      </c>
      <c r="L25" s="115">
        <v>0</v>
      </c>
      <c r="M25" s="123">
        <v>0</v>
      </c>
      <c r="N25" s="234">
        <v>0</v>
      </c>
      <c r="O25" s="35"/>
      <c r="P25" s="35"/>
      <c r="Q25" s="35"/>
      <c r="R25" s="35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115">
        <v>0</v>
      </c>
      <c r="J26" s="115">
        <v>0</v>
      </c>
      <c r="K26" s="115">
        <v>0</v>
      </c>
      <c r="L26" s="115">
        <v>0</v>
      </c>
      <c r="M26" s="123">
        <v>0</v>
      </c>
      <c r="N26" s="180">
        <v>0</v>
      </c>
      <c r="O26" s="35"/>
      <c r="P26" s="35"/>
      <c r="Q26" s="35"/>
      <c r="R26" s="35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75">
        <v>0</v>
      </c>
      <c r="O27" s="35"/>
      <c r="P27" s="35"/>
      <c r="Q27" s="35"/>
      <c r="R27" s="35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ht="14.7" thickBot="1" x14ac:dyDescent="0.6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35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v>48</v>
      </c>
      <c r="D29" s="41">
        <v>75</v>
      </c>
      <c r="E29" s="41">
        <v>0</v>
      </c>
      <c r="F29" s="41">
        <v>0</v>
      </c>
      <c r="G29" s="41">
        <v>0.5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2">
        <v>0</v>
      </c>
      <c r="O29" s="41">
        <f t="shared" ref="O29:Z29" si="1">SUM(O8:O28)</f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84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2023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2024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>
        <v>2024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>
        <v>2025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6175BC03-5A71-4523-9F65-8BB256ED22A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FD3F-30FE-4F68-965F-2E3CE9DE5ED5}">
  <dimension ref="A1:AE55"/>
  <sheetViews>
    <sheetView showZeros="0" topLeftCell="A7" zoomScale="90" zoomScaleNormal="90" workbookViewId="0">
      <selection activeCell="L21" sqref="L21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154">
        <v>0</v>
      </c>
      <c r="N6" s="177">
        <v>0</v>
      </c>
      <c r="O6" s="35"/>
      <c r="P6" s="131"/>
      <c r="Q6" s="35"/>
      <c r="R6" s="33"/>
      <c r="S6" s="131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154">
        <v>0</v>
      </c>
      <c r="I7" s="35">
        <v>0</v>
      </c>
      <c r="J7" s="154">
        <v>0</v>
      </c>
      <c r="K7" s="35">
        <v>0</v>
      </c>
      <c r="L7" s="154">
        <v>0</v>
      </c>
      <c r="M7" s="154">
        <v>0</v>
      </c>
      <c r="N7" s="36">
        <v>0</v>
      </c>
      <c r="O7" s="35"/>
      <c r="P7" s="131"/>
      <c r="Q7" s="35"/>
      <c r="R7" s="33"/>
      <c r="S7" s="131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7">
        <v>0</v>
      </c>
      <c r="D8" s="33">
        <v>0</v>
      </c>
      <c r="E8" s="44">
        <v>0</v>
      </c>
      <c r="F8" s="44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8">
        <v>0</v>
      </c>
      <c r="O8" s="35"/>
      <c r="P8" s="131"/>
      <c r="Q8" s="35"/>
      <c r="R8" s="33"/>
      <c r="S8" s="131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37">
        <v>0</v>
      </c>
      <c r="D9" s="33">
        <v>0</v>
      </c>
      <c r="E9" s="44">
        <v>0</v>
      </c>
      <c r="F9" s="44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8">
        <v>0</v>
      </c>
      <c r="O9" s="35"/>
      <c r="P9" s="131"/>
      <c r="Q9" s="35"/>
      <c r="R9" s="33"/>
      <c r="S9" s="131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37">
        <v>0</v>
      </c>
      <c r="D10" s="33">
        <v>0</v>
      </c>
      <c r="E10" s="44">
        <v>0</v>
      </c>
      <c r="F10" s="44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8">
        <v>0</v>
      </c>
      <c r="O10" s="35"/>
      <c r="P10" s="131"/>
      <c r="Q10" s="35"/>
      <c r="R10" s="33"/>
      <c r="S10" s="131"/>
      <c r="T10" s="35"/>
      <c r="U10" s="115"/>
      <c r="V10" s="115"/>
      <c r="W10" s="115"/>
      <c r="X10" s="115"/>
      <c r="Y10" s="115"/>
      <c r="Z10" s="117"/>
      <c r="AA10" s="45">
        <f>SUM(C10:Z10)</f>
        <v>0</v>
      </c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176">
        <v>0</v>
      </c>
      <c r="O11" s="35"/>
      <c r="P11" s="131"/>
      <c r="Q11" s="35"/>
      <c r="R11" s="33"/>
      <c r="S11" s="131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37">
        <v>0</v>
      </c>
      <c r="D12" s="33">
        <v>0</v>
      </c>
      <c r="E12" s="44">
        <v>0</v>
      </c>
      <c r="F12" s="44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8">
        <v>0</v>
      </c>
      <c r="O12" s="35"/>
      <c r="P12" s="131"/>
      <c r="Q12" s="35"/>
      <c r="R12" s="33"/>
      <c r="S12" s="131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33">
        <v>50</v>
      </c>
      <c r="D13" s="33">
        <v>16</v>
      </c>
      <c r="E13" s="33">
        <v>8</v>
      </c>
      <c r="F13" s="33">
        <v>8</v>
      </c>
      <c r="G13" s="33">
        <v>0</v>
      </c>
      <c r="H13" s="33">
        <v>6</v>
      </c>
      <c r="I13" s="33">
        <v>0</v>
      </c>
      <c r="J13" s="33">
        <v>0</v>
      </c>
      <c r="K13" s="33">
        <v>0</v>
      </c>
      <c r="L13" s="33">
        <v>0</v>
      </c>
      <c r="M13" s="33">
        <v>2</v>
      </c>
      <c r="N13" s="176">
        <v>0</v>
      </c>
      <c r="O13" s="35"/>
      <c r="P13" s="131"/>
      <c r="Q13" s="35"/>
      <c r="R13" s="33"/>
      <c r="S13" s="131"/>
      <c r="T13" s="35"/>
      <c r="U13" s="115"/>
      <c r="V13" s="115"/>
      <c r="W13" s="115"/>
      <c r="X13" s="115"/>
      <c r="Y13" s="115"/>
      <c r="Z13" s="117"/>
      <c r="AA13" s="45">
        <f>SUM(C13:Z13)</f>
        <v>90</v>
      </c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33">
        <v>137</v>
      </c>
      <c r="D14" s="33">
        <v>84</v>
      </c>
      <c r="E14" s="33">
        <v>51</v>
      </c>
      <c r="F14" s="33">
        <v>51</v>
      </c>
      <c r="G14" s="33">
        <v>45</v>
      </c>
      <c r="H14" s="33">
        <v>5</v>
      </c>
      <c r="I14" s="33">
        <v>0</v>
      </c>
      <c r="J14" s="33">
        <v>0</v>
      </c>
      <c r="K14" s="33">
        <v>42</v>
      </c>
      <c r="L14" s="33">
        <v>31</v>
      </c>
      <c r="M14" s="33">
        <v>35</v>
      </c>
      <c r="N14" s="176">
        <v>0</v>
      </c>
      <c r="O14" s="35"/>
      <c r="P14" s="131"/>
      <c r="Q14" s="35"/>
      <c r="R14" s="33"/>
      <c r="S14" s="131"/>
      <c r="T14" s="35"/>
      <c r="U14" s="115"/>
      <c r="V14" s="115"/>
      <c r="W14" s="115"/>
      <c r="X14" s="115"/>
      <c r="Y14" s="115"/>
      <c r="Z14" s="117"/>
      <c r="AA14" s="45">
        <f>SUM(C14:Z14)</f>
        <v>481</v>
      </c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176">
        <v>0</v>
      </c>
      <c r="O15" s="35"/>
      <c r="P15" s="131"/>
      <c r="Q15" s="35"/>
      <c r="R15" s="33"/>
      <c r="S15" s="131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176">
        <v>0</v>
      </c>
      <c r="O16" s="35"/>
      <c r="P16" s="131"/>
      <c r="Q16" s="35"/>
      <c r="R16" s="33"/>
      <c r="S16" s="131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176">
        <v>0</v>
      </c>
      <c r="O17" s="35"/>
      <c r="P17" s="131"/>
      <c r="Q17" s="35"/>
      <c r="R17" s="33"/>
      <c r="S17" s="131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33</v>
      </c>
      <c r="F18" s="33">
        <v>4</v>
      </c>
      <c r="G18" s="33">
        <v>9.5</v>
      </c>
      <c r="H18" s="33">
        <v>19</v>
      </c>
      <c r="I18" s="33">
        <v>0</v>
      </c>
      <c r="J18" s="33">
        <v>0</v>
      </c>
      <c r="K18" s="33">
        <v>0</v>
      </c>
      <c r="L18" s="33">
        <v>0</v>
      </c>
      <c r="M18" s="33">
        <v>8</v>
      </c>
      <c r="N18" s="176"/>
      <c r="O18" s="35">
        <v>0</v>
      </c>
      <c r="P18" s="131">
        <v>0</v>
      </c>
      <c r="Q18" s="35">
        <v>0</v>
      </c>
      <c r="R18" s="33">
        <v>0</v>
      </c>
      <c r="S18" s="131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7">
        <v>0</v>
      </c>
      <c r="M19" s="33">
        <v>0</v>
      </c>
      <c r="N19" s="176">
        <v>0</v>
      </c>
      <c r="O19" s="35"/>
      <c r="P19" s="131"/>
      <c r="Q19" s="35"/>
      <c r="R19" s="33"/>
      <c r="S19" s="131"/>
      <c r="T19" s="35"/>
      <c r="U19" s="115"/>
      <c r="V19" s="115"/>
      <c r="W19" s="115"/>
      <c r="X19" s="115"/>
      <c r="Y19" s="115"/>
      <c r="Z19" s="117"/>
      <c r="AA19" s="45">
        <f>SUM(C19:Z19)</f>
        <v>0</v>
      </c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7">
        <v>0</v>
      </c>
      <c r="M20" s="33">
        <v>0</v>
      </c>
      <c r="N20" s="176">
        <v>0</v>
      </c>
      <c r="O20" s="35"/>
      <c r="P20" s="131"/>
      <c r="Q20" s="35"/>
      <c r="R20" s="33"/>
      <c r="S20" s="131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7">
        <v>0</v>
      </c>
      <c r="M21" s="33">
        <v>0</v>
      </c>
      <c r="N21" s="176">
        <v>0</v>
      </c>
      <c r="O21" s="35"/>
      <c r="P21" s="131"/>
      <c r="Q21" s="35"/>
      <c r="R21" s="33"/>
      <c r="S21" s="131"/>
      <c r="T21" s="35"/>
      <c r="U21" s="115"/>
      <c r="V21" s="115"/>
      <c r="W21" s="115"/>
      <c r="X21" s="115"/>
      <c r="Y21" s="115"/>
      <c r="Z21" s="117"/>
      <c r="AA21" s="45">
        <f>SUM(C21:Z21)</f>
        <v>0</v>
      </c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7">
        <v>0</v>
      </c>
      <c r="M22" s="33">
        <v>0</v>
      </c>
      <c r="N22" s="176">
        <v>0</v>
      </c>
      <c r="O22" s="35"/>
      <c r="P22" s="131"/>
      <c r="Q22" s="35"/>
      <c r="R22" s="33"/>
      <c r="S22" s="131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55">
        <v>0</v>
      </c>
      <c r="D23" s="155">
        <v>0</v>
      </c>
      <c r="E23" s="155">
        <v>0</v>
      </c>
      <c r="F23" s="155">
        <v>0</v>
      </c>
      <c r="G23" s="155">
        <v>0</v>
      </c>
      <c r="H23" s="155">
        <v>0</v>
      </c>
      <c r="I23" s="155">
        <v>0</v>
      </c>
      <c r="J23" s="155">
        <v>0</v>
      </c>
      <c r="K23" s="155">
        <v>0</v>
      </c>
      <c r="L23" s="39">
        <v>0</v>
      </c>
      <c r="M23" s="155">
        <v>0</v>
      </c>
      <c r="N23" s="235">
        <v>0</v>
      </c>
      <c r="O23" s="35"/>
      <c r="P23" s="131"/>
      <c r="Q23" s="35"/>
      <c r="R23" s="33"/>
      <c r="S23" s="131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55">
        <v>0</v>
      </c>
      <c r="D24" s="155">
        <v>0</v>
      </c>
      <c r="E24" s="155">
        <v>0</v>
      </c>
      <c r="F24" s="155">
        <v>0</v>
      </c>
      <c r="G24" s="155">
        <v>0</v>
      </c>
      <c r="H24" s="155">
        <v>0</v>
      </c>
      <c r="I24" s="39">
        <v>0</v>
      </c>
      <c r="J24" s="155">
        <v>0</v>
      </c>
      <c r="K24" s="155">
        <v>0</v>
      </c>
      <c r="L24" s="39">
        <v>0</v>
      </c>
      <c r="M24" s="155">
        <v>0</v>
      </c>
      <c r="N24" s="40">
        <v>0</v>
      </c>
      <c r="O24" s="35"/>
      <c r="P24" s="131"/>
      <c r="Q24" s="35"/>
      <c r="R24" s="33"/>
      <c r="S24" s="131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39">
        <v>0</v>
      </c>
      <c r="J25" s="155">
        <v>0</v>
      </c>
      <c r="K25" s="39">
        <v>0</v>
      </c>
      <c r="L25" s="39">
        <v>0</v>
      </c>
      <c r="M25" s="155">
        <v>0</v>
      </c>
      <c r="N25" s="40">
        <v>0</v>
      </c>
      <c r="O25" s="35"/>
      <c r="P25" s="131"/>
      <c r="Q25" s="35"/>
      <c r="R25" s="33"/>
      <c r="S25" s="131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55">
        <v>0</v>
      </c>
      <c r="D26" s="155">
        <v>0</v>
      </c>
      <c r="E26" s="155">
        <v>0</v>
      </c>
      <c r="F26" s="155">
        <v>0</v>
      </c>
      <c r="G26" s="155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40">
        <v>0</v>
      </c>
      <c r="O26" s="35"/>
      <c r="P26" s="131"/>
      <c r="Q26" s="35"/>
      <c r="R26" s="33"/>
      <c r="S26" s="131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39">
        <v>0</v>
      </c>
      <c r="D27" s="39">
        <v>0</v>
      </c>
      <c r="E27" s="39">
        <v>0</v>
      </c>
      <c r="F27" s="132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35"/>
      <c r="P27" s="131"/>
      <c r="Q27" s="35"/>
      <c r="R27" s="33"/>
      <c r="S27" s="131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ht="14.7" thickBot="1" x14ac:dyDescent="0.6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131"/>
      <c r="Q28" s="35"/>
      <c r="R28" s="33"/>
      <c r="S28" s="131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SUM(C8:C28)</f>
        <v>187</v>
      </c>
      <c r="D29" s="41">
        <f t="shared" ref="D29:N29" si="1">SUM(D8:D28)</f>
        <v>100</v>
      </c>
      <c r="E29" s="41">
        <f t="shared" si="1"/>
        <v>92</v>
      </c>
      <c r="F29" s="41">
        <f t="shared" si="1"/>
        <v>63</v>
      </c>
      <c r="G29" s="41">
        <f t="shared" si="1"/>
        <v>54.5</v>
      </c>
      <c r="H29" s="41">
        <f t="shared" si="1"/>
        <v>30</v>
      </c>
      <c r="I29" s="41">
        <f t="shared" si="1"/>
        <v>0</v>
      </c>
      <c r="J29" s="41">
        <f t="shared" si="1"/>
        <v>0</v>
      </c>
      <c r="K29" s="41">
        <f t="shared" si="1"/>
        <v>42</v>
      </c>
      <c r="L29" s="41">
        <f t="shared" si="1"/>
        <v>31</v>
      </c>
      <c r="M29" s="41">
        <f t="shared" si="1"/>
        <v>45</v>
      </c>
      <c r="N29" s="42">
        <f t="shared" si="1"/>
        <v>0</v>
      </c>
      <c r="O29" s="41">
        <f t="shared" ref="O29:Z29" si="2">SUM(O8:O28)</f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1">
        <f t="shared" si="2"/>
        <v>0</v>
      </c>
      <c r="U29" s="41">
        <f t="shared" si="2"/>
        <v>0</v>
      </c>
      <c r="V29" s="41">
        <f t="shared" si="2"/>
        <v>0</v>
      </c>
      <c r="W29" s="41">
        <f t="shared" si="2"/>
        <v>0</v>
      </c>
      <c r="X29" s="41">
        <f t="shared" si="2"/>
        <v>0</v>
      </c>
      <c r="Y29" s="41">
        <f t="shared" si="2"/>
        <v>0</v>
      </c>
      <c r="Z29" s="84">
        <f t="shared" si="2"/>
        <v>0</v>
      </c>
      <c r="AB29" s="17"/>
      <c r="AC29" s="186"/>
      <c r="AD29" s="192"/>
    </row>
    <row r="36" spans="2:26" ht="20.399999999999999" x14ac:dyDescent="0.75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x14ac:dyDescent="0.55000000000000004">
      <c r="B37" s="4"/>
      <c r="C37" s="5" t="s">
        <v>116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116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x14ac:dyDescent="0.55000000000000004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x14ac:dyDescent="0.55000000000000004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O4:Z4"/>
    <mergeCell ref="C36:N36"/>
    <mergeCell ref="O36:Z36"/>
  </mergeCells>
  <hyperlinks>
    <hyperlink ref="B1" location="ESTA_Projects!A1" display="Return to Projects" xr:uid="{98DEC83C-AFC3-46F1-83B6-46E7753BD8B1}"/>
  </hyperlink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58BE-56E2-4EAE-9ACA-A56A2A67C56F}">
  <dimension ref="A1:AE55"/>
  <sheetViews>
    <sheetView showZeros="0" zoomScale="80" zoomScaleNormal="80" workbookViewId="0">
      <selection activeCell="D29" sqref="D29:Z29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168</v>
      </c>
      <c r="G3" s="1">
        <v>168</v>
      </c>
      <c r="H3" s="1">
        <v>176</v>
      </c>
      <c r="I3" s="1">
        <v>160</v>
      </c>
      <c r="J3" s="1">
        <v>184</v>
      </c>
      <c r="K3" s="1">
        <v>168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184</v>
      </c>
      <c r="R3">
        <v>160</v>
      </c>
      <c r="S3">
        <v>176</v>
      </c>
      <c r="T3">
        <v>168</v>
      </c>
      <c r="U3">
        <v>160</v>
      </c>
      <c r="V3">
        <v>184</v>
      </c>
      <c r="W3">
        <v>160</v>
      </c>
      <c r="X3">
        <v>168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130">
        <v>0</v>
      </c>
      <c r="D6" s="131">
        <v>0</v>
      </c>
      <c r="E6" s="131">
        <v>0</v>
      </c>
      <c r="F6" s="131">
        <v>0</v>
      </c>
      <c r="G6" s="35">
        <v>0</v>
      </c>
      <c r="H6" s="35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35"/>
      <c r="Q6" s="35"/>
      <c r="R6" s="132"/>
      <c r="S6" s="35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131">
        <v>0</v>
      </c>
      <c r="D7" s="131">
        <v>0</v>
      </c>
      <c r="E7" s="131">
        <v>0</v>
      </c>
      <c r="F7" s="131">
        <v>0</v>
      </c>
      <c r="G7" s="35">
        <v>0</v>
      </c>
      <c r="H7" s="35">
        <v>0</v>
      </c>
      <c r="I7" s="170">
        <v>0</v>
      </c>
      <c r="J7" s="115">
        <v>0</v>
      </c>
      <c r="K7" s="115">
        <v>0</v>
      </c>
      <c r="L7" s="115">
        <v>0</v>
      </c>
      <c r="M7" s="115">
        <v>0</v>
      </c>
      <c r="N7" s="175">
        <v>0</v>
      </c>
      <c r="O7" s="35"/>
      <c r="P7" s="35"/>
      <c r="Q7" s="35"/>
      <c r="R7" s="132"/>
      <c r="S7" s="35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44">
        <v>0</v>
      </c>
      <c r="D8" s="44">
        <v>0</v>
      </c>
      <c r="E8" s="44">
        <v>0</v>
      </c>
      <c r="F8" s="44">
        <v>0</v>
      </c>
      <c r="G8" s="33">
        <v>0</v>
      </c>
      <c r="H8" s="33">
        <v>0</v>
      </c>
      <c r="I8" s="33">
        <v>0</v>
      </c>
      <c r="J8" s="33">
        <v>0</v>
      </c>
      <c r="K8" s="37">
        <v>0</v>
      </c>
      <c r="L8" s="37">
        <v>0</v>
      </c>
      <c r="M8" s="37">
        <v>0</v>
      </c>
      <c r="N8" s="179">
        <v>0</v>
      </c>
      <c r="O8" s="35"/>
      <c r="P8" s="35"/>
      <c r="Q8" s="35"/>
      <c r="R8" s="132"/>
      <c r="S8" s="35"/>
      <c r="T8" s="35"/>
      <c r="U8" s="115"/>
      <c r="V8" s="115"/>
      <c r="W8" s="115"/>
      <c r="X8" s="115"/>
      <c r="Y8" s="115"/>
      <c r="Z8" s="117"/>
      <c r="AB8" s="16"/>
      <c r="AC8" s="164"/>
      <c r="AD8" s="191">
        <f>AC8-AB8</f>
        <v>0</v>
      </c>
    </row>
    <row r="9" spans="1:31" x14ac:dyDescent="0.55000000000000004">
      <c r="B9" s="8" t="str">
        <f>'Summary-hours'!B9</f>
        <v>Alaghehband</v>
      </c>
      <c r="C9" s="44">
        <v>0</v>
      </c>
      <c r="D9" s="44">
        <v>0</v>
      </c>
      <c r="E9" s="44">
        <v>0</v>
      </c>
      <c r="F9" s="44">
        <v>0</v>
      </c>
      <c r="G9" s="33">
        <v>0</v>
      </c>
      <c r="H9" s="33">
        <v>0</v>
      </c>
      <c r="I9" s="33">
        <v>0</v>
      </c>
      <c r="J9" s="33">
        <v>0</v>
      </c>
      <c r="K9" s="37">
        <v>0</v>
      </c>
      <c r="L9" s="37">
        <v>0</v>
      </c>
      <c r="M9" s="37">
        <v>0</v>
      </c>
      <c r="N9" s="179">
        <v>0</v>
      </c>
      <c r="O9" s="35"/>
      <c r="P9" s="35"/>
      <c r="Q9" s="35"/>
      <c r="R9" s="132"/>
      <c r="S9" s="35"/>
      <c r="T9" s="35"/>
      <c r="U9" s="115"/>
      <c r="V9" s="115"/>
      <c r="W9" s="115"/>
      <c r="X9" s="115"/>
      <c r="Y9" s="115"/>
      <c r="Z9" s="117"/>
      <c r="AB9" s="16"/>
      <c r="AC9" s="164"/>
      <c r="AD9" s="191"/>
    </row>
    <row r="10" spans="1:31" x14ac:dyDescent="0.55000000000000004">
      <c r="B10" s="8">
        <f>'Summary-hours'!B10</f>
        <v>0</v>
      </c>
      <c r="C10" s="44">
        <v>0</v>
      </c>
      <c r="D10" s="44">
        <v>0</v>
      </c>
      <c r="E10" s="44">
        <v>0</v>
      </c>
      <c r="F10" s="44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7">
        <v>0</v>
      </c>
      <c r="M10" s="37">
        <v>0</v>
      </c>
      <c r="N10" s="179">
        <v>0</v>
      </c>
      <c r="O10" s="35"/>
      <c r="P10" s="35"/>
      <c r="Q10" s="35"/>
      <c r="R10" s="132"/>
      <c r="S10" s="35"/>
      <c r="T10" s="35"/>
      <c r="U10" s="115"/>
      <c r="V10" s="115"/>
      <c r="W10" s="115"/>
      <c r="X10" s="115"/>
      <c r="Y10" s="115"/>
      <c r="Z10" s="117"/>
      <c r="AB10" s="16"/>
      <c r="AC10" s="164"/>
      <c r="AD10" s="191"/>
    </row>
    <row r="11" spans="1:31" x14ac:dyDescent="0.55000000000000004">
      <c r="B11" s="8" t="str">
        <f>'Summary-hours'!B11</f>
        <v>Caceres</v>
      </c>
      <c r="C11" s="44">
        <v>0</v>
      </c>
      <c r="D11" s="44">
        <v>0</v>
      </c>
      <c r="E11" s="44">
        <v>0</v>
      </c>
      <c r="F11" s="44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179">
        <v>0</v>
      </c>
      <c r="O11" s="35"/>
      <c r="P11" s="35"/>
      <c r="Q11" s="35"/>
      <c r="R11" s="132"/>
      <c r="S11" s="35"/>
      <c r="T11" s="35"/>
      <c r="U11" s="115"/>
      <c r="V11" s="115"/>
      <c r="W11" s="115"/>
      <c r="X11" s="115"/>
      <c r="Y11" s="115"/>
      <c r="Z11" s="117"/>
      <c r="AB11" s="16"/>
      <c r="AC11" s="164"/>
      <c r="AD11" s="191">
        <f t="shared" ref="AD11:AD28" si="0">AC11-AB11</f>
        <v>0</v>
      </c>
    </row>
    <row r="12" spans="1:31" x14ac:dyDescent="0.55000000000000004">
      <c r="B12" s="8" t="str">
        <f>'Summary-hours'!B12</f>
        <v>Coyle</v>
      </c>
      <c r="C12" s="44">
        <v>0</v>
      </c>
      <c r="D12" s="44">
        <v>0</v>
      </c>
      <c r="E12" s="44">
        <v>0</v>
      </c>
      <c r="F12" s="44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179">
        <v>0</v>
      </c>
      <c r="O12" s="35"/>
      <c r="P12" s="35"/>
      <c r="Q12" s="35"/>
      <c r="R12" s="132"/>
      <c r="S12" s="35"/>
      <c r="T12" s="35"/>
      <c r="U12" s="115"/>
      <c r="V12" s="115"/>
      <c r="W12" s="115"/>
      <c r="X12" s="115"/>
      <c r="Y12" s="115"/>
      <c r="Z12" s="117"/>
      <c r="AB12" s="16"/>
      <c r="AC12" s="164"/>
      <c r="AD12" s="191"/>
    </row>
    <row r="13" spans="1:31" x14ac:dyDescent="0.55000000000000004">
      <c r="B13" s="8" t="str">
        <f>'Summary-hours'!B13</f>
        <v>Farah</v>
      </c>
      <c r="C13" s="44">
        <v>0</v>
      </c>
      <c r="D13" s="44">
        <v>0</v>
      </c>
      <c r="E13" s="44">
        <v>0</v>
      </c>
      <c r="F13" s="44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7">
        <v>0</v>
      </c>
      <c r="M13" s="37">
        <v>0</v>
      </c>
      <c r="N13" s="179">
        <v>0</v>
      </c>
      <c r="O13" s="35"/>
      <c r="P13" s="35"/>
      <c r="Q13" s="35"/>
      <c r="R13" s="132"/>
      <c r="S13" s="35"/>
      <c r="T13" s="35"/>
      <c r="U13" s="115"/>
      <c r="V13" s="115"/>
      <c r="W13" s="115"/>
      <c r="X13" s="115"/>
      <c r="Y13" s="115"/>
      <c r="Z13" s="117"/>
      <c r="AB13" s="16"/>
      <c r="AC13" s="164"/>
      <c r="AD13" s="191">
        <f t="shared" si="0"/>
        <v>0</v>
      </c>
    </row>
    <row r="14" spans="1:31" x14ac:dyDescent="0.55000000000000004">
      <c r="B14" s="8" t="str">
        <f>'Summary-hours'!B14</f>
        <v>Fustar</v>
      </c>
      <c r="C14" s="44">
        <v>0</v>
      </c>
      <c r="D14" s="44">
        <v>0</v>
      </c>
      <c r="E14" s="44">
        <v>0</v>
      </c>
      <c r="F14" s="44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7">
        <v>0</v>
      </c>
      <c r="M14" s="37">
        <v>0</v>
      </c>
      <c r="N14" s="179">
        <v>0</v>
      </c>
      <c r="O14" s="35"/>
      <c r="P14" s="35"/>
      <c r="Q14" s="35"/>
      <c r="R14" s="132"/>
      <c r="S14" s="35"/>
      <c r="T14" s="35"/>
      <c r="U14" s="115"/>
      <c r="V14" s="115"/>
      <c r="W14" s="115"/>
      <c r="X14" s="115"/>
      <c r="Y14" s="115"/>
      <c r="Z14" s="117"/>
      <c r="AB14" s="16"/>
      <c r="AC14" s="164"/>
      <c r="AD14" s="191">
        <f t="shared" si="0"/>
        <v>0</v>
      </c>
    </row>
    <row r="15" spans="1:31" x14ac:dyDescent="0.55000000000000004">
      <c r="B15" s="8" t="str">
        <f>'Summary-hours'!B15</f>
        <v>Ocando</v>
      </c>
      <c r="C15" s="44">
        <v>0</v>
      </c>
      <c r="D15" s="44">
        <v>0</v>
      </c>
      <c r="E15" s="44">
        <v>0</v>
      </c>
      <c r="F15" s="44">
        <v>0</v>
      </c>
      <c r="G15" s="33">
        <v>0</v>
      </c>
      <c r="H15" s="33">
        <v>0</v>
      </c>
      <c r="I15" s="33">
        <v>0</v>
      </c>
      <c r="J15" s="37">
        <v>0</v>
      </c>
      <c r="K15" s="33">
        <v>0</v>
      </c>
      <c r="L15" s="37">
        <v>0</v>
      </c>
      <c r="M15" s="37">
        <v>0</v>
      </c>
      <c r="N15" s="179">
        <v>0</v>
      </c>
      <c r="O15" s="35"/>
      <c r="P15" s="35"/>
      <c r="Q15" s="35"/>
      <c r="R15" s="132"/>
      <c r="S15" s="35"/>
      <c r="T15" s="35"/>
      <c r="U15" s="115"/>
      <c r="V15" s="115"/>
      <c r="W15" s="115"/>
      <c r="X15" s="115"/>
      <c r="Y15" s="115"/>
      <c r="Z15" s="117"/>
      <c r="AB15" s="16"/>
      <c r="AC15" s="164"/>
      <c r="AD15" s="191">
        <f t="shared" si="0"/>
        <v>0</v>
      </c>
    </row>
    <row r="16" spans="1:31" x14ac:dyDescent="0.55000000000000004">
      <c r="B16" s="8" t="str">
        <f>'Summary-hours'!B16</f>
        <v>Paniagua</v>
      </c>
      <c r="C16" s="44">
        <v>0</v>
      </c>
      <c r="D16" s="44">
        <v>0</v>
      </c>
      <c r="E16" s="44">
        <v>0</v>
      </c>
      <c r="F16" s="44">
        <v>0</v>
      </c>
      <c r="G16" s="33">
        <v>0</v>
      </c>
      <c r="H16" s="33">
        <v>0</v>
      </c>
      <c r="I16" s="33">
        <v>0</v>
      </c>
      <c r="J16" s="37">
        <v>0</v>
      </c>
      <c r="K16" s="33">
        <v>0</v>
      </c>
      <c r="L16" s="37">
        <v>0</v>
      </c>
      <c r="M16" s="37">
        <v>0</v>
      </c>
      <c r="N16" s="179">
        <v>0</v>
      </c>
      <c r="O16" s="35"/>
      <c r="P16" s="35"/>
      <c r="Q16" s="35"/>
      <c r="R16" s="132"/>
      <c r="S16" s="35"/>
      <c r="T16" s="35"/>
      <c r="U16" s="115"/>
      <c r="V16" s="115"/>
      <c r="W16" s="115"/>
      <c r="X16" s="115"/>
      <c r="Y16" s="115"/>
      <c r="Z16" s="117"/>
      <c r="AB16" s="16"/>
      <c r="AC16" s="164"/>
      <c r="AD16" s="191">
        <f t="shared" si="0"/>
        <v>0</v>
      </c>
    </row>
    <row r="17" spans="2:30" x14ac:dyDescent="0.55000000000000004">
      <c r="B17" s="8" t="str">
        <f>'Summary-hours'!B17</f>
        <v>Rodas</v>
      </c>
      <c r="C17" s="44">
        <v>0</v>
      </c>
      <c r="D17" s="44">
        <v>0</v>
      </c>
      <c r="E17" s="44">
        <v>0</v>
      </c>
      <c r="F17" s="44">
        <v>0</v>
      </c>
      <c r="G17" s="33">
        <v>0</v>
      </c>
      <c r="H17" s="33">
        <v>0</v>
      </c>
      <c r="I17" s="33">
        <v>0</v>
      </c>
      <c r="J17" s="37">
        <v>0</v>
      </c>
      <c r="K17" s="33">
        <v>0</v>
      </c>
      <c r="L17" s="37">
        <v>0</v>
      </c>
      <c r="M17" s="37">
        <v>0</v>
      </c>
      <c r="N17" s="179">
        <v>0</v>
      </c>
      <c r="O17" s="35"/>
      <c r="P17" s="35"/>
      <c r="Q17" s="35"/>
      <c r="R17" s="132"/>
      <c r="S17" s="35"/>
      <c r="T17" s="35"/>
      <c r="U17" s="115"/>
      <c r="V17" s="115"/>
      <c r="W17" s="115"/>
      <c r="X17" s="115"/>
      <c r="Y17" s="115"/>
      <c r="Z17" s="117"/>
      <c r="AB17" s="16"/>
      <c r="AC17" s="164"/>
      <c r="AD17" s="191">
        <f t="shared" si="0"/>
        <v>0</v>
      </c>
    </row>
    <row r="18" spans="2:30" x14ac:dyDescent="0.55000000000000004">
      <c r="B18" s="8" t="str">
        <f>'Summary-hours'!B18</f>
        <v>Saffarpour</v>
      </c>
      <c r="C18" s="44">
        <v>0</v>
      </c>
      <c r="D18" s="44">
        <v>0</v>
      </c>
      <c r="E18" s="44">
        <v>0.5</v>
      </c>
      <c r="F18" s="44">
        <v>6.5</v>
      </c>
      <c r="G18" s="33">
        <v>16</v>
      </c>
      <c r="H18" s="33">
        <v>0</v>
      </c>
      <c r="I18" s="33">
        <v>0</v>
      </c>
      <c r="J18" s="37">
        <v>0</v>
      </c>
      <c r="K18" s="33">
        <v>0</v>
      </c>
      <c r="L18" s="37">
        <v>0</v>
      </c>
      <c r="M18" s="37">
        <v>0</v>
      </c>
      <c r="N18" s="179">
        <v>0</v>
      </c>
      <c r="O18" s="35"/>
      <c r="P18" s="35"/>
      <c r="Q18" s="35"/>
      <c r="R18" s="132"/>
      <c r="S18" s="35"/>
      <c r="T18" s="35"/>
      <c r="U18" s="115"/>
      <c r="V18" s="115"/>
      <c r="W18" s="115"/>
      <c r="X18" s="115"/>
      <c r="Y18" s="115"/>
      <c r="Z18" s="117"/>
      <c r="AB18" s="16"/>
      <c r="AC18" s="164"/>
      <c r="AD18" s="191"/>
    </row>
    <row r="19" spans="2:30" x14ac:dyDescent="0.55000000000000004">
      <c r="B19" s="82" t="str">
        <f>'Summary-hours'!B19</f>
        <v>Shaeffer</v>
      </c>
      <c r="C19" s="44">
        <v>0</v>
      </c>
      <c r="D19" s="44">
        <v>0</v>
      </c>
      <c r="E19" s="44">
        <v>0</v>
      </c>
      <c r="F19" s="44">
        <v>0</v>
      </c>
      <c r="G19" s="33">
        <v>0</v>
      </c>
      <c r="H19" s="33">
        <v>0</v>
      </c>
      <c r="I19" s="33">
        <v>0</v>
      </c>
      <c r="J19" s="37">
        <v>0</v>
      </c>
      <c r="K19" s="33">
        <v>0</v>
      </c>
      <c r="L19" s="37">
        <v>0</v>
      </c>
      <c r="M19" s="37">
        <v>0</v>
      </c>
      <c r="N19" s="179">
        <v>0</v>
      </c>
      <c r="O19" s="35"/>
      <c r="P19" s="35"/>
      <c r="Q19" s="35"/>
      <c r="R19" s="132"/>
      <c r="S19" s="35"/>
      <c r="T19" s="35"/>
      <c r="U19" s="115"/>
      <c r="V19" s="115"/>
      <c r="W19" s="115"/>
      <c r="X19" s="115"/>
      <c r="Y19" s="115"/>
      <c r="Z19" s="117"/>
      <c r="AB19" s="16"/>
      <c r="AC19" s="164"/>
      <c r="AD19" s="191">
        <f t="shared" si="0"/>
        <v>0</v>
      </c>
    </row>
    <row r="20" spans="2:30" x14ac:dyDescent="0.55000000000000004">
      <c r="B20" s="82" t="str">
        <f>'Summary-hours'!B20</f>
        <v>Songpol</v>
      </c>
      <c r="C20" s="44">
        <v>0</v>
      </c>
      <c r="D20" s="44">
        <v>0</v>
      </c>
      <c r="E20" s="44">
        <v>0</v>
      </c>
      <c r="F20" s="44">
        <v>0</v>
      </c>
      <c r="G20" s="33">
        <v>0</v>
      </c>
      <c r="H20" s="33">
        <v>0</v>
      </c>
      <c r="I20" s="37">
        <v>0</v>
      </c>
      <c r="J20" s="37">
        <v>0</v>
      </c>
      <c r="K20" s="33">
        <v>0</v>
      </c>
      <c r="L20" s="37">
        <v>0</v>
      </c>
      <c r="M20" s="37">
        <v>0</v>
      </c>
      <c r="N20" s="179">
        <v>0</v>
      </c>
      <c r="O20" s="35"/>
      <c r="P20" s="35"/>
      <c r="Q20" s="35"/>
      <c r="R20" s="132"/>
      <c r="S20" s="35"/>
      <c r="T20" s="35"/>
      <c r="U20" s="115"/>
      <c r="V20" s="115"/>
      <c r="W20" s="115"/>
      <c r="X20" s="115"/>
      <c r="Y20" s="115"/>
      <c r="Z20" s="117"/>
      <c r="AB20" s="16"/>
      <c r="AC20" s="164"/>
      <c r="AD20" s="191">
        <f t="shared" si="0"/>
        <v>0</v>
      </c>
    </row>
    <row r="21" spans="2:30" x14ac:dyDescent="0.55000000000000004">
      <c r="B21" s="8" t="str">
        <f>'Summary-hours'!B21</f>
        <v>Uluski</v>
      </c>
      <c r="C21" s="44">
        <v>0</v>
      </c>
      <c r="D21" s="44">
        <v>0</v>
      </c>
      <c r="E21" s="44">
        <v>0</v>
      </c>
      <c r="F21" s="37">
        <v>0</v>
      </c>
      <c r="G21" s="33">
        <v>0</v>
      </c>
      <c r="H21" s="33">
        <v>0</v>
      </c>
      <c r="I21" s="37">
        <v>0</v>
      </c>
      <c r="J21" s="37">
        <v>0</v>
      </c>
      <c r="K21" s="33">
        <v>0</v>
      </c>
      <c r="L21" s="37">
        <v>0</v>
      </c>
      <c r="M21" s="37">
        <v>0</v>
      </c>
      <c r="N21" s="179">
        <v>0</v>
      </c>
      <c r="O21" s="35"/>
      <c r="P21" s="35"/>
      <c r="Q21" s="35"/>
      <c r="R21" s="132"/>
      <c r="S21" s="35"/>
      <c r="T21" s="35"/>
      <c r="U21" s="115"/>
      <c r="V21" s="115"/>
      <c r="W21" s="115"/>
      <c r="X21" s="115"/>
      <c r="Y21" s="115"/>
      <c r="Z21" s="117"/>
      <c r="AB21" s="16"/>
      <c r="AC21" s="164"/>
      <c r="AD21" s="191">
        <f t="shared" si="0"/>
        <v>0</v>
      </c>
    </row>
    <row r="22" spans="2:30" x14ac:dyDescent="0.55000000000000004">
      <c r="B22" s="8" t="str">
        <f>'Summary-hours'!B22</f>
        <v>Wasley</v>
      </c>
      <c r="C22" s="44">
        <v>0</v>
      </c>
      <c r="D22" s="44">
        <v>0</v>
      </c>
      <c r="E22" s="44">
        <v>0</v>
      </c>
      <c r="F22" s="37">
        <v>0</v>
      </c>
      <c r="G22" s="33">
        <v>0</v>
      </c>
      <c r="H22" s="33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179">
        <v>0</v>
      </c>
      <c r="O22" s="35"/>
      <c r="P22" s="35"/>
      <c r="Q22" s="35"/>
      <c r="R22" s="132"/>
      <c r="S22" s="35"/>
      <c r="T22" s="35"/>
      <c r="U22" s="115"/>
      <c r="V22" s="115"/>
      <c r="W22" s="115"/>
      <c r="X22" s="115"/>
      <c r="Y22" s="115"/>
      <c r="Z22" s="117"/>
      <c r="AB22" s="16"/>
      <c r="AC22" s="164"/>
      <c r="AD22" s="191">
        <f t="shared" si="0"/>
        <v>0</v>
      </c>
    </row>
    <row r="23" spans="2:30" x14ac:dyDescent="0.55000000000000004">
      <c r="B23" s="82" t="str">
        <f>'Summary-hours'!B23</f>
        <v>Abad</v>
      </c>
      <c r="C23" s="132">
        <v>0</v>
      </c>
      <c r="D23" s="132">
        <v>0</v>
      </c>
      <c r="E23" s="132">
        <v>0</v>
      </c>
      <c r="F23" s="132">
        <v>0</v>
      </c>
      <c r="G23" s="155">
        <v>0</v>
      </c>
      <c r="H23" s="125">
        <v>0</v>
      </c>
      <c r="I23" s="158">
        <v>0</v>
      </c>
      <c r="J23" s="123">
        <v>0</v>
      </c>
      <c r="K23" s="123">
        <v>0</v>
      </c>
      <c r="L23" s="123">
        <v>0</v>
      </c>
      <c r="M23" s="123">
        <v>0</v>
      </c>
      <c r="N23" s="180">
        <v>0</v>
      </c>
      <c r="O23" s="35"/>
      <c r="P23" s="35"/>
      <c r="Q23" s="35"/>
      <c r="R23" s="132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>
        <f t="shared" si="0"/>
        <v>0</v>
      </c>
    </row>
    <row r="24" spans="2:30" x14ac:dyDescent="0.55000000000000004">
      <c r="B24" s="82">
        <f>'Summary-hours'!B24</f>
        <v>0</v>
      </c>
      <c r="C24" s="132">
        <v>0</v>
      </c>
      <c r="D24" s="132">
        <v>0</v>
      </c>
      <c r="E24" s="132">
        <v>0</v>
      </c>
      <c r="F24" s="132">
        <v>0</v>
      </c>
      <c r="G24" s="155">
        <v>0</v>
      </c>
      <c r="H24" s="125">
        <v>0</v>
      </c>
      <c r="I24" s="158">
        <v>0</v>
      </c>
      <c r="J24" s="123">
        <v>0</v>
      </c>
      <c r="K24" s="123">
        <v>0</v>
      </c>
      <c r="L24" s="123">
        <v>0</v>
      </c>
      <c r="M24" s="123">
        <v>0</v>
      </c>
      <c r="N24" s="180">
        <v>0</v>
      </c>
      <c r="O24" s="35"/>
      <c r="P24" s="35"/>
      <c r="Q24" s="35"/>
      <c r="R24" s="132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>
        <f t="shared" si="0"/>
        <v>0</v>
      </c>
    </row>
    <row r="25" spans="2:30" x14ac:dyDescent="0.55000000000000004">
      <c r="B25" s="82">
        <f>'Summary-hours'!B25</f>
        <v>0</v>
      </c>
      <c r="C25" s="132">
        <v>0</v>
      </c>
      <c r="D25" s="132">
        <v>0</v>
      </c>
      <c r="E25" s="132">
        <v>0</v>
      </c>
      <c r="F25" s="132">
        <v>0</v>
      </c>
      <c r="G25" s="155">
        <v>0</v>
      </c>
      <c r="H25" s="125">
        <v>0</v>
      </c>
      <c r="I25" s="158">
        <v>0</v>
      </c>
      <c r="J25" s="123">
        <v>0</v>
      </c>
      <c r="K25" s="123">
        <v>0</v>
      </c>
      <c r="L25" s="123">
        <v>0</v>
      </c>
      <c r="M25" s="123">
        <v>0</v>
      </c>
      <c r="N25" s="180">
        <v>0</v>
      </c>
      <c r="O25" s="35"/>
      <c r="P25" s="35"/>
      <c r="Q25" s="35"/>
      <c r="R25" s="132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>
        <f t="shared" si="0"/>
        <v>0</v>
      </c>
    </row>
    <row r="26" spans="2:30" x14ac:dyDescent="0.55000000000000004">
      <c r="B26" s="82">
        <f>'Summary-hours'!B26</f>
        <v>0</v>
      </c>
      <c r="C26" s="132">
        <v>0</v>
      </c>
      <c r="D26" s="132">
        <v>0</v>
      </c>
      <c r="E26" s="132">
        <v>0</v>
      </c>
      <c r="F26" s="132">
        <v>0</v>
      </c>
      <c r="G26" s="155">
        <v>0</v>
      </c>
      <c r="H26" s="125">
        <v>0</v>
      </c>
      <c r="I26" s="158">
        <v>0</v>
      </c>
      <c r="J26" s="123">
        <v>0</v>
      </c>
      <c r="K26" s="123">
        <v>0</v>
      </c>
      <c r="L26" s="123">
        <v>0</v>
      </c>
      <c r="M26" s="123">
        <v>0</v>
      </c>
      <c r="N26" s="180">
        <v>0</v>
      </c>
      <c r="O26" s="35"/>
      <c r="P26" s="35"/>
      <c r="Q26" s="35"/>
      <c r="R26" s="132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>
        <f t="shared" si="0"/>
        <v>0</v>
      </c>
    </row>
    <row r="27" spans="2:30" x14ac:dyDescent="0.55000000000000004">
      <c r="B27" s="82">
        <f>'Summary-hours'!B27</f>
        <v>0</v>
      </c>
      <c r="C27" s="132">
        <v>0</v>
      </c>
      <c r="D27" s="132">
        <v>0</v>
      </c>
      <c r="E27" s="132">
        <v>0</v>
      </c>
      <c r="F27" s="132">
        <v>0</v>
      </c>
      <c r="G27" s="155">
        <v>0</v>
      </c>
      <c r="H27" s="125">
        <v>0</v>
      </c>
      <c r="I27" s="158">
        <v>0</v>
      </c>
      <c r="J27" s="123">
        <v>0</v>
      </c>
      <c r="K27" s="123">
        <v>0</v>
      </c>
      <c r="L27" s="123">
        <v>0</v>
      </c>
      <c r="M27" s="123">
        <v>0</v>
      </c>
      <c r="N27" s="180">
        <v>0</v>
      </c>
      <c r="O27" s="35"/>
      <c r="P27" s="35"/>
      <c r="Q27" s="35"/>
      <c r="R27" s="132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>
        <f t="shared" si="0"/>
        <v>0</v>
      </c>
    </row>
    <row r="28" spans="2:30" ht="14.7" thickBot="1" x14ac:dyDescent="0.6">
      <c r="B28" s="82">
        <f>'Summary-hours'!B28</f>
        <v>0</v>
      </c>
      <c r="C28" s="132">
        <v>0</v>
      </c>
      <c r="D28" s="132">
        <v>0</v>
      </c>
      <c r="E28" s="132">
        <v>0</v>
      </c>
      <c r="F28" s="132">
        <v>0</v>
      </c>
      <c r="G28" s="155">
        <v>0</v>
      </c>
      <c r="H28" s="39">
        <v>0</v>
      </c>
      <c r="I28" s="116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35"/>
      <c r="P28" s="35"/>
      <c r="Q28" s="35"/>
      <c r="R28" s="132"/>
      <c r="S28" s="35"/>
      <c r="T28" s="35"/>
      <c r="U28" s="115"/>
      <c r="V28" s="115"/>
      <c r="W28" s="115"/>
      <c r="X28" s="115"/>
      <c r="Y28" s="115"/>
      <c r="Z28" s="117"/>
      <c r="AB28" s="16"/>
      <c r="AC28" s="164"/>
      <c r="AD28" s="191">
        <f t="shared" si="0"/>
        <v>0</v>
      </c>
    </row>
    <row r="29" spans="2:30" ht="14.7" thickBot="1" x14ac:dyDescent="0.6">
      <c r="B29" s="12" t="s">
        <v>109</v>
      </c>
      <c r="C29" s="41">
        <f>SUM(C6:C28)</f>
        <v>0</v>
      </c>
      <c r="D29" s="41">
        <f t="shared" ref="D29:Z29" si="1">SUM(D6:D28)</f>
        <v>0</v>
      </c>
      <c r="E29" s="41">
        <f t="shared" si="1"/>
        <v>0.5</v>
      </c>
      <c r="F29" s="41">
        <f t="shared" si="1"/>
        <v>6.5</v>
      </c>
      <c r="G29" s="41">
        <f t="shared" si="1"/>
        <v>16</v>
      </c>
      <c r="H29" s="41">
        <f t="shared" si="1"/>
        <v>0</v>
      </c>
      <c r="I29" s="41">
        <f t="shared" si="1"/>
        <v>0</v>
      </c>
      <c r="J29" s="41">
        <f t="shared" si="1"/>
        <v>0</v>
      </c>
      <c r="K29" s="41">
        <f t="shared" si="1"/>
        <v>0</v>
      </c>
      <c r="L29" s="41">
        <f t="shared" si="1"/>
        <v>0</v>
      </c>
      <c r="M29" s="41">
        <f t="shared" si="1"/>
        <v>0</v>
      </c>
      <c r="N29" s="41">
        <f t="shared" si="1"/>
        <v>0</v>
      </c>
      <c r="O29" s="41">
        <f t="shared" si="1"/>
        <v>0</v>
      </c>
      <c r="P29" s="41">
        <f t="shared" si="1"/>
        <v>0</v>
      </c>
      <c r="Q29" s="41">
        <f t="shared" si="1"/>
        <v>0</v>
      </c>
      <c r="R29" s="41">
        <f t="shared" si="1"/>
        <v>0</v>
      </c>
      <c r="S29" s="41">
        <f t="shared" si="1"/>
        <v>0</v>
      </c>
      <c r="T29" s="41">
        <f t="shared" si="1"/>
        <v>0</v>
      </c>
      <c r="U29" s="41">
        <f t="shared" si="1"/>
        <v>0</v>
      </c>
      <c r="V29" s="41">
        <f t="shared" si="1"/>
        <v>0</v>
      </c>
      <c r="W29" s="41">
        <f t="shared" si="1"/>
        <v>0</v>
      </c>
      <c r="X29" s="41">
        <f t="shared" si="1"/>
        <v>0</v>
      </c>
      <c r="Y29" s="41">
        <f t="shared" si="1"/>
        <v>0</v>
      </c>
      <c r="Z29" s="41">
        <f t="shared" si="1"/>
        <v>0</v>
      </c>
      <c r="AB29" s="17"/>
      <c r="AC29" s="186"/>
      <c r="AD29" s="192"/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133"/>
      <c r="D38" s="134"/>
      <c r="E38" s="134"/>
      <c r="F38" s="134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87">
        <v>0</v>
      </c>
      <c r="D39" s="87">
        <v>0</v>
      </c>
      <c r="E39" s="204">
        <v>0</v>
      </c>
      <c r="F39" s="204">
        <v>0</v>
      </c>
      <c r="G39" s="204">
        <v>0</v>
      </c>
      <c r="H39" s="204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75">
        <v>0</v>
      </c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44"/>
      <c r="D40" s="44"/>
      <c r="E40" s="69"/>
      <c r="F40" s="69"/>
      <c r="G40" s="69"/>
      <c r="H40" s="69"/>
      <c r="I40" s="115"/>
      <c r="J40" s="115"/>
      <c r="K40" s="115"/>
      <c r="L40" s="170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44"/>
      <c r="D41" s="44"/>
      <c r="E41" s="69"/>
      <c r="F41" s="69"/>
      <c r="G41" s="33"/>
      <c r="H41" s="69"/>
      <c r="I41" s="115"/>
      <c r="J41" s="115"/>
      <c r="K41" s="115"/>
      <c r="L41" s="170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44"/>
      <c r="D42" s="44"/>
      <c r="E42" s="69"/>
      <c r="F42" s="44"/>
      <c r="G42" s="33"/>
      <c r="H42" s="33"/>
      <c r="I42" s="43"/>
      <c r="J42" s="43"/>
      <c r="K42" s="43"/>
      <c r="L42" s="33"/>
      <c r="M42" s="33"/>
      <c r="N42" s="38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44"/>
      <c r="D43" s="44"/>
      <c r="E43" s="69"/>
      <c r="F43" s="69"/>
      <c r="G43" s="33"/>
      <c r="H43" s="69"/>
      <c r="I43" s="37"/>
      <c r="J43" s="37"/>
      <c r="K43" s="43"/>
      <c r="L43" s="170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44"/>
      <c r="D44" s="44"/>
      <c r="E44" s="69"/>
      <c r="F44" s="69"/>
      <c r="G44" s="33"/>
      <c r="H44" s="69"/>
      <c r="I44" s="37"/>
      <c r="J44" s="37"/>
      <c r="K44" s="43"/>
      <c r="L44" s="170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44"/>
      <c r="D45" s="44"/>
      <c r="E45" s="69"/>
      <c r="F45" s="69"/>
      <c r="G45" s="33"/>
      <c r="H45" s="69"/>
      <c r="I45" s="115"/>
      <c r="J45" s="115"/>
      <c r="K45" s="158"/>
      <c r="L45" s="170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44"/>
      <c r="D46" s="44"/>
      <c r="E46" s="69"/>
      <c r="F46" s="69"/>
      <c r="G46" s="33"/>
      <c r="H46" s="69"/>
      <c r="I46" s="115"/>
      <c r="J46" s="115"/>
      <c r="K46" s="158"/>
      <c r="L46" s="170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44"/>
      <c r="D47" s="44"/>
      <c r="E47" s="69"/>
      <c r="F47" s="69"/>
      <c r="G47" s="33"/>
      <c r="H47" s="69"/>
      <c r="I47" s="115"/>
      <c r="J47" s="115"/>
      <c r="K47" s="158"/>
      <c r="L47" s="170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44"/>
      <c r="D48" s="44"/>
      <c r="E48" s="69"/>
      <c r="F48" s="69"/>
      <c r="G48" s="33"/>
      <c r="H48" s="69"/>
      <c r="I48" s="43"/>
      <c r="J48" s="43"/>
      <c r="K48" s="43"/>
      <c r="L48" s="33"/>
      <c r="M48" s="33"/>
      <c r="N48" s="38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44"/>
      <c r="D49" s="44"/>
      <c r="E49" s="69"/>
      <c r="F49" s="69"/>
      <c r="G49" s="33"/>
      <c r="H49" s="69"/>
      <c r="I49" s="115"/>
      <c r="J49" s="115"/>
      <c r="K49" s="115"/>
      <c r="L49" s="170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44"/>
      <c r="D50" s="44"/>
      <c r="E50" s="69"/>
      <c r="F50" s="69"/>
      <c r="G50" s="69"/>
      <c r="H50" s="69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44"/>
      <c r="D51" s="44"/>
      <c r="E51" s="69"/>
      <c r="F51" s="69"/>
      <c r="G51" s="69"/>
      <c r="H51" s="69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44"/>
      <c r="D52" s="44"/>
      <c r="E52" s="69"/>
      <c r="F52" s="69"/>
      <c r="G52" s="69"/>
      <c r="H52" s="69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44"/>
      <c r="D53" s="44"/>
      <c r="E53" s="44"/>
      <c r="F53" s="44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86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84"/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9624F100-667E-45B0-B579-6E0017600A10}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0F48-4902-405E-8DCB-54387351973F}">
  <dimension ref="A1"/>
  <sheetViews>
    <sheetView topLeftCell="A14" zoomScale="75" zoomScaleNormal="75" workbookViewId="0">
      <selection activeCell="AB41" sqref="AB41"/>
    </sheetView>
  </sheetViews>
  <sheetFormatPr defaultColWidth="8.89453125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A0EC-9DD3-4575-8266-5E9F9AD5BF47}">
  <dimension ref="A1"/>
  <sheetViews>
    <sheetView topLeftCell="C1" zoomScale="95" zoomScaleNormal="95" workbookViewId="0">
      <selection activeCell="N46" sqref="N46"/>
    </sheetView>
  </sheetViews>
  <sheetFormatPr defaultColWidth="8.89453125"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FD04-6FCB-481D-B346-DF9FF697A800}">
  <dimension ref="A2:Q52"/>
  <sheetViews>
    <sheetView topLeftCell="G30" zoomScale="130" zoomScaleNormal="130" workbookViewId="0">
      <selection activeCell="D29" sqref="D29"/>
    </sheetView>
  </sheetViews>
  <sheetFormatPr defaultColWidth="8.89453125" defaultRowHeight="14.4" x14ac:dyDescent="0.55000000000000004"/>
  <cols>
    <col min="5" max="5" width="29.89453125" bestFit="1" customWidth="1"/>
    <col min="6" max="6" width="14" customWidth="1"/>
    <col min="7" max="7" width="18.47265625" customWidth="1"/>
    <col min="8" max="8" width="17.89453125" bestFit="1" customWidth="1"/>
  </cols>
  <sheetData>
    <row r="2" spans="1:17" ht="23.1" x14ac:dyDescent="0.85">
      <c r="A2" s="283">
        <v>2024</v>
      </c>
      <c r="B2" s="283"/>
      <c r="C2" s="283"/>
      <c r="D2" s="283"/>
    </row>
    <row r="4" spans="1:17" x14ac:dyDescent="0.55000000000000004">
      <c r="H4" s="32"/>
      <c r="I4" s="32"/>
      <c r="J4" s="32"/>
      <c r="K4" s="32"/>
      <c r="Q4" t="s">
        <v>35</v>
      </c>
    </row>
    <row r="5" spans="1:17" x14ac:dyDescent="0.55000000000000004">
      <c r="E5" t="s">
        <v>36</v>
      </c>
      <c r="G5" s="144">
        <f>'Summary-hours'!AC3</f>
        <v>1992</v>
      </c>
      <c r="I5" s="14" t="s">
        <v>37</v>
      </c>
    </row>
    <row r="6" spans="1:17" ht="28.8" x14ac:dyDescent="0.55000000000000004">
      <c r="E6" t="s">
        <v>38</v>
      </c>
      <c r="G6" s="15"/>
      <c r="I6" s="31" t="s">
        <v>39</v>
      </c>
    </row>
    <row r="7" spans="1:17" x14ac:dyDescent="0.55000000000000004">
      <c r="E7" t="s">
        <v>40</v>
      </c>
      <c r="G7" s="15" t="s">
        <v>41</v>
      </c>
      <c r="H7" t="s">
        <v>42</v>
      </c>
      <c r="I7" s="26" t="s">
        <v>43</v>
      </c>
    </row>
    <row r="8" spans="1:17" x14ac:dyDescent="0.55000000000000004">
      <c r="D8">
        <v>1</v>
      </c>
      <c r="E8" s="22">
        <f>SUM('Summary-hours'!C8:N8)</f>
        <v>1184</v>
      </c>
      <c r="F8" t="str">
        <f>'Summary-hours'!B8</f>
        <v>Atanacio</v>
      </c>
      <c r="G8" s="24">
        <f>E8/($G$5)</f>
        <v>0.59437751004016059</v>
      </c>
      <c r="H8" s="24">
        <f>$C$29</f>
        <v>0.75</v>
      </c>
      <c r="I8" s="27">
        <f>SUM('Summary-hours'!C8:N8)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0.59437751004016059</v>
      </c>
    </row>
    <row r="9" spans="1:17" x14ac:dyDescent="0.55000000000000004">
      <c r="D9">
        <v>2</v>
      </c>
      <c r="E9" s="22">
        <f>SUM('Summary-hours'!C9:N9)</f>
        <v>1325</v>
      </c>
      <c r="F9" t="str">
        <f>'Summary-hours'!B9</f>
        <v>Alaghehband</v>
      </c>
      <c r="G9" s="24">
        <f>E9/($G$5)</f>
        <v>0.66516064257028118</v>
      </c>
      <c r="H9" s="24">
        <f>$C$29</f>
        <v>0.75</v>
      </c>
      <c r="I9" s="27">
        <f>SUM('Summary-hours'!C9:N9)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0.66516064257028118</v>
      </c>
    </row>
    <row r="10" spans="1:17" x14ac:dyDescent="0.55000000000000004">
      <c r="D10">
        <f>D9+1</f>
        <v>3</v>
      </c>
      <c r="E10" s="22">
        <f>SUM('Summary-hours'!C10:N10)</f>
        <v>0</v>
      </c>
      <c r="F10">
        <f>'Summary-hours'!B10</f>
        <v>0</v>
      </c>
      <c r="G10" s="24">
        <f t="shared" ref="G10:G24" si="0">E10/($G$5)</f>
        <v>0</v>
      </c>
      <c r="H10" s="24">
        <f>$C$29</f>
        <v>0.75</v>
      </c>
      <c r="I10" s="27">
        <f>SUM('Summary-hours'!C10:N10)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</v>
      </c>
    </row>
    <row r="11" spans="1:17" x14ac:dyDescent="0.55000000000000004">
      <c r="D11">
        <f>D10+1</f>
        <v>4</v>
      </c>
      <c r="E11" s="22">
        <f>SUM('Summary-hours'!C11:N11)</f>
        <v>1046</v>
      </c>
      <c r="F11" t="str">
        <f>'Summary-hours'!B11</f>
        <v>Caceres</v>
      </c>
      <c r="G11" s="24">
        <f t="shared" si="0"/>
        <v>0.52510040160642568</v>
      </c>
      <c r="H11" s="24">
        <f>$C$29</f>
        <v>0.75</v>
      </c>
      <c r="I11" s="27">
        <f>SUM('Summary-hours'!C11:N11)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0.52510040160642568</v>
      </c>
    </row>
    <row r="12" spans="1:17" x14ac:dyDescent="0.55000000000000004">
      <c r="D12">
        <f>D11+1</f>
        <v>5</v>
      </c>
      <c r="E12" s="22">
        <f>SUM('Summary-hours'!C12:N12)</f>
        <v>1297</v>
      </c>
      <c r="F12" t="str">
        <f>'Summary-hours'!B12</f>
        <v>Coyle</v>
      </c>
      <c r="G12" s="24">
        <f>E12/($G$5-'Summary-hours'!C30-'Summary-hours'!D30)</f>
        <v>0.78701456310679607</v>
      </c>
      <c r="H12" s="24">
        <f>$C$29</f>
        <v>0.75</v>
      </c>
      <c r="I12" s="27">
        <f>SUM('Summary-hours'!C12:N12)/('Summary-hours'!$E$30+'Summary-hours'!$F$30+'Summary-hours'!$G$30+'Summary-hours'!$H$30+'Summary-hours'!$I$30+'Summary-hours'!$J$30+'Summary-hours'!$K$30+'Summary-hours'!$L$30+'Summary-hours'!$M$30+'Summary-hours'!$N$30)</f>
        <v>0.78701456310679607</v>
      </c>
      <c r="J12" t="s">
        <v>44</v>
      </c>
    </row>
    <row r="13" spans="1:17" x14ac:dyDescent="0.55000000000000004">
      <c r="D13">
        <f>D12+1</f>
        <v>6</v>
      </c>
      <c r="E13" s="22">
        <f>SUM('Summary-hours'!C13:N13)</f>
        <v>103</v>
      </c>
      <c r="F13" t="str">
        <f>'Summary-hours'!B13</f>
        <v>Farah</v>
      </c>
      <c r="G13" s="24">
        <f t="shared" si="0"/>
        <v>5.1706827309236945E-2</v>
      </c>
      <c r="H13" s="24">
        <v>0.2</v>
      </c>
      <c r="I13" s="27">
        <f>SUM('Summary-hours'!C13:N13)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5.1706827309236945E-2</v>
      </c>
    </row>
    <row r="14" spans="1:17" x14ac:dyDescent="0.55000000000000004">
      <c r="D14">
        <f t="shared" ref="D14:D24" si="1">D13+1</f>
        <v>7</v>
      </c>
      <c r="E14" s="22">
        <f>SUM('Summary-hours'!C14:N14)</f>
        <v>1244</v>
      </c>
      <c r="F14" t="str">
        <f>'Summary-hours'!B14</f>
        <v>Fustar</v>
      </c>
      <c r="G14" s="24">
        <f t="shared" si="0"/>
        <v>0.62449799196787148</v>
      </c>
      <c r="H14" s="24">
        <f t="shared" ref="H14:H24" si="2">$C$29</f>
        <v>0.75</v>
      </c>
      <c r="I14" s="27">
        <f>SUM('Summary-hours'!C14:N14)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0.62449799196787148</v>
      </c>
    </row>
    <row r="15" spans="1:17" x14ac:dyDescent="0.55000000000000004">
      <c r="D15">
        <f t="shared" si="1"/>
        <v>8</v>
      </c>
      <c r="E15" s="22">
        <f>SUM('Summary-hours'!C15:N15)</f>
        <v>1516</v>
      </c>
      <c r="F15" t="str">
        <f>'Summary-hours'!B15</f>
        <v>Ocando</v>
      </c>
      <c r="G15" s="24">
        <f t="shared" si="0"/>
        <v>0.76104417670682734</v>
      </c>
      <c r="H15" s="24">
        <f t="shared" si="2"/>
        <v>0.75</v>
      </c>
      <c r="I15" s="27">
        <f>SUM('Summary-hours'!C15:N15)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0.76104417670682734</v>
      </c>
    </row>
    <row r="16" spans="1:17" x14ac:dyDescent="0.55000000000000004">
      <c r="D16">
        <f t="shared" si="1"/>
        <v>9</v>
      </c>
      <c r="E16" s="22">
        <f>SUM('Summary-hours'!C16:N16)</f>
        <v>1866.5</v>
      </c>
      <c r="F16" t="str">
        <f>'Summary-hours'!B16</f>
        <v>Paniagua</v>
      </c>
      <c r="G16" s="24">
        <f t="shared" si="0"/>
        <v>0.93699799196787148</v>
      </c>
      <c r="H16" s="24">
        <f t="shared" si="2"/>
        <v>0.75</v>
      </c>
      <c r="I16" s="27">
        <f>SUM('Summary-hours'!C16:N16)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0.93699799196787148</v>
      </c>
    </row>
    <row r="17" spans="2:9" x14ac:dyDescent="0.55000000000000004">
      <c r="D17">
        <f t="shared" si="1"/>
        <v>10</v>
      </c>
      <c r="E17" s="22">
        <f>SUM('Summary-hours'!C17:N17)</f>
        <v>1190</v>
      </c>
      <c r="F17" t="str">
        <f>'Summary-hours'!B17</f>
        <v>Rodas</v>
      </c>
      <c r="G17" s="24">
        <f t="shared" ref="G17" si="3">E17/($G$5)</f>
        <v>0.59738955823293172</v>
      </c>
      <c r="H17" s="24">
        <f t="shared" si="2"/>
        <v>0.75</v>
      </c>
      <c r="I17" s="27">
        <f>SUM('Summary-hours'!C17:N17)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0.59738955823293172</v>
      </c>
    </row>
    <row r="18" spans="2:9" x14ac:dyDescent="0.55000000000000004">
      <c r="D18">
        <f t="shared" si="1"/>
        <v>11</v>
      </c>
      <c r="E18" s="22">
        <f>SUM('Summary-hours'!C18:N18)</f>
        <v>371</v>
      </c>
      <c r="F18" t="str">
        <f>'Summary-hours'!B18</f>
        <v>Saffarpour</v>
      </c>
      <c r="G18" s="24">
        <f t="shared" ref="G18" si="4">E18/($G$5)</f>
        <v>0.18624497991967873</v>
      </c>
      <c r="H18" s="24">
        <f t="shared" si="2"/>
        <v>0.75</v>
      </c>
      <c r="I18" s="27">
        <f>SUM('Summary-hours'!C18:N18)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0.18624497991967873</v>
      </c>
    </row>
    <row r="19" spans="2:9" x14ac:dyDescent="0.55000000000000004">
      <c r="D19">
        <f t="shared" si="1"/>
        <v>12</v>
      </c>
      <c r="E19" s="22">
        <f>SUM('Summary-hours'!C19:N19)</f>
        <v>1766.5</v>
      </c>
      <c r="F19" t="str">
        <f>'Summary-hours'!B19</f>
        <v>Shaeffer</v>
      </c>
      <c r="G19" s="24">
        <f t="shared" si="0"/>
        <v>0.88679718875502012</v>
      </c>
      <c r="H19" s="24">
        <f t="shared" si="2"/>
        <v>0.75</v>
      </c>
      <c r="I19" s="27">
        <f>SUM('Summary-hours'!C19:N19)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0.88679718875502012</v>
      </c>
    </row>
    <row r="20" spans="2:9" x14ac:dyDescent="0.55000000000000004">
      <c r="D20">
        <f t="shared" si="1"/>
        <v>13</v>
      </c>
      <c r="E20" s="22">
        <f>SUM('Summary-hours'!C20:N20)</f>
        <v>1004</v>
      </c>
      <c r="F20" t="str">
        <f>'Summary-hours'!B20</f>
        <v>Songpol</v>
      </c>
      <c r="G20" s="24">
        <f t="shared" si="0"/>
        <v>0.50401606425702816</v>
      </c>
      <c r="H20" s="24">
        <f t="shared" si="2"/>
        <v>0.75</v>
      </c>
      <c r="I20" s="27">
        <f>SUM('Summary-hours'!C20:N20)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0.50401606425702816</v>
      </c>
    </row>
    <row r="21" spans="2:9" x14ac:dyDescent="0.55000000000000004">
      <c r="D21">
        <f t="shared" si="1"/>
        <v>14</v>
      </c>
      <c r="E21" s="22">
        <f>SUM('Summary-hours'!C21:N21)</f>
        <v>1063.5</v>
      </c>
      <c r="F21" t="str">
        <f>'Summary-hours'!B21</f>
        <v>Uluski</v>
      </c>
      <c r="G21" s="24">
        <f t="shared" si="0"/>
        <v>0.53388554216867468</v>
      </c>
      <c r="H21" s="24">
        <f t="shared" si="2"/>
        <v>0.75</v>
      </c>
      <c r="I21" s="27">
        <f>SUM('Summary-hours'!C21:N21)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0.53388554216867468</v>
      </c>
    </row>
    <row r="22" spans="2:9" x14ac:dyDescent="0.55000000000000004">
      <c r="D22">
        <f t="shared" si="1"/>
        <v>15</v>
      </c>
      <c r="E22" s="22">
        <f>SUM('Summary-hours'!C22:N22)</f>
        <v>1398</v>
      </c>
      <c r="F22" t="str">
        <f>'Summary-hours'!B22</f>
        <v>Wasley</v>
      </c>
      <c r="G22" s="24">
        <f t="shared" si="0"/>
        <v>0.70180722891566261</v>
      </c>
      <c r="H22" s="24">
        <f t="shared" si="2"/>
        <v>0.75</v>
      </c>
      <c r="I22" s="27">
        <f>SUM('Summary-hours'!C22:N22)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0.70180722891566261</v>
      </c>
    </row>
    <row r="23" spans="2:9" x14ac:dyDescent="0.55000000000000004">
      <c r="D23">
        <f t="shared" si="1"/>
        <v>16</v>
      </c>
      <c r="E23" s="22">
        <f>SUM('Summary-hours'!C23:N23)</f>
        <v>1458.25</v>
      </c>
      <c r="F23" t="str">
        <f>'Summary-hours'!B23</f>
        <v>Abad</v>
      </c>
      <c r="G23" s="24">
        <f t="shared" si="0"/>
        <v>0.73205321285140568</v>
      </c>
      <c r="H23" s="24">
        <f t="shared" si="2"/>
        <v>0.75</v>
      </c>
      <c r="I23" s="27">
        <f>SUM('Summary-hours'!C23:N23)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0.73205321285140568</v>
      </c>
    </row>
    <row r="24" spans="2:9" x14ac:dyDescent="0.55000000000000004">
      <c r="D24">
        <f t="shared" si="1"/>
        <v>17</v>
      </c>
      <c r="E24" s="22">
        <f>SUM('Summary-hours'!C24:N24)</f>
        <v>0</v>
      </c>
      <c r="F24">
        <f>'Summary-hours'!B24</f>
        <v>0</v>
      </c>
      <c r="G24" s="24">
        <f t="shared" si="0"/>
        <v>0</v>
      </c>
      <c r="H24" s="24">
        <f t="shared" si="2"/>
        <v>0.75</v>
      </c>
      <c r="I24" s="27">
        <f>SUM('Summary-hours'!C24:N24)/('Summary-hours'!$C$30+'Summary-hours'!$D$30+'Summary-hours'!$E$30+'Summary-hours'!$F$30+'Summary-hours'!$G$30+'Summary-hours'!$H$30+'Summary-hours'!$I$30+'Summary-hours'!$J$30+'Summary-hours'!$K$30+'Summary-hours'!$L$30+'Summary-hours'!$M$30+'Summary-hours'!$N$30)</f>
        <v>0</v>
      </c>
    </row>
    <row r="25" spans="2:9" ht="14.7" thickBot="1" x14ac:dyDescent="0.6">
      <c r="E25" s="22"/>
      <c r="G25" s="24"/>
      <c r="H25" s="24"/>
      <c r="I25" s="27"/>
    </row>
    <row r="26" spans="2:9" ht="14.7" thickBot="1" x14ac:dyDescent="0.6">
      <c r="F26" s="50" t="s">
        <v>45</v>
      </c>
      <c r="G26" s="51">
        <f>(SUM(G8:G23)-G13-G10)/14</f>
        <v>0.64545621807618825</v>
      </c>
      <c r="H26" s="48" t="s">
        <v>46</v>
      </c>
      <c r="I26" s="49">
        <f>(SUM(I8:I23)-I13-I10)/14</f>
        <v>0.64545621807618825</v>
      </c>
    </row>
    <row r="27" spans="2:9" ht="18.3" x14ac:dyDescent="0.7">
      <c r="E27" s="23">
        <f>SUM(E8:E26)</f>
        <v>17832.75</v>
      </c>
      <c r="F27" s="23"/>
      <c r="G27" s="21" t="s">
        <v>47</v>
      </c>
    </row>
    <row r="28" spans="2:9" ht="18.3" x14ac:dyDescent="0.7">
      <c r="C28" t="s">
        <v>48</v>
      </c>
      <c r="D28" t="s">
        <v>49</v>
      </c>
      <c r="E28" s="21"/>
      <c r="F28" s="21"/>
      <c r="G28" s="21"/>
      <c r="H28" s="28">
        <f>E27-E29</f>
        <v>-3809.25</v>
      </c>
      <c r="I28" t="s">
        <v>50</v>
      </c>
    </row>
    <row r="29" spans="2:9" ht="18.3" x14ac:dyDescent="0.7">
      <c r="C29" s="13">
        <v>0.75</v>
      </c>
      <c r="D29">
        <v>14</v>
      </c>
      <c r="E29" s="23">
        <f>SUM('Summary-hours'!C31:N31)</f>
        <v>21642</v>
      </c>
      <c r="F29" s="23"/>
      <c r="G29" s="21" t="s">
        <v>51</v>
      </c>
    </row>
    <row r="30" spans="2:9" ht="18.3" x14ac:dyDescent="0.7">
      <c r="B30" s="47"/>
      <c r="C30" s="13"/>
      <c r="E30" s="46"/>
      <c r="F30" s="23"/>
      <c r="G30" s="21"/>
    </row>
    <row r="31" spans="2:9" ht="18.3" x14ac:dyDescent="0.7">
      <c r="C31" s="13">
        <f>C30*'2024_Chart'!D29</f>
        <v>0</v>
      </c>
      <c r="E31" s="23"/>
      <c r="F31" s="23"/>
      <c r="G31" s="21"/>
    </row>
    <row r="32" spans="2:9" x14ac:dyDescent="0.55000000000000004">
      <c r="F32" t="s">
        <v>35</v>
      </c>
      <c r="G32" s="24"/>
    </row>
    <row r="33" spans="5:7" x14ac:dyDescent="0.55000000000000004">
      <c r="G33" s="24"/>
    </row>
    <row r="36" spans="5:7" x14ac:dyDescent="0.55000000000000004">
      <c r="E36" s="22"/>
    </row>
    <row r="37" spans="5:7" x14ac:dyDescent="0.55000000000000004">
      <c r="E37" s="22"/>
    </row>
    <row r="38" spans="5:7" x14ac:dyDescent="0.55000000000000004">
      <c r="E38" s="22"/>
    </row>
    <row r="39" spans="5:7" x14ac:dyDescent="0.55000000000000004">
      <c r="E39" s="22"/>
    </row>
    <row r="40" spans="5:7" x14ac:dyDescent="0.55000000000000004">
      <c r="E40" s="22"/>
    </row>
    <row r="41" spans="5:7" x14ac:dyDescent="0.55000000000000004">
      <c r="E41" s="22"/>
    </row>
    <row r="42" spans="5:7" x14ac:dyDescent="0.55000000000000004">
      <c r="E42" s="22"/>
    </row>
    <row r="43" spans="5:7" x14ac:dyDescent="0.55000000000000004">
      <c r="E43" s="22"/>
    </row>
    <row r="44" spans="5:7" x14ac:dyDescent="0.55000000000000004">
      <c r="E44" s="22"/>
    </row>
    <row r="45" spans="5:7" x14ac:dyDescent="0.55000000000000004">
      <c r="E45" s="22"/>
    </row>
    <row r="46" spans="5:7" x14ac:dyDescent="0.55000000000000004">
      <c r="E46" s="22"/>
    </row>
    <row r="47" spans="5:7" x14ac:dyDescent="0.55000000000000004">
      <c r="E47" s="22"/>
    </row>
    <row r="48" spans="5:7" x14ac:dyDescent="0.55000000000000004">
      <c r="E48" s="22"/>
    </row>
    <row r="49" spans="5:5" x14ac:dyDescent="0.55000000000000004">
      <c r="E49" s="22"/>
    </row>
    <row r="50" spans="5:5" x14ac:dyDescent="0.55000000000000004">
      <c r="E50" s="22"/>
    </row>
    <row r="51" spans="5:5" x14ac:dyDescent="0.55000000000000004">
      <c r="E51" s="22"/>
    </row>
    <row r="52" spans="5:5" x14ac:dyDescent="0.55000000000000004">
      <c r="E52" s="22"/>
    </row>
  </sheetData>
  <mergeCells count="1">
    <mergeCell ref="A2:D2"/>
  </mergeCells>
  <conditionalFormatting sqref="G8:G2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A8A0-85E3-4770-8292-4685C4F2D7C7}">
  <dimension ref="A2:K51"/>
  <sheetViews>
    <sheetView topLeftCell="A13" workbookViewId="0">
      <selection activeCell="J12" sqref="J12"/>
    </sheetView>
  </sheetViews>
  <sheetFormatPr defaultColWidth="8.89453125" defaultRowHeight="14.4" x14ac:dyDescent="0.55000000000000004"/>
  <cols>
    <col min="5" max="5" width="29.89453125" bestFit="1" customWidth="1"/>
    <col min="6" max="6" width="14" customWidth="1"/>
    <col min="7" max="7" width="18.47265625" customWidth="1"/>
    <col min="8" max="8" width="17.89453125" bestFit="1" customWidth="1"/>
  </cols>
  <sheetData>
    <row r="2" spans="1:11" ht="23.1" x14ac:dyDescent="0.85">
      <c r="A2" s="283">
        <v>2025</v>
      </c>
      <c r="B2" s="283"/>
      <c r="C2" s="283"/>
      <c r="D2" s="283"/>
    </row>
    <row r="4" spans="1:11" x14ac:dyDescent="0.55000000000000004">
      <c r="H4" s="32"/>
      <c r="I4" s="32"/>
      <c r="J4" s="32"/>
      <c r="K4" s="32"/>
    </row>
    <row r="5" spans="1:11" x14ac:dyDescent="0.55000000000000004">
      <c r="E5" t="s">
        <v>36</v>
      </c>
      <c r="G5">
        <v>2080</v>
      </c>
      <c r="I5" s="14" t="s">
        <v>37</v>
      </c>
    </row>
    <row r="6" spans="1:11" ht="28.8" x14ac:dyDescent="0.55000000000000004">
      <c r="E6" t="s">
        <v>38</v>
      </c>
      <c r="G6" s="15"/>
      <c r="I6" s="31" t="s">
        <v>39</v>
      </c>
    </row>
    <row r="7" spans="1:11" x14ac:dyDescent="0.55000000000000004">
      <c r="E7" t="s">
        <v>40</v>
      </c>
      <c r="G7" s="15" t="s">
        <v>41</v>
      </c>
      <c r="H7" t="s">
        <v>42</v>
      </c>
      <c r="I7" s="26" t="s">
        <v>43</v>
      </c>
    </row>
    <row r="8" spans="1:11" x14ac:dyDescent="0.55000000000000004">
      <c r="D8">
        <v>1</v>
      </c>
      <c r="E8" s="22">
        <f>SUM('Summary-hours'!O8:Z8)</f>
        <v>70</v>
      </c>
      <c r="F8" t="str">
        <f>'Summary-hours'!B8</f>
        <v>Atanacio</v>
      </c>
      <c r="G8" s="24">
        <f>E8/($G$5)</f>
        <v>3.3653846153846152E-2</v>
      </c>
      <c r="H8" s="24">
        <f t="shared" ref="H8:H23" si="0">$C$28</f>
        <v>0.75</v>
      </c>
      <c r="I8" s="27">
        <f>SUM('Summary-hours'!O8:Z8)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3.923766816143498E-2</v>
      </c>
    </row>
    <row r="9" spans="1:11" x14ac:dyDescent="0.55000000000000004">
      <c r="D9">
        <f>D8+1</f>
        <v>2</v>
      </c>
      <c r="E9" s="22"/>
      <c r="F9" t="str">
        <f>'Summary-hours'!B9</f>
        <v>Alaghehband</v>
      </c>
      <c r="G9" s="24">
        <f>E9/($G$5)</f>
        <v>0</v>
      </c>
      <c r="H9" s="24">
        <f t="shared" si="0"/>
        <v>0.75</v>
      </c>
      <c r="I9" s="27">
        <f>SUM('Summary-hours'!O9:Z9)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8.520179372197309E-2</v>
      </c>
    </row>
    <row r="10" spans="1:11" x14ac:dyDescent="0.55000000000000004">
      <c r="D10">
        <f>D9+1</f>
        <v>3</v>
      </c>
      <c r="E10" s="22">
        <f>SUM('Summary-hours'!O10:Z10)</f>
        <v>0</v>
      </c>
      <c r="F10">
        <f>'Summary-hours'!B10</f>
        <v>0</v>
      </c>
      <c r="G10" s="24">
        <f t="shared" ref="G10:G23" si="1">E10/($G$5)</f>
        <v>0</v>
      </c>
      <c r="H10" s="24">
        <f t="shared" si="0"/>
        <v>0.75</v>
      </c>
      <c r="I10" s="27">
        <f>SUM('Summary-hours'!O10:Z10)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1" spans="1:11" x14ac:dyDescent="0.55000000000000004">
      <c r="D11">
        <f>D10+1</f>
        <v>4</v>
      </c>
      <c r="E11" s="22">
        <f>SUM('Summary-hours'!O11:Z11)</f>
        <v>0</v>
      </c>
      <c r="F11" t="str">
        <f>'Summary-hours'!B11</f>
        <v>Caceres</v>
      </c>
      <c r="G11" s="24">
        <f t="shared" si="1"/>
        <v>0</v>
      </c>
      <c r="H11" s="24">
        <f t="shared" si="0"/>
        <v>0.75</v>
      </c>
      <c r="I11" s="27">
        <f>SUM('Summary-hours'!O11:Z11)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2" spans="1:11" x14ac:dyDescent="0.55000000000000004">
      <c r="D12">
        <f>D11+1</f>
        <v>5</v>
      </c>
      <c r="E12" s="22"/>
      <c r="F12" t="s">
        <v>52</v>
      </c>
      <c r="G12" s="24">
        <f t="shared" ref="G12" si="2">E12/($G$5)</f>
        <v>0</v>
      </c>
      <c r="H12" s="24">
        <f t="shared" si="0"/>
        <v>0.75</v>
      </c>
      <c r="I12" s="27">
        <f>SUM('Summary-hours'!O12:Z12)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5.6053811659192822E-3</v>
      </c>
    </row>
    <row r="13" spans="1:11" x14ac:dyDescent="0.55000000000000004">
      <c r="D13">
        <f>D12+1</f>
        <v>6</v>
      </c>
      <c r="E13" s="22">
        <f>SUM('Summary-hours'!O13:Z13)</f>
        <v>0</v>
      </c>
      <c r="F13" t="str">
        <f>'Summary-hours'!B13</f>
        <v>Farah</v>
      </c>
      <c r="G13" s="24">
        <f t="shared" si="1"/>
        <v>0</v>
      </c>
      <c r="H13" s="24">
        <f t="shared" si="0"/>
        <v>0.75</v>
      </c>
      <c r="I13" s="27">
        <f>SUM('Summary-hours'!O13:Z13)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4" spans="1:11" x14ac:dyDescent="0.55000000000000004">
      <c r="D14">
        <f t="shared" ref="D14:D23" si="3">D13+1</f>
        <v>7</v>
      </c>
      <c r="E14" s="22">
        <f>SUM('Summary-hours'!O14:Z14)</f>
        <v>0</v>
      </c>
      <c r="F14" t="str">
        <f>'Summary-hours'!B14</f>
        <v>Fustar</v>
      </c>
      <c r="G14" s="24">
        <f t="shared" si="1"/>
        <v>0</v>
      </c>
      <c r="H14" s="24">
        <f t="shared" si="0"/>
        <v>0.75</v>
      </c>
      <c r="I14" s="27">
        <f>SUM('Summary-hours'!O14:Z14)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5" spans="1:11" x14ac:dyDescent="0.55000000000000004">
      <c r="D15">
        <f t="shared" si="3"/>
        <v>8</v>
      </c>
      <c r="E15" s="22">
        <f>SUM('Summary-hours'!O15:Z15)</f>
        <v>60</v>
      </c>
      <c r="F15" t="str">
        <f>'Summary-hours'!B15</f>
        <v>Ocando</v>
      </c>
      <c r="G15" s="24">
        <f t="shared" si="1"/>
        <v>2.8846153846153848E-2</v>
      </c>
      <c r="H15" s="24">
        <f t="shared" si="0"/>
        <v>0.75</v>
      </c>
      <c r="I15" s="27">
        <f>SUM('Summary-hours'!O15:Z15)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3.3632286995515695E-2</v>
      </c>
    </row>
    <row r="16" spans="1:11" x14ac:dyDescent="0.55000000000000004">
      <c r="D16">
        <f t="shared" si="3"/>
        <v>9</v>
      </c>
      <c r="E16" s="22">
        <f>SUM('Summary-hours'!O16:Z16)</f>
        <v>0</v>
      </c>
      <c r="F16" t="str">
        <f>'Summary-hours'!B16</f>
        <v>Paniagua</v>
      </c>
      <c r="G16" s="24">
        <f t="shared" si="1"/>
        <v>0</v>
      </c>
      <c r="H16" s="24">
        <f t="shared" si="0"/>
        <v>0.75</v>
      </c>
      <c r="I16" s="27">
        <f>SUM('Summary-hours'!O16:Z16)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7" spans="2:9" x14ac:dyDescent="0.55000000000000004">
      <c r="D17">
        <f t="shared" si="3"/>
        <v>10</v>
      </c>
      <c r="E17" s="22">
        <f>SUM('Summary-hours'!O17:Z17)</f>
        <v>0</v>
      </c>
      <c r="F17" t="str">
        <f>'Summary-hours'!B17</f>
        <v>Rodas</v>
      </c>
      <c r="G17" s="24">
        <f t="shared" ref="G17" si="4">E17/($G$5)</f>
        <v>0</v>
      </c>
      <c r="H17" s="24">
        <f t="shared" si="0"/>
        <v>0.75</v>
      </c>
      <c r="I17" s="27">
        <f>SUM('Summary-hours'!O17:Z17)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18" spans="2:9" x14ac:dyDescent="0.55000000000000004">
      <c r="D18">
        <f t="shared" si="3"/>
        <v>11</v>
      </c>
      <c r="E18" s="22">
        <f>SUM('Summary-hours'!O19:Z19)</f>
        <v>792</v>
      </c>
      <c r="F18" t="str">
        <f>'Summary-hours'!B19</f>
        <v>Shaeffer</v>
      </c>
      <c r="G18" s="24">
        <f t="shared" si="1"/>
        <v>0.38076923076923075</v>
      </c>
      <c r="H18" s="24">
        <f t="shared" si="0"/>
        <v>0.75</v>
      </c>
      <c r="I18" s="27">
        <f>SUM('Summary-hours'!O19:Z19)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0.44394618834080718</v>
      </c>
    </row>
    <row r="19" spans="2:9" x14ac:dyDescent="0.55000000000000004">
      <c r="D19">
        <f t="shared" si="3"/>
        <v>12</v>
      </c>
      <c r="E19" s="22">
        <f>SUM('Summary-hours'!O20:Z20)</f>
        <v>120</v>
      </c>
      <c r="F19" t="str">
        <f>'Summary-hours'!B20</f>
        <v>Songpol</v>
      </c>
      <c r="G19" s="24">
        <f t="shared" si="1"/>
        <v>5.7692307692307696E-2</v>
      </c>
      <c r="H19" s="24">
        <f t="shared" si="0"/>
        <v>0.75</v>
      </c>
      <c r="I19" s="27">
        <f>SUM('Summary-hours'!O20:Z20)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6.726457399103139E-2</v>
      </c>
    </row>
    <row r="20" spans="2:9" x14ac:dyDescent="0.55000000000000004">
      <c r="D20">
        <f t="shared" si="3"/>
        <v>13</v>
      </c>
      <c r="E20" s="22">
        <f>SUM('Summary-hours'!O21:Z21)</f>
        <v>120</v>
      </c>
      <c r="F20" t="str">
        <f>'Summary-hours'!B21</f>
        <v>Uluski</v>
      </c>
      <c r="G20" s="24">
        <f t="shared" si="1"/>
        <v>5.7692307692307696E-2</v>
      </c>
      <c r="H20" s="24">
        <f t="shared" si="0"/>
        <v>0.75</v>
      </c>
      <c r="I20" s="27">
        <f>SUM('Summary-hours'!O21:Z21)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6.726457399103139E-2</v>
      </c>
    </row>
    <row r="21" spans="2:9" x14ac:dyDescent="0.55000000000000004">
      <c r="D21">
        <f t="shared" si="3"/>
        <v>14</v>
      </c>
      <c r="E21" s="22">
        <f>SUM('Summary-hours'!O22:Z22)</f>
        <v>0</v>
      </c>
      <c r="F21" t="str">
        <f>'Summary-hours'!B22</f>
        <v>Wasley</v>
      </c>
      <c r="G21" s="24">
        <f t="shared" si="1"/>
        <v>0</v>
      </c>
      <c r="H21" s="24">
        <f t="shared" si="0"/>
        <v>0.75</v>
      </c>
      <c r="I21" s="27">
        <f>SUM('Summary-hours'!O22:Z22)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22" spans="2:9" x14ac:dyDescent="0.55000000000000004">
      <c r="D22">
        <f t="shared" si="3"/>
        <v>15</v>
      </c>
      <c r="E22" s="22">
        <f>SUM('Summary-hours'!O23:Z23)</f>
        <v>16</v>
      </c>
      <c r="F22" t="str">
        <f>'Summary-hours'!B23</f>
        <v>Abad</v>
      </c>
      <c r="G22" s="24">
        <f t="shared" si="1"/>
        <v>7.6923076923076927E-3</v>
      </c>
      <c r="H22" s="24">
        <f t="shared" si="0"/>
        <v>0.75</v>
      </c>
      <c r="I22" s="27">
        <f>SUM('Summary-hours'!O23:Z23)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8.9686098654708519E-3</v>
      </c>
    </row>
    <row r="23" spans="2:9" x14ac:dyDescent="0.55000000000000004">
      <c r="D23">
        <f t="shared" si="3"/>
        <v>16</v>
      </c>
      <c r="E23" s="22">
        <f>SUM('Summary-hours'!O24:Z24)</f>
        <v>0</v>
      </c>
      <c r="F23">
        <f>'Summary-hours'!B24</f>
        <v>0</v>
      </c>
      <c r="G23" s="24">
        <f t="shared" si="1"/>
        <v>0</v>
      </c>
      <c r="H23" s="24">
        <f t="shared" si="0"/>
        <v>0.75</v>
      </c>
      <c r="I23" s="27">
        <f>SUM('Summary-hours'!O24:Z24)/('Summary-hours'!$O$30+'Summary-hours'!$P$30+'Summary-hours'!$Q$30+'Summary-hours'!$R$30+'Summary-hours'!$S$30+'Summary-hours'!$T$30+'Summary-hours'!$U$30+'Summary-hours'!$V$30+'Summary-hours'!$W$30+'Summary-hours'!$X$30+'Summary-hours'!$Y$30+'Summary-hours'!$Z$30-12*16)</f>
        <v>0</v>
      </c>
    </row>
    <row r="24" spans="2:9" x14ac:dyDescent="0.55000000000000004">
      <c r="E24" s="22"/>
      <c r="G24" s="24"/>
      <c r="H24" s="24"/>
      <c r="I24" s="27"/>
    </row>
    <row r="25" spans="2:9" x14ac:dyDescent="0.55000000000000004">
      <c r="F25" s="50" t="s">
        <v>45</v>
      </c>
      <c r="G25" s="51">
        <f>(SUM(G8:G21)-G13)/14</f>
        <v>3.9903846153846158E-2</v>
      </c>
      <c r="H25" s="48" t="s">
        <v>46</v>
      </c>
      <c r="I25" s="49">
        <f>AVERAGE(I8:I21)</f>
        <v>5.3010890454836639E-2</v>
      </c>
    </row>
    <row r="26" spans="2:9" ht="18.3" x14ac:dyDescent="0.7">
      <c r="E26" s="23">
        <f>SUM(E8:E25)</f>
        <v>1178</v>
      </c>
      <c r="F26" s="23"/>
      <c r="G26" s="21" t="s">
        <v>47</v>
      </c>
    </row>
    <row r="27" spans="2:9" ht="18.3" x14ac:dyDescent="0.7">
      <c r="C27" t="s">
        <v>48</v>
      </c>
      <c r="D27" t="s">
        <v>49</v>
      </c>
      <c r="E27" s="21"/>
      <c r="F27" s="21"/>
      <c r="G27" s="21"/>
      <c r="H27" s="28">
        <f>E26-E28</f>
        <v>-19570</v>
      </c>
      <c r="I27" t="s">
        <v>50</v>
      </c>
    </row>
    <row r="28" spans="2:9" ht="18.3" x14ac:dyDescent="0.7">
      <c r="C28" s="13">
        <v>0.75</v>
      </c>
      <c r="D28">
        <v>14</v>
      </c>
      <c r="E28" s="23">
        <f>SUM('Summary-hours'!O31:Z31)</f>
        <v>20748</v>
      </c>
      <c r="F28" s="23"/>
      <c r="G28" s="21" t="s">
        <v>51</v>
      </c>
    </row>
    <row r="29" spans="2:9" ht="18.3" x14ac:dyDescent="0.7">
      <c r="B29" s="47"/>
      <c r="C29" s="13"/>
      <c r="E29" s="46"/>
      <c r="F29" s="23"/>
      <c r="G29" s="21"/>
    </row>
    <row r="30" spans="2:9" ht="18.3" x14ac:dyDescent="0.7">
      <c r="C30" s="13"/>
      <c r="E30" s="23"/>
      <c r="F30" s="23"/>
      <c r="G30" s="21"/>
    </row>
    <row r="31" spans="2:9" x14ac:dyDescent="0.55000000000000004">
      <c r="F31" t="s">
        <v>35</v>
      </c>
      <c r="G31" s="24"/>
    </row>
    <row r="32" spans="2:9" x14ac:dyDescent="0.55000000000000004">
      <c r="G32" s="24"/>
    </row>
    <row r="35" spans="5:5" x14ac:dyDescent="0.55000000000000004">
      <c r="E35" s="22"/>
    </row>
    <row r="36" spans="5:5" x14ac:dyDescent="0.55000000000000004">
      <c r="E36" s="22"/>
    </row>
    <row r="37" spans="5:5" x14ac:dyDescent="0.55000000000000004">
      <c r="E37" s="22"/>
    </row>
    <row r="38" spans="5:5" x14ac:dyDescent="0.55000000000000004">
      <c r="E38" s="22"/>
    </row>
    <row r="39" spans="5:5" x14ac:dyDescent="0.55000000000000004">
      <c r="E39" s="22"/>
    </row>
    <row r="40" spans="5:5" x14ac:dyDescent="0.55000000000000004">
      <c r="E40" s="22"/>
    </row>
    <row r="41" spans="5:5" x14ac:dyDescent="0.55000000000000004">
      <c r="E41" s="22"/>
    </row>
    <row r="42" spans="5:5" x14ac:dyDescent="0.55000000000000004">
      <c r="E42" s="22"/>
    </row>
    <row r="43" spans="5:5" x14ac:dyDescent="0.55000000000000004">
      <c r="E43" s="22"/>
    </row>
    <row r="44" spans="5:5" x14ac:dyDescent="0.55000000000000004">
      <c r="E44" s="22"/>
    </row>
    <row r="45" spans="5:5" x14ac:dyDescent="0.55000000000000004">
      <c r="E45" s="22"/>
    </row>
    <row r="46" spans="5:5" x14ac:dyDescent="0.55000000000000004">
      <c r="E46" s="22"/>
    </row>
    <row r="47" spans="5:5" x14ac:dyDescent="0.55000000000000004">
      <c r="E47" s="22"/>
    </row>
    <row r="48" spans="5:5" x14ac:dyDescent="0.55000000000000004">
      <c r="E48" s="22"/>
    </row>
    <row r="49" spans="5:5" x14ac:dyDescent="0.55000000000000004">
      <c r="E49" s="22"/>
    </row>
    <row r="50" spans="5:5" x14ac:dyDescent="0.55000000000000004">
      <c r="E50" s="22"/>
    </row>
    <row r="51" spans="5:5" x14ac:dyDescent="0.55000000000000004">
      <c r="E51" s="22"/>
    </row>
  </sheetData>
  <mergeCells count="1">
    <mergeCell ref="A2:D2"/>
  </mergeCells>
  <conditionalFormatting sqref="G8:G2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2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2AC-462A-4940-B313-9E7ECAD00812}">
  <dimension ref="A1:AE61"/>
  <sheetViews>
    <sheetView showZeros="0" zoomScale="90" zoomScaleNormal="90" workbookViewId="0">
      <pane xSplit="2" ySplit="5" topLeftCell="C9" activePane="bottomRight" state="frozen"/>
      <selection pane="topRight" activeCell="C12" sqref="C12"/>
      <selection pane="bottomLeft" activeCell="C12" sqref="C12"/>
      <selection pane="bottomRight" activeCell="T6" sqref="T6"/>
    </sheetView>
  </sheetViews>
  <sheetFormatPr defaultColWidth="8.89453125" defaultRowHeight="14.4" x14ac:dyDescent="0.55000000000000004"/>
  <cols>
    <col min="2" max="2" width="28.47265625" customWidth="1"/>
    <col min="3" max="3" width="11.47265625" customWidth="1"/>
    <col min="4" max="4" width="11" customWidth="1"/>
    <col min="5" max="5" width="11.47265625" customWidth="1"/>
    <col min="6" max="13" width="9.89453125" bestFit="1" customWidth="1"/>
    <col min="14" max="14" width="10.47265625" customWidth="1"/>
    <col min="15" max="26" width="10.3671875" customWidth="1"/>
    <col min="27" max="28" width="13.1015625" customWidth="1"/>
    <col min="29" max="29" width="10" bestFit="1" customWidth="1"/>
    <col min="30" max="30" width="14.3671875" customWidth="1"/>
    <col min="31" max="31" width="9.62890625" customWidth="1"/>
  </cols>
  <sheetData>
    <row r="1" spans="1:31" ht="42.75" customHeight="1" x14ac:dyDescent="0.55000000000000004"/>
    <row r="2" spans="1:31" ht="51.75" customHeight="1" x14ac:dyDescent="0.95">
      <c r="B2" s="293" t="s">
        <v>53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AA2" s="299" t="s">
        <v>54</v>
      </c>
      <c r="AB2" s="299"/>
      <c r="AC2" s="22">
        <f>SUM(C30:J30)</f>
        <v>1376</v>
      </c>
      <c r="AE2">
        <v>0</v>
      </c>
    </row>
    <row r="3" spans="1:31" ht="45" customHeight="1" thickBot="1" x14ac:dyDescent="0.65">
      <c r="B3" s="1"/>
      <c r="C3" s="1"/>
      <c r="D3" s="1"/>
      <c r="E3" s="1"/>
      <c r="F3" s="1"/>
      <c r="G3" s="1"/>
      <c r="H3" s="297" t="s">
        <v>55</v>
      </c>
      <c r="I3" s="297"/>
      <c r="J3" s="297"/>
      <c r="K3" s="297"/>
      <c r="L3" s="297"/>
      <c r="M3" s="297"/>
      <c r="N3" s="297"/>
      <c r="O3" s="298" t="s">
        <v>55</v>
      </c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86" t="s">
        <v>56</v>
      </c>
      <c r="AB3" s="286"/>
      <c r="AC3" s="22">
        <f>SUM(C30:N30)</f>
        <v>1992</v>
      </c>
    </row>
    <row r="4" spans="1:31" ht="20.7" thickBot="1" x14ac:dyDescent="0.8">
      <c r="A4" s="2" t="s">
        <v>35</v>
      </c>
      <c r="B4" s="103" t="s">
        <v>57</v>
      </c>
      <c r="C4" s="287">
        <v>2024</v>
      </c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9"/>
      <c r="O4" s="294">
        <v>2025</v>
      </c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168" t="s">
        <v>58</v>
      </c>
      <c r="AB4" s="169" t="s">
        <v>59</v>
      </c>
      <c r="AC4" s="284" t="s">
        <v>43</v>
      </c>
      <c r="AD4" s="285"/>
    </row>
    <row r="5" spans="1:31" ht="14.7" thickBot="1" x14ac:dyDescent="0.6">
      <c r="A5" t="s">
        <v>35</v>
      </c>
      <c r="B5" s="64"/>
      <c r="C5" s="111" t="s">
        <v>60</v>
      </c>
      <c r="D5" s="101" t="s">
        <v>61</v>
      </c>
      <c r="E5" s="101" t="s">
        <v>62</v>
      </c>
      <c r="F5" s="101" t="s">
        <v>63</v>
      </c>
      <c r="G5" s="101" t="s">
        <v>64</v>
      </c>
      <c r="H5" s="101" t="s">
        <v>65</v>
      </c>
      <c r="I5" s="101" t="s">
        <v>66</v>
      </c>
      <c r="J5" s="101" t="s">
        <v>67</v>
      </c>
      <c r="K5" s="101" t="s">
        <v>68</v>
      </c>
      <c r="L5" s="101" t="s">
        <v>69</v>
      </c>
      <c r="M5" s="101" t="s">
        <v>70</v>
      </c>
      <c r="N5" s="113" t="s">
        <v>71</v>
      </c>
      <c r="O5" s="114" t="s">
        <v>60</v>
      </c>
      <c r="P5" s="101" t="s">
        <v>61</v>
      </c>
      <c r="Q5" s="101" t="s">
        <v>62</v>
      </c>
      <c r="R5" s="101" t="s">
        <v>63</v>
      </c>
      <c r="S5" s="101" t="s">
        <v>64</v>
      </c>
      <c r="T5" s="101" t="s">
        <v>65</v>
      </c>
      <c r="U5" s="101" t="s">
        <v>66</v>
      </c>
      <c r="V5" s="101" t="s">
        <v>67</v>
      </c>
      <c r="W5" s="101" t="s">
        <v>68</v>
      </c>
      <c r="X5" s="101" t="s">
        <v>69</v>
      </c>
      <c r="Y5" s="101" t="s">
        <v>70</v>
      </c>
      <c r="Z5" s="112" t="s">
        <v>71</v>
      </c>
      <c r="AA5" s="163" t="s">
        <v>72</v>
      </c>
      <c r="AB5" s="167" t="s">
        <v>73</v>
      </c>
      <c r="AC5" s="111" t="s">
        <v>58</v>
      </c>
      <c r="AD5" s="113" t="s">
        <v>73</v>
      </c>
    </row>
    <row r="6" spans="1:31" x14ac:dyDescent="0.55000000000000004">
      <c r="B6" s="96"/>
      <c r="C6" s="63"/>
      <c r="L6" s="95"/>
      <c r="N6" s="62"/>
      <c r="O6" s="96"/>
      <c r="P6" s="10"/>
      <c r="Q6" s="10"/>
      <c r="R6" s="10"/>
      <c r="S6" s="10"/>
      <c r="T6" s="10"/>
      <c r="U6" s="88"/>
      <c r="V6" s="88"/>
      <c r="W6" s="88"/>
      <c r="X6" s="88"/>
      <c r="Y6" s="88"/>
      <c r="Z6" s="102"/>
    </row>
    <row r="7" spans="1:31" x14ac:dyDescent="0.55000000000000004">
      <c r="B7" s="104"/>
      <c r="C7" s="76"/>
      <c r="D7" s="52"/>
      <c r="E7" s="52"/>
      <c r="F7" s="52"/>
      <c r="G7" s="52"/>
      <c r="H7" s="52"/>
      <c r="I7" s="52"/>
      <c r="J7" s="52"/>
      <c r="K7" s="52"/>
      <c r="L7" s="52"/>
      <c r="M7" s="52"/>
      <c r="N7" s="77"/>
      <c r="O7" s="78"/>
      <c r="P7" s="53"/>
      <c r="Q7" s="53"/>
      <c r="R7" s="53"/>
      <c r="S7" s="53"/>
      <c r="T7" s="100"/>
      <c r="U7" s="80"/>
      <c r="V7" s="80"/>
      <c r="W7" s="80"/>
      <c r="X7" s="80"/>
      <c r="Y7" s="80"/>
      <c r="Z7" s="81"/>
      <c r="AA7" s="45"/>
      <c r="AB7" s="45"/>
    </row>
    <row r="8" spans="1:31" x14ac:dyDescent="0.55000000000000004">
      <c r="B8" s="65" t="s">
        <v>74</v>
      </c>
      <c r="C8" s="216">
        <f>'AEP D_Nexus'!C8+'ATCO_OMS Support'!C8+Avangrid_NY!C8+'BEL_ED-LF'!C8+MEC_BHER!C8+'BWP Telecom'!C8+'BWP ADMS'!C8+'Future Project 04'!C8+'Future Project 05'!C8+'Future Project 07'!C8+'Future Project 06'!C8+MERALCO!C8+NIPSCO_EMS!C8+'NV Energy'!C8+'PEA-ProEN_TH'!C8+SDGE!C8+'Future Project 09'!C8+TPC!C8+Lansing!C8+USTDA_IN_BYPL!C8+USTDA_Energisa!C8+CEATI!C8+WB_EVN!C8+ANDE_ADMS!C8+'Future Project 08'!C8+'Future Project 03'!C8+Barbados!C8+'ISG PSEGLI'!C8+UNOPS_VN!C8+'USTDA_EC_CELEC-EP'!C8+'Avangrid ADMS'!D8</f>
        <v>107</v>
      </c>
      <c r="D8" s="216">
        <f>'AEP D_Nexus'!D8+'ATCO_OMS Support'!D8+Avangrid_NY!D8+'BEL_ED-LF'!D8+MEC_BHER!D8+'BWP Telecom'!D8+'BWP ADMS'!D8+'Future Project 04'!D8+'Future Project 05'!D8+'Future Project 07'!D8+'Future Project 06'!D8+MERALCO!D8+NIPSCO_EMS!D8+'NV Energy'!D8+'PEA-ProEN_TH'!D8+SDGE!D8+'Future Project 09'!D8+TPC!D8+Lansing!D8+USTDA_IN_BYPL!D8+USTDA_Energisa!D8+CEATI!D8+WB_EVN!D8+ANDE_ADMS!D8+'Future Project 08'!D8+'Future Project 03'!D8+Barbados!D8+'ISG PSEGLI'!D8+UNOPS_VN!D8+'USTDA_EC_CELEC-EP'!D8+'Avangrid ADMS'!E8</f>
        <v>106</v>
      </c>
      <c r="E8" s="216">
        <f>'AEP D_Nexus'!E8+'ATCO_OMS Support'!E8+Avangrid_NY!E8+'BEL_ED-LF'!E8+MEC_BHER!E8+'BWP Telecom'!E8+'BWP ADMS'!E8+'Future Project 04'!E8+'Future Project 05'!E8+'Future Project 07'!E8+'Future Project 06'!E8+MERALCO!E8+NIPSCO_EMS!E8+'NV Energy'!E8+'PEA-ProEN_TH'!E8+SDGE!E8+'Future Project 09'!E8+TPC!E8+Lansing!E8+USTDA_IN_BYPL!E8+USTDA_Energisa!E8+CEATI!E8+WB_EVN!E8+ANDE_ADMS!E8+'Future Project 08'!E8+'Future Project 03'!E8+Barbados!E8+'ISG PSEGLI'!E8+UNOPS_VN!E8+'USTDA_EC_CELEC-EP'!E8+'Avangrid ADMS'!F8</f>
        <v>102.5</v>
      </c>
      <c r="F8" s="216">
        <f>'AEP D_Nexus'!F8+'ATCO_OMS Support'!F8+Avangrid_NY!F8+'BEL_ED-LF'!F8+MEC_BHER!F8+'BWP Telecom'!F8+'BWP ADMS'!F8+'Future Project 04'!F8+'Future Project 05'!F8+'Future Project 07'!F8+'Future Project 06'!F8+MERALCO!F8+NIPSCO_EMS!F8+'NV Energy'!F8+'PEA-ProEN_TH'!F8+SDGE!F8+'Future Project 09'!F8+TPC!F8+Lansing!F8+USTDA_IN_BYPL!F8+USTDA_Energisa!F8+CEATI!F8+WB_EVN!F8+ANDE_ADMS!F8+'Future Project 08'!F8+'Future Project 03'!F8+Barbados!F8+'ISG PSEGLI'!F8+UNOPS_VN!F8+'USTDA_EC_CELEC-EP'!F8+'Avangrid ADMS'!G8</f>
        <v>114.5</v>
      </c>
      <c r="G8" s="216">
        <f>'AEP D_Nexus'!G8+'ATCO_OMS Support'!G8+Avangrid_NY!G8+'BEL_ED-LF'!G8+MEC_BHER!G8+'BWP Telecom'!G8+'BWP ADMS'!G8+'Future Project 04'!G8+'Future Project 05'!G8+'Future Project 07'!G8+'Future Project 06'!G8+MERALCO!G8+NIPSCO_EMS!G8+'NV Energy'!G8+'PEA-ProEN_TH'!G8+SDGE!G8+'Future Project 09'!G8+TPC!G8+Lansing!G8+USTDA_IN_BYPL!G8+USTDA_Energisa!G8+CEATI!G8+WB_EVN!G8+ANDE_ADMS!G8+'Future Project 08'!G8+'Future Project 03'!G8+Barbados!G8+'ISG PSEGLI'!G8+UNOPS_VN!G8+'USTDA_EC_CELEC-EP'!G8+'Avangrid ADMS'!H8</f>
        <v>75</v>
      </c>
      <c r="H8" s="216">
        <f>'AEP D_Nexus'!H8+'ATCO_OMS Support'!H8+Avangrid_NY!H8+'BEL_ED-LF'!H8+MEC_BHER!H8+'BWP Telecom'!H8+'BWP ADMS'!H8+'Future Project 04'!H8+'Future Project 05'!H8+'Future Project 07'!H8+'Future Project 06'!H8+MERALCO!H8+NIPSCO_EMS!H8+'NV Energy'!H8+'PEA-ProEN_TH'!H8+SDGE!H8+'Future Project 09'!H8+TPC!H8+Lansing!H8+USTDA_IN_BYPL!H8+USTDA_Energisa!H8+CEATI!H8+WB_EVN!H8+ANDE_ADMS!H8+'Future Project 08'!H8+'Future Project 03'!H8+Barbados!H8+'ISG PSEGLI'!H8+UNOPS_VN!H8+'USTDA_EC_CELEC-EP'!H8+'Avangrid ADMS'!I8</f>
        <v>138</v>
      </c>
      <c r="I8" s="216">
        <f>'AEP D_Nexus'!I8+'ATCO_OMS Support'!I8+Avangrid_NY!I8+'BEL_ED-LF'!I8+MEC_BHER!I8+'BWP Telecom'!I8+'BWP ADMS'!I8+'Future Project 04'!I8+'Future Project 05'!I8+'Future Project 07'!I8+'Future Project 06'!I8+MERALCO!I8+NIPSCO_EMS!I8+'NV Energy'!I8+'PEA-ProEN_TH'!I8+SDGE!I8+'Future Project 09'!I8+TPC!I8+Lansing!I8+USTDA_IN_BYPL!I8+USTDA_Energisa!I8+CEATI!I8+WB_EVN!I8+ANDE_ADMS!I8+'Future Project 08'!I8+'Future Project 03'!I8+Barbados!I8+'ISG PSEGLI'!I8+UNOPS_VN!I8+'USTDA_EC_CELEC-EP'!I8+'Avangrid ADMS'!J8</f>
        <v>96</v>
      </c>
      <c r="J8" s="216">
        <f>'AEP D_Nexus'!J8+'ATCO_OMS Support'!J8+Avangrid_NY!J8+'BEL_ED-LF'!J8+MEC_BHER!J8+'BWP Telecom'!J8+'BWP ADMS'!J8+'Future Project 04'!J8+'Future Project 05'!J8+'Future Project 07'!J8+'Future Project 06'!J8+MERALCO!J8+NIPSCO_EMS!J8+'NV Energy'!J8+'PEA-ProEN_TH'!J8+SDGE!J8+'Future Project 09'!J8+TPC!J8+Lansing!J8+USTDA_IN_BYPL!J8+USTDA_Energisa!J8+CEATI!J8+WB_EVN!J8+ANDE_ADMS!J8+'Future Project 08'!J8+'Future Project 03'!J8+Barbados!J8+'ISG PSEGLI'!J8+UNOPS_VN!J8+'USTDA_EC_CELEC-EP'!J8+'Avangrid ADMS'!K8</f>
        <v>65.5</v>
      </c>
      <c r="K8" s="216">
        <f>'AEP D_Nexus'!K8+'ATCO_OMS Support'!K8+Avangrid_NY!K8+'BEL_ED-LF'!K8+MEC_BHER!K8+'BWP Telecom'!K8+'BWP ADMS'!K8+'Future Project 04'!K8+'Future Project 05'!K8+'Future Project 07'!K8+'Future Project 06'!K8+MERALCO!K8+NIPSCO_EMS!K8+'NV Energy'!K8+'PEA-ProEN_TH'!K8+SDGE!K8+'Future Project 09'!K8+TPC!K8+Lansing!K8+USTDA_IN_BYPL!K8+USTDA_Energisa!K8+CEATI!K8+WB_EVN!K8+ANDE_ADMS!K8+'Future Project 08'!K8+'Future Project 03'!K8+Barbados!K8+'ISG PSEGLI'!K8+UNOPS_VN!K8+'USTDA_EC_CELEC-EP'!K8+'Avangrid ADMS'!L8</f>
        <v>97.5</v>
      </c>
      <c r="L8" s="216">
        <f>'AEP D_Nexus'!L8+'ATCO_OMS Support'!L8+Avangrid_NY!L8+'BEL_ED-LF'!L8+MEC_BHER!L8+'BWP Telecom'!L8+'BWP ADMS'!L8+'Future Project 04'!L8+'Future Project 05'!L8+'Future Project 07'!L8+'Future Project 06'!L8+MERALCO!L8+NIPSCO_EMS!L8+'NV Energy'!L8+'PEA-ProEN_TH'!L8+SDGE!L8+'Future Project 09'!L8+TPC!L8+Lansing!L8+USTDA_IN_BYPL!L8+USTDA_Energisa!L8+CEATI!L8+WB_EVN!L8+ANDE_ADMS!L8+'Future Project 08'!L8+'Future Project 03'!L8+Barbados!L8+'ISG PSEGLI'!L8+UNOPS_VN!L8+'USTDA_EC_CELEC-EP'!L8+'Avangrid ADMS'!M8</f>
        <v>121.5</v>
      </c>
      <c r="M8" s="216">
        <f>'AEP D_Nexus'!M8+'ATCO_OMS Support'!M8+Avangrid_NY!M8+'BEL_ED-LF'!M8+MEC_BHER!M8+'BWP Telecom'!M8+'BWP ADMS'!M8+'Future Project 04'!M8+'Future Project 05'!M8+'Future Project 07'!M8+'Future Project 06'!M8+MERALCO!M8+NIPSCO_EMS!M8+'NV Energy'!M8+'PEA-ProEN_TH'!M8+SDGE!M8+'Future Project 09'!M8+TPC!M8+Lansing!M8+USTDA_IN_BYPL!M8+USTDA_Energisa!M8+CEATI!M8+WB_EVN!M8+ANDE_ADMS!M8+'Future Project 08'!M8+'Future Project 03'!M8+Barbados!M8+'ISG PSEGLI'!M8+UNOPS_VN!M8+'USTDA_EC_CELEC-EP'!M8+'Avangrid ADMS'!N8</f>
        <v>105.5</v>
      </c>
      <c r="N8" s="216">
        <f>'AEP D_Nexus'!N8+'ATCO_OMS Support'!N8+Avangrid_NY!N8+'BEL_ED-LF'!N8+MEC_BHER!N8+'BWP Telecom'!N8+'BWP ADMS'!N8+'Future Project 04'!N8+'Future Project 05'!N8+'Future Project 07'!N8+'Future Project 06'!N8+MERALCO!N8+NIPSCO_EMS!N8+'NV Energy'!N8+'PEA-ProEN_TH'!N8+SDGE!N8+'Future Project 09'!N8+TPC!N8+Lansing!N8+USTDA_IN_BYPL!N8+USTDA_Energisa!N8+CEATI!N8+WB_EVN!N8+ANDE_ADMS!N8+'Future Project 08'!N8+'Future Project 03'!N8+Barbados!N8+'ISG PSEGLI'!N8+UNOPS_VN!N8+'USTDA_EC_CELEC-EP'!N8+'Avangrid ADMS'!O8</f>
        <v>55</v>
      </c>
      <c r="O8" s="216">
        <f>'AEP D_Nexus'!O8+'ATCO_OMS Support'!O8+Avangrid_NY!O8+'BEL_ED-LF'!O8+MEC_BHER!O8+'BWP Telecom'!O8+'BWP ADMS'!O8+'Future Project 04'!O8+'Future Project 05'!O8+'Future Project 07'!O8+'Future Project 06'!O8+MERALCO!O8+NIPSCO_EMS!O8+'NV Energy'!O8+'PEA-ProEN_TH'!O8+SDGE!O8+'Future Project 09'!O8+TPC!O8+Lansing!O8+USTDA_IN_BYPL!O8+USTDA_Energisa!O8+CEATI!O8+WB_EVN!O8+ANDE_ADMS!O8+'Future Project 08'!O8+'Future Project 03'!O8+Barbados!O8+'ISG PSEGLI'!O8+UNOPS_VN!O8+'USTDA_EC_CELEC-EP'!O8+'Avangrid ADMS'!P8</f>
        <v>68</v>
      </c>
      <c r="P8" s="216">
        <f>'AEP D_Nexus'!P8+'ATCO_OMS Support'!P8+Avangrid_NY!P8+'BEL_ED-LF'!P8+MEC_BHER!P8+'BWP Telecom'!P8+'BWP ADMS'!P8+'Future Project 04'!P8+'Future Project 05'!P8+'Future Project 07'!P8+'Future Project 06'!P8+MERALCO!P8+NIPSCO_EMS!P8+'NV Energy'!P8+'PEA-ProEN_TH'!P8+SDGE!P8+'Future Project 09'!P8+TPC!P8+Lansing!P8+USTDA_IN_BYPL!P8+USTDA_Energisa!P8+CEATI!P8+WB_EVN!P8+ANDE_ADMS!P8+'Future Project 08'!P8+'Future Project 03'!P8+Barbados!P8+'ISG PSEGLI'!P8+UNOPS_VN!P8+'USTDA_EC_CELEC-EP'!P8+'Avangrid ADMS'!Q8</f>
        <v>0</v>
      </c>
      <c r="Q8" s="216">
        <f>'AEP D_Nexus'!Q8+'ATCO_OMS Support'!Q8+Avangrid_NY!Q8+'BEL_ED-LF'!Q8+MEC_BHER!Q8+'BWP Telecom'!Q8+'BWP ADMS'!Q8+'Future Project 04'!Q8+'Future Project 05'!Q8+'Future Project 07'!Q8+'Future Project 06'!Q8+MERALCO!Q8+NIPSCO_EMS!Q8+'NV Energy'!Q8+'PEA-ProEN_TH'!Q8+SDGE!Q8+'Future Project 09'!Q8+TPC!Q8+Lansing!Q8+USTDA_IN_BYPL!Q8+USTDA_Energisa!Q8+CEATI!Q8+WB_EVN!Q8+ANDE_ADMS!Q8+'Future Project 08'!Q8+'Future Project 03'!Q8+Barbados!Q8+'ISG PSEGLI'!Q8+UNOPS_VN!Q8+'USTDA_EC_CELEC-EP'!Q8+'Avangrid ADMS'!R8</f>
        <v>0</v>
      </c>
      <c r="R8" s="216">
        <f>'AEP D_Nexus'!R8+'ATCO_OMS Support'!R8+Avangrid_NY!R8+'BEL_ED-LF'!R8+MEC_BHER!R8+'BWP Telecom'!R8+'BWP ADMS'!R8+'Future Project 04'!R8+'Future Project 05'!R8+'Future Project 07'!R8+'Future Project 06'!R8+MERALCO!R8+NIPSCO_EMS!R8+'NV Energy'!R8+'PEA-ProEN_TH'!R8+SDGE!R8+'Future Project 09'!R8+TPC!R8+Lansing!R8+USTDA_IN_BYPL!R8+USTDA_Energisa!R8+CEATI!R8+WB_EVN!R8+ANDE_ADMS!R8+'Future Project 08'!R8+'Future Project 03'!R8+Barbados!R8+'ISG PSEGLI'!R8+UNOPS_VN!R8+'USTDA_EC_CELEC-EP'!R8+'Avangrid ADMS'!S8</f>
        <v>0</v>
      </c>
      <c r="S8" s="216">
        <f>'AEP D_Nexus'!S8+'ATCO_OMS Support'!S8+Avangrid_NY!S8+'BEL_ED-LF'!S8+MEC_BHER!S8+'BWP Telecom'!S8+'BWP ADMS'!S8+'Future Project 04'!S8+'Future Project 05'!S8+'Future Project 07'!S8+'Future Project 06'!S8+MERALCO!S8+NIPSCO_EMS!S8+'NV Energy'!S8+'PEA-ProEN_TH'!S8+SDGE!S8+'Future Project 09'!S8+TPC!S8+Lansing!S8+USTDA_IN_BYPL!S8+USTDA_Energisa!S8+CEATI!S8+WB_EVN!S8+ANDE_ADMS!S8+'Future Project 08'!S8+'Future Project 03'!S8+Barbados!S8+'ISG PSEGLI'!S8+UNOPS_VN!S8+'USTDA_EC_CELEC-EP'!S8+'Avangrid ADMS'!T8</f>
        <v>0</v>
      </c>
      <c r="T8" s="216">
        <f>'AEP D_Nexus'!T8+'ATCO_OMS Support'!T8+Avangrid_NY!T8+'BEL_ED-LF'!T8+MEC_BHER!T8+'BWP Telecom'!T8+'BWP ADMS'!T8+'Future Project 04'!T8+'Future Project 05'!T8+'Future Project 07'!T8+'Future Project 06'!T8+MERALCO!T8+NIPSCO_EMS!T8+'NV Energy'!T8+'PEA-ProEN_TH'!T8+SDGE!T8+'Future Project 09'!T8+TPC!T8+Lansing!T8+USTDA_IN_BYPL!T8+USTDA_Energisa!T8+CEATI!T8+WB_EVN!T8+ANDE_ADMS!T8+'Future Project 08'!T8+'Future Project 03'!T8+Barbados!T8+'ISG PSEGLI'!T8+UNOPS_VN!T8+'USTDA_EC_CELEC-EP'!T8+'Avangrid ADMS'!U8</f>
        <v>0</v>
      </c>
      <c r="U8" s="216">
        <f>'AEP D_Nexus'!U8+'ATCO_OMS Support'!U8+Avangrid_NY!U8+'BEL_ED-LF'!U8+MEC_BHER!U8+'BWP Telecom'!U8+'BWP ADMS'!U8+'Future Project 04'!U8+'Future Project 05'!U8+'Future Project 07'!U8+'Future Project 06'!U8+MERALCO!U8+NIPSCO_EMS!U8+'NV Energy'!U8+'PEA-ProEN_TH'!U8+SDGE!U8+'Future Project 09'!U8+TPC!U8+Lansing!U8+USTDA_IN_BYPL!U8+USTDA_Energisa!U8+CEATI!U8+WB_EVN!U8+ANDE_ADMS!U8+'Future Project 08'!U8+'Future Project 03'!U8+Barbados!U8+'ISG PSEGLI'!U8+UNOPS_VN!U8+'USTDA_EC_CELEC-EP'!U8+'Avangrid ADMS'!V8</f>
        <v>0</v>
      </c>
      <c r="V8" s="216">
        <f>'AEP D_Nexus'!V8+'ATCO_OMS Support'!V8+Avangrid_NY!V8+'BEL_ED-LF'!V8+MEC_BHER!V8+'BWP Telecom'!V8+'BWP ADMS'!V8+'Future Project 04'!V8+'Future Project 05'!V8+'Future Project 07'!V8+'Future Project 06'!V8+MERALCO!V8+NIPSCO_EMS!V8+'NV Energy'!V8+'PEA-ProEN_TH'!V8+SDGE!V8+'Future Project 09'!V8+TPC!V8+Lansing!V8+USTDA_IN_BYPL!V8+USTDA_Energisa!V8+CEATI!V8+WB_EVN!V8+ANDE_ADMS!V8+'Future Project 08'!V8+'Future Project 03'!V8+Barbados!V8+'ISG PSEGLI'!V8+UNOPS_VN!V8+'USTDA_EC_CELEC-EP'!V8+'Avangrid ADMS'!W8</f>
        <v>0</v>
      </c>
      <c r="W8" s="216">
        <f>'AEP D_Nexus'!W8+'ATCO_OMS Support'!W8+Avangrid_NY!W8+'BEL_ED-LF'!W8+MEC_BHER!W8+'BWP Telecom'!W8+'BWP ADMS'!W8+'Future Project 04'!W8+'Future Project 05'!W8+'Future Project 07'!W8+'Future Project 06'!W8+MERALCO!W8+NIPSCO_EMS!W8+'NV Energy'!W8+'PEA-ProEN_TH'!W8+SDGE!W8+'Future Project 09'!W8+TPC!W8+Lansing!W8+USTDA_IN_BYPL!W8+USTDA_Energisa!W8+CEATI!W8+WB_EVN!W8+ANDE_ADMS!W8+'Future Project 08'!W8+'Future Project 03'!W8+Barbados!W8+'ISG PSEGLI'!W8+UNOPS_VN!W8+'USTDA_EC_CELEC-EP'!W8+'Avangrid ADMS'!X8</f>
        <v>0</v>
      </c>
      <c r="X8" s="216">
        <f>'AEP D_Nexus'!X8+'ATCO_OMS Support'!X8+Avangrid_NY!X8+'BEL_ED-LF'!X8+MEC_BHER!X8+'BWP Telecom'!X8+'BWP ADMS'!X8+'Future Project 04'!X8+'Future Project 05'!X8+'Future Project 07'!X8+'Future Project 06'!X8+MERALCO!X8+NIPSCO_EMS!X8+'NV Energy'!X8+'PEA-ProEN_TH'!X8+SDGE!X8+'Future Project 09'!X8+TPC!X8+Lansing!X8+USTDA_IN_BYPL!X8+USTDA_Energisa!X8+CEATI!X8+WB_EVN!X8+ANDE_ADMS!X8+'Future Project 08'!X8+'Future Project 03'!X8+Barbados!X8+'ISG PSEGLI'!X8+UNOPS_VN!X8+'USTDA_EC_CELEC-EP'!X8+'Avangrid ADMS'!Y8</f>
        <v>0</v>
      </c>
      <c r="Y8" s="216">
        <f>'AEP D_Nexus'!Y8+'ATCO_OMS Support'!Y8+Avangrid_NY!Y8+'BEL_ED-LF'!Y8+MEC_BHER!Y8+'BWP Telecom'!Y8+'BWP ADMS'!Y8+'Future Project 04'!Y8+'Future Project 05'!Y8+'Future Project 07'!Y8+'Future Project 06'!Y8+MERALCO!Y8+NIPSCO_EMS!Y8+'NV Energy'!Y8+'PEA-ProEN_TH'!Y8+SDGE!Y8+'Future Project 09'!Y8+TPC!Y8+Lansing!Y8+USTDA_IN_BYPL!Y8+USTDA_Energisa!Y8+CEATI!Y8+WB_EVN!Y8+ANDE_ADMS!Y8+'Future Project 08'!Y8+'Future Project 03'!Y8+Barbados!Y8+'ISG PSEGLI'!Y8+UNOPS_VN!Y8+'USTDA_EC_CELEC-EP'!Y8+'Avangrid ADMS'!Z8</f>
        <v>0</v>
      </c>
      <c r="Z8" s="216">
        <f>'AEP D_Nexus'!Z8+'ATCO_OMS Support'!Z8+Avangrid_NY!Z8+'BEL_ED-LF'!Z8+MEC_BHER!Z8+'BWP Telecom'!Z8+'BWP ADMS'!Z8+'Future Project 04'!Z8+'Future Project 05'!Z8+'Future Project 07'!Z8+'Future Project 06'!Z8+MERALCO!Z8+NIPSCO_EMS!Z8+'NV Energy'!Z8+'PEA-ProEN_TH'!Z8+SDGE!Z8+'Future Project 09'!Z8+TPC!Z8+Lansing!Z8+USTDA_IN_BYPL!Z8+USTDA_Energisa!Z8+CEATI!Z8+WB_EVN!Z8+ANDE_ADMS!Z8+'Future Project 08'!Z8+'Future Project 03'!Z8+Barbados!Z8+'ISG PSEGLI'!Z8+UNOPS_VN!Z8+'USTDA_EC_CELEC-EP'!Z8+'Avangrid ADMS'!AA8</f>
        <v>2</v>
      </c>
      <c r="AA8" s="144">
        <f>SUM(C8:J8)</f>
        <v>804.5</v>
      </c>
      <c r="AB8" s="144">
        <f>SUM(C8:N8)</f>
        <v>1184</v>
      </c>
      <c r="AC8" s="2">
        <f>AA8/$AC$2</f>
        <v>0.58466569767441856</v>
      </c>
      <c r="AD8" s="2">
        <f>AB8/$AC$3</f>
        <v>0.59437751004016059</v>
      </c>
    </row>
    <row r="9" spans="1:31" x14ac:dyDescent="0.55000000000000004">
      <c r="B9" s="63" t="s">
        <v>75</v>
      </c>
      <c r="C9" s="216">
        <f>'AEP D_Nexus'!C9+'ATCO_OMS Support'!C9+Avangrid_NY!C9+'BEL_ED-LF'!C9+MEC_BHER!C9+'BWP Telecom'!C9+'BWP ADMS'!C9+'Future Project 04'!C9+'Future Project 05'!C9+'Future Project 07'!C9+'Future Project 06'!C9+MERALCO!C9+NIPSCO_EMS!C9+'NV Energy'!C9+'PEA-ProEN_TH'!C9+SDGE!C9+'Future Project 09'!C9+TPC!C9+Lansing!C9+USTDA_IN_BYPL!C9+USTDA_Energisa!C9+CEATI!C9+WB_EVN!C9+ANDE_ADMS!C9+'Future Project 08'!C9+'Future Project 03'!C9+Barbados!C9+'ISG PSEGLI'!C9+UNOPS_VN!C9+'USTDA_EC_CELEC-EP'!C9+'Avangrid ADMS'!D9</f>
        <v>5</v>
      </c>
      <c r="D9" s="216">
        <f>'AEP D_Nexus'!D9+'ATCO_OMS Support'!D9+Avangrid_NY!D9+'BEL_ED-LF'!D9+MEC_BHER!D9+'BWP Telecom'!D9+'BWP ADMS'!D9+'Future Project 04'!D9+'Future Project 05'!D9+'Future Project 07'!D9+'Future Project 06'!D9+MERALCO!D9+NIPSCO_EMS!D9+'NV Energy'!D9+'PEA-ProEN_TH'!D9+SDGE!D9+'Future Project 09'!D9+TPC!D9+Lansing!D9+USTDA_IN_BYPL!D9+USTDA_Energisa!D9+CEATI!D9+WB_EVN!D9+ANDE_ADMS!D9+'Future Project 08'!D9+'Future Project 03'!D9+Barbados!D9+'ISG PSEGLI'!D9+UNOPS_VN!D9+'USTDA_EC_CELEC-EP'!D9+'Avangrid ADMS'!E9</f>
        <v>76</v>
      </c>
      <c r="E9" s="216">
        <f>'AEP D_Nexus'!E9+'ATCO_OMS Support'!E9+Avangrid_NY!E9+'BEL_ED-LF'!E9+MEC_BHER!E9+'BWP Telecom'!E9+'BWP ADMS'!E9+'Future Project 04'!E9+'Future Project 05'!E9+'Future Project 07'!E9+'Future Project 06'!E9+MERALCO!E9+NIPSCO_EMS!E9+'NV Energy'!E9+'PEA-ProEN_TH'!E9+SDGE!E9+'Future Project 09'!E9+TPC!E9+Lansing!E9+USTDA_IN_BYPL!E9+USTDA_Energisa!E9+CEATI!E9+WB_EVN!E9+ANDE_ADMS!E9+'Future Project 08'!E9+'Future Project 03'!E9+Barbados!E9+'ISG PSEGLI'!E9+UNOPS_VN!E9+'USTDA_EC_CELEC-EP'!E9+'Avangrid ADMS'!F9</f>
        <v>91</v>
      </c>
      <c r="F9" s="216">
        <f>'AEP D_Nexus'!F9+'ATCO_OMS Support'!F9+Avangrid_NY!F9+'BEL_ED-LF'!F9+MEC_BHER!F9+'BWP Telecom'!F9+'BWP ADMS'!F9+'Future Project 04'!F9+'Future Project 05'!F9+'Future Project 07'!F9+'Future Project 06'!F9+MERALCO!F9+NIPSCO_EMS!F9+'NV Energy'!F9+'PEA-ProEN_TH'!F9+SDGE!F9+'Future Project 09'!F9+TPC!F9+Lansing!F9+USTDA_IN_BYPL!F9+USTDA_Energisa!F9+CEATI!F9+WB_EVN!F9+ANDE_ADMS!F9+'Future Project 08'!F9+'Future Project 03'!F9+Barbados!F9+'ISG PSEGLI'!F9+UNOPS_VN!F9+'USTDA_EC_CELEC-EP'!F9+'Avangrid ADMS'!G9</f>
        <v>114</v>
      </c>
      <c r="G9" s="216">
        <f>'AEP D_Nexus'!G9+'ATCO_OMS Support'!G9+Avangrid_NY!G9+'BEL_ED-LF'!G9+MEC_BHER!G9+'BWP Telecom'!G9+'BWP ADMS'!G9+'Future Project 04'!G9+'Future Project 05'!G9+'Future Project 07'!G9+'Future Project 06'!G9+MERALCO!G9+NIPSCO_EMS!G9+'NV Energy'!G9+'PEA-ProEN_TH'!G9+SDGE!G9+'Future Project 09'!G9+TPC!G9+Lansing!G9+USTDA_IN_BYPL!G9+USTDA_Energisa!G9+CEATI!G9+WB_EVN!G9+ANDE_ADMS!G9+'Future Project 08'!G9+'Future Project 03'!G9+Barbados!G9+'ISG PSEGLI'!G9+UNOPS_VN!G9+'USTDA_EC_CELEC-EP'!G9+'Avangrid ADMS'!H9</f>
        <v>131</v>
      </c>
      <c r="H9" s="216">
        <f>'AEP D_Nexus'!H9+'ATCO_OMS Support'!H9+Avangrid_NY!H9+'BEL_ED-LF'!H9+MEC_BHER!H9+'BWP Telecom'!H9+'BWP ADMS'!H9+'Future Project 04'!H9+'Future Project 05'!H9+'Future Project 07'!H9+'Future Project 06'!H9+MERALCO!H9+NIPSCO_EMS!H9+'NV Energy'!H9+'PEA-ProEN_TH'!H9+SDGE!H9+'Future Project 09'!H9+TPC!H9+Lansing!H9+USTDA_IN_BYPL!H9+USTDA_Energisa!H9+CEATI!H9+WB_EVN!H9+ANDE_ADMS!H9+'Future Project 08'!H9+'Future Project 03'!H9+Barbados!H9+'ISG PSEGLI'!H9+UNOPS_VN!H9+'USTDA_EC_CELEC-EP'!H9+'Avangrid ADMS'!I9</f>
        <v>156</v>
      </c>
      <c r="I9" s="216">
        <f>'AEP D_Nexus'!I9+'ATCO_OMS Support'!I9+Avangrid_NY!I9+'BEL_ED-LF'!I9+MEC_BHER!I9+'BWP Telecom'!I9+'BWP ADMS'!I9+'Future Project 04'!I9+'Future Project 05'!I9+'Future Project 07'!I9+'Future Project 06'!I9+MERALCO!I9+NIPSCO_EMS!I9+'NV Energy'!I9+'PEA-ProEN_TH'!I9+SDGE!I9+'Future Project 09'!I9+TPC!I9+Lansing!I9+USTDA_IN_BYPL!I9+USTDA_Energisa!I9+CEATI!I9+WB_EVN!I9+ANDE_ADMS!I9+'Future Project 08'!I9+'Future Project 03'!I9+Barbados!I9+'ISG PSEGLI'!I9+UNOPS_VN!I9+'USTDA_EC_CELEC-EP'!I9+'Avangrid ADMS'!J9</f>
        <v>158</v>
      </c>
      <c r="J9" s="216">
        <f>'AEP D_Nexus'!J9+'ATCO_OMS Support'!J9+Avangrid_NY!J9+'BEL_ED-LF'!J9+MEC_BHER!J9+'BWP Telecom'!J9+'BWP ADMS'!J9+'Future Project 04'!J9+'Future Project 05'!J9+'Future Project 07'!J9+'Future Project 06'!J9+MERALCO!J9+NIPSCO_EMS!J9+'NV Energy'!J9+'PEA-ProEN_TH'!J9+SDGE!J9+'Future Project 09'!J9+TPC!J9+Lansing!J9+USTDA_IN_BYPL!J9+USTDA_Energisa!J9+CEATI!J9+WB_EVN!J9+ANDE_ADMS!J9+'Future Project 08'!J9+'Future Project 03'!J9+Barbados!J9+'ISG PSEGLI'!J9+UNOPS_VN!J9+'USTDA_EC_CELEC-EP'!J9+'Avangrid ADMS'!K9</f>
        <v>176</v>
      </c>
      <c r="K9" s="216">
        <f>'AEP D_Nexus'!K9+'ATCO_OMS Support'!K9+Avangrid_NY!K9+'BEL_ED-LF'!K9+MEC_BHER!K9+'BWP Telecom'!K9+'BWP ADMS'!K9+'Future Project 04'!K9+'Future Project 05'!K9+'Future Project 07'!K9+'Future Project 06'!K9+MERALCO!K9+NIPSCO_EMS!K9+'NV Energy'!K9+'PEA-ProEN_TH'!K9+SDGE!K9+'Future Project 09'!K9+TPC!K9+Lansing!K9+USTDA_IN_BYPL!K9+USTDA_Energisa!K9+CEATI!K9+WB_EVN!K9+ANDE_ADMS!K9+'Future Project 08'!K9+'Future Project 03'!K9+Barbados!K9+'ISG PSEGLI'!K9+UNOPS_VN!K9+'USTDA_EC_CELEC-EP'!K9+'Avangrid ADMS'!L9</f>
        <v>144</v>
      </c>
      <c r="L9" s="216">
        <f>'AEP D_Nexus'!L9+'ATCO_OMS Support'!L9+Avangrid_NY!L9+'BEL_ED-LF'!L9+MEC_BHER!L9+'BWP Telecom'!L9+'BWP ADMS'!L9+'Future Project 04'!L9+'Future Project 05'!L9+'Future Project 07'!L9+'Future Project 06'!L9+MERALCO!L9+NIPSCO_EMS!L9+'NV Energy'!L9+'PEA-ProEN_TH'!L9+SDGE!L9+'Future Project 09'!L9+TPC!L9+Lansing!L9+USTDA_IN_BYPL!L9+USTDA_Energisa!L9+CEATI!L9+WB_EVN!L9+ANDE_ADMS!L9+'Future Project 08'!L9+'Future Project 03'!L9+Barbados!L9+'ISG PSEGLI'!L9+UNOPS_VN!L9+'USTDA_EC_CELEC-EP'!L9+'Avangrid ADMS'!M9</f>
        <v>156</v>
      </c>
      <c r="M9" s="216">
        <f>'AEP D_Nexus'!M9+'ATCO_OMS Support'!M9+Avangrid_NY!M9+'BEL_ED-LF'!M9+MEC_BHER!M9+'BWP Telecom'!M9+'BWP ADMS'!M9+'Future Project 04'!M9+'Future Project 05'!M9+'Future Project 07'!M9+'Future Project 06'!M9+MERALCO!M9+NIPSCO_EMS!M9+'NV Energy'!M9+'PEA-ProEN_TH'!M9+SDGE!M9+'Future Project 09'!M9+TPC!M9+Lansing!M9+USTDA_IN_BYPL!M9+USTDA_Energisa!M9+CEATI!M9+WB_EVN!M9+ANDE_ADMS!M9+'Future Project 08'!M9+'Future Project 03'!M9+Barbados!M9+'ISG PSEGLI'!M9+UNOPS_VN!M9+'USTDA_EC_CELEC-EP'!M9+'Avangrid ADMS'!N9</f>
        <v>102</v>
      </c>
      <c r="N9" s="216">
        <f>'AEP D_Nexus'!N9+'ATCO_OMS Support'!N9+Avangrid_NY!N9+'BEL_ED-LF'!N9+MEC_BHER!N9+'BWP Telecom'!N9+'BWP ADMS'!N9+'Future Project 04'!N9+'Future Project 05'!N9+'Future Project 07'!N9+'Future Project 06'!N9+MERALCO!N9+NIPSCO_EMS!N9+'NV Energy'!N9+'PEA-ProEN_TH'!N9+SDGE!N9+'Future Project 09'!N9+TPC!N9+Lansing!N9+USTDA_IN_BYPL!N9+USTDA_Energisa!N9+CEATI!N9+WB_EVN!N9+ANDE_ADMS!N9+'Future Project 08'!N9+'Future Project 03'!N9+Barbados!N9+'ISG PSEGLI'!N9+UNOPS_VN!N9+'USTDA_EC_CELEC-EP'!N9+'Avangrid ADMS'!O9</f>
        <v>16</v>
      </c>
      <c r="O9" s="216">
        <f>'AEP D_Nexus'!O9+'ATCO_OMS Support'!O9+Avangrid_NY!O9+'BEL_ED-LF'!O9+MEC_BHER!O9+'BWP Telecom'!O9+'BWP ADMS'!O9+'Future Project 04'!O9+'Future Project 05'!O9+'Future Project 07'!O9+'Future Project 06'!O9+MERALCO!O9+NIPSCO_EMS!O9+'NV Energy'!O9+'PEA-ProEN_TH'!O9+SDGE!O9+'Future Project 09'!O9+TPC!O9+Lansing!O9+USTDA_IN_BYPL!O9+USTDA_Energisa!O9+CEATI!O9+WB_EVN!O9+ANDE_ADMS!O9+'Future Project 08'!O9+'Future Project 03'!O9+Barbados!O9+'ISG PSEGLI'!O9+UNOPS_VN!O9+'USTDA_EC_CELEC-EP'!O9+'Avangrid ADMS'!P9</f>
        <v>32</v>
      </c>
      <c r="P9" s="216">
        <f>'AEP D_Nexus'!P9+'ATCO_OMS Support'!P9+Avangrid_NY!P9+'BEL_ED-LF'!P9+MEC_BHER!P9+'BWP Telecom'!P9+'BWP ADMS'!P9+'Future Project 04'!P9+'Future Project 05'!P9+'Future Project 07'!P9+'Future Project 06'!P9+MERALCO!P9+NIPSCO_EMS!P9+'NV Energy'!P9+'PEA-ProEN_TH'!P9+SDGE!P9+'Future Project 09'!P9+TPC!P9+Lansing!P9+USTDA_IN_BYPL!P9+USTDA_Energisa!P9+CEATI!P9+WB_EVN!P9+ANDE_ADMS!P9+'Future Project 08'!P9+'Future Project 03'!P9+Barbados!P9+'ISG PSEGLI'!P9+UNOPS_VN!P9+'USTDA_EC_CELEC-EP'!P9+'Avangrid ADMS'!Q9</f>
        <v>24</v>
      </c>
      <c r="Q9" s="216">
        <f>'AEP D_Nexus'!Q9+'ATCO_OMS Support'!Q9+Avangrid_NY!Q9+'BEL_ED-LF'!Q9+MEC_BHER!Q9+'BWP Telecom'!Q9+'BWP ADMS'!Q9+'Future Project 04'!Q9+'Future Project 05'!Q9+'Future Project 07'!Q9+'Future Project 06'!Q9+MERALCO!Q9+NIPSCO_EMS!Q9+'NV Energy'!Q9+'PEA-ProEN_TH'!Q9+SDGE!Q9+'Future Project 09'!Q9+TPC!Q9+Lansing!Q9+USTDA_IN_BYPL!Q9+USTDA_Energisa!Q9+CEATI!Q9+WB_EVN!Q9+ANDE_ADMS!Q9+'Future Project 08'!Q9+'Future Project 03'!Q9+Barbados!Q9+'ISG PSEGLI'!Q9+UNOPS_VN!Q9+'USTDA_EC_CELEC-EP'!Q9+'Avangrid ADMS'!R9</f>
        <v>24</v>
      </c>
      <c r="R9" s="216">
        <f>'AEP D_Nexus'!R9+'ATCO_OMS Support'!R9+Avangrid_NY!R9+'BEL_ED-LF'!R9+MEC_BHER!R9+'BWP Telecom'!R9+'BWP ADMS'!R9+'Future Project 04'!R9+'Future Project 05'!R9+'Future Project 07'!R9+'Future Project 06'!R9+MERALCO!R9+NIPSCO_EMS!R9+'NV Energy'!R9+'PEA-ProEN_TH'!R9+SDGE!R9+'Future Project 09'!R9+TPC!R9+Lansing!R9+USTDA_IN_BYPL!R9+USTDA_Energisa!R9+CEATI!R9+WB_EVN!R9+ANDE_ADMS!R9+'Future Project 08'!R9+'Future Project 03'!R9+Barbados!R9+'ISG PSEGLI'!R9+UNOPS_VN!R9+'USTDA_EC_CELEC-EP'!R9+'Avangrid ADMS'!S9</f>
        <v>24</v>
      </c>
      <c r="S9" s="216">
        <f>'AEP D_Nexus'!S9+'ATCO_OMS Support'!S9+Avangrid_NY!S9+'BEL_ED-LF'!S9+MEC_BHER!S9+'BWP Telecom'!S9+'BWP ADMS'!S9+'Future Project 04'!S9+'Future Project 05'!S9+'Future Project 07'!S9+'Future Project 06'!S9+MERALCO!S9+NIPSCO_EMS!S9+'NV Energy'!S9+'PEA-ProEN_TH'!S9+SDGE!S9+'Future Project 09'!S9+TPC!S9+Lansing!S9+USTDA_IN_BYPL!S9+USTDA_Energisa!S9+CEATI!S9+WB_EVN!S9+ANDE_ADMS!S9+'Future Project 08'!S9+'Future Project 03'!S9+Barbados!S9+'ISG PSEGLI'!S9+UNOPS_VN!S9+'USTDA_EC_CELEC-EP'!S9+'Avangrid ADMS'!T9</f>
        <v>24</v>
      </c>
      <c r="T9" s="216">
        <f>'AEP D_Nexus'!T9+'ATCO_OMS Support'!T9+Avangrid_NY!T9+'BEL_ED-LF'!T9+MEC_BHER!T9+'BWP Telecom'!T9+'BWP ADMS'!T9+'Future Project 04'!T9+'Future Project 05'!T9+'Future Project 07'!T9+'Future Project 06'!T9+MERALCO!T9+NIPSCO_EMS!T9+'NV Energy'!T9+'PEA-ProEN_TH'!T9+SDGE!T9+'Future Project 09'!T9+TPC!T9+Lansing!T9+USTDA_IN_BYPL!T9+USTDA_Energisa!T9+CEATI!T9+WB_EVN!T9+ANDE_ADMS!T9+'Future Project 08'!T9+'Future Project 03'!T9+Barbados!T9+'ISG PSEGLI'!T9+UNOPS_VN!T9+'USTDA_EC_CELEC-EP'!T9+'Avangrid ADMS'!U9</f>
        <v>24</v>
      </c>
      <c r="U9" s="216"/>
      <c r="V9" s="216"/>
      <c r="W9" s="216"/>
      <c r="X9" s="216"/>
      <c r="Y9" s="216"/>
      <c r="Z9" s="216"/>
      <c r="AA9" s="144">
        <f>SUM(C9:J9)</f>
        <v>907</v>
      </c>
      <c r="AB9" s="144">
        <f t="shared" ref="AB9:AB23" si="0">SUM(C9:N9)</f>
        <v>1325</v>
      </c>
      <c r="AC9" s="2">
        <f t="shared" ref="AC9:AC23" si="1">AA9/$AC$2</f>
        <v>0.65915697674418605</v>
      </c>
      <c r="AD9" s="2">
        <f t="shared" ref="AD9:AD23" si="2">AB9/$AC$3</f>
        <v>0.66516064257028118</v>
      </c>
    </row>
    <row r="10" spans="1:31" x14ac:dyDescent="0.55000000000000004">
      <c r="B10" s="105"/>
      <c r="C10" s="216">
        <f>'AEP D_Nexus'!C10+'ATCO_OMS Support'!C10+Avangrid_NY!C10+'BEL_ED-LF'!C10+MEC_BHER!C10+'BWP Telecom'!C10+'BWP ADMS'!C10+'Future Project 04'!C10+'Future Project 05'!C10+'Future Project 07'!C10+'Future Project 06'!C10+MERALCO!C10+NIPSCO_EMS!C10+'NV Energy'!C10+'PEA-ProEN_TH'!C10+SDGE!C10+'Future Project 09'!C10+TPC!C10+Lansing!C10+USTDA_IN_BYPL!C10+USTDA_Energisa!C10+CEATI!C10+WB_EVN!C10+ANDE_ADMS!C10+'Future Project 08'!C10+'Future Project 03'!C10+Barbados!C10+'ISG PSEGLI'!C10+UNOPS_VN!C10+'USTDA_EC_CELEC-EP'!C10+'Avangrid ADMS'!D10</f>
        <v>0</v>
      </c>
      <c r="D10" s="216">
        <f>'AEP D_Nexus'!D10+'ATCO_OMS Support'!D10+Avangrid_NY!D10+'BEL_ED-LF'!D10+MEC_BHER!D10+'BWP Telecom'!D10+'BWP ADMS'!D10+'Future Project 04'!D10+'Future Project 05'!D10+'Future Project 07'!D10+'Future Project 06'!D10+MERALCO!D10+NIPSCO_EMS!D10+'NV Energy'!D10+'PEA-ProEN_TH'!D10+SDGE!D10+'Future Project 09'!D10+TPC!D10+Lansing!D10+USTDA_IN_BYPL!D10+USTDA_Energisa!D10+CEATI!D10+WB_EVN!D10+ANDE_ADMS!D10+'Future Project 08'!D10+'Future Project 03'!D10+Barbados!D10+'ISG PSEGLI'!D10+UNOPS_VN!D10+'USTDA_EC_CELEC-EP'!D10+'Avangrid ADMS'!E10</f>
        <v>0</v>
      </c>
      <c r="E10" s="216">
        <f>'AEP D_Nexus'!E10+'ATCO_OMS Support'!E10+Avangrid_NY!E10+'BEL_ED-LF'!E10+MEC_BHER!E10+'BWP Telecom'!E10+'BWP ADMS'!E10+'Future Project 04'!E10+'Future Project 05'!E10+'Future Project 07'!E10+'Future Project 06'!E10+MERALCO!E10+NIPSCO_EMS!E10+'NV Energy'!E10+'PEA-ProEN_TH'!E10+SDGE!E10+'Future Project 09'!E10+TPC!E10+Lansing!E10+USTDA_IN_BYPL!E10+USTDA_Energisa!E10+CEATI!E10+WB_EVN!E10+ANDE_ADMS!E10+'Future Project 08'!E10+'Future Project 03'!E10+Barbados!E10+'ISG PSEGLI'!E10+UNOPS_VN!E10+'USTDA_EC_CELEC-EP'!E10+'Avangrid ADMS'!F10</f>
        <v>0</v>
      </c>
      <c r="F10" s="216">
        <f>'AEP D_Nexus'!F10+'ATCO_OMS Support'!F10+Avangrid_NY!F10+'BEL_ED-LF'!F10+MEC_BHER!F10+'BWP Telecom'!F10+'BWP ADMS'!F10+'Future Project 04'!F10+'Future Project 05'!F10+'Future Project 07'!F10+'Future Project 06'!F10+MERALCO!F10+NIPSCO_EMS!F10+'NV Energy'!F10+'PEA-ProEN_TH'!F10+SDGE!F10+'Future Project 09'!F10+TPC!F10+Lansing!F10+USTDA_IN_BYPL!F10+USTDA_Energisa!F10+CEATI!F10+WB_EVN!F10+ANDE_ADMS!F10+'Future Project 08'!F10+'Future Project 03'!F10+Barbados!F10+'ISG PSEGLI'!F10+UNOPS_VN!F10+'USTDA_EC_CELEC-EP'!F10+'Avangrid ADMS'!G10</f>
        <v>0</v>
      </c>
      <c r="G10" s="216">
        <f>'AEP D_Nexus'!G10+'ATCO_OMS Support'!G10+Avangrid_NY!G10+'BEL_ED-LF'!G10+MEC_BHER!G10+'BWP Telecom'!G10+'BWP ADMS'!G10+'Future Project 04'!G10+'Future Project 05'!G10+'Future Project 07'!G10+'Future Project 06'!G10+MERALCO!G10+NIPSCO_EMS!G10+'NV Energy'!G10+'PEA-ProEN_TH'!G10+SDGE!G10+'Future Project 09'!G10+TPC!G10+Lansing!G10+USTDA_IN_BYPL!G10+USTDA_Energisa!G10+CEATI!G10+WB_EVN!G10+ANDE_ADMS!G10+'Future Project 08'!G10+'Future Project 03'!G10+Barbados!G10+'ISG PSEGLI'!G10+UNOPS_VN!G10+'USTDA_EC_CELEC-EP'!G10+'Avangrid ADMS'!H10</f>
        <v>0</v>
      </c>
      <c r="H10" s="216">
        <f>'AEP D_Nexus'!H10+'ATCO_OMS Support'!H10+Avangrid_NY!H10+'BEL_ED-LF'!H10+MEC_BHER!H10+'BWP Telecom'!H10+'BWP ADMS'!H10+'Future Project 04'!H10+'Future Project 05'!H10+'Future Project 07'!H10+'Future Project 06'!H10+MERALCO!H10+NIPSCO_EMS!H10+'NV Energy'!H10+'PEA-ProEN_TH'!H10+SDGE!H10+'Future Project 09'!H10+TPC!H10+Lansing!H10+USTDA_IN_BYPL!H10+USTDA_Energisa!H10+CEATI!H10+WB_EVN!H10+ANDE_ADMS!H10+'Future Project 08'!H10+'Future Project 03'!H10+Barbados!H10+'ISG PSEGLI'!H10+UNOPS_VN!H10+'USTDA_EC_CELEC-EP'!H10+'Avangrid ADMS'!I10</f>
        <v>0</v>
      </c>
      <c r="I10" s="216">
        <f>'AEP D_Nexus'!I10+'ATCO_OMS Support'!I10+Avangrid_NY!I10+'BEL_ED-LF'!I10+MEC_BHER!I10+'BWP Telecom'!I10+'BWP ADMS'!I10+'Future Project 04'!I10+'Future Project 05'!I10+'Future Project 07'!I10+'Future Project 06'!I10+MERALCO!I10+NIPSCO_EMS!I10+'NV Energy'!I10+'PEA-ProEN_TH'!I10+SDGE!I10+'Future Project 09'!I10+TPC!I10+Lansing!I10+USTDA_IN_BYPL!I10+USTDA_Energisa!I10+CEATI!I10+WB_EVN!I10+ANDE_ADMS!I10+'Future Project 08'!I10+'Future Project 03'!I10+Barbados!I10+'ISG PSEGLI'!I10+UNOPS_VN!I10+'USTDA_EC_CELEC-EP'!I10+'Avangrid ADMS'!J10</f>
        <v>0</v>
      </c>
      <c r="J10" s="216">
        <f>'AEP D_Nexus'!J10+'ATCO_OMS Support'!J10+Avangrid_NY!J10+'BEL_ED-LF'!J10+MEC_BHER!J10+'BWP Telecom'!J10+'BWP ADMS'!J10+'Future Project 04'!J10+'Future Project 05'!J10+'Future Project 07'!J10+'Future Project 06'!J10+MERALCO!J10+NIPSCO_EMS!J10+'NV Energy'!J10+'PEA-ProEN_TH'!J10+SDGE!J10+'Future Project 09'!J10+TPC!J10+Lansing!J10+USTDA_IN_BYPL!J10+USTDA_Energisa!J10+CEATI!J10+WB_EVN!J10+ANDE_ADMS!J10+'Future Project 08'!J10+'Future Project 03'!J10+Barbados!J10+'ISG PSEGLI'!J10+UNOPS_VN!J10+'USTDA_EC_CELEC-EP'!J10+'Avangrid ADMS'!K10</f>
        <v>0</v>
      </c>
      <c r="K10" s="216">
        <f>'AEP D_Nexus'!K10+'ATCO_OMS Support'!K10+Avangrid_NY!K10+'BEL_ED-LF'!K10+MEC_BHER!K10+'BWP Telecom'!K10+'BWP ADMS'!K10+'Future Project 04'!K10+'Future Project 05'!K10+'Future Project 07'!K10+'Future Project 06'!K10+MERALCO!K10+NIPSCO_EMS!K10+'NV Energy'!K10+'PEA-ProEN_TH'!K10+SDGE!K10+'Future Project 09'!K10+TPC!K10+Lansing!K10+USTDA_IN_BYPL!K10+USTDA_Energisa!K10+CEATI!K10+WB_EVN!K10+ANDE_ADMS!K10+'Future Project 08'!K10+'Future Project 03'!K10+Barbados!K10+'ISG PSEGLI'!K10+UNOPS_VN!K10+'USTDA_EC_CELEC-EP'!K10+'Avangrid ADMS'!L10</f>
        <v>0</v>
      </c>
      <c r="L10" s="216">
        <f>'AEP D_Nexus'!L10+'ATCO_OMS Support'!L10+Avangrid_NY!L10+'BEL_ED-LF'!L10+MEC_BHER!L10+'BWP Telecom'!L10+'BWP ADMS'!L10+'Future Project 04'!L10+'Future Project 05'!L10+'Future Project 07'!L10+'Future Project 06'!L10+MERALCO!L10+NIPSCO_EMS!L10+'NV Energy'!L10+'PEA-ProEN_TH'!L10+SDGE!L10+'Future Project 09'!L10+TPC!L10+Lansing!L10+USTDA_IN_BYPL!L10+USTDA_Energisa!L10+CEATI!L10+WB_EVN!L10+ANDE_ADMS!L10+'Future Project 08'!L10+'Future Project 03'!L10+Barbados!L10+'ISG PSEGLI'!L10+UNOPS_VN!L10+'USTDA_EC_CELEC-EP'!L10+'Avangrid ADMS'!M10</f>
        <v>0</v>
      </c>
      <c r="M10" s="216">
        <f>'AEP D_Nexus'!M10+'ATCO_OMS Support'!M10+Avangrid_NY!M10+'BEL_ED-LF'!M10+MEC_BHER!M10+'BWP Telecom'!M10+'BWP ADMS'!M10+'Future Project 04'!M10+'Future Project 05'!M10+'Future Project 07'!M10+'Future Project 06'!M10+MERALCO!M10+NIPSCO_EMS!M10+'NV Energy'!M10+'PEA-ProEN_TH'!M10+SDGE!M10+'Future Project 09'!M10+TPC!M10+Lansing!M10+USTDA_IN_BYPL!M10+USTDA_Energisa!M10+CEATI!M10+WB_EVN!M10+ANDE_ADMS!M10+'Future Project 08'!M10+'Future Project 03'!M10+Barbados!M10+'ISG PSEGLI'!M10+UNOPS_VN!M10+'USTDA_EC_CELEC-EP'!M10+'Avangrid ADMS'!N10</f>
        <v>0</v>
      </c>
      <c r="N10" s="216">
        <f>'AEP D_Nexus'!N10+'ATCO_OMS Support'!N10+Avangrid_NY!N10+'BEL_ED-LF'!N10+MEC_BHER!N10+'BWP Telecom'!N10+'BWP ADMS'!N10+'Future Project 04'!N10+'Future Project 05'!N10+'Future Project 07'!N10+'Future Project 06'!N10+MERALCO!N10+NIPSCO_EMS!N10+'NV Energy'!N10+'PEA-ProEN_TH'!N10+SDGE!N10+'Future Project 09'!N10+TPC!N10+Lansing!N10+USTDA_IN_BYPL!N10+USTDA_Energisa!N10+CEATI!N10+WB_EVN!N10+ANDE_ADMS!N10+'Future Project 08'!N10+'Future Project 03'!N10+Barbados!N10+'ISG PSEGLI'!N10+UNOPS_VN!N10+'USTDA_EC_CELEC-EP'!N10+'Avangrid ADMS'!O10</f>
        <v>0</v>
      </c>
      <c r="O10" s="216">
        <f>'AEP D_Nexus'!O10+'ATCO_OMS Support'!O10+Avangrid_NY!O10+'BEL_ED-LF'!O10+MEC_BHER!O10+'BWP Telecom'!O10+'BWP ADMS'!O10+'Future Project 04'!O10+'Future Project 05'!O10+'Future Project 07'!O10+'Future Project 06'!O10+MERALCO!O10+NIPSCO_EMS!O10+'NV Energy'!O10+'PEA-ProEN_TH'!O10+SDGE!O10+'Future Project 09'!O10+TPC!O10+Lansing!O10+USTDA_IN_BYPL!O10+USTDA_Energisa!O10+CEATI!O10+WB_EVN!O10+ANDE_ADMS!O10+'Future Project 08'!O10+'Future Project 03'!O10+Barbados!O10+'ISG PSEGLI'!O10+UNOPS_VN!O10+'USTDA_EC_CELEC-EP'!O10+'Avangrid ADMS'!P10</f>
        <v>0</v>
      </c>
      <c r="P10" s="216">
        <f>'AEP D_Nexus'!P10+'ATCO_OMS Support'!P10+Avangrid_NY!P10+'BEL_ED-LF'!P10+MEC_BHER!P10+'BWP Telecom'!P10+'BWP ADMS'!P10+'Future Project 04'!P10+'Future Project 05'!P10+'Future Project 07'!P10+'Future Project 06'!P10+MERALCO!P10+NIPSCO_EMS!P10+'NV Energy'!P10+'PEA-ProEN_TH'!P10+SDGE!P10+'Future Project 09'!P10+TPC!P10+Lansing!P10+USTDA_IN_BYPL!P10+USTDA_Energisa!P10+CEATI!P10+WB_EVN!P10+ANDE_ADMS!P10+'Future Project 08'!P10+'Future Project 03'!P10+Barbados!P10+'ISG PSEGLI'!P10+UNOPS_VN!P10+'USTDA_EC_CELEC-EP'!P10+'Avangrid ADMS'!Q10</f>
        <v>0</v>
      </c>
      <c r="Q10" s="216">
        <f>'AEP D_Nexus'!Q10+'ATCO_OMS Support'!Q10+Avangrid_NY!Q10+'BEL_ED-LF'!Q10+MEC_BHER!Q10+'BWP Telecom'!Q10+'BWP ADMS'!Q10+'Future Project 04'!Q10+'Future Project 05'!Q10+'Future Project 07'!Q10+'Future Project 06'!Q10+MERALCO!Q10+NIPSCO_EMS!Q10+'NV Energy'!Q10+'PEA-ProEN_TH'!Q10+SDGE!Q10+'Future Project 09'!Q10+TPC!Q10+Lansing!Q10+USTDA_IN_BYPL!Q10+USTDA_Energisa!Q10+CEATI!Q10+WB_EVN!Q10+ANDE_ADMS!Q10+'Future Project 08'!Q10+'Future Project 03'!Q10+Barbados!Q10+'ISG PSEGLI'!Q10+UNOPS_VN!Q10+'USTDA_EC_CELEC-EP'!Q10+'Avangrid ADMS'!R10</f>
        <v>0</v>
      </c>
      <c r="R10" s="216">
        <f>'AEP D_Nexus'!R10+'ATCO_OMS Support'!R10+Avangrid_NY!R10+'BEL_ED-LF'!R10+MEC_BHER!R10+'BWP Telecom'!R10+'BWP ADMS'!R10+'Future Project 04'!R10+'Future Project 05'!R10+'Future Project 07'!R10+'Future Project 06'!R10+MERALCO!R10+NIPSCO_EMS!R10+'NV Energy'!R10+'PEA-ProEN_TH'!R10+SDGE!R10+'Future Project 09'!R10+TPC!R10+Lansing!R10+USTDA_IN_BYPL!R10+USTDA_Energisa!R10+CEATI!R10+WB_EVN!R10+ANDE_ADMS!R10+'Future Project 08'!R10+'Future Project 03'!R10+Barbados!R10+'ISG PSEGLI'!R10+UNOPS_VN!R10+'USTDA_EC_CELEC-EP'!R10+'Avangrid ADMS'!S10</f>
        <v>0</v>
      </c>
      <c r="S10" s="216">
        <f>'AEP D_Nexus'!S10+'ATCO_OMS Support'!S10+Avangrid_NY!S10+'BEL_ED-LF'!S10+MEC_BHER!S10+'BWP Telecom'!S10+'BWP ADMS'!S10+'Future Project 04'!S10+'Future Project 05'!S10+'Future Project 07'!S10+'Future Project 06'!S10+MERALCO!S10+NIPSCO_EMS!S10+'NV Energy'!S10+'PEA-ProEN_TH'!S10+SDGE!S10+'Future Project 09'!S10+TPC!S10+Lansing!S10+USTDA_IN_BYPL!S10+USTDA_Energisa!S10+CEATI!S10+WB_EVN!S10+ANDE_ADMS!S10+'Future Project 08'!S10+'Future Project 03'!S10+Barbados!S10+'ISG PSEGLI'!S10+UNOPS_VN!S10+'USTDA_EC_CELEC-EP'!S10+'Avangrid ADMS'!T10</f>
        <v>0</v>
      </c>
      <c r="T10" s="216">
        <f>'AEP D_Nexus'!T10+'ATCO_OMS Support'!T10+Avangrid_NY!T10+'BEL_ED-LF'!T10+MEC_BHER!T10+'BWP Telecom'!T10+'BWP ADMS'!T10+'Future Project 04'!T10+'Future Project 05'!T10+'Future Project 07'!T10+'Future Project 06'!T10+MERALCO!T10+NIPSCO_EMS!T10+'NV Energy'!T10+'PEA-ProEN_TH'!T10+SDGE!T10+'Future Project 09'!T10+TPC!T10+Lansing!T10+USTDA_IN_BYPL!T10+USTDA_Energisa!T10+CEATI!T10+WB_EVN!T10+ANDE_ADMS!T10+'Future Project 08'!T10+'Future Project 03'!T10+Barbados!T10+'ISG PSEGLI'!T10+UNOPS_VN!T10+'USTDA_EC_CELEC-EP'!T10+'Avangrid ADMS'!U10</f>
        <v>0</v>
      </c>
      <c r="U10" s="216">
        <f>'AEP D_Nexus'!U10+'ATCO_OMS Support'!U10+Avangrid_NY!U10+'BEL_ED-LF'!U10+MEC_BHER!U10+'BWP Telecom'!U10+'BWP ADMS'!U10+'Future Project 04'!U10+'Future Project 05'!U10+'Future Project 07'!U10+'Future Project 06'!U10+MERALCO!U10+NIPSCO_EMS!U10+'NV Energy'!U10+'PEA-ProEN_TH'!U10+SDGE!U10+'Future Project 09'!U10+TPC!U10+Lansing!U10+USTDA_IN_BYPL!U10+USTDA_Energisa!U10+CEATI!U10+WB_EVN!U10+ANDE_ADMS!U10+'Future Project 08'!U10+'Future Project 03'!U10+Barbados!U10+'ISG PSEGLI'!U10+UNOPS_VN!U10+'USTDA_EC_CELEC-EP'!U10+'Avangrid ADMS'!V10</f>
        <v>0</v>
      </c>
      <c r="V10" s="216">
        <f>'AEP D_Nexus'!V10+'ATCO_OMS Support'!V10+Avangrid_NY!V10+'BEL_ED-LF'!V10+MEC_BHER!V10+'BWP Telecom'!V10+'BWP ADMS'!V10+'Future Project 04'!V10+'Future Project 05'!V10+'Future Project 07'!V10+'Future Project 06'!V10+MERALCO!V10+NIPSCO_EMS!V10+'NV Energy'!V10+'PEA-ProEN_TH'!V10+SDGE!V10+'Future Project 09'!V10+TPC!V10+Lansing!V10+USTDA_IN_BYPL!V10+USTDA_Energisa!V10+CEATI!V10+WB_EVN!V10+ANDE_ADMS!V10+'Future Project 08'!V10+'Future Project 03'!V10+Barbados!V10+'ISG PSEGLI'!V10+UNOPS_VN!V10+'USTDA_EC_CELEC-EP'!V10+'Avangrid ADMS'!W10</f>
        <v>0</v>
      </c>
      <c r="W10" s="216">
        <f>'AEP D_Nexus'!W10+'ATCO_OMS Support'!W10+Avangrid_NY!W10+'BEL_ED-LF'!W10+MEC_BHER!W10+'BWP Telecom'!W10+'BWP ADMS'!W10+'Future Project 04'!W10+'Future Project 05'!W10+'Future Project 07'!W10+'Future Project 06'!W10+MERALCO!W10+NIPSCO_EMS!W10+'NV Energy'!W10+'PEA-ProEN_TH'!W10+SDGE!W10+'Future Project 09'!W10+TPC!W10+Lansing!W10+USTDA_IN_BYPL!W10+USTDA_Energisa!W10+CEATI!W10+WB_EVN!W10+ANDE_ADMS!W10+'Future Project 08'!W10+'Future Project 03'!W10+Barbados!W10+'ISG PSEGLI'!W10+UNOPS_VN!W10+'USTDA_EC_CELEC-EP'!W10+'Avangrid ADMS'!X10</f>
        <v>0</v>
      </c>
      <c r="X10" s="216">
        <f>'AEP D_Nexus'!X10+'ATCO_OMS Support'!X10+Avangrid_NY!X10+'BEL_ED-LF'!X10+MEC_BHER!X10+'BWP Telecom'!X10+'BWP ADMS'!X10+'Future Project 04'!X10+'Future Project 05'!X10+'Future Project 07'!X10+'Future Project 06'!X10+MERALCO!X10+NIPSCO_EMS!X10+'NV Energy'!X10+'PEA-ProEN_TH'!X10+SDGE!X10+'Future Project 09'!X10+TPC!X10+Lansing!X10+USTDA_IN_BYPL!X10+USTDA_Energisa!X10+CEATI!X10+WB_EVN!X10+ANDE_ADMS!X10+'Future Project 08'!X10+'Future Project 03'!X10+Barbados!X10+'ISG PSEGLI'!X10+UNOPS_VN!X10+'USTDA_EC_CELEC-EP'!X10+'Avangrid ADMS'!Y10</f>
        <v>0</v>
      </c>
      <c r="Y10" s="216">
        <f>'AEP D_Nexus'!Y10+'ATCO_OMS Support'!Y10+Avangrid_NY!Y10+'BEL_ED-LF'!Y10+MEC_BHER!Y10+'BWP Telecom'!Y10+'BWP ADMS'!Y10+'Future Project 04'!Y10+'Future Project 05'!Y10+'Future Project 07'!Y10+'Future Project 06'!Y10+MERALCO!Y10+NIPSCO_EMS!Y10+'NV Energy'!Y10+'PEA-ProEN_TH'!Y10+SDGE!Y10+'Future Project 09'!Y10+TPC!Y10+Lansing!Y10+USTDA_IN_BYPL!Y10+USTDA_Energisa!Y10+CEATI!Y10+WB_EVN!Y10+ANDE_ADMS!Y10+'Future Project 08'!Y10+'Future Project 03'!Y10+Barbados!Y10+'ISG PSEGLI'!Y10+UNOPS_VN!Y10+'USTDA_EC_CELEC-EP'!Y10+'Avangrid ADMS'!Z10</f>
        <v>0</v>
      </c>
      <c r="Z10" s="216">
        <f>'AEP D_Nexus'!Z10+'ATCO_OMS Support'!Z10+Avangrid_NY!Z10+'BEL_ED-LF'!Z10+MEC_BHER!Z10+'BWP Telecom'!Z10+'BWP ADMS'!Z10+'Future Project 04'!Z10+'Future Project 05'!Z10+'Future Project 07'!Z10+'Future Project 06'!Z10+MERALCO!Z10+NIPSCO_EMS!Z10+'NV Energy'!Z10+'PEA-ProEN_TH'!Z10+SDGE!Z10+'Future Project 09'!Z10+TPC!Z10+Lansing!Z10+USTDA_IN_BYPL!Z10+USTDA_Energisa!Z10+CEATI!Z10+WB_EVN!Z10+ANDE_ADMS!Z10+'Future Project 08'!Z10+'Future Project 03'!Z10+Barbados!Z10+'ISG PSEGLI'!Z10+UNOPS_VN!Z10+'USTDA_EC_CELEC-EP'!Z10+'Avangrid ADMS'!AA10</f>
        <v>0</v>
      </c>
      <c r="AA10" s="144">
        <f t="shared" ref="AA10" si="3">SUM(C10:I10)</f>
        <v>0</v>
      </c>
      <c r="AB10" s="144">
        <f t="shared" si="0"/>
        <v>0</v>
      </c>
      <c r="AC10" s="2">
        <f t="shared" si="1"/>
        <v>0</v>
      </c>
      <c r="AD10" s="2">
        <f t="shared" si="2"/>
        <v>0</v>
      </c>
    </row>
    <row r="11" spans="1:31" x14ac:dyDescent="0.55000000000000004">
      <c r="B11" s="65" t="s">
        <v>76</v>
      </c>
      <c r="C11" s="245">
        <f>'AEP D_Nexus'!C11+'ATCO_OMS Support'!C11+Avangrid_NY!C11+'BEL_ED-LF'!C11+MEC_BHER!C11+'BWP Telecom'!C11+'BWP ADMS'!C11+'Future Project 04'!C11+'Future Project 05'!C11+'Future Project 07'!C11+'Future Project 06'!C11+MERALCO!C11+NIPSCO_EMS!C11+'NV Energy'!C11+'PEA-ProEN_TH'!C11+SDGE!C11+'Future Project 09'!C11+TPC!C11+Lansing!C11+USTDA_IN_BYPL!C11+USTDA_Energisa!C11+CEATI!C11+WB_EVN!C11+ANDE_ADMS!C11+'Future Project 08'!C11+'Future Project 03'!C11+Barbados!C11+'ISG PSEGLI'!C11+UNOPS_VN!C11+'USTDA_EC_CELEC-EP'!C11+'Avangrid ADMS'!D11</f>
        <v>26</v>
      </c>
      <c r="D11" s="245">
        <f>'AEP D_Nexus'!D11+'ATCO_OMS Support'!D11+Avangrid_NY!D11+'BEL_ED-LF'!D11+MEC_BHER!D11+'BWP Telecom'!D11+'BWP ADMS'!D11+'Future Project 04'!D11+'Future Project 05'!D11+'Future Project 07'!D11+'Future Project 06'!D11+MERALCO!D11+NIPSCO_EMS!D11+'NV Energy'!D11+'PEA-ProEN_TH'!D11+SDGE!D11+'Future Project 09'!D11+TPC!D11+Lansing!D11+USTDA_IN_BYPL!D11+USTDA_Energisa!D11+CEATI!D11+WB_EVN!D11+ANDE_ADMS!D11+'Future Project 08'!D11+'Future Project 03'!D11+Barbados!D11+'ISG PSEGLI'!D11+UNOPS_VN!D11+'USTDA_EC_CELEC-EP'!D11+'Avangrid ADMS'!E11</f>
        <v>74</v>
      </c>
      <c r="E11" s="245">
        <f>'AEP D_Nexus'!E11+'ATCO_OMS Support'!E11+Avangrid_NY!E11+'BEL_ED-LF'!E11+MEC_BHER!E11+'BWP Telecom'!E11+'BWP ADMS'!E11+'Future Project 04'!E11+'Future Project 05'!E11+'Future Project 07'!E11+'Future Project 06'!E11+MERALCO!E11+NIPSCO_EMS!E11+'NV Energy'!E11+'PEA-ProEN_TH'!E11+SDGE!E11+'Future Project 09'!E11+TPC!E11+Lansing!E11+USTDA_IN_BYPL!E11+USTDA_Energisa!E11+CEATI!E11+WB_EVN!E11+ANDE_ADMS!E11+'Future Project 08'!E11+'Future Project 03'!E11+Barbados!E11+'ISG PSEGLI'!E11+UNOPS_VN!E11+'USTDA_EC_CELEC-EP'!E11+'Avangrid ADMS'!F11</f>
        <v>80</v>
      </c>
      <c r="F11" s="245">
        <f>'AEP D_Nexus'!F11+'ATCO_OMS Support'!F11+Avangrid_NY!F11+'BEL_ED-LF'!F11+MEC_BHER!F11+'BWP Telecom'!F11+'BWP ADMS'!F11+'Future Project 04'!F11+'Future Project 05'!F11+'Future Project 07'!F11+'Future Project 06'!F11+MERALCO!F11+NIPSCO_EMS!F11+'NV Energy'!F11+'PEA-ProEN_TH'!F11+SDGE!F11+'Future Project 09'!F11+TPC!F11+Lansing!F11+USTDA_IN_BYPL!F11+USTDA_Energisa!F11+CEATI!F11+WB_EVN!F11+ANDE_ADMS!F11+'Future Project 08'!F11+'Future Project 03'!F11+Barbados!F11+'ISG PSEGLI'!F11+UNOPS_VN!F11+'USTDA_EC_CELEC-EP'!F11+'Avangrid ADMS'!G11</f>
        <v>86</v>
      </c>
      <c r="G11" s="245">
        <f>'AEP D_Nexus'!G11+'ATCO_OMS Support'!G11+Avangrid_NY!G11+'BEL_ED-LF'!G11+MEC_BHER!G11+'BWP Telecom'!G11+'BWP ADMS'!G11+'Future Project 04'!G11+'Future Project 05'!G11+'Future Project 07'!G11+'Future Project 06'!G11+MERALCO!G11+NIPSCO_EMS!G11+'NV Energy'!G11+'PEA-ProEN_TH'!G11+SDGE!G11+'Future Project 09'!G11+TPC!G11+Lansing!G11+USTDA_IN_BYPL!G11+USTDA_Energisa!G11+CEATI!G11+WB_EVN!G11+ANDE_ADMS!G11+'Future Project 08'!G11+'Future Project 03'!G11+Barbados!G11+'ISG PSEGLI'!G11+UNOPS_VN!G11+'USTDA_EC_CELEC-EP'!G11+'Avangrid ADMS'!H11</f>
        <v>122</v>
      </c>
      <c r="H11" s="245">
        <f>'AEP D_Nexus'!H11+'ATCO_OMS Support'!H11+Avangrid_NY!H11+'BEL_ED-LF'!H11+MEC_BHER!H11+'BWP Telecom'!H11+'BWP ADMS'!H11+'Future Project 04'!H11+'Future Project 05'!H11+'Future Project 07'!H11+'Future Project 06'!H11+MERALCO!H11+NIPSCO_EMS!H11+'NV Energy'!H11+'PEA-ProEN_TH'!H11+SDGE!H11+'Future Project 09'!H11+TPC!H11+Lansing!H11+USTDA_IN_BYPL!H11+USTDA_Energisa!H11+CEATI!H11+WB_EVN!H11+ANDE_ADMS!H11+'Future Project 08'!H11+'Future Project 03'!H11+Barbados!H11+'ISG PSEGLI'!H11+UNOPS_VN!H11+'USTDA_EC_CELEC-EP'!H11+'Avangrid ADMS'!I11</f>
        <v>60</v>
      </c>
      <c r="I11" s="245">
        <f>'AEP D_Nexus'!I11+'ATCO_OMS Support'!I11+Avangrid_NY!I11+'BEL_ED-LF'!I11+MEC_BHER!I11+'BWP Telecom'!I11+'BWP ADMS'!I11+'Future Project 04'!I11+'Future Project 05'!I11+'Future Project 07'!I11+'Future Project 06'!I11+MERALCO!I11+NIPSCO_EMS!I11+'NV Energy'!I11+'PEA-ProEN_TH'!I11+SDGE!I11+'Future Project 09'!I11+TPC!I11+Lansing!I11+USTDA_IN_BYPL!I11+USTDA_Energisa!I11+CEATI!I11+WB_EVN!I11+ANDE_ADMS!I11+'Future Project 08'!I11+'Future Project 03'!I11+Barbados!I11+'ISG PSEGLI'!I11+UNOPS_VN!I11+'USTDA_EC_CELEC-EP'!I11+'Avangrid ADMS'!J11</f>
        <v>114</v>
      </c>
      <c r="J11" s="245">
        <f>'AEP D_Nexus'!J11+'ATCO_OMS Support'!J11+Avangrid_NY!J11+'BEL_ED-LF'!J11+MEC_BHER!J11+'BWP Telecom'!J11+'BWP ADMS'!J11+'Future Project 04'!J11+'Future Project 05'!J11+'Future Project 07'!J11+'Future Project 06'!J11+MERALCO!J11+NIPSCO_EMS!J11+'NV Energy'!J11+'PEA-ProEN_TH'!J11+SDGE!J11+'Future Project 09'!J11+TPC!J11+Lansing!J11+USTDA_IN_BYPL!J11+USTDA_Energisa!J11+CEATI!J11+WB_EVN!J11+ANDE_ADMS!J11+'Future Project 08'!J11+'Future Project 03'!J11+Barbados!J11+'ISG PSEGLI'!J11+UNOPS_VN!J11+'USTDA_EC_CELEC-EP'!J11+'Avangrid ADMS'!K11</f>
        <v>64</v>
      </c>
      <c r="K11" s="245">
        <f>'AEP D_Nexus'!K11+'ATCO_OMS Support'!K11+Avangrid_NY!K11+'BEL_ED-LF'!K11+MEC_BHER!K11+'BWP Telecom'!K11+'BWP ADMS'!K11+'Future Project 04'!K11+'Future Project 05'!K11+'Future Project 07'!K11+'Future Project 06'!K11+MERALCO!K11+NIPSCO_EMS!K11+'NV Energy'!K11+'PEA-ProEN_TH'!K11+SDGE!K11+'Future Project 09'!K11+TPC!K11+Lansing!K11+USTDA_IN_BYPL!K11+USTDA_Energisa!K11+CEATI!K11+WB_EVN!K11+ANDE_ADMS!K11+'Future Project 08'!K11+'Future Project 03'!K11+Barbados!K11+'ISG PSEGLI'!K11+UNOPS_VN!K11+'USTDA_EC_CELEC-EP'!K11+'Avangrid ADMS'!L11</f>
        <v>89</v>
      </c>
      <c r="L11" s="245">
        <f>'AEP D_Nexus'!L11+'ATCO_OMS Support'!L11+Avangrid_NY!L11+'BEL_ED-LF'!L11+MEC_BHER!L11+'BWP Telecom'!L11+'BWP ADMS'!L11+'Future Project 04'!L11+'Future Project 05'!L11+'Future Project 07'!L11+'Future Project 06'!L11+MERALCO!L11+NIPSCO_EMS!L11+'NV Energy'!L11+'PEA-ProEN_TH'!L11+SDGE!L11+'Future Project 09'!L11+TPC!L11+Lansing!L11+USTDA_IN_BYPL!L11+USTDA_Energisa!L11+CEATI!L11+WB_EVN!L11+ANDE_ADMS!L11+'Future Project 08'!L11+'Future Project 03'!L11+Barbados!L11+'ISG PSEGLI'!L11+UNOPS_VN!L11+'USTDA_EC_CELEC-EP'!L11+'Avangrid ADMS'!M11</f>
        <v>117</v>
      </c>
      <c r="M11" s="245">
        <f>'AEP D_Nexus'!M11+'ATCO_OMS Support'!M11+Avangrid_NY!M11+'BEL_ED-LF'!M11+MEC_BHER!M11+'BWP Telecom'!M11+'BWP ADMS'!M11+'Future Project 04'!M11+'Future Project 05'!M11+'Future Project 07'!M11+'Future Project 06'!M11+MERALCO!M11+NIPSCO_EMS!M11+'NV Energy'!M11+'PEA-ProEN_TH'!M11+SDGE!M11+'Future Project 09'!M11+TPC!M11+Lansing!M11+USTDA_IN_BYPL!M11+USTDA_Energisa!M11+CEATI!M11+WB_EVN!M11+ANDE_ADMS!M11+'Future Project 08'!M11+'Future Project 03'!M11+Barbados!M11+'ISG PSEGLI'!M11+UNOPS_VN!M11+'USTDA_EC_CELEC-EP'!M11+'Avangrid ADMS'!N11</f>
        <v>142</v>
      </c>
      <c r="N11" s="245">
        <f>'AEP D_Nexus'!N11+'ATCO_OMS Support'!N11+Avangrid_NY!N11+'BEL_ED-LF'!N11+MEC_BHER!N11+'BWP Telecom'!N11+'BWP ADMS'!N11+'Future Project 04'!N11+'Future Project 05'!N11+'Future Project 07'!N11+'Future Project 06'!N11+MERALCO!N11+NIPSCO_EMS!N11+'NV Energy'!N11+'PEA-ProEN_TH'!N11+SDGE!N11+'Future Project 09'!N11+TPC!N11+Lansing!N11+USTDA_IN_BYPL!N11+USTDA_Energisa!N11+CEATI!N11+WB_EVN!N11+ANDE_ADMS!N11+'Future Project 08'!N11+'Future Project 03'!N11+Barbados!N11+'ISG PSEGLI'!N11+UNOPS_VN!N11+'USTDA_EC_CELEC-EP'!N11+'Avangrid ADMS'!O11</f>
        <v>72</v>
      </c>
      <c r="O11" s="245">
        <f>'AEP D_Nexus'!O11+'ATCO_OMS Support'!O11+Avangrid_NY!O11+'BEL_ED-LF'!O11+MEC_BHER!O11+'BWP Telecom'!O11+'BWP ADMS'!O11+'Future Project 04'!O11+'Future Project 05'!O11+'Future Project 07'!O11+'Future Project 06'!O11+MERALCO!O11+NIPSCO_EMS!O11+'NV Energy'!O11+'PEA-ProEN_TH'!O11+SDGE!O11+'Future Project 09'!O11+TPC!O11+Lansing!O11+USTDA_IN_BYPL!O11+USTDA_Energisa!O11+CEATI!O11+WB_EVN!O11+ANDE_ADMS!O11+'Future Project 08'!O11+'Future Project 03'!O11+Barbados!O11+'ISG PSEGLI'!O11+UNOPS_VN!O11+'USTDA_EC_CELEC-EP'!O11+'Avangrid ADMS'!P11</f>
        <v>0</v>
      </c>
      <c r="P11" s="245">
        <f>'AEP D_Nexus'!P11+'ATCO_OMS Support'!P11+Avangrid_NY!P11+'BEL_ED-LF'!P11+MEC_BHER!P11+'BWP Telecom'!P11+'BWP ADMS'!P11+'Future Project 04'!P11+'Future Project 05'!P11+'Future Project 07'!P11+'Future Project 06'!P11+MERALCO!P11+NIPSCO_EMS!P11+'NV Energy'!P11+'PEA-ProEN_TH'!P11+SDGE!P11+'Future Project 09'!P11+TPC!P11+Lansing!P11+USTDA_IN_BYPL!P11+USTDA_Energisa!P11+CEATI!P11+WB_EVN!P11+ANDE_ADMS!P11+'Future Project 08'!P11+'Future Project 03'!P11+Barbados!P11+'ISG PSEGLI'!P11+UNOPS_VN!P11+'USTDA_EC_CELEC-EP'!P11+'Avangrid ADMS'!Q11</f>
        <v>0</v>
      </c>
      <c r="Q11" s="245">
        <f>'AEP D_Nexus'!Q11+'ATCO_OMS Support'!Q11+Avangrid_NY!Q11+'BEL_ED-LF'!Q11+MEC_BHER!Q11+'BWP Telecom'!Q11+'BWP ADMS'!Q11+'Future Project 04'!Q11+'Future Project 05'!Q11+'Future Project 07'!Q11+'Future Project 06'!Q11+MERALCO!Q11+NIPSCO_EMS!Q11+'NV Energy'!Q11+'PEA-ProEN_TH'!Q11+SDGE!Q11+'Future Project 09'!Q11+TPC!Q11+Lansing!Q11+USTDA_IN_BYPL!Q11+USTDA_Energisa!Q11+CEATI!Q11+WB_EVN!Q11+ANDE_ADMS!Q11+'Future Project 08'!Q11+'Future Project 03'!Q11+Barbados!Q11+'ISG PSEGLI'!Q11+UNOPS_VN!Q11+'USTDA_EC_CELEC-EP'!Q11+'Avangrid ADMS'!R11</f>
        <v>0</v>
      </c>
      <c r="R11" s="245">
        <f>'AEP D_Nexus'!R11+'ATCO_OMS Support'!R11+Avangrid_NY!R11+'BEL_ED-LF'!R11+MEC_BHER!R11+'BWP Telecom'!R11+'BWP ADMS'!R11+'Future Project 04'!R11+'Future Project 05'!R11+'Future Project 07'!R11+'Future Project 06'!R11+MERALCO!R11+NIPSCO_EMS!R11+'NV Energy'!R11+'PEA-ProEN_TH'!R11+SDGE!R11+'Future Project 09'!R11+TPC!R11+Lansing!R11+USTDA_IN_BYPL!R11+USTDA_Energisa!R11+CEATI!R11+WB_EVN!R11+ANDE_ADMS!R11+'Future Project 08'!R11+'Future Project 03'!R11+Barbados!R11+'ISG PSEGLI'!R11+UNOPS_VN!R11+'USTDA_EC_CELEC-EP'!R11+'Avangrid ADMS'!S11</f>
        <v>0</v>
      </c>
      <c r="S11" s="216">
        <f>'AEP D_Nexus'!S11+'ATCO_OMS Support'!S11+Avangrid_NY!S11+'BEL_ED-LF'!S11+MEC_BHER!S11+'BWP Telecom'!S11+'BWP ADMS'!S11+'Future Project 04'!S11+'Future Project 05'!S11+'Future Project 07'!S11+'Future Project 06'!S11+MERALCO!S11+NIPSCO_EMS!S11+'NV Energy'!S11+'PEA-ProEN_TH'!S11+SDGE!S11+'Future Project 09'!S11+TPC!S11+Lansing!S11+USTDA_IN_BYPL!S11+USTDA_Energisa!S11+CEATI!S11+WB_EVN!S11+ANDE_ADMS!S11+'Future Project 08'!S11+'Future Project 03'!S11+Barbados!S11+'ISG PSEGLI'!S11+UNOPS_VN!S11+'USTDA_EC_CELEC-EP'!S11+'Avangrid ADMS'!T11</f>
        <v>0</v>
      </c>
      <c r="T11" s="216">
        <f>'AEP D_Nexus'!T11+'ATCO_OMS Support'!T11+Avangrid_NY!T11+'BEL_ED-LF'!T11+MEC_BHER!T11+'BWP Telecom'!T11+'BWP ADMS'!T11+'Future Project 04'!T11+'Future Project 05'!T11+'Future Project 07'!T11+'Future Project 06'!T11+MERALCO!T11+NIPSCO_EMS!T11+'NV Energy'!T11+'PEA-ProEN_TH'!T11+SDGE!T11+'Future Project 09'!T11+TPC!T11+Lansing!T11+USTDA_IN_BYPL!T11+USTDA_Energisa!T11+CEATI!T11+WB_EVN!T11+ANDE_ADMS!T11+'Future Project 08'!T11+'Future Project 03'!T11+Barbados!T11+'ISG PSEGLI'!T11+UNOPS_VN!T11+'USTDA_EC_CELEC-EP'!T11+'Avangrid ADMS'!U11</f>
        <v>0</v>
      </c>
      <c r="U11" s="216">
        <f>'AEP D_Nexus'!U11+'ATCO_OMS Support'!U11+Avangrid_NY!U11+'BEL_ED-LF'!U11+MEC_BHER!U11+'BWP Telecom'!U11+'BWP ADMS'!U11+'Future Project 04'!U11+'Future Project 05'!U11+'Future Project 07'!U11+'Future Project 06'!U11+MERALCO!U11+NIPSCO_EMS!U11+'NV Energy'!U11+'PEA-ProEN_TH'!U11+SDGE!U11+'Future Project 09'!U11+TPC!U11+Lansing!U11+USTDA_IN_BYPL!U11+USTDA_Energisa!U11+CEATI!U11+WB_EVN!U11+ANDE_ADMS!U11+'Future Project 08'!U11+'Future Project 03'!U11+Barbados!U11+'ISG PSEGLI'!U11+UNOPS_VN!U11+'USTDA_EC_CELEC-EP'!U11+'Avangrid ADMS'!V11</f>
        <v>0</v>
      </c>
      <c r="V11" s="216">
        <f>'AEP D_Nexus'!V11+'ATCO_OMS Support'!V11+Avangrid_NY!V11+'BEL_ED-LF'!V11+MEC_BHER!V11+'BWP Telecom'!V11+'BWP ADMS'!V11+'Future Project 04'!V11+'Future Project 05'!V11+'Future Project 07'!V11+'Future Project 06'!V11+MERALCO!V11+NIPSCO_EMS!V11+'NV Energy'!V11+'PEA-ProEN_TH'!V11+SDGE!V11+'Future Project 09'!V11+TPC!V11+Lansing!V11+USTDA_IN_BYPL!V11+USTDA_Energisa!V11+CEATI!V11+WB_EVN!V11+ANDE_ADMS!V11+'Future Project 08'!V11+'Future Project 03'!V11+Barbados!V11+'ISG PSEGLI'!V11+UNOPS_VN!V11+'USTDA_EC_CELEC-EP'!V11+'Avangrid ADMS'!W11</f>
        <v>0</v>
      </c>
      <c r="W11" s="216">
        <f>'AEP D_Nexus'!W11+'ATCO_OMS Support'!W11+Avangrid_NY!W11+'BEL_ED-LF'!W11+MEC_BHER!W11+'BWP Telecom'!W11+'BWP ADMS'!W11+'Future Project 04'!W11+'Future Project 05'!W11+'Future Project 07'!W11+'Future Project 06'!W11+MERALCO!W11+NIPSCO_EMS!W11+'NV Energy'!W11+'PEA-ProEN_TH'!W11+SDGE!W11+'Future Project 09'!W11+TPC!W11+Lansing!W11+USTDA_IN_BYPL!W11+USTDA_Energisa!W11+CEATI!W11+WB_EVN!W11+ANDE_ADMS!W11+'Future Project 08'!W11+'Future Project 03'!W11+Barbados!W11+'ISG PSEGLI'!W11+UNOPS_VN!W11+'USTDA_EC_CELEC-EP'!W11+'Avangrid ADMS'!X11</f>
        <v>0</v>
      </c>
      <c r="X11" s="216">
        <f>'AEP D_Nexus'!X11+'ATCO_OMS Support'!X11+Avangrid_NY!X11+'BEL_ED-LF'!X11+MEC_BHER!X11+'BWP Telecom'!X11+'BWP ADMS'!X11+'Future Project 04'!X11+'Future Project 05'!X11+'Future Project 07'!X11+'Future Project 06'!X11+MERALCO!X11+NIPSCO_EMS!X11+'NV Energy'!X11+'PEA-ProEN_TH'!X11+SDGE!X11+'Future Project 09'!X11+TPC!X11+Lansing!X11+USTDA_IN_BYPL!X11+USTDA_Energisa!X11+CEATI!X11+WB_EVN!X11+ANDE_ADMS!X11+'Future Project 08'!X11+'Future Project 03'!X11+Barbados!X11+'ISG PSEGLI'!X11+UNOPS_VN!X11+'USTDA_EC_CELEC-EP'!X11+'Avangrid ADMS'!Y11</f>
        <v>0</v>
      </c>
      <c r="Y11" s="216">
        <f>'AEP D_Nexus'!Y11+'ATCO_OMS Support'!Y11+Avangrid_NY!Y11+'BEL_ED-LF'!Y11+MEC_BHER!Y11+'BWP Telecom'!Y11+'BWP ADMS'!Y11+'Future Project 04'!Y11+'Future Project 05'!Y11+'Future Project 07'!Y11+'Future Project 06'!Y11+MERALCO!Y11+NIPSCO_EMS!Y11+'NV Energy'!Y11+'PEA-ProEN_TH'!Y11+SDGE!Y11+'Future Project 09'!Y11+TPC!Y11+Lansing!Y11+USTDA_IN_BYPL!Y11+USTDA_Energisa!Y11+CEATI!Y11+WB_EVN!Y11+ANDE_ADMS!Y11+'Future Project 08'!Y11+'Future Project 03'!Y11+Barbados!Y11+'ISG PSEGLI'!Y11+UNOPS_VN!Y11+'USTDA_EC_CELEC-EP'!Y11+'Avangrid ADMS'!Z11</f>
        <v>0</v>
      </c>
      <c r="Z11" s="216">
        <f>'AEP D_Nexus'!Z11+'ATCO_OMS Support'!Z11+Avangrid_NY!Z11+'BEL_ED-LF'!Z11+MEC_BHER!Z11+'BWP Telecom'!Z11+'BWP ADMS'!Z11+'Future Project 04'!Z11+'Future Project 05'!Z11+'Future Project 07'!Z11+'Future Project 06'!Z11+MERALCO!Z11+NIPSCO_EMS!Z11+'NV Energy'!Z11+'PEA-ProEN_TH'!Z11+SDGE!Z11+'Future Project 09'!Z11+TPC!Z11+Lansing!Z11+USTDA_IN_BYPL!Z11+USTDA_Energisa!Z11+CEATI!Z11+WB_EVN!Z11+ANDE_ADMS!Z11+'Future Project 08'!Z11+'Future Project 03'!Z11+Barbados!Z11+'ISG PSEGLI'!Z11+UNOPS_VN!Z11+'USTDA_EC_CELEC-EP'!Z11+'Avangrid ADMS'!AA11</f>
        <v>0</v>
      </c>
      <c r="AA11" s="144">
        <f>SUM(C11:J11)</f>
        <v>626</v>
      </c>
      <c r="AB11" s="144">
        <f t="shared" si="0"/>
        <v>1046</v>
      </c>
      <c r="AC11" s="2">
        <f t="shared" si="1"/>
        <v>0.45494186046511625</v>
      </c>
      <c r="AD11" s="2">
        <f t="shared" si="2"/>
        <v>0.52510040160642568</v>
      </c>
    </row>
    <row r="12" spans="1:31" x14ac:dyDescent="0.55000000000000004">
      <c r="B12" s="65" t="s">
        <v>52</v>
      </c>
      <c r="C12" s="245">
        <f>'AEP D_Nexus'!C12+'ATCO_OMS Support'!C12+Avangrid_NY!C12+'BEL_ED-LF'!C12+MEC_BHER!C12+'BWP Telecom'!C12+'BWP ADMS'!C12+'Future Project 04'!C12+'Future Project 05'!C12+'Future Project 07'!C12+'Future Project 06'!C12+MERALCO!C12+NIPSCO_EMS!C12+'NV Energy'!C12+'PEA-ProEN_TH'!C12+SDGE!C12+'Future Project 09'!C12+TPC!C12+Lansing!C12+USTDA_IN_BYPL!C12+USTDA_Energisa!C12+CEATI!C12+WB_EVN!C12+ANDE_ADMS!C12+'Future Project 08'!C12+'Future Project 03'!C12+Barbados!C12+'ISG PSEGLI'!C12+UNOPS_VN!C12+'USTDA_EC_CELEC-EP'!C12+'Avangrid ADMS'!D12</f>
        <v>0</v>
      </c>
      <c r="D12" s="245">
        <f>'AEP D_Nexus'!D12+'ATCO_OMS Support'!D12+Avangrid_NY!D12+'BEL_ED-LF'!D12+MEC_BHER!D12+'BWP Telecom'!D12+'BWP ADMS'!D12+'Future Project 04'!D12+'Future Project 05'!D12+'Future Project 07'!D12+'Future Project 06'!D12+MERALCO!D12+NIPSCO_EMS!D12+'NV Energy'!D12+'PEA-ProEN_TH'!D12+SDGE!D12+'Future Project 09'!D12+TPC!D12+Lansing!D12+USTDA_IN_BYPL!D12+USTDA_Energisa!D12+CEATI!D12+WB_EVN!D12+ANDE_ADMS!D12+'Future Project 08'!D12+'Future Project 03'!D12+Barbados!D12+'ISG PSEGLI'!D12+UNOPS_VN!D12+'USTDA_EC_CELEC-EP'!D12+'Avangrid ADMS'!E12</f>
        <v>0</v>
      </c>
      <c r="E12" s="245">
        <f>'AEP D_Nexus'!E12+'ATCO_OMS Support'!E12+Avangrid_NY!E12+'BEL_ED-LF'!E12+MEC_BHER!E12+'BWP Telecom'!E12+'BWP ADMS'!E12+'Future Project 04'!E12+'Future Project 05'!E12+'Future Project 07'!E12+'Future Project 06'!E12+MERALCO!E12+NIPSCO_EMS!E12+'NV Energy'!E12+'PEA-ProEN_TH'!E12+SDGE!E12+'Future Project 09'!E12+TPC!E12+Lansing!E12+USTDA_IN_BYPL!E12+USTDA_Energisa!E12+CEATI!E12+WB_EVN!E12+ANDE_ADMS!E12+'Future Project 08'!E12+'Future Project 03'!E12+Barbados!E12+'ISG PSEGLI'!E12+UNOPS_VN!E12+'USTDA_EC_CELEC-EP'!E12+'Avangrid ADMS'!F12</f>
        <v>67</v>
      </c>
      <c r="F12" s="245">
        <f>'AEP D_Nexus'!F12+'ATCO_OMS Support'!F12+Avangrid_NY!F12+'BEL_ED-LF'!F12+MEC_BHER!F12+'BWP Telecom'!F12+'BWP ADMS'!F12+'Future Project 04'!F12+'Future Project 05'!F12+'Future Project 07'!F12+'Future Project 06'!F12+MERALCO!F12+NIPSCO_EMS!F12+'NV Energy'!F12+'PEA-ProEN_TH'!F12+SDGE!F12+'Future Project 09'!F12+TPC!F12+Lansing!F12+USTDA_IN_BYPL!F12+USTDA_Energisa!F12+CEATI!F12+WB_EVN!F12+ANDE_ADMS!F12+'Future Project 08'!F12+'Future Project 03'!F12+Barbados!F12+'ISG PSEGLI'!F12+UNOPS_VN!F12+'USTDA_EC_CELEC-EP'!F12+'Avangrid ADMS'!G12</f>
        <v>85.25</v>
      </c>
      <c r="G12" s="245">
        <f>'AEP D_Nexus'!G12+'ATCO_OMS Support'!G12+Avangrid_NY!G12+'BEL_ED-LF'!G12+MEC_BHER!G12+'BWP Telecom'!G12+'BWP ADMS'!G12+'Future Project 04'!G12+'Future Project 05'!G12+'Future Project 07'!G12+'Future Project 06'!G12+MERALCO!G12+NIPSCO_EMS!G12+'NV Energy'!G12+'PEA-ProEN_TH'!G12+SDGE!G12+'Future Project 09'!G12+TPC!G12+Lansing!G12+USTDA_IN_BYPL!G12+USTDA_Energisa!G12+CEATI!G12+WB_EVN!G12+ANDE_ADMS!G12+'Future Project 08'!G12+'Future Project 03'!G12+Barbados!G12+'ISG PSEGLI'!G12+UNOPS_VN!G12+'USTDA_EC_CELEC-EP'!G12+'Avangrid ADMS'!H12</f>
        <v>149.75</v>
      </c>
      <c r="H12" s="245">
        <f>'AEP D_Nexus'!H12+'ATCO_OMS Support'!H12+Avangrid_NY!H12+'BEL_ED-LF'!H12+MEC_BHER!H12+'BWP Telecom'!H12+'BWP ADMS'!H12+'Future Project 04'!H12+'Future Project 05'!H12+'Future Project 07'!H12+'Future Project 06'!H12+MERALCO!H12+NIPSCO_EMS!H12+'NV Energy'!H12+'PEA-ProEN_TH'!H12+SDGE!H12+'Future Project 09'!H12+TPC!H12+Lansing!H12+USTDA_IN_BYPL!H12+USTDA_Energisa!H12+CEATI!H12+WB_EVN!H12+ANDE_ADMS!H12+'Future Project 08'!H12+'Future Project 03'!H12+Barbados!H12+'ISG PSEGLI'!H12+UNOPS_VN!H12+'USTDA_EC_CELEC-EP'!H12+'Avangrid ADMS'!I12</f>
        <v>143.5</v>
      </c>
      <c r="I12" s="245">
        <f>'AEP D_Nexus'!I12+'ATCO_OMS Support'!I12+Avangrid_NY!I12+'BEL_ED-LF'!I12+MEC_BHER!I12+'BWP Telecom'!I12+'BWP ADMS'!I12+'Future Project 04'!I12+'Future Project 05'!I12+'Future Project 07'!I12+'Future Project 06'!I12+MERALCO!I12+NIPSCO_EMS!I12+'NV Energy'!I12+'PEA-ProEN_TH'!I12+SDGE!I12+'Future Project 09'!I12+TPC!I12+Lansing!I12+USTDA_IN_BYPL!I12+USTDA_Energisa!I12+CEATI!I12+WB_EVN!I12+ANDE_ADMS!I12+'Future Project 08'!I12+'Future Project 03'!I12+Barbados!I12+'ISG PSEGLI'!I12+UNOPS_VN!I12+'USTDA_EC_CELEC-EP'!I12+'Avangrid ADMS'!J12</f>
        <v>142.25</v>
      </c>
      <c r="J12" s="245">
        <f>'AEP D_Nexus'!J12+'ATCO_OMS Support'!J12+Avangrid_NY!J12+'BEL_ED-LF'!J12+MEC_BHER!J12+'BWP Telecom'!J12+'BWP ADMS'!J12+'Future Project 04'!J12+'Future Project 05'!J12+'Future Project 07'!J12+'Future Project 06'!J12+MERALCO!J12+NIPSCO_EMS!J12+'NV Energy'!J12+'PEA-ProEN_TH'!J12+SDGE!J12+'Future Project 09'!J12+TPC!J12+Lansing!J12+USTDA_IN_BYPL!J12+USTDA_Energisa!J12+CEATI!J12+WB_EVN!J12+ANDE_ADMS!J12+'Future Project 08'!J12+'Future Project 03'!J12+Barbados!J12+'ISG PSEGLI'!J12+UNOPS_VN!J12+'USTDA_EC_CELEC-EP'!J12+'Avangrid ADMS'!K12</f>
        <v>132</v>
      </c>
      <c r="K12" s="245">
        <f>'AEP D_Nexus'!K12+'ATCO_OMS Support'!K12+Avangrid_NY!K12+'BEL_ED-LF'!K12+MEC_BHER!K12+'BWP Telecom'!K12+'BWP ADMS'!K12+'Future Project 04'!K12+'Future Project 05'!K12+'Future Project 07'!K12+'Future Project 06'!K12+MERALCO!K12+NIPSCO_EMS!K12+'NV Energy'!K12+'PEA-ProEN_TH'!K12+SDGE!K12+'Future Project 09'!K12+TPC!K12+Lansing!K12+USTDA_IN_BYPL!K12+USTDA_Energisa!K12+CEATI!K12+WB_EVN!K12+ANDE_ADMS!K12+'Future Project 08'!K12+'Future Project 03'!K12+Barbados!K12+'ISG PSEGLI'!K12+UNOPS_VN!K12+'USTDA_EC_CELEC-EP'!K12+'Avangrid ADMS'!L12</f>
        <v>155.5</v>
      </c>
      <c r="L12" s="245">
        <f>'AEP D_Nexus'!L12+'ATCO_OMS Support'!L12+Avangrid_NY!L12+'BEL_ED-LF'!L12+MEC_BHER!L12+'BWP Telecom'!L12+'BWP ADMS'!L12+'Future Project 04'!L12+'Future Project 05'!L12+'Future Project 07'!L12+'Future Project 06'!L12+MERALCO!L12+NIPSCO_EMS!L12+'NV Energy'!L12+'PEA-ProEN_TH'!L12+SDGE!L12+'Future Project 09'!L12+TPC!L12+Lansing!L12+USTDA_IN_BYPL!L12+USTDA_Energisa!L12+CEATI!L12+WB_EVN!L12+ANDE_ADMS!L12+'Future Project 08'!L12+'Future Project 03'!L12+Barbados!L12+'ISG PSEGLI'!L12+UNOPS_VN!L12+'USTDA_EC_CELEC-EP'!L12+'Avangrid ADMS'!M12</f>
        <v>173.75</v>
      </c>
      <c r="M12" s="245">
        <f>'AEP D_Nexus'!M12+'ATCO_OMS Support'!M12+Avangrid_NY!M12+'BEL_ED-LF'!M12+MEC_BHER!M12+'BWP Telecom'!M12+'BWP ADMS'!M12+'Future Project 04'!M12+'Future Project 05'!M12+'Future Project 07'!M12+'Future Project 06'!M12+MERALCO!M12+NIPSCO_EMS!M12+'NV Energy'!M12+'PEA-ProEN_TH'!M12+SDGE!M12+'Future Project 09'!M12+TPC!M12+Lansing!M12+USTDA_IN_BYPL!M12+USTDA_Energisa!M12+CEATI!M12+WB_EVN!M12+ANDE_ADMS!M12+'Future Project 08'!M12+'Future Project 03'!M12+Barbados!M12+'ISG PSEGLI'!M12+UNOPS_VN!M12+'USTDA_EC_CELEC-EP'!M12+'Avangrid ADMS'!N12</f>
        <v>144</v>
      </c>
      <c r="N12" s="245">
        <f>'AEP D_Nexus'!N12+'ATCO_OMS Support'!N12+Avangrid_NY!N12+'BEL_ED-LF'!N12+MEC_BHER!N12+'BWP Telecom'!N12+'BWP ADMS'!N12+'Future Project 04'!N12+'Future Project 05'!N12+'Future Project 07'!N12+'Future Project 06'!N12+MERALCO!N12+NIPSCO_EMS!N12+'NV Energy'!N12+'PEA-ProEN_TH'!N12+SDGE!N12+'Future Project 09'!N12+TPC!N12+Lansing!N12+USTDA_IN_BYPL!N12+USTDA_Energisa!N12+CEATI!N12+WB_EVN!N12+ANDE_ADMS!N12+'Future Project 08'!N12+'Future Project 03'!N12+Barbados!N12+'ISG PSEGLI'!N12+UNOPS_VN!N12+'USTDA_EC_CELEC-EP'!N12+'Avangrid ADMS'!O12</f>
        <v>104</v>
      </c>
      <c r="O12" s="245">
        <f>'AEP D_Nexus'!O12+'ATCO_OMS Support'!O12+Avangrid_NY!O12+'BEL_ED-LF'!O12+MEC_BHER!O12+'BWP Telecom'!O12+'BWP ADMS'!O12+'Future Project 04'!O12+'Future Project 05'!O12+'Future Project 07'!O12+'Future Project 06'!O12+MERALCO!O12+NIPSCO_EMS!O12+'NV Energy'!O12+'PEA-ProEN_TH'!O12+SDGE!O12+'Future Project 09'!O12+TPC!O12+Lansing!O12+USTDA_IN_BYPL!O12+USTDA_Energisa!O12+CEATI!O12+WB_EVN!O12+ANDE_ADMS!O12+'Future Project 08'!O12+'Future Project 03'!O12+Barbados!O12+'ISG PSEGLI'!O12+UNOPS_VN!O12+'USTDA_EC_CELEC-EP'!O12+'Avangrid ADMS'!P12</f>
        <v>10</v>
      </c>
      <c r="P12" s="245">
        <f>'AEP D_Nexus'!P12+'ATCO_OMS Support'!P12+Avangrid_NY!P12+'BEL_ED-LF'!P12+MEC_BHER!P12+'BWP Telecom'!P12+'BWP ADMS'!P12+'Future Project 04'!P12+'Future Project 05'!P12+'Future Project 07'!P12+'Future Project 06'!P12+MERALCO!P12+NIPSCO_EMS!P12+'NV Energy'!P12+'PEA-ProEN_TH'!P12+SDGE!P12+'Future Project 09'!P12+TPC!P12+Lansing!P12+USTDA_IN_BYPL!P12+USTDA_Energisa!P12+CEATI!P12+WB_EVN!P12+ANDE_ADMS!P12+'Future Project 08'!P12+'Future Project 03'!P12+Barbados!P12+'ISG PSEGLI'!P12+UNOPS_VN!P12+'USTDA_EC_CELEC-EP'!P12+'Avangrid ADMS'!Q12</f>
        <v>0</v>
      </c>
      <c r="Q12" s="245">
        <f>'AEP D_Nexus'!Q12+'ATCO_OMS Support'!Q12+Avangrid_NY!Q12+'BEL_ED-LF'!Q12+MEC_BHER!Q12+'BWP Telecom'!Q12+'BWP ADMS'!Q12+'Future Project 04'!Q12+'Future Project 05'!Q12+'Future Project 07'!Q12+'Future Project 06'!Q12+MERALCO!Q12+NIPSCO_EMS!Q12+'NV Energy'!Q12+'PEA-ProEN_TH'!Q12+SDGE!Q12+'Future Project 09'!Q12+TPC!Q12+Lansing!Q12+USTDA_IN_BYPL!Q12+USTDA_Energisa!Q12+CEATI!Q12+WB_EVN!Q12+ANDE_ADMS!Q12+'Future Project 08'!Q12+'Future Project 03'!Q12+Barbados!Q12+'ISG PSEGLI'!Q12+UNOPS_VN!Q12+'USTDA_EC_CELEC-EP'!Q12+'Avangrid ADMS'!R12</f>
        <v>0</v>
      </c>
      <c r="R12" s="245">
        <f>'AEP D_Nexus'!R12+'ATCO_OMS Support'!R12+Avangrid_NY!R12+'BEL_ED-LF'!R12+MEC_BHER!R12+'BWP Telecom'!R12+'BWP ADMS'!R12+'Future Project 04'!R12+'Future Project 05'!R12+'Future Project 07'!R12+'Future Project 06'!R12+MERALCO!R12+NIPSCO_EMS!R12+'NV Energy'!R12+'PEA-ProEN_TH'!R12+SDGE!R12+'Future Project 09'!R12+TPC!R12+Lansing!R12+USTDA_IN_BYPL!R12+USTDA_Energisa!R12+CEATI!R12+WB_EVN!R12+ANDE_ADMS!R12+'Future Project 08'!R12+'Future Project 03'!R12+Barbados!R12+'ISG PSEGLI'!R12+UNOPS_VN!R12+'USTDA_EC_CELEC-EP'!R12+'Avangrid ADMS'!S12</f>
        <v>0</v>
      </c>
      <c r="S12" s="216">
        <f>'AEP D_Nexus'!S12+'ATCO_OMS Support'!S12+Avangrid_NY!S12+'BEL_ED-LF'!S12+MEC_BHER!S12+'BWP Telecom'!S12+'BWP ADMS'!S12+'Future Project 04'!S12+'Future Project 05'!S12+'Future Project 07'!S12+'Future Project 06'!S12+MERALCO!S12+NIPSCO_EMS!S12+'NV Energy'!S12+'PEA-ProEN_TH'!S12+SDGE!S12+'Future Project 09'!S12+TPC!S12+Lansing!S12+USTDA_IN_BYPL!S12+USTDA_Energisa!S12+CEATI!S12+WB_EVN!S12+ANDE_ADMS!S12+'Future Project 08'!S12+'Future Project 03'!S12+Barbados!S12+'ISG PSEGLI'!S12+UNOPS_VN!S12+'USTDA_EC_CELEC-EP'!S12+'Avangrid ADMS'!T12</f>
        <v>0</v>
      </c>
      <c r="T12" s="216">
        <f>'AEP D_Nexus'!T12+'ATCO_OMS Support'!T12+Avangrid_NY!T12+'BEL_ED-LF'!T12+MEC_BHER!T12+'BWP Telecom'!T12+'BWP ADMS'!T12+'Future Project 04'!T12+'Future Project 05'!T12+'Future Project 07'!T12+'Future Project 06'!T12+MERALCO!T12+NIPSCO_EMS!T12+'NV Energy'!T12+'PEA-ProEN_TH'!T12+SDGE!T12+'Future Project 09'!T12+TPC!T12+Lansing!T12+USTDA_IN_BYPL!T12+USTDA_Energisa!T12+CEATI!T12+WB_EVN!T12+ANDE_ADMS!T12+'Future Project 08'!T12+'Future Project 03'!T12+Barbados!T12+'ISG PSEGLI'!T12+UNOPS_VN!T12+'USTDA_EC_CELEC-EP'!T12+'Avangrid ADMS'!U12</f>
        <v>0</v>
      </c>
      <c r="U12" s="216">
        <f>'AEP D_Nexus'!U12+'ATCO_OMS Support'!U12+Avangrid_NY!U12+'BEL_ED-LF'!U12+MEC_BHER!U12+'BWP Telecom'!U12+'BWP ADMS'!U12+'Future Project 04'!U12+'Future Project 05'!U12+'Future Project 07'!U12+'Future Project 06'!U12+MERALCO!U12+NIPSCO_EMS!U12+'NV Energy'!U12+'PEA-ProEN_TH'!U12+SDGE!U12+'Future Project 09'!U12+TPC!U12+Lansing!U12+USTDA_IN_BYPL!U12+USTDA_Energisa!U12+CEATI!U12+WB_EVN!U12+ANDE_ADMS!U12+'Future Project 08'!U12+'Future Project 03'!U12+Barbados!U12+'ISG PSEGLI'!U12+UNOPS_VN!U12+'USTDA_EC_CELEC-EP'!U12+'Avangrid ADMS'!V12</f>
        <v>0</v>
      </c>
      <c r="V12" s="216">
        <f>'AEP D_Nexus'!V12+'ATCO_OMS Support'!V12+Avangrid_NY!V12+'BEL_ED-LF'!V12+MEC_BHER!V12+'BWP Telecom'!V12+'BWP ADMS'!V12+'Future Project 04'!V12+'Future Project 05'!V12+'Future Project 07'!V12+'Future Project 06'!V12+MERALCO!V12+NIPSCO_EMS!V12+'NV Energy'!V12+'PEA-ProEN_TH'!V12+SDGE!V12+'Future Project 09'!V12+TPC!V12+Lansing!V12+USTDA_IN_BYPL!V12+USTDA_Energisa!V12+CEATI!V12+WB_EVN!V12+ANDE_ADMS!V12+'Future Project 08'!V12+'Future Project 03'!V12+Barbados!V12+'ISG PSEGLI'!V12+UNOPS_VN!V12+'USTDA_EC_CELEC-EP'!V12+'Avangrid ADMS'!W12</f>
        <v>0</v>
      </c>
      <c r="W12" s="216">
        <f>'AEP D_Nexus'!W12+'ATCO_OMS Support'!W12+Avangrid_NY!W12+'BEL_ED-LF'!W12+MEC_BHER!W12+'BWP Telecom'!W12+'BWP ADMS'!W12+'Future Project 04'!W12+'Future Project 05'!W12+'Future Project 07'!W12+'Future Project 06'!W12+MERALCO!W12+NIPSCO_EMS!W12+'NV Energy'!W12+'PEA-ProEN_TH'!W12+SDGE!W12+'Future Project 09'!W12+TPC!W12+Lansing!W12+USTDA_IN_BYPL!W12+USTDA_Energisa!W12+CEATI!W12+WB_EVN!W12+ANDE_ADMS!W12+'Future Project 08'!W12+'Future Project 03'!W12+Barbados!W12+'ISG PSEGLI'!W12+UNOPS_VN!W12+'USTDA_EC_CELEC-EP'!W12+'Avangrid ADMS'!X12</f>
        <v>0</v>
      </c>
      <c r="X12" s="216">
        <f>'AEP D_Nexus'!X12+'ATCO_OMS Support'!X12+Avangrid_NY!X12+'BEL_ED-LF'!X12+MEC_BHER!X12+'BWP Telecom'!X12+'BWP ADMS'!X12+'Future Project 04'!X12+'Future Project 05'!X12+'Future Project 07'!X12+'Future Project 06'!X12+MERALCO!X12+NIPSCO_EMS!X12+'NV Energy'!X12+'PEA-ProEN_TH'!X12+SDGE!X12+'Future Project 09'!X12+TPC!X12+Lansing!X12+USTDA_IN_BYPL!X12+USTDA_Energisa!X12+CEATI!X12+WB_EVN!X12+ANDE_ADMS!X12+'Future Project 08'!X12+'Future Project 03'!X12+Barbados!X12+'ISG PSEGLI'!X12+UNOPS_VN!X12+'USTDA_EC_CELEC-EP'!X12+'Avangrid ADMS'!Y12</f>
        <v>0</v>
      </c>
      <c r="Y12" s="216">
        <f>'AEP D_Nexus'!Y12+'ATCO_OMS Support'!Y12+Avangrid_NY!Y12+'BEL_ED-LF'!Y12+MEC_BHER!Y12+'BWP Telecom'!Y12+'BWP ADMS'!Y12+'Future Project 04'!Y12+'Future Project 05'!Y12+'Future Project 07'!Y12+'Future Project 06'!Y12+MERALCO!Y12+NIPSCO_EMS!Y12+'NV Energy'!Y12+'PEA-ProEN_TH'!Y12+SDGE!Y12+'Future Project 09'!Y12+TPC!Y12+Lansing!Y12+USTDA_IN_BYPL!Y12+USTDA_Energisa!Y12+CEATI!Y12+WB_EVN!Y12+ANDE_ADMS!Y12+'Future Project 08'!Y12+'Future Project 03'!Y12+Barbados!Y12+'ISG PSEGLI'!Y12+UNOPS_VN!Y12+'USTDA_EC_CELEC-EP'!Y12+'Avangrid ADMS'!Z12</f>
        <v>0</v>
      </c>
      <c r="Z12" s="216">
        <f>'AEP D_Nexus'!Z12+'ATCO_OMS Support'!Z12+Avangrid_NY!Z12+'BEL_ED-LF'!Z12+MEC_BHER!Z12+'BWP Telecom'!Z12+'BWP ADMS'!Z12+'Future Project 04'!Z12+'Future Project 05'!Z12+'Future Project 07'!Z12+'Future Project 06'!Z12+MERALCO!Z12+NIPSCO_EMS!Z12+'NV Energy'!Z12+'PEA-ProEN_TH'!Z12+SDGE!Z12+'Future Project 09'!Z12+TPC!Z12+Lansing!Z12+USTDA_IN_BYPL!Z12+USTDA_Energisa!Z12+CEATI!Z12+WB_EVN!Z12+ANDE_ADMS!Z12+'Future Project 08'!Z12+'Future Project 03'!Z12+Barbados!Z12+'ISG PSEGLI'!Z12+UNOPS_VN!Z12+'USTDA_EC_CELEC-EP'!Z12+'Avangrid ADMS'!AA12</f>
        <v>0</v>
      </c>
      <c r="AA12" s="144">
        <f>SUM(C12:J12)</f>
        <v>719.75</v>
      </c>
      <c r="AB12" s="144">
        <f t="shared" si="0"/>
        <v>1297</v>
      </c>
      <c r="AC12" s="2">
        <f>AA12/($AC$2-C30-D30)</f>
        <v>0.69743217054263562</v>
      </c>
      <c r="AD12" s="2">
        <f>AB12/($AC$3-C30-D30)</f>
        <v>0.78701456310679607</v>
      </c>
      <c r="AE12" t="s">
        <v>77</v>
      </c>
    </row>
    <row r="13" spans="1:31" x14ac:dyDescent="0.55000000000000004">
      <c r="B13" s="65" t="s">
        <v>78</v>
      </c>
      <c r="C13" s="245">
        <f>'AEP D_Nexus'!C13+'ATCO_OMS Support'!C13+Avangrid_NY!C13+'BEL_ED-LF'!C13+MEC_BHER!C13+'BWP Telecom'!C13+'BWP ADMS'!C13+'Future Project 04'!C13+'Future Project 05'!C13+'Future Project 07'!C13+'Future Project 06'!C13+MERALCO!C13+NIPSCO_EMS!C13+'NV Energy'!C13+'PEA-ProEN_TH'!C13+SDGE!C13+'Future Project 09'!C13+TPC!C13+Lansing!C13+USTDA_IN_BYPL!C13+USTDA_Energisa!C13+CEATI!C13+WB_EVN!C13+ANDE_ADMS!C13+'Future Project 08'!C13+'Future Project 03'!C13+Barbados!C13+'ISG PSEGLI'!C13+UNOPS_VN!C13+'USTDA_EC_CELEC-EP'!C13+'Avangrid ADMS'!D13</f>
        <v>50</v>
      </c>
      <c r="D13" s="245">
        <f>'AEP D_Nexus'!D13+'ATCO_OMS Support'!D13+Avangrid_NY!D13+'BEL_ED-LF'!D13+MEC_BHER!D13+'BWP Telecom'!D13+'BWP ADMS'!D13+'Future Project 04'!D13+'Future Project 05'!D13+'Future Project 07'!D13+'Future Project 06'!D13+MERALCO!D13+NIPSCO_EMS!D13+'NV Energy'!D13+'PEA-ProEN_TH'!D13+SDGE!D13+'Future Project 09'!D13+TPC!D13+Lansing!D13+USTDA_IN_BYPL!D13+USTDA_Energisa!D13+CEATI!D13+WB_EVN!D13+ANDE_ADMS!D13+'Future Project 08'!D13+'Future Project 03'!D13+Barbados!D13+'ISG PSEGLI'!D13+UNOPS_VN!D13+'USTDA_EC_CELEC-EP'!D13+'Avangrid ADMS'!E13</f>
        <v>16</v>
      </c>
      <c r="E13" s="245">
        <f>'AEP D_Nexus'!E13+'ATCO_OMS Support'!E13+Avangrid_NY!E13+'BEL_ED-LF'!E13+MEC_BHER!E13+'BWP Telecom'!E13+'BWP ADMS'!E13+'Future Project 04'!E13+'Future Project 05'!E13+'Future Project 07'!E13+'Future Project 06'!E13+MERALCO!E13+NIPSCO_EMS!E13+'NV Energy'!E13+'PEA-ProEN_TH'!E13+SDGE!E13+'Future Project 09'!E13+TPC!E13+Lansing!E13+USTDA_IN_BYPL!E13+USTDA_Energisa!E13+CEATI!E13+WB_EVN!E13+ANDE_ADMS!E13+'Future Project 08'!E13+'Future Project 03'!E13+Barbados!E13+'ISG PSEGLI'!E13+UNOPS_VN!E13+'USTDA_EC_CELEC-EP'!E13+'Avangrid ADMS'!F13</f>
        <v>8</v>
      </c>
      <c r="F13" s="245">
        <f>'AEP D_Nexus'!F13+'ATCO_OMS Support'!F13+Avangrid_NY!F13+'BEL_ED-LF'!F13+MEC_BHER!F13+'BWP Telecom'!F13+'BWP ADMS'!F13+'Future Project 04'!F13+'Future Project 05'!F13+'Future Project 07'!F13+'Future Project 06'!F13+MERALCO!F13+NIPSCO_EMS!F13+'NV Energy'!F13+'PEA-ProEN_TH'!F13+SDGE!F13+'Future Project 09'!F13+TPC!F13+Lansing!F13+USTDA_IN_BYPL!F13+USTDA_Energisa!F13+CEATI!F13+WB_EVN!F13+ANDE_ADMS!F13+'Future Project 08'!F13+'Future Project 03'!F13+Barbados!F13+'ISG PSEGLI'!F13+UNOPS_VN!F13+'USTDA_EC_CELEC-EP'!F13+'Avangrid ADMS'!G13</f>
        <v>8</v>
      </c>
      <c r="G13" s="245">
        <f>'AEP D_Nexus'!G13+'ATCO_OMS Support'!G13+Avangrid_NY!G13+'BEL_ED-LF'!G13+MEC_BHER!G13+'BWP Telecom'!G13+'BWP ADMS'!G13+'Future Project 04'!G13+'Future Project 05'!G13+'Future Project 07'!G13+'Future Project 06'!G13+MERALCO!G13+NIPSCO_EMS!G13+'NV Energy'!G13+'PEA-ProEN_TH'!G13+SDGE!G13+'Future Project 09'!G13+TPC!G13+Lansing!G13+USTDA_IN_BYPL!G13+USTDA_Energisa!G13+CEATI!G13+WB_EVN!G13+ANDE_ADMS!G13+'Future Project 08'!G13+'Future Project 03'!G13+Barbados!G13+'ISG PSEGLI'!G13+UNOPS_VN!G13+'USTDA_EC_CELEC-EP'!G13+'Avangrid ADMS'!H13</f>
        <v>0</v>
      </c>
      <c r="H13" s="245">
        <f>'AEP D_Nexus'!H13+'ATCO_OMS Support'!H13+Avangrid_NY!H13+'BEL_ED-LF'!H13+MEC_BHER!H13+'BWP Telecom'!H13+'BWP ADMS'!H13+'Future Project 04'!H13+'Future Project 05'!H13+'Future Project 07'!H13+'Future Project 06'!H13+MERALCO!H13+NIPSCO_EMS!H13+'NV Energy'!H13+'PEA-ProEN_TH'!H13+SDGE!H13+'Future Project 09'!H13+TPC!H13+Lansing!H13+USTDA_IN_BYPL!H13+USTDA_Energisa!H13+CEATI!H13+WB_EVN!H13+ANDE_ADMS!H13+'Future Project 08'!H13+'Future Project 03'!H13+Barbados!H13+'ISG PSEGLI'!H13+UNOPS_VN!H13+'USTDA_EC_CELEC-EP'!H13+'Avangrid ADMS'!I13</f>
        <v>6</v>
      </c>
      <c r="I13" s="245">
        <f>'AEP D_Nexus'!I13+'ATCO_OMS Support'!I13+Avangrid_NY!I13+'BEL_ED-LF'!I13+MEC_BHER!I13+'BWP Telecom'!I13+'BWP ADMS'!I13+'Future Project 04'!I13+'Future Project 05'!I13+'Future Project 07'!I13+'Future Project 06'!I13+MERALCO!I13+NIPSCO_EMS!I13+'NV Energy'!I13+'PEA-ProEN_TH'!I13+SDGE!I13+'Future Project 09'!I13+TPC!I13+Lansing!I13+USTDA_IN_BYPL!I13+USTDA_Energisa!I13+CEATI!I13+WB_EVN!I13+ANDE_ADMS!I13+'Future Project 08'!I13+'Future Project 03'!I13+Barbados!I13+'ISG PSEGLI'!I13+UNOPS_VN!I13+'USTDA_EC_CELEC-EP'!I13+'Avangrid ADMS'!J13</f>
        <v>0</v>
      </c>
      <c r="J13" s="245">
        <f>'AEP D_Nexus'!J13+'ATCO_OMS Support'!J13+Avangrid_NY!J13+'BEL_ED-LF'!J13+MEC_BHER!J13+'BWP Telecom'!J13+'BWP ADMS'!J13+'Future Project 04'!J13+'Future Project 05'!J13+'Future Project 07'!J13+'Future Project 06'!J13+MERALCO!J13+NIPSCO_EMS!J13+'NV Energy'!J13+'PEA-ProEN_TH'!J13+SDGE!J13+'Future Project 09'!J13+TPC!J13+Lansing!J13+USTDA_IN_BYPL!J13+USTDA_Energisa!J13+CEATI!J13+WB_EVN!J13+ANDE_ADMS!J13+'Future Project 08'!J13+'Future Project 03'!J13+Barbados!J13+'ISG PSEGLI'!J13+UNOPS_VN!J13+'USTDA_EC_CELEC-EP'!J13+'Avangrid ADMS'!K13</f>
        <v>0</v>
      </c>
      <c r="K13" s="245">
        <f>'AEP D_Nexus'!K13+'ATCO_OMS Support'!K13+Avangrid_NY!K13+'BEL_ED-LF'!K13+MEC_BHER!K13+'BWP Telecom'!K13+'BWP ADMS'!K13+'Future Project 04'!K13+'Future Project 05'!K13+'Future Project 07'!K13+'Future Project 06'!K13+MERALCO!K13+NIPSCO_EMS!K13+'NV Energy'!K13+'PEA-ProEN_TH'!K13+SDGE!K13+'Future Project 09'!K13+TPC!K13+Lansing!K13+USTDA_IN_BYPL!K13+USTDA_Energisa!K13+CEATI!K13+WB_EVN!K13+ANDE_ADMS!K13+'Future Project 08'!K13+'Future Project 03'!K13+Barbados!K13+'ISG PSEGLI'!K13+UNOPS_VN!K13+'USTDA_EC_CELEC-EP'!K13+'Avangrid ADMS'!L13</f>
        <v>0</v>
      </c>
      <c r="L13" s="245">
        <f>'AEP D_Nexus'!L13+'ATCO_OMS Support'!L13+Avangrid_NY!L13+'BEL_ED-LF'!L13+MEC_BHER!L13+'BWP Telecom'!L13+'BWP ADMS'!L13+'Future Project 04'!L13+'Future Project 05'!L13+'Future Project 07'!L13+'Future Project 06'!L13+MERALCO!L13+NIPSCO_EMS!L13+'NV Energy'!L13+'PEA-ProEN_TH'!L13+SDGE!L13+'Future Project 09'!L13+TPC!L13+Lansing!L13+USTDA_IN_BYPL!L13+USTDA_Energisa!L13+CEATI!L13+WB_EVN!L13+ANDE_ADMS!L13+'Future Project 08'!L13+'Future Project 03'!L13+Barbados!L13+'ISG PSEGLI'!L13+UNOPS_VN!L13+'USTDA_EC_CELEC-EP'!L13+'Avangrid ADMS'!M13</f>
        <v>4</v>
      </c>
      <c r="M13" s="245">
        <f>'AEP D_Nexus'!M13+'ATCO_OMS Support'!M13+Avangrid_NY!M13+'BEL_ED-LF'!M13+MEC_BHER!M13+'BWP Telecom'!M13+'BWP ADMS'!M13+'Future Project 04'!M13+'Future Project 05'!M13+'Future Project 07'!M13+'Future Project 06'!M13+MERALCO!M13+NIPSCO_EMS!M13+'NV Energy'!M13+'PEA-ProEN_TH'!M13+SDGE!M13+'Future Project 09'!M13+TPC!M13+Lansing!M13+USTDA_IN_BYPL!M13+USTDA_Energisa!M13+CEATI!M13+WB_EVN!M13+ANDE_ADMS!M13+'Future Project 08'!M13+'Future Project 03'!M13+Barbados!M13+'ISG PSEGLI'!M13+UNOPS_VN!M13+'USTDA_EC_CELEC-EP'!M13+'Avangrid ADMS'!N13</f>
        <v>7</v>
      </c>
      <c r="N13" s="245">
        <f>'AEP D_Nexus'!N13+'ATCO_OMS Support'!N13+Avangrid_NY!N13+'BEL_ED-LF'!N13+MEC_BHER!N13+'BWP Telecom'!N13+'BWP ADMS'!N13+'Future Project 04'!N13+'Future Project 05'!N13+'Future Project 07'!N13+'Future Project 06'!N13+MERALCO!N13+NIPSCO_EMS!N13+'NV Energy'!N13+'PEA-ProEN_TH'!N13+SDGE!N13+'Future Project 09'!N13+TPC!N13+Lansing!N13+USTDA_IN_BYPL!N13+USTDA_Energisa!N13+CEATI!N13+WB_EVN!N13+ANDE_ADMS!N13+'Future Project 08'!N13+'Future Project 03'!N13+Barbados!N13+'ISG PSEGLI'!N13+UNOPS_VN!N13+'USTDA_EC_CELEC-EP'!N13+'Avangrid ADMS'!O13</f>
        <v>4</v>
      </c>
      <c r="O13" s="245">
        <f>'AEP D_Nexus'!O13+'ATCO_OMS Support'!O13+Avangrid_NY!O13+'BEL_ED-LF'!O13+MEC_BHER!O13+'BWP Telecom'!O13+'BWP ADMS'!O13+'Future Project 04'!O13+'Future Project 05'!O13+'Future Project 07'!O13+'Future Project 06'!O13+MERALCO!O13+NIPSCO_EMS!O13+'NV Energy'!O13+'PEA-ProEN_TH'!O13+SDGE!O13+'Future Project 09'!O13+TPC!O13+Lansing!O13+USTDA_IN_BYPL!O13+USTDA_Energisa!O13+CEATI!O13+WB_EVN!O13+ANDE_ADMS!O13+'Future Project 08'!O13+'Future Project 03'!O13+Barbados!O13+'ISG PSEGLI'!O13+UNOPS_VN!O13+'USTDA_EC_CELEC-EP'!O13+'Avangrid ADMS'!P13</f>
        <v>0</v>
      </c>
      <c r="P13" s="245">
        <f>'AEP D_Nexus'!P13+'ATCO_OMS Support'!P13+Avangrid_NY!P13+'BEL_ED-LF'!P13+MEC_BHER!P13+'BWP Telecom'!P13+'BWP ADMS'!P13+'Future Project 04'!P13+'Future Project 05'!P13+'Future Project 07'!P13+'Future Project 06'!P13+MERALCO!P13+NIPSCO_EMS!P13+'NV Energy'!P13+'PEA-ProEN_TH'!P13+SDGE!P13+'Future Project 09'!P13+TPC!P13+Lansing!P13+USTDA_IN_BYPL!P13+USTDA_Energisa!P13+CEATI!P13+WB_EVN!P13+ANDE_ADMS!P13+'Future Project 08'!P13+'Future Project 03'!P13+Barbados!P13+'ISG PSEGLI'!P13+UNOPS_VN!P13+'USTDA_EC_CELEC-EP'!P13+'Avangrid ADMS'!Q13</f>
        <v>0</v>
      </c>
      <c r="Q13" s="245">
        <f>'AEP D_Nexus'!Q13+'ATCO_OMS Support'!Q13+Avangrid_NY!Q13+'BEL_ED-LF'!Q13+MEC_BHER!Q13+'BWP Telecom'!Q13+'BWP ADMS'!Q13+'Future Project 04'!Q13+'Future Project 05'!Q13+'Future Project 07'!Q13+'Future Project 06'!Q13+MERALCO!Q13+NIPSCO_EMS!Q13+'NV Energy'!Q13+'PEA-ProEN_TH'!Q13+SDGE!Q13+'Future Project 09'!Q13+TPC!Q13+Lansing!Q13+USTDA_IN_BYPL!Q13+USTDA_Energisa!Q13+CEATI!Q13+WB_EVN!Q13+ANDE_ADMS!Q13+'Future Project 08'!Q13+'Future Project 03'!Q13+Barbados!Q13+'ISG PSEGLI'!Q13+UNOPS_VN!Q13+'USTDA_EC_CELEC-EP'!Q13+'Avangrid ADMS'!R13</f>
        <v>0</v>
      </c>
      <c r="R13" s="245">
        <f>'AEP D_Nexus'!R13+'ATCO_OMS Support'!R13+Avangrid_NY!R13+'BEL_ED-LF'!R13+MEC_BHER!R13+'BWP Telecom'!R13+'BWP ADMS'!R13+'Future Project 04'!R13+'Future Project 05'!R13+'Future Project 07'!R13+'Future Project 06'!R13+MERALCO!R13+NIPSCO_EMS!R13+'NV Energy'!R13+'PEA-ProEN_TH'!R13+SDGE!R13+'Future Project 09'!R13+TPC!R13+Lansing!R13+USTDA_IN_BYPL!R13+USTDA_Energisa!R13+CEATI!R13+WB_EVN!R13+ANDE_ADMS!R13+'Future Project 08'!R13+'Future Project 03'!R13+Barbados!R13+'ISG PSEGLI'!R13+UNOPS_VN!R13+'USTDA_EC_CELEC-EP'!R13+'Avangrid ADMS'!S13</f>
        <v>0</v>
      </c>
      <c r="S13" s="216">
        <f>'AEP D_Nexus'!S13+'ATCO_OMS Support'!S13+Avangrid_NY!S13+'BEL_ED-LF'!S13+MEC_BHER!S13+'BWP Telecom'!S13+'BWP ADMS'!S13+'Future Project 04'!S13+'Future Project 05'!S13+'Future Project 07'!S13+'Future Project 06'!S13+MERALCO!S13+NIPSCO_EMS!S13+'NV Energy'!S13+'PEA-ProEN_TH'!S13+SDGE!S13+'Future Project 09'!S13+TPC!S13+Lansing!S13+USTDA_IN_BYPL!S13+USTDA_Energisa!S13+CEATI!S13+WB_EVN!S13+ANDE_ADMS!S13+'Future Project 08'!S13+'Future Project 03'!S13+Barbados!S13+'ISG PSEGLI'!S13+UNOPS_VN!S13+'USTDA_EC_CELEC-EP'!S13+'Avangrid ADMS'!T13</f>
        <v>0</v>
      </c>
      <c r="T13" s="216">
        <f>'AEP D_Nexus'!T13+'ATCO_OMS Support'!T13+Avangrid_NY!T13+'BEL_ED-LF'!T13+MEC_BHER!T13+'BWP Telecom'!T13+'BWP ADMS'!T13+'Future Project 04'!T13+'Future Project 05'!T13+'Future Project 07'!T13+'Future Project 06'!T13+MERALCO!T13+NIPSCO_EMS!T13+'NV Energy'!T13+'PEA-ProEN_TH'!T13+SDGE!T13+'Future Project 09'!T13+TPC!T13+Lansing!T13+USTDA_IN_BYPL!T13+USTDA_Energisa!T13+CEATI!T13+WB_EVN!T13+ANDE_ADMS!T13+'Future Project 08'!T13+'Future Project 03'!T13+Barbados!T13+'ISG PSEGLI'!T13+UNOPS_VN!T13+'USTDA_EC_CELEC-EP'!T13+'Avangrid ADMS'!U13</f>
        <v>0</v>
      </c>
      <c r="U13" s="216">
        <f>'AEP D_Nexus'!U13+'ATCO_OMS Support'!U13+Avangrid_NY!U13+'BEL_ED-LF'!U13+MEC_BHER!U13+'BWP Telecom'!U13+'BWP ADMS'!U13+'Future Project 04'!U13+'Future Project 05'!U13+'Future Project 07'!U13+'Future Project 06'!U13+MERALCO!U13+NIPSCO_EMS!U13+'NV Energy'!U13+'PEA-ProEN_TH'!U13+SDGE!U13+'Future Project 09'!U13+TPC!U13+Lansing!U13+USTDA_IN_BYPL!U13+USTDA_Energisa!U13+CEATI!U13+WB_EVN!U13+ANDE_ADMS!U13+'Future Project 08'!U13+'Future Project 03'!U13+Barbados!U13+'ISG PSEGLI'!U13+UNOPS_VN!U13+'USTDA_EC_CELEC-EP'!U13+'Avangrid ADMS'!V13</f>
        <v>0</v>
      </c>
      <c r="V13" s="216">
        <f>'AEP D_Nexus'!V13+'ATCO_OMS Support'!V13+Avangrid_NY!V13+'BEL_ED-LF'!V13+MEC_BHER!V13+'BWP Telecom'!V13+'BWP ADMS'!V13+'Future Project 04'!V13+'Future Project 05'!V13+'Future Project 07'!V13+'Future Project 06'!V13+MERALCO!V13+NIPSCO_EMS!V13+'NV Energy'!V13+'PEA-ProEN_TH'!V13+SDGE!V13+'Future Project 09'!V13+TPC!V13+Lansing!V13+USTDA_IN_BYPL!V13+USTDA_Energisa!V13+CEATI!V13+WB_EVN!V13+ANDE_ADMS!V13+'Future Project 08'!V13+'Future Project 03'!V13+Barbados!V13+'ISG PSEGLI'!V13+UNOPS_VN!V13+'USTDA_EC_CELEC-EP'!V13+'Avangrid ADMS'!W13</f>
        <v>0</v>
      </c>
      <c r="W13" s="216">
        <f>'AEP D_Nexus'!W13+'ATCO_OMS Support'!W13+Avangrid_NY!W13+'BEL_ED-LF'!W13+MEC_BHER!W13+'BWP Telecom'!W13+'BWP ADMS'!W13+'Future Project 04'!W13+'Future Project 05'!W13+'Future Project 07'!W13+'Future Project 06'!W13+MERALCO!W13+NIPSCO_EMS!W13+'NV Energy'!W13+'PEA-ProEN_TH'!W13+SDGE!W13+'Future Project 09'!W13+TPC!W13+Lansing!W13+USTDA_IN_BYPL!W13+USTDA_Energisa!W13+CEATI!W13+WB_EVN!W13+ANDE_ADMS!W13+'Future Project 08'!W13+'Future Project 03'!W13+Barbados!W13+'ISG PSEGLI'!W13+UNOPS_VN!W13+'USTDA_EC_CELEC-EP'!W13+'Avangrid ADMS'!X13</f>
        <v>0</v>
      </c>
      <c r="X13" s="216">
        <f>'AEP D_Nexus'!X13+'ATCO_OMS Support'!X13+Avangrid_NY!X13+'BEL_ED-LF'!X13+MEC_BHER!X13+'BWP Telecom'!X13+'BWP ADMS'!X13+'Future Project 04'!X13+'Future Project 05'!X13+'Future Project 07'!X13+'Future Project 06'!X13+MERALCO!X13+NIPSCO_EMS!X13+'NV Energy'!X13+'PEA-ProEN_TH'!X13+SDGE!X13+'Future Project 09'!X13+TPC!X13+Lansing!X13+USTDA_IN_BYPL!X13+USTDA_Energisa!X13+CEATI!X13+WB_EVN!X13+ANDE_ADMS!X13+'Future Project 08'!X13+'Future Project 03'!X13+Barbados!X13+'ISG PSEGLI'!X13+UNOPS_VN!X13+'USTDA_EC_CELEC-EP'!X13+'Avangrid ADMS'!Y13</f>
        <v>0</v>
      </c>
      <c r="Y13" s="216">
        <f>'AEP D_Nexus'!Y13+'ATCO_OMS Support'!Y13+Avangrid_NY!Y13+'BEL_ED-LF'!Y13+MEC_BHER!Y13+'BWP Telecom'!Y13+'BWP ADMS'!Y13+'Future Project 04'!Y13+'Future Project 05'!Y13+'Future Project 07'!Y13+'Future Project 06'!Y13+MERALCO!Y13+NIPSCO_EMS!Y13+'NV Energy'!Y13+'PEA-ProEN_TH'!Y13+SDGE!Y13+'Future Project 09'!Y13+TPC!Y13+Lansing!Y13+USTDA_IN_BYPL!Y13+USTDA_Energisa!Y13+CEATI!Y13+WB_EVN!Y13+ANDE_ADMS!Y13+'Future Project 08'!Y13+'Future Project 03'!Y13+Barbados!Y13+'ISG PSEGLI'!Y13+UNOPS_VN!Y13+'USTDA_EC_CELEC-EP'!Y13+'Avangrid ADMS'!Z13</f>
        <v>0</v>
      </c>
      <c r="Z13" s="216">
        <f>'AEP D_Nexus'!Z13+'ATCO_OMS Support'!Z13+Avangrid_NY!Z13+'BEL_ED-LF'!Z13+MEC_BHER!Z13+'BWP Telecom'!Z13+'BWP ADMS'!Z13+'Future Project 04'!Z13+'Future Project 05'!Z13+'Future Project 07'!Z13+'Future Project 06'!Z13+MERALCO!Z13+NIPSCO_EMS!Z13+'NV Energy'!Z13+'PEA-ProEN_TH'!Z13+SDGE!Z13+'Future Project 09'!Z13+TPC!Z13+Lansing!Z13+USTDA_IN_BYPL!Z13+USTDA_Energisa!Z13+CEATI!Z13+WB_EVN!Z13+ANDE_ADMS!Z13+'Future Project 08'!Z13+'Future Project 03'!Z13+Barbados!Z13+'ISG PSEGLI'!Z13+UNOPS_VN!Z13+'USTDA_EC_CELEC-EP'!Z13+'Avangrid ADMS'!AA13</f>
        <v>0</v>
      </c>
      <c r="AA13" s="144">
        <f>SUM(C13:J13)</f>
        <v>88</v>
      </c>
      <c r="AB13" s="144">
        <f t="shared" si="0"/>
        <v>103</v>
      </c>
      <c r="AC13" s="2">
        <f t="shared" si="1"/>
        <v>6.3953488372093026E-2</v>
      </c>
      <c r="AD13" s="2">
        <f t="shared" si="2"/>
        <v>5.1706827309236945E-2</v>
      </c>
    </row>
    <row r="14" spans="1:31" x14ac:dyDescent="0.55000000000000004">
      <c r="B14" s="65" t="s">
        <v>79</v>
      </c>
      <c r="C14" s="245">
        <f>'AEP D_Nexus'!C14+'ATCO_OMS Support'!C14+Avangrid_NY!C14+'BEL_ED-LF'!C14+MEC_BHER!C14+'BWP Telecom'!C14+'BWP ADMS'!C14+'Future Project 04'!C14+'Future Project 05'!C14+'Future Project 07'!C14+'Future Project 06'!C14+MERALCO!C14+NIPSCO_EMS!C14+'NV Energy'!C14+'PEA-ProEN_TH'!C14+SDGE!C14+'Future Project 09'!C14+TPC!C14+Lansing!C14+USTDA_IN_BYPL!C14+USTDA_Energisa!C14+CEATI!C14+WB_EVN!C14+ANDE_ADMS!C14+'Future Project 08'!C14+'Future Project 03'!C14+Barbados!C14+'ISG PSEGLI'!C14+UNOPS_VN!C14+'USTDA_EC_CELEC-EP'!C14+'Avangrid ADMS'!D14</f>
        <v>166</v>
      </c>
      <c r="D14" s="245">
        <f>'AEP D_Nexus'!D14+'ATCO_OMS Support'!D14+Avangrid_NY!D14+'BEL_ED-LF'!D14+MEC_BHER!D14+'BWP Telecom'!D14+'BWP ADMS'!D14+'Future Project 04'!D14+'Future Project 05'!D14+'Future Project 07'!D14+'Future Project 06'!D14+MERALCO!D14+NIPSCO_EMS!D14+'NV Energy'!D14+'PEA-ProEN_TH'!D14+SDGE!D14+'Future Project 09'!D14+TPC!D14+Lansing!D14+USTDA_IN_BYPL!D14+USTDA_Energisa!D14+CEATI!D14+WB_EVN!D14+ANDE_ADMS!D14+'Future Project 08'!D14+'Future Project 03'!D14+Barbados!D14+'ISG PSEGLI'!D14+UNOPS_VN!D14+'USTDA_EC_CELEC-EP'!D14+'Avangrid ADMS'!E14</f>
        <v>91</v>
      </c>
      <c r="E14" s="245">
        <f>'AEP D_Nexus'!E14+'ATCO_OMS Support'!E14+Avangrid_NY!E14+'BEL_ED-LF'!E14+MEC_BHER!E14+'BWP Telecom'!E14+'BWP ADMS'!E14+'Future Project 04'!E14+'Future Project 05'!E14+'Future Project 07'!E14+'Future Project 06'!E14+MERALCO!E14+NIPSCO_EMS!E14+'NV Energy'!E14+'PEA-ProEN_TH'!E14+SDGE!E14+'Future Project 09'!E14+TPC!E14+Lansing!E14+USTDA_IN_BYPL!E14+USTDA_Energisa!E14+CEATI!E14+WB_EVN!E14+ANDE_ADMS!E14+'Future Project 08'!E14+'Future Project 03'!E14+Barbados!E14+'ISG PSEGLI'!E14+UNOPS_VN!E14+'USTDA_EC_CELEC-EP'!E14+'Avangrid ADMS'!F14</f>
        <v>117</v>
      </c>
      <c r="F14" s="245">
        <f>'AEP D_Nexus'!F14+'ATCO_OMS Support'!F14+Avangrid_NY!F14+'BEL_ED-LF'!F14+MEC_BHER!F14+'BWP Telecom'!F14+'BWP ADMS'!F14+'Future Project 04'!F14+'Future Project 05'!F14+'Future Project 07'!F14+'Future Project 06'!F14+MERALCO!F14+NIPSCO_EMS!F14+'NV Energy'!F14+'PEA-ProEN_TH'!F14+SDGE!F14+'Future Project 09'!F14+TPC!F14+Lansing!F14+USTDA_IN_BYPL!F14+USTDA_Energisa!F14+CEATI!F14+WB_EVN!F14+ANDE_ADMS!F14+'Future Project 08'!F14+'Future Project 03'!F14+Barbados!F14+'ISG PSEGLI'!F14+UNOPS_VN!F14+'USTDA_EC_CELEC-EP'!F14+'Avangrid ADMS'!G14</f>
        <v>72</v>
      </c>
      <c r="G14" s="245">
        <f>'AEP D_Nexus'!G14+'ATCO_OMS Support'!G14+Avangrid_NY!G14+'BEL_ED-LF'!G14+MEC_BHER!G14+'BWP Telecom'!G14+'BWP ADMS'!G14+'Future Project 04'!G14+'Future Project 05'!G14+'Future Project 07'!G14+'Future Project 06'!G14+MERALCO!G14+NIPSCO_EMS!G14+'NV Energy'!G14+'PEA-ProEN_TH'!G14+SDGE!G14+'Future Project 09'!G14+TPC!G14+Lansing!G14+USTDA_IN_BYPL!G14+USTDA_Energisa!G14+CEATI!G14+WB_EVN!G14+ANDE_ADMS!G14+'Future Project 08'!G14+'Future Project 03'!G14+Barbados!G14+'ISG PSEGLI'!G14+UNOPS_VN!G14+'USTDA_EC_CELEC-EP'!G14+'Avangrid ADMS'!H14</f>
        <v>133</v>
      </c>
      <c r="H14" s="245">
        <f>'AEP D_Nexus'!H14+'ATCO_OMS Support'!H14+Avangrid_NY!H14+'BEL_ED-LF'!H14+MEC_BHER!H14+'BWP Telecom'!H14+'BWP ADMS'!H14+'Future Project 04'!H14+'Future Project 05'!H14+'Future Project 07'!H14+'Future Project 06'!H14+MERALCO!H14+NIPSCO_EMS!H14+'NV Energy'!H14+'PEA-ProEN_TH'!H14+SDGE!H14+'Future Project 09'!H14+TPC!H14+Lansing!H14+USTDA_IN_BYPL!H14+USTDA_Energisa!H14+CEATI!H14+WB_EVN!H14+ANDE_ADMS!H14+'Future Project 08'!H14+'Future Project 03'!H14+Barbados!H14+'ISG PSEGLI'!H14+UNOPS_VN!H14+'USTDA_EC_CELEC-EP'!H14+'Avangrid ADMS'!I14</f>
        <v>191</v>
      </c>
      <c r="I14" s="245">
        <f>'AEP D_Nexus'!I14+'ATCO_OMS Support'!I14+Avangrid_NY!I14+'BEL_ED-LF'!I14+MEC_BHER!I14+'BWP Telecom'!I14+'BWP ADMS'!I14+'Future Project 04'!I14+'Future Project 05'!I14+'Future Project 07'!I14+'Future Project 06'!I14+MERALCO!I14+NIPSCO_EMS!I14+'NV Energy'!I14+'PEA-ProEN_TH'!I14+SDGE!I14+'Future Project 09'!I14+TPC!I14+Lansing!I14+USTDA_IN_BYPL!I14+USTDA_Energisa!I14+CEATI!I14+WB_EVN!I14+ANDE_ADMS!I14+'Future Project 08'!I14+'Future Project 03'!I14+Barbados!I14+'ISG PSEGLI'!I14+UNOPS_VN!I14+'USTDA_EC_CELEC-EP'!I14+'Avangrid ADMS'!J14</f>
        <v>118</v>
      </c>
      <c r="J14" s="245">
        <f>'AEP D_Nexus'!J14+'ATCO_OMS Support'!J14+Avangrid_NY!J14+'BEL_ED-LF'!J14+MEC_BHER!J14+'BWP Telecom'!J14+'BWP ADMS'!J14+'Future Project 04'!J14+'Future Project 05'!J14+'Future Project 07'!J14+'Future Project 06'!J14+MERALCO!J14+NIPSCO_EMS!J14+'NV Energy'!J14+'PEA-ProEN_TH'!J14+SDGE!J14+'Future Project 09'!J14+TPC!J14+Lansing!J14+USTDA_IN_BYPL!J14+USTDA_Energisa!J14+CEATI!J14+WB_EVN!J14+ANDE_ADMS!J14+'Future Project 08'!J14+'Future Project 03'!J14+Barbados!J14+'ISG PSEGLI'!J14+UNOPS_VN!J14+'USTDA_EC_CELEC-EP'!J14+'Avangrid ADMS'!K14</f>
        <v>78</v>
      </c>
      <c r="K14" s="245">
        <f>'AEP D_Nexus'!K14+'ATCO_OMS Support'!K14+Avangrid_NY!K14+'BEL_ED-LF'!K14+MEC_BHER!K14+'BWP Telecom'!K14+'BWP ADMS'!K14+'Future Project 04'!K14+'Future Project 05'!K14+'Future Project 07'!K14+'Future Project 06'!K14+MERALCO!K14+NIPSCO_EMS!K14+'NV Energy'!K14+'PEA-ProEN_TH'!K14+SDGE!K14+'Future Project 09'!K14+TPC!K14+Lansing!K14+USTDA_IN_BYPL!K14+USTDA_Energisa!K14+CEATI!K14+WB_EVN!K14+ANDE_ADMS!K14+'Future Project 08'!K14+'Future Project 03'!K14+Barbados!K14+'ISG PSEGLI'!K14+UNOPS_VN!K14+'USTDA_EC_CELEC-EP'!K14+'Avangrid ADMS'!L14</f>
        <v>91</v>
      </c>
      <c r="L14" s="245">
        <f>'AEP D_Nexus'!L14+'ATCO_OMS Support'!L14+Avangrid_NY!L14+'BEL_ED-LF'!L14+MEC_BHER!L14+'BWP Telecom'!L14+'BWP ADMS'!L14+'Future Project 04'!L14+'Future Project 05'!L14+'Future Project 07'!L14+'Future Project 06'!L14+MERALCO!L14+NIPSCO_EMS!L14+'NV Energy'!L14+'PEA-ProEN_TH'!L14+SDGE!L14+'Future Project 09'!L14+TPC!L14+Lansing!L14+USTDA_IN_BYPL!L14+USTDA_Energisa!L14+CEATI!L14+WB_EVN!L14+ANDE_ADMS!L14+'Future Project 08'!L14+'Future Project 03'!L14+Barbados!L14+'ISG PSEGLI'!L14+UNOPS_VN!L14+'USTDA_EC_CELEC-EP'!L14+'Avangrid ADMS'!M14</f>
        <v>111</v>
      </c>
      <c r="M14" s="245">
        <f>'AEP D_Nexus'!M14+'ATCO_OMS Support'!M14+Avangrid_NY!M14+'BEL_ED-LF'!M14+MEC_BHER!M14+'BWP Telecom'!M14+'BWP ADMS'!M14+'Future Project 04'!M14+'Future Project 05'!M14+'Future Project 07'!M14+'Future Project 06'!M14+MERALCO!M14+NIPSCO_EMS!M14+'NV Energy'!M14+'PEA-ProEN_TH'!M14+SDGE!M14+'Future Project 09'!M14+TPC!M14+Lansing!M14+USTDA_IN_BYPL!M14+USTDA_Energisa!M14+CEATI!M14+WB_EVN!M14+ANDE_ADMS!M14+'Future Project 08'!M14+'Future Project 03'!M14+Barbados!M14+'ISG PSEGLI'!M14+UNOPS_VN!M14+'USTDA_EC_CELEC-EP'!M14+'Avangrid ADMS'!N14</f>
        <v>47</v>
      </c>
      <c r="N14" s="245">
        <f>'AEP D_Nexus'!N14+'ATCO_OMS Support'!N14+Avangrid_NY!N14+'BEL_ED-LF'!N14+MEC_BHER!N14+'BWP Telecom'!N14+'BWP ADMS'!N14+'Future Project 04'!N14+'Future Project 05'!N14+'Future Project 07'!N14+'Future Project 06'!N14+MERALCO!N14+NIPSCO_EMS!N14+'NV Energy'!N14+'PEA-ProEN_TH'!N14+SDGE!N14+'Future Project 09'!N14+TPC!N14+Lansing!N14+USTDA_IN_BYPL!N14+USTDA_Energisa!N14+CEATI!N14+WB_EVN!N14+ANDE_ADMS!N14+'Future Project 08'!N14+'Future Project 03'!N14+Barbados!N14+'ISG PSEGLI'!N14+UNOPS_VN!N14+'USTDA_EC_CELEC-EP'!N14+'Avangrid ADMS'!O14</f>
        <v>29</v>
      </c>
      <c r="O14" s="245">
        <f>'AEP D_Nexus'!O14+'ATCO_OMS Support'!O14+Avangrid_NY!O14+'BEL_ED-LF'!O14+MEC_BHER!O14+'BWP Telecom'!O14+'BWP ADMS'!O14+'Future Project 04'!O14+'Future Project 05'!O14+'Future Project 07'!O14+'Future Project 06'!O14+MERALCO!O14+NIPSCO_EMS!O14+'NV Energy'!O14+'PEA-ProEN_TH'!O14+SDGE!O14+'Future Project 09'!O14+TPC!O14+Lansing!O14+USTDA_IN_BYPL!O14+USTDA_Energisa!O14+CEATI!O14+WB_EVN!O14+ANDE_ADMS!O14+'Future Project 08'!O14+'Future Project 03'!O14+Barbados!O14+'ISG PSEGLI'!O14+UNOPS_VN!O14+'USTDA_EC_CELEC-EP'!O14+'Avangrid ADMS'!P14</f>
        <v>0</v>
      </c>
      <c r="P14" s="245">
        <f>'AEP D_Nexus'!P14+'ATCO_OMS Support'!P14+Avangrid_NY!P14+'BEL_ED-LF'!P14+MEC_BHER!P14+'BWP Telecom'!P14+'BWP ADMS'!P14+'Future Project 04'!P14+'Future Project 05'!P14+'Future Project 07'!P14+'Future Project 06'!P14+MERALCO!P14+NIPSCO_EMS!P14+'NV Energy'!P14+'PEA-ProEN_TH'!P14+SDGE!P14+'Future Project 09'!P14+TPC!P14+Lansing!P14+USTDA_IN_BYPL!P14+USTDA_Energisa!P14+CEATI!P14+WB_EVN!P14+ANDE_ADMS!P14+'Future Project 08'!P14+'Future Project 03'!P14+Barbados!P14+'ISG PSEGLI'!P14+UNOPS_VN!P14+'USTDA_EC_CELEC-EP'!P14+'Avangrid ADMS'!Q14</f>
        <v>0</v>
      </c>
      <c r="Q14" s="245">
        <f>'AEP D_Nexus'!Q14+'ATCO_OMS Support'!Q14+Avangrid_NY!Q14+'BEL_ED-LF'!Q14+MEC_BHER!Q14+'BWP Telecom'!Q14+'BWP ADMS'!Q14+'Future Project 04'!Q14+'Future Project 05'!Q14+'Future Project 07'!Q14+'Future Project 06'!Q14+MERALCO!Q14+NIPSCO_EMS!Q14+'NV Energy'!Q14+'PEA-ProEN_TH'!Q14+SDGE!Q14+'Future Project 09'!Q14+TPC!Q14+Lansing!Q14+USTDA_IN_BYPL!Q14+USTDA_Energisa!Q14+CEATI!Q14+WB_EVN!Q14+ANDE_ADMS!Q14+'Future Project 08'!Q14+'Future Project 03'!Q14+Barbados!Q14+'ISG PSEGLI'!Q14+UNOPS_VN!Q14+'USTDA_EC_CELEC-EP'!Q14+'Avangrid ADMS'!R14</f>
        <v>0</v>
      </c>
      <c r="R14" s="245">
        <f>'AEP D_Nexus'!R14+'ATCO_OMS Support'!R14+Avangrid_NY!R14+'BEL_ED-LF'!R14+MEC_BHER!R14+'BWP Telecom'!R14+'BWP ADMS'!R14+'Future Project 04'!R14+'Future Project 05'!R14+'Future Project 07'!R14+'Future Project 06'!R14+MERALCO!R14+NIPSCO_EMS!R14+'NV Energy'!R14+'PEA-ProEN_TH'!R14+SDGE!R14+'Future Project 09'!R14+TPC!R14+Lansing!R14+USTDA_IN_BYPL!R14+USTDA_Energisa!R14+CEATI!R14+WB_EVN!R14+ANDE_ADMS!R14+'Future Project 08'!R14+'Future Project 03'!R14+Barbados!R14+'ISG PSEGLI'!R14+UNOPS_VN!R14+'USTDA_EC_CELEC-EP'!R14+'Avangrid ADMS'!S14</f>
        <v>0</v>
      </c>
      <c r="S14" s="216">
        <f>'AEP D_Nexus'!S14+'ATCO_OMS Support'!S14+Avangrid_NY!S14+'BEL_ED-LF'!S14+MEC_BHER!S14+'BWP Telecom'!S14+'BWP ADMS'!S14+'Future Project 04'!S14+'Future Project 05'!S14+'Future Project 07'!S14+'Future Project 06'!S14+MERALCO!S14+NIPSCO_EMS!S14+'NV Energy'!S14+'PEA-ProEN_TH'!S14+SDGE!S14+'Future Project 09'!S14+TPC!S14+Lansing!S14+USTDA_IN_BYPL!S14+USTDA_Energisa!S14+CEATI!S14+WB_EVN!S14+ANDE_ADMS!S14+'Future Project 08'!S14+'Future Project 03'!S14+Barbados!S14+'ISG PSEGLI'!S14+UNOPS_VN!S14+'USTDA_EC_CELEC-EP'!S14+'Avangrid ADMS'!T14</f>
        <v>0</v>
      </c>
      <c r="T14" s="216">
        <f>'AEP D_Nexus'!T14+'ATCO_OMS Support'!T14+Avangrid_NY!T14+'BEL_ED-LF'!T14+MEC_BHER!T14+'BWP Telecom'!T14+'BWP ADMS'!T14+'Future Project 04'!T14+'Future Project 05'!T14+'Future Project 07'!T14+'Future Project 06'!T14+MERALCO!T14+NIPSCO_EMS!T14+'NV Energy'!T14+'PEA-ProEN_TH'!T14+SDGE!T14+'Future Project 09'!T14+TPC!T14+Lansing!T14+USTDA_IN_BYPL!T14+USTDA_Energisa!T14+CEATI!T14+WB_EVN!T14+ANDE_ADMS!T14+'Future Project 08'!T14+'Future Project 03'!T14+Barbados!T14+'ISG PSEGLI'!T14+UNOPS_VN!T14+'USTDA_EC_CELEC-EP'!T14+'Avangrid ADMS'!U14</f>
        <v>0</v>
      </c>
      <c r="U14" s="216">
        <f>'AEP D_Nexus'!U14+'ATCO_OMS Support'!U14+Avangrid_NY!U14+'BEL_ED-LF'!U14+MEC_BHER!U14+'BWP Telecom'!U14+'BWP ADMS'!U14+'Future Project 04'!U14+'Future Project 05'!U14+'Future Project 07'!U14+'Future Project 06'!U14+MERALCO!U14+NIPSCO_EMS!U14+'NV Energy'!U14+'PEA-ProEN_TH'!U14+SDGE!U14+'Future Project 09'!U14+TPC!U14+Lansing!U14+USTDA_IN_BYPL!U14+USTDA_Energisa!U14+CEATI!U14+WB_EVN!U14+ANDE_ADMS!U14+'Future Project 08'!U14+'Future Project 03'!U14+Barbados!U14+'ISG PSEGLI'!U14+UNOPS_VN!U14+'USTDA_EC_CELEC-EP'!U14+'Avangrid ADMS'!V14</f>
        <v>0</v>
      </c>
      <c r="V14" s="216">
        <f>'AEP D_Nexus'!V14+'ATCO_OMS Support'!V14+Avangrid_NY!V14+'BEL_ED-LF'!V14+MEC_BHER!V14+'BWP Telecom'!V14+'BWP ADMS'!V14+'Future Project 04'!V14+'Future Project 05'!V14+'Future Project 07'!V14+'Future Project 06'!V14+MERALCO!V14+NIPSCO_EMS!V14+'NV Energy'!V14+'PEA-ProEN_TH'!V14+SDGE!V14+'Future Project 09'!V14+TPC!V14+Lansing!V14+USTDA_IN_BYPL!V14+USTDA_Energisa!V14+CEATI!V14+WB_EVN!V14+ANDE_ADMS!V14+'Future Project 08'!V14+'Future Project 03'!V14+Barbados!V14+'ISG PSEGLI'!V14+UNOPS_VN!V14+'USTDA_EC_CELEC-EP'!V14+'Avangrid ADMS'!W14</f>
        <v>0</v>
      </c>
      <c r="W14" s="216">
        <f>'AEP D_Nexus'!W14+'ATCO_OMS Support'!W14+Avangrid_NY!W14+'BEL_ED-LF'!W14+MEC_BHER!W14+'BWP Telecom'!W14+'BWP ADMS'!W14+'Future Project 04'!W14+'Future Project 05'!W14+'Future Project 07'!W14+'Future Project 06'!W14+MERALCO!W14+NIPSCO_EMS!W14+'NV Energy'!W14+'PEA-ProEN_TH'!W14+SDGE!W14+'Future Project 09'!W14+TPC!W14+Lansing!W14+USTDA_IN_BYPL!W14+USTDA_Energisa!W14+CEATI!W14+WB_EVN!W14+ANDE_ADMS!W14+'Future Project 08'!W14+'Future Project 03'!W14+Barbados!W14+'ISG PSEGLI'!W14+UNOPS_VN!W14+'USTDA_EC_CELEC-EP'!W14+'Avangrid ADMS'!X14</f>
        <v>0</v>
      </c>
      <c r="X14" s="216">
        <f>'AEP D_Nexus'!X14+'ATCO_OMS Support'!X14+Avangrid_NY!X14+'BEL_ED-LF'!X14+MEC_BHER!X14+'BWP Telecom'!X14+'BWP ADMS'!X14+'Future Project 04'!X14+'Future Project 05'!X14+'Future Project 07'!X14+'Future Project 06'!X14+MERALCO!X14+NIPSCO_EMS!X14+'NV Energy'!X14+'PEA-ProEN_TH'!X14+SDGE!X14+'Future Project 09'!X14+TPC!X14+Lansing!X14+USTDA_IN_BYPL!X14+USTDA_Energisa!X14+CEATI!X14+WB_EVN!X14+ANDE_ADMS!X14+'Future Project 08'!X14+'Future Project 03'!X14+Barbados!X14+'ISG PSEGLI'!X14+UNOPS_VN!X14+'USTDA_EC_CELEC-EP'!X14+'Avangrid ADMS'!Y14</f>
        <v>0</v>
      </c>
      <c r="Y14" s="216">
        <f>'AEP D_Nexus'!Y14+'ATCO_OMS Support'!Y14+Avangrid_NY!Y14+'BEL_ED-LF'!Y14+MEC_BHER!Y14+'BWP Telecom'!Y14+'BWP ADMS'!Y14+'Future Project 04'!Y14+'Future Project 05'!Y14+'Future Project 07'!Y14+'Future Project 06'!Y14+MERALCO!Y14+NIPSCO_EMS!Y14+'NV Energy'!Y14+'PEA-ProEN_TH'!Y14+SDGE!Y14+'Future Project 09'!Y14+TPC!Y14+Lansing!Y14+USTDA_IN_BYPL!Y14+USTDA_Energisa!Y14+CEATI!Y14+WB_EVN!Y14+ANDE_ADMS!Y14+'Future Project 08'!Y14+'Future Project 03'!Y14+Barbados!Y14+'ISG PSEGLI'!Y14+UNOPS_VN!Y14+'USTDA_EC_CELEC-EP'!Y14+'Avangrid ADMS'!Z14</f>
        <v>0</v>
      </c>
      <c r="Z14" s="216">
        <f>'AEP D_Nexus'!Z14+'ATCO_OMS Support'!Z14+Avangrid_NY!Z14+'BEL_ED-LF'!Z14+MEC_BHER!Z14+'BWP Telecom'!Z14+'BWP ADMS'!Z14+'Future Project 04'!Z14+'Future Project 05'!Z14+'Future Project 07'!Z14+'Future Project 06'!Z14+MERALCO!Z14+NIPSCO_EMS!Z14+'NV Energy'!Z14+'PEA-ProEN_TH'!Z14+SDGE!Z14+'Future Project 09'!Z14+TPC!Z14+Lansing!Z14+USTDA_IN_BYPL!Z14+USTDA_Energisa!Z14+CEATI!Z14+WB_EVN!Z14+ANDE_ADMS!Z14+'Future Project 08'!Z14+'Future Project 03'!Z14+Barbados!Z14+'ISG PSEGLI'!Z14+UNOPS_VN!Z14+'USTDA_EC_CELEC-EP'!Z14+'Avangrid ADMS'!AA14</f>
        <v>0</v>
      </c>
      <c r="AA14" s="144">
        <f t="shared" ref="AA14:AA23" si="4">SUM(C14:J14)</f>
        <v>966</v>
      </c>
      <c r="AB14" s="144">
        <f t="shared" si="0"/>
        <v>1244</v>
      </c>
      <c r="AC14" s="2">
        <f t="shared" si="1"/>
        <v>0.70203488372093026</v>
      </c>
      <c r="AD14" s="2">
        <f t="shared" si="2"/>
        <v>0.62449799196787148</v>
      </c>
    </row>
    <row r="15" spans="1:31" x14ac:dyDescent="0.55000000000000004">
      <c r="B15" s="65" t="s">
        <v>80</v>
      </c>
      <c r="C15" s="245">
        <f>'AEP D_Nexus'!C15+'ATCO_OMS Support'!C15+Avangrid_NY!C15+'BEL_ED-LF'!C15+MEC_BHER!C15+'BWP Telecom'!C15+'BWP ADMS'!C15+'Future Project 04'!C15+'Future Project 05'!C15+'Future Project 07'!C15+'Future Project 06'!C15+MERALCO!C15+NIPSCO_EMS!C15+'NV Energy'!C15+'PEA-ProEN_TH'!C15+SDGE!C15+'Future Project 09'!C15+TPC!C15+Lansing!C15+USTDA_IN_BYPL!C15+USTDA_Energisa!C15+CEATI!C15+WB_EVN!C15+ANDE_ADMS!C15+'Future Project 08'!C15+'Future Project 03'!C15+Barbados!C15+'ISG PSEGLI'!C15+UNOPS_VN!C15+'USTDA_EC_CELEC-EP'!C15+'Avangrid ADMS'!D15</f>
        <v>118.75</v>
      </c>
      <c r="D15" s="245">
        <f>'AEP D_Nexus'!D15+'ATCO_OMS Support'!D15+Avangrid_NY!D15+'BEL_ED-LF'!D15+MEC_BHER!D15+'BWP Telecom'!D15+'BWP ADMS'!D15+'Future Project 04'!D15+'Future Project 05'!D15+'Future Project 07'!D15+'Future Project 06'!D15+MERALCO!D15+NIPSCO_EMS!D15+'NV Energy'!D15+'PEA-ProEN_TH'!D15+SDGE!D15+'Future Project 09'!D15+TPC!D15+Lansing!D15+USTDA_IN_BYPL!D15+USTDA_Energisa!D15+CEATI!D15+WB_EVN!D15+ANDE_ADMS!D15+'Future Project 08'!D15+'Future Project 03'!D15+Barbados!D15+'ISG PSEGLI'!D15+UNOPS_VN!D15+'USTDA_EC_CELEC-EP'!D15+'Avangrid ADMS'!E15</f>
        <v>117.75</v>
      </c>
      <c r="E15" s="245">
        <f>'AEP D_Nexus'!E15+'ATCO_OMS Support'!E15+Avangrid_NY!E15+'BEL_ED-LF'!E15+MEC_BHER!E15+'BWP Telecom'!E15+'BWP ADMS'!E15+'Future Project 04'!E15+'Future Project 05'!E15+'Future Project 07'!E15+'Future Project 06'!E15+MERALCO!E15+NIPSCO_EMS!E15+'NV Energy'!E15+'PEA-ProEN_TH'!E15+SDGE!E15+'Future Project 09'!E15+TPC!E15+Lansing!E15+USTDA_IN_BYPL!E15+USTDA_Energisa!E15+CEATI!E15+WB_EVN!E15+ANDE_ADMS!E15+'Future Project 08'!E15+'Future Project 03'!E15+Barbados!E15+'ISG PSEGLI'!E15+UNOPS_VN!E15+'USTDA_EC_CELEC-EP'!E15+'Avangrid ADMS'!F15</f>
        <v>127</v>
      </c>
      <c r="F15" s="245">
        <f>'AEP D_Nexus'!F15+'ATCO_OMS Support'!F15+Avangrid_NY!F15+'BEL_ED-LF'!F15+MEC_BHER!F15+'BWP Telecom'!F15+'BWP ADMS'!F15+'Future Project 04'!F15+'Future Project 05'!F15+'Future Project 07'!F15+'Future Project 06'!F15+MERALCO!F15+NIPSCO_EMS!F15+'NV Energy'!F15+'PEA-ProEN_TH'!F15+SDGE!F15+'Future Project 09'!F15+TPC!F15+Lansing!F15+USTDA_IN_BYPL!F15+USTDA_Energisa!F15+CEATI!F15+WB_EVN!F15+ANDE_ADMS!F15+'Future Project 08'!F15+'Future Project 03'!F15+Barbados!F15+'ISG PSEGLI'!F15+UNOPS_VN!F15+'USTDA_EC_CELEC-EP'!F15+'Avangrid ADMS'!G15</f>
        <v>78</v>
      </c>
      <c r="G15" s="245">
        <f>'AEP D_Nexus'!G15+'ATCO_OMS Support'!G15+Avangrid_NY!G15+'BEL_ED-LF'!G15+MEC_BHER!G15+'BWP Telecom'!G15+'BWP ADMS'!G15+'Future Project 04'!G15+'Future Project 05'!G15+'Future Project 07'!G15+'Future Project 06'!G15+MERALCO!G15+NIPSCO_EMS!G15+'NV Energy'!G15+'PEA-ProEN_TH'!G15+SDGE!G15+'Future Project 09'!G15+TPC!G15+Lansing!G15+USTDA_IN_BYPL!G15+USTDA_Energisa!G15+CEATI!G15+WB_EVN!G15+ANDE_ADMS!G15+'Future Project 08'!G15+'Future Project 03'!G15+Barbados!G15+'ISG PSEGLI'!G15+UNOPS_VN!G15+'USTDA_EC_CELEC-EP'!G15+'Avangrid ADMS'!H15</f>
        <v>132.5</v>
      </c>
      <c r="H15" s="245">
        <f>'AEP D_Nexus'!H15+'ATCO_OMS Support'!H15+Avangrid_NY!H15+'BEL_ED-LF'!H15+MEC_BHER!H15+'BWP Telecom'!H15+'BWP ADMS'!H15+'Future Project 04'!H15+'Future Project 05'!H15+'Future Project 07'!H15+'Future Project 06'!H15+MERALCO!H15+NIPSCO_EMS!H15+'NV Energy'!H15+'PEA-ProEN_TH'!H15+SDGE!H15+'Future Project 09'!H15+TPC!H15+Lansing!H15+USTDA_IN_BYPL!H15+USTDA_Energisa!H15+CEATI!H15+WB_EVN!H15+ANDE_ADMS!H15+'Future Project 08'!H15+'Future Project 03'!H15+Barbados!H15+'ISG PSEGLI'!H15+UNOPS_VN!H15+'USTDA_EC_CELEC-EP'!H15+'Avangrid ADMS'!I15</f>
        <v>108.5</v>
      </c>
      <c r="I15" s="245">
        <f>'AEP D_Nexus'!I15+'ATCO_OMS Support'!I15+Avangrid_NY!I15+'BEL_ED-LF'!I15+MEC_BHER!I15+'BWP Telecom'!I15+'BWP ADMS'!I15+'Future Project 04'!I15+'Future Project 05'!I15+'Future Project 07'!I15+'Future Project 06'!I15+MERALCO!I15+NIPSCO_EMS!I15+'NV Energy'!I15+'PEA-ProEN_TH'!I15+SDGE!I15+'Future Project 09'!I15+TPC!I15+Lansing!I15+USTDA_IN_BYPL!I15+USTDA_Energisa!I15+CEATI!I15+WB_EVN!I15+ANDE_ADMS!I15+'Future Project 08'!I15+'Future Project 03'!I15+Barbados!I15+'ISG PSEGLI'!I15+UNOPS_VN!I15+'USTDA_EC_CELEC-EP'!I15+'Avangrid ADMS'!J15</f>
        <v>139</v>
      </c>
      <c r="J15" s="245">
        <f>'AEP D_Nexus'!J15+'ATCO_OMS Support'!J15+Avangrid_NY!J15+'BEL_ED-LF'!J15+MEC_BHER!J15+'BWP Telecom'!J15+'BWP ADMS'!J15+'Future Project 04'!J15+'Future Project 05'!J15+'Future Project 07'!J15+'Future Project 06'!J15+MERALCO!J15+NIPSCO_EMS!J15+'NV Energy'!J15+'PEA-ProEN_TH'!J15+SDGE!J15+'Future Project 09'!J15+TPC!J15+Lansing!J15+USTDA_IN_BYPL!J15+USTDA_Energisa!J15+CEATI!J15+WB_EVN!J15+ANDE_ADMS!J15+'Future Project 08'!J15+'Future Project 03'!J15+Barbados!J15+'ISG PSEGLI'!J15+UNOPS_VN!J15+'USTDA_EC_CELEC-EP'!J15+'Avangrid ADMS'!K15</f>
        <v>150</v>
      </c>
      <c r="K15" s="245">
        <f>'AEP D_Nexus'!K15+'ATCO_OMS Support'!K15+Avangrid_NY!K15+'BEL_ED-LF'!K15+MEC_BHER!K15+'BWP Telecom'!K15+'BWP ADMS'!K15+'Future Project 04'!K15+'Future Project 05'!K15+'Future Project 07'!K15+'Future Project 06'!K15+MERALCO!K15+NIPSCO_EMS!K15+'NV Energy'!K15+'PEA-ProEN_TH'!K15+SDGE!K15+'Future Project 09'!K15+TPC!K15+Lansing!K15+USTDA_IN_BYPL!K15+USTDA_Energisa!K15+CEATI!K15+WB_EVN!K15+ANDE_ADMS!K15+'Future Project 08'!K15+'Future Project 03'!K15+Barbados!K15+'ISG PSEGLI'!K15+UNOPS_VN!K15+'USTDA_EC_CELEC-EP'!K15+'Avangrid ADMS'!L15</f>
        <v>124.5</v>
      </c>
      <c r="L15" s="245">
        <f>'AEP D_Nexus'!L15+'ATCO_OMS Support'!L15+Avangrid_NY!L15+'BEL_ED-LF'!L15+MEC_BHER!L15+'BWP Telecom'!L15+'BWP ADMS'!L15+'Future Project 04'!L15+'Future Project 05'!L15+'Future Project 07'!L15+'Future Project 06'!L15+MERALCO!L15+NIPSCO_EMS!L15+'NV Energy'!L15+'PEA-ProEN_TH'!L15+SDGE!L15+'Future Project 09'!L15+TPC!L15+Lansing!L15+USTDA_IN_BYPL!L15+USTDA_Energisa!L15+CEATI!L15+WB_EVN!L15+ANDE_ADMS!L15+'Future Project 08'!L15+'Future Project 03'!L15+Barbados!L15+'ISG PSEGLI'!L15+UNOPS_VN!L15+'USTDA_EC_CELEC-EP'!L15+'Avangrid ADMS'!M15</f>
        <v>191.5</v>
      </c>
      <c r="M15" s="245">
        <f>'AEP D_Nexus'!M15+'ATCO_OMS Support'!M15+Avangrid_NY!M15+'BEL_ED-LF'!M15+MEC_BHER!M15+'BWP Telecom'!M15+'BWP ADMS'!M15+'Future Project 04'!M15+'Future Project 05'!M15+'Future Project 07'!M15+'Future Project 06'!M15+MERALCO!M15+NIPSCO_EMS!M15+'NV Energy'!M15+'PEA-ProEN_TH'!M15+SDGE!M15+'Future Project 09'!M15+TPC!M15+Lansing!M15+USTDA_IN_BYPL!M15+USTDA_Energisa!M15+CEATI!M15+WB_EVN!M15+ANDE_ADMS!M15+'Future Project 08'!M15+'Future Project 03'!M15+Barbados!M15+'ISG PSEGLI'!M15+UNOPS_VN!M15+'USTDA_EC_CELEC-EP'!M15+'Avangrid ADMS'!N15</f>
        <v>125.5</v>
      </c>
      <c r="N15" s="245">
        <f>'AEP D_Nexus'!N15+'ATCO_OMS Support'!N15+Avangrid_NY!N15+'BEL_ED-LF'!N15+MEC_BHER!N15+'BWP Telecom'!N15+'BWP ADMS'!N15+'Future Project 04'!N15+'Future Project 05'!N15+'Future Project 07'!N15+'Future Project 06'!N15+MERALCO!N15+NIPSCO_EMS!N15+'NV Energy'!N15+'PEA-ProEN_TH'!N15+SDGE!N15+'Future Project 09'!N15+TPC!N15+Lansing!N15+USTDA_IN_BYPL!N15+USTDA_Energisa!N15+CEATI!N15+WB_EVN!N15+ANDE_ADMS!N15+'Future Project 08'!N15+'Future Project 03'!N15+Barbados!N15+'ISG PSEGLI'!N15+UNOPS_VN!N15+'USTDA_EC_CELEC-EP'!N15+'Avangrid ADMS'!O15</f>
        <v>103</v>
      </c>
      <c r="O15" s="245">
        <f>'AEP D_Nexus'!O15+'ATCO_OMS Support'!O15+Avangrid_NY!O15+'BEL_ED-LF'!O15+MEC_BHER!O15+'BWP Telecom'!O15+'BWP ADMS'!O15+'Future Project 04'!O15+'Future Project 05'!O15+'Future Project 07'!O15+'Future Project 06'!O15+MERALCO!O15+NIPSCO_EMS!O15+'NV Energy'!O15+'PEA-ProEN_TH'!O15+SDGE!O15+'Future Project 09'!O15+TPC!O15+Lansing!O15+USTDA_IN_BYPL!O15+USTDA_Energisa!O15+CEATI!O15+WB_EVN!O15+ANDE_ADMS!O15+'Future Project 08'!O15+'Future Project 03'!O15+Barbados!O15+'ISG PSEGLI'!O15+UNOPS_VN!O15+'USTDA_EC_CELEC-EP'!O15+'Avangrid ADMS'!P15</f>
        <v>60</v>
      </c>
      <c r="P15" s="245">
        <f>'AEP D_Nexus'!P15+'ATCO_OMS Support'!P15+Avangrid_NY!P15+'BEL_ED-LF'!P15+MEC_BHER!P15+'BWP Telecom'!P15+'BWP ADMS'!P15+'Future Project 04'!P15+'Future Project 05'!P15+'Future Project 07'!P15+'Future Project 06'!P15+MERALCO!P15+NIPSCO_EMS!P15+'NV Energy'!P15+'PEA-ProEN_TH'!P15+SDGE!P15+'Future Project 09'!P15+TPC!P15+Lansing!P15+USTDA_IN_BYPL!P15+USTDA_Energisa!P15+CEATI!P15+WB_EVN!P15+ANDE_ADMS!P15+'Future Project 08'!P15+'Future Project 03'!P15+Barbados!P15+'ISG PSEGLI'!P15+UNOPS_VN!P15+'USTDA_EC_CELEC-EP'!P15+'Avangrid ADMS'!Q15</f>
        <v>0</v>
      </c>
      <c r="Q15" s="245">
        <f>'AEP D_Nexus'!Q15+'ATCO_OMS Support'!Q15+Avangrid_NY!Q15+'BEL_ED-LF'!Q15+MEC_BHER!Q15+'BWP Telecom'!Q15+'BWP ADMS'!Q15+'Future Project 04'!Q15+'Future Project 05'!Q15+'Future Project 07'!Q15+'Future Project 06'!Q15+MERALCO!Q15+NIPSCO_EMS!Q15+'NV Energy'!Q15+'PEA-ProEN_TH'!Q15+SDGE!Q15+'Future Project 09'!Q15+TPC!Q15+Lansing!Q15+USTDA_IN_BYPL!Q15+USTDA_Energisa!Q15+CEATI!Q15+WB_EVN!Q15+ANDE_ADMS!Q15+'Future Project 08'!Q15+'Future Project 03'!Q15+Barbados!Q15+'ISG PSEGLI'!Q15+UNOPS_VN!Q15+'USTDA_EC_CELEC-EP'!Q15+'Avangrid ADMS'!R15</f>
        <v>0</v>
      </c>
      <c r="R15" s="245">
        <f>'AEP D_Nexus'!R15+'ATCO_OMS Support'!R15+Avangrid_NY!R15+'BEL_ED-LF'!R15+MEC_BHER!R15+'BWP Telecom'!R15+'BWP ADMS'!R15+'Future Project 04'!R15+'Future Project 05'!R15+'Future Project 07'!R15+'Future Project 06'!R15+MERALCO!R15+NIPSCO_EMS!R15+'NV Energy'!R15+'PEA-ProEN_TH'!R15+SDGE!R15+'Future Project 09'!R15+TPC!R15+Lansing!R15+USTDA_IN_BYPL!R15+USTDA_Energisa!R15+CEATI!R15+WB_EVN!R15+ANDE_ADMS!R15+'Future Project 08'!R15+'Future Project 03'!R15+Barbados!R15+'ISG PSEGLI'!R15+UNOPS_VN!R15+'USTDA_EC_CELEC-EP'!R15+'Avangrid ADMS'!S15</f>
        <v>0</v>
      </c>
      <c r="S15" s="216">
        <f>'AEP D_Nexus'!S15+'ATCO_OMS Support'!S15+Avangrid_NY!S15+'BEL_ED-LF'!S15+MEC_BHER!S15+'BWP Telecom'!S15+'BWP ADMS'!S15+'Future Project 04'!S15+'Future Project 05'!S15+'Future Project 07'!S15+'Future Project 06'!S15+MERALCO!S15+NIPSCO_EMS!S15+'NV Energy'!S15+'PEA-ProEN_TH'!S15+SDGE!S15+'Future Project 09'!S15+TPC!S15+Lansing!S15+USTDA_IN_BYPL!S15+USTDA_Energisa!S15+CEATI!S15+WB_EVN!S15+ANDE_ADMS!S15+'Future Project 08'!S15+'Future Project 03'!S15+Barbados!S15+'ISG PSEGLI'!S15+UNOPS_VN!S15+'USTDA_EC_CELEC-EP'!S15+'Avangrid ADMS'!T15</f>
        <v>0</v>
      </c>
      <c r="T15" s="216">
        <f>'AEP D_Nexus'!T15+'ATCO_OMS Support'!T15+Avangrid_NY!T15+'BEL_ED-LF'!T15+MEC_BHER!T15+'BWP Telecom'!T15+'BWP ADMS'!T15+'Future Project 04'!T15+'Future Project 05'!T15+'Future Project 07'!T15+'Future Project 06'!T15+MERALCO!T15+NIPSCO_EMS!T15+'NV Energy'!T15+'PEA-ProEN_TH'!T15+SDGE!T15+'Future Project 09'!T15+TPC!T15+Lansing!T15+USTDA_IN_BYPL!T15+USTDA_Energisa!T15+CEATI!T15+WB_EVN!T15+ANDE_ADMS!T15+'Future Project 08'!T15+'Future Project 03'!T15+Barbados!T15+'ISG PSEGLI'!T15+UNOPS_VN!T15+'USTDA_EC_CELEC-EP'!T15+'Avangrid ADMS'!U15</f>
        <v>0</v>
      </c>
      <c r="U15" s="216">
        <f>'AEP D_Nexus'!U15+'ATCO_OMS Support'!U15+Avangrid_NY!U15+'BEL_ED-LF'!U15+MEC_BHER!U15+'BWP Telecom'!U15+'BWP ADMS'!U15+'Future Project 04'!U15+'Future Project 05'!U15+'Future Project 07'!U15+'Future Project 06'!U15+MERALCO!U15+NIPSCO_EMS!U15+'NV Energy'!U15+'PEA-ProEN_TH'!U15+SDGE!U15+'Future Project 09'!U15+TPC!U15+Lansing!U15+USTDA_IN_BYPL!U15+USTDA_Energisa!U15+CEATI!U15+WB_EVN!U15+ANDE_ADMS!U15+'Future Project 08'!U15+'Future Project 03'!U15+Barbados!U15+'ISG PSEGLI'!U15+UNOPS_VN!U15+'USTDA_EC_CELEC-EP'!U15+'Avangrid ADMS'!V15</f>
        <v>0</v>
      </c>
      <c r="V15" s="216">
        <f>'AEP D_Nexus'!V15+'ATCO_OMS Support'!V15+Avangrid_NY!V15+'BEL_ED-LF'!V15+MEC_BHER!V15+'BWP Telecom'!V15+'BWP ADMS'!V15+'Future Project 04'!V15+'Future Project 05'!V15+'Future Project 07'!V15+'Future Project 06'!V15+MERALCO!V15+NIPSCO_EMS!V15+'NV Energy'!V15+'PEA-ProEN_TH'!V15+SDGE!V15+'Future Project 09'!V15+TPC!V15+Lansing!V15+USTDA_IN_BYPL!V15+USTDA_Energisa!V15+CEATI!V15+WB_EVN!V15+ANDE_ADMS!V15+'Future Project 08'!V15+'Future Project 03'!V15+Barbados!V15+'ISG PSEGLI'!V15+UNOPS_VN!V15+'USTDA_EC_CELEC-EP'!V15+'Avangrid ADMS'!W15</f>
        <v>0</v>
      </c>
      <c r="W15" s="216">
        <f>'AEP D_Nexus'!W15+'ATCO_OMS Support'!W15+Avangrid_NY!W15+'BEL_ED-LF'!W15+MEC_BHER!W15+'BWP Telecom'!W15+'BWP ADMS'!W15+'Future Project 04'!W15+'Future Project 05'!W15+'Future Project 07'!W15+'Future Project 06'!W15+MERALCO!W15+NIPSCO_EMS!W15+'NV Energy'!W15+'PEA-ProEN_TH'!W15+SDGE!W15+'Future Project 09'!W15+TPC!W15+Lansing!W15+USTDA_IN_BYPL!W15+USTDA_Energisa!W15+CEATI!W15+WB_EVN!W15+ANDE_ADMS!W15+'Future Project 08'!W15+'Future Project 03'!W15+Barbados!W15+'ISG PSEGLI'!W15+UNOPS_VN!W15+'USTDA_EC_CELEC-EP'!W15+'Avangrid ADMS'!X15</f>
        <v>0</v>
      </c>
      <c r="X15" s="216">
        <f>'AEP D_Nexus'!X15+'ATCO_OMS Support'!X15+Avangrid_NY!X15+'BEL_ED-LF'!X15+MEC_BHER!X15+'BWP Telecom'!X15+'BWP ADMS'!X15+'Future Project 04'!X15+'Future Project 05'!X15+'Future Project 07'!X15+'Future Project 06'!X15+MERALCO!X15+NIPSCO_EMS!X15+'NV Energy'!X15+'PEA-ProEN_TH'!X15+SDGE!X15+'Future Project 09'!X15+TPC!X15+Lansing!X15+USTDA_IN_BYPL!X15+USTDA_Energisa!X15+CEATI!X15+WB_EVN!X15+ANDE_ADMS!X15+'Future Project 08'!X15+'Future Project 03'!X15+Barbados!X15+'ISG PSEGLI'!X15+UNOPS_VN!X15+'USTDA_EC_CELEC-EP'!X15+'Avangrid ADMS'!Y15</f>
        <v>0</v>
      </c>
      <c r="Y15" s="216">
        <f>'AEP D_Nexus'!Y15+'ATCO_OMS Support'!Y15+Avangrid_NY!Y15+'BEL_ED-LF'!Y15+MEC_BHER!Y15+'BWP Telecom'!Y15+'BWP ADMS'!Y15+'Future Project 04'!Y15+'Future Project 05'!Y15+'Future Project 07'!Y15+'Future Project 06'!Y15+MERALCO!Y15+NIPSCO_EMS!Y15+'NV Energy'!Y15+'PEA-ProEN_TH'!Y15+SDGE!Y15+'Future Project 09'!Y15+TPC!Y15+Lansing!Y15+USTDA_IN_BYPL!Y15+USTDA_Energisa!Y15+CEATI!Y15+WB_EVN!Y15+ANDE_ADMS!Y15+'Future Project 08'!Y15+'Future Project 03'!Y15+Barbados!Y15+'ISG PSEGLI'!Y15+UNOPS_VN!Y15+'USTDA_EC_CELEC-EP'!Y15+'Avangrid ADMS'!Z15</f>
        <v>0</v>
      </c>
      <c r="Z15" s="216">
        <f>'AEP D_Nexus'!Z15+'ATCO_OMS Support'!Z15+Avangrid_NY!Z15+'BEL_ED-LF'!Z15+MEC_BHER!Z15+'BWP Telecom'!Z15+'BWP ADMS'!Z15+'Future Project 04'!Z15+'Future Project 05'!Z15+'Future Project 07'!Z15+'Future Project 06'!Z15+MERALCO!Z15+NIPSCO_EMS!Z15+'NV Energy'!Z15+'PEA-ProEN_TH'!Z15+SDGE!Z15+'Future Project 09'!Z15+TPC!Z15+Lansing!Z15+USTDA_IN_BYPL!Z15+USTDA_Energisa!Z15+CEATI!Z15+WB_EVN!Z15+ANDE_ADMS!Z15+'Future Project 08'!Z15+'Future Project 03'!Z15+Barbados!Z15+'ISG PSEGLI'!Z15+UNOPS_VN!Z15+'USTDA_EC_CELEC-EP'!Z15+'Avangrid ADMS'!AA15</f>
        <v>0</v>
      </c>
      <c r="AA15" s="144">
        <f t="shared" si="4"/>
        <v>971.5</v>
      </c>
      <c r="AB15" s="144">
        <f t="shared" si="0"/>
        <v>1516</v>
      </c>
      <c r="AC15" s="2">
        <f t="shared" si="1"/>
        <v>0.70603197674418605</v>
      </c>
      <c r="AD15" s="2">
        <f t="shared" si="2"/>
        <v>0.76104417670682734</v>
      </c>
    </row>
    <row r="16" spans="1:31" x14ac:dyDescent="0.55000000000000004">
      <c r="B16" s="65" t="s">
        <v>81</v>
      </c>
      <c r="C16" s="245">
        <f>'AEP D_Nexus'!C16+'ATCO_OMS Support'!C16+Avangrid_NY!C16+'BEL_ED-LF'!C16+MEC_BHER!C16+'BWP Telecom'!C16+'BWP ADMS'!C16+'Future Project 04'!C16+'Future Project 05'!C16+'Future Project 07'!C16+'Future Project 06'!C16+MERALCO!C16+NIPSCO_EMS!C16+'NV Energy'!C16+'PEA-ProEN_TH'!C16+SDGE!C16+'Future Project 09'!C16+TPC!C16+Lansing!C16+USTDA_IN_BYPL!C16+USTDA_Energisa!C16+CEATI!C16+WB_EVN!C16+ANDE_ADMS!C16+'Future Project 08'!C16+'Future Project 03'!C16+Barbados!C16+'ISG PSEGLI'!C16+UNOPS_VN!C16+'USTDA_EC_CELEC-EP'!C16+'Avangrid ADMS'!D16</f>
        <v>53</v>
      </c>
      <c r="D16" s="245">
        <f>'AEP D_Nexus'!D16+'ATCO_OMS Support'!D16+Avangrid_NY!D16+'BEL_ED-LF'!D16+MEC_BHER!D16+'BWP Telecom'!D16+'BWP ADMS'!D16+'Future Project 04'!D16+'Future Project 05'!D16+'Future Project 07'!D16+'Future Project 06'!D16+MERALCO!D16+NIPSCO_EMS!D16+'NV Energy'!D16+'PEA-ProEN_TH'!D16+SDGE!D16+'Future Project 09'!D16+TPC!D16+Lansing!D16+USTDA_IN_BYPL!D16+USTDA_Energisa!D16+CEATI!D16+WB_EVN!D16+ANDE_ADMS!D16+'Future Project 08'!D16+'Future Project 03'!D16+Barbados!D16+'ISG PSEGLI'!D16+UNOPS_VN!D16+'USTDA_EC_CELEC-EP'!D16+'Avangrid ADMS'!E16</f>
        <v>136.5</v>
      </c>
      <c r="E16" s="245">
        <f>'AEP D_Nexus'!E16+'ATCO_OMS Support'!E16+Avangrid_NY!E16+'BEL_ED-LF'!E16+MEC_BHER!E16+'BWP Telecom'!E16+'BWP ADMS'!E16+'Future Project 04'!E16+'Future Project 05'!E16+'Future Project 07'!E16+'Future Project 06'!E16+MERALCO!E16+NIPSCO_EMS!E16+'NV Energy'!E16+'PEA-ProEN_TH'!E16+SDGE!E16+'Future Project 09'!E16+TPC!E16+Lansing!E16+USTDA_IN_BYPL!E16+USTDA_Energisa!E16+CEATI!E16+WB_EVN!E16+ANDE_ADMS!E16+'Future Project 08'!E16+'Future Project 03'!E16+Barbados!E16+'ISG PSEGLI'!E16+UNOPS_VN!E16+'USTDA_EC_CELEC-EP'!E16+'Avangrid ADMS'!F16</f>
        <v>162</v>
      </c>
      <c r="F16" s="245">
        <f>'AEP D_Nexus'!F16+'ATCO_OMS Support'!F16+Avangrid_NY!F16+'BEL_ED-LF'!F16+MEC_BHER!F16+'BWP Telecom'!F16+'BWP ADMS'!F16+'Future Project 04'!F16+'Future Project 05'!F16+'Future Project 07'!F16+'Future Project 06'!F16+MERALCO!F16+NIPSCO_EMS!F16+'NV Energy'!F16+'PEA-ProEN_TH'!F16+SDGE!F16+'Future Project 09'!F16+TPC!F16+Lansing!F16+USTDA_IN_BYPL!F16+USTDA_Energisa!F16+CEATI!F16+WB_EVN!F16+ANDE_ADMS!F16+'Future Project 08'!F16+'Future Project 03'!F16+Barbados!F16+'ISG PSEGLI'!F16+UNOPS_VN!F16+'USTDA_EC_CELEC-EP'!F16+'Avangrid ADMS'!G16</f>
        <v>160</v>
      </c>
      <c r="G16" s="245">
        <f>'AEP D_Nexus'!G16+'ATCO_OMS Support'!G16+Avangrid_NY!G16+'BEL_ED-LF'!G16+MEC_BHER!G16+'BWP Telecom'!G16+'BWP ADMS'!G16+'Future Project 04'!G16+'Future Project 05'!G16+'Future Project 07'!G16+'Future Project 06'!G16+MERALCO!G16+NIPSCO_EMS!G16+'NV Energy'!G16+'PEA-ProEN_TH'!G16+SDGE!G16+'Future Project 09'!G16+TPC!G16+Lansing!G16+USTDA_IN_BYPL!G16+USTDA_Energisa!G16+CEATI!G16+WB_EVN!G16+ANDE_ADMS!G16+'Future Project 08'!G16+'Future Project 03'!G16+Barbados!G16+'ISG PSEGLI'!G16+UNOPS_VN!G16+'USTDA_EC_CELEC-EP'!G16+'Avangrid ADMS'!H16</f>
        <v>177</v>
      </c>
      <c r="H16" s="245">
        <f>'AEP D_Nexus'!H16+'ATCO_OMS Support'!H16+Avangrid_NY!H16+'BEL_ED-LF'!H16+MEC_BHER!H16+'BWP Telecom'!H16+'BWP ADMS'!H16+'Future Project 04'!H16+'Future Project 05'!H16+'Future Project 07'!H16+'Future Project 06'!H16+MERALCO!H16+NIPSCO_EMS!H16+'NV Energy'!H16+'PEA-ProEN_TH'!H16+SDGE!H16+'Future Project 09'!H16+TPC!H16+Lansing!H16+USTDA_IN_BYPL!H16+USTDA_Energisa!H16+CEATI!H16+WB_EVN!H16+ANDE_ADMS!H16+'Future Project 08'!H16+'Future Project 03'!H16+Barbados!H16+'ISG PSEGLI'!H16+UNOPS_VN!H16+'USTDA_EC_CELEC-EP'!H16+'Avangrid ADMS'!I16</f>
        <v>164</v>
      </c>
      <c r="I16" s="245">
        <f>'AEP D_Nexus'!I16+'ATCO_OMS Support'!I16+Avangrid_NY!I16+'BEL_ED-LF'!I16+MEC_BHER!I16+'BWP Telecom'!I16+'BWP ADMS'!I16+'Future Project 04'!I16+'Future Project 05'!I16+'Future Project 07'!I16+'Future Project 06'!I16+MERALCO!I16+NIPSCO_EMS!I16+'NV Energy'!I16+'PEA-ProEN_TH'!I16+SDGE!I16+'Future Project 09'!I16+TPC!I16+Lansing!I16+USTDA_IN_BYPL!I16+USTDA_Energisa!I16+CEATI!I16+WB_EVN!I16+ANDE_ADMS!I16+'Future Project 08'!I16+'Future Project 03'!I16+Barbados!I16+'ISG PSEGLI'!I16+UNOPS_VN!I16+'USTDA_EC_CELEC-EP'!I16+'Avangrid ADMS'!J16</f>
        <v>144</v>
      </c>
      <c r="J16" s="245">
        <f>'AEP D_Nexus'!J16+'ATCO_OMS Support'!J16+Avangrid_NY!J16+'BEL_ED-LF'!J16+MEC_BHER!J16+'BWP Telecom'!J16+'BWP ADMS'!J16+'Future Project 04'!J16+'Future Project 05'!J16+'Future Project 07'!J16+'Future Project 06'!J16+MERALCO!J16+NIPSCO_EMS!J16+'NV Energy'!J16+'PEA-ProEN_TH'!J16+SDGE!J16+'Future Project 09'!J16+TPC!J16+Lansing!J16+USTDA_IN_BYPL!J16+USTDA_Energisa!J16+CEATI!J16+WB_EVN!J16+ANDE_ADMS!J16+'Future Project 08'!J16+'Future Project 03'!J16+Barbados!J16+'ISG PSEGLI'!J16+UNOPS_VN!J16+'USTDA_EC_CELEC-EP'!J16+'Avangrid ADMS'!K16</f>
        <v>186</v>
      </c>
      <c r="K16" s="245">
        <f>'AEP D_Nexus'!K16+'ATCO_OMS Support'!K16+Avangrid_NY!K16+'BEL_ED-LF'!K16+MEC_BHER!K16+'BWP Telecom'!K16+'BWP ADMS'!K16+'Future Project 04'!K16+'Future Project 05'!K16+'Future Project 07'!K16+'Future Project 06'!K16+MERALCO!K16+NIPSCO_EMS!K16+'NV Energy'!K16+'PEA-ProEN_TH'!K16+SDGE!K16+'Future Project 09'!K16+TPC!K16+Lansing!K16+USTDA_IN_BYPL!K16+USTDA_Energisa!K16+CEATI!K16+WB_EVN!K16+ANDE_ADMS!K16+'Future Project 08'!K16+'Future Project 03'!K16+Barbados!K16+'ISG PSEGLI'!K16+UNOPS_VN!K16+'USTDA_EC_CELEC-EP'!K16+'Avangrid ADMS'!L16</f>
        <v>166</v>
      </c>
      <c r="L16" s="245">
        <f>'AEP D_Nexus'!L16+'ATCO_OMS Support'!L16+Avangrid_NY!L16+'BEL_ED-LF'!L16+MEC_BHER!L16+'BWP Telecom'!L16+'BWP ADMS'!L16+'Future Project 04'!L16+'Future Project 05'!L16+'Future Project 07'!L16+'Future Project 06'!L16+MERALCO!L16+NIPSCO_EMS!L16+'NV Energy'!L16+'PEA-ProEN_TH'!L16+SDGE!L16+'Future Project 09'!L16+TPC!L16+Lansing!L16+USTDA_IN_BYPL!L16+USTDA_Energisa!L16+CEATI!L16+WB_EVN!L16+ANDE_ADMS!L16+'Future Project 08'!L16+'Future Project 03'!L16+Barbados!L16+'ISG PSEGLI'!L16+UNOPS_VN!L16+'USTDA_EC_CELEC-EP'!L16+'Avangrid ADMS'!M16</f>
        <v>156</v>
      </c>
      <c r="M16" s="245">
        <f>'AEP D_Nexus'!M16+'ATCO_OMS Support'!M16+Avangrid_NY!M16+'BEL_ED-LF'!M16+MEC_BHER!M16+'BWP Telecom'!M16+'BWP ADMS'!M16+'Future Project 04'!M16+'Future Project 05'!M16+'Future Project 07'!M16+'Future Project 06'!M16+MERALCO!M16+NIPSCO_EMS!M16+'NV Energy'!M16+'PEA-ProEN_TH'!M16+SDGE!M16+'Future Project 09'!M16+TPC!M16+Lansing!M16+USTDA_IN_BYPL!M16+USTDA_Energisa!M16+CEATI!M16+WB_EVN!M16+ANDE_ADMS!M16+'Future Project 08'!M16+'Future Project 03'!M16+Barbados!M16+'ISG PSEGLI'!M16+UNOPS_VN!M16+'USTDA_EC_CELEC-EP'!M16+'Avangrid ADMS'!N16</f>
        <v>168</v>
      </c>
      <c r="N16" s="245">
        <f>'AEP D_Nexus'!N16+'ATCO_OMS Support'!N16+Avangrid_NY!N16+'BEL_ED-LF'!N16+MEC_BHER!N16+'BWP Telecom'!N16+'BWP ADMS'!N16+'Future Project 04'!N16+'Future Project 05'!N16+'Future Project 07'!N16+'Future Project 06'!N16+MERALCO!N16+NIPSCO_EMS!N16+'NV Energy'!N16+'PEA-ProEN_TH'!N16+SDGE!N16+'Future Project 09'!N16+TPC!N16+Lansing!N16+USTDA_IN_BYPL!N16+USTDA_Energisa!N16+CEATI!N16+WB_EVN!N16+ANDE_ADMS!N16+'Future Project 08'!N16+'Future Project 03'!N16+Barbados!N16+'ISG PSEGLI'!N16+UNOPS_VN!N16+'USTDA_EC_CELEC-EP'!N16+'Avangrid ADMS'!O16</f>
        <v>194</v>
      </c>
      <c r="O16" s="245">
        <f>'AEP D_Nexus'!O16+'ATCO_OMS Support'!O16+Avangrid_NY!O16+'BEL_ED-LF'!O16+MEC_BHER!O16+'BWP Telecom'!O16+'BWP ADMS'!O16+'Future Project 04'!O16+'Future Project 05'!O16+'Future Project 07'!O16+'Future Project 06'!O16+MERALCO!O16+NIPSCO_EMS!O16+'NV Energy'!O16+'PEA-ProEN_TH'!O16+SDGE!O16+'Future Project 09'!O16+TPC!O16+Lansing!O16+USTDA_IN_BYPL!O16+USTDA_Energisa!O16+CEATI!O16+WB_EVN!O16+ANDE_ADMS!O16+'Future Project 08'!O16+'Future Project 03'!O16+Barbados!O16+'ISG PSEGLI'!O16+UNOPS_VN!O16+'USTDA_EC_CELEC-EP'!O16+'Avangrid ADMS'!P16</f>
        <v>0</v>
      </c>
      <c r="P16" s="245">
        <f>'AEP D_Nexus'!P16+'ATCO_OMS Support'!P16+Avangrid_NY!P16+'BEL_ED-LF'!P16+MEC_BHER!P16+'BWP Telecom'!P16+'BWP ADMS'!P16+'Future Project 04'!P16+'Future Project 05'!P16+'Future Project 07'!P16+'Future Project 06'!P16+MERALCO!P16+NIPSCO_EMS!P16+'NV Energy'!P16+'PEA-ProEN_TH'!P16+SDGE!P16+'Future Project 09'!P16+TPC!P16+Lansing!P16+USTDA_IN_BYPL!P16+USTDA_Energisa!P16+CEATI!P16+WB_EVN!P16+ANDE_ADMS!P16+'Future Project 08'!P16+'Future Project 03'!P16+Barbados!P16+'ISG PSEGLI'!P16+UNOPS_VN!P16+'USTDA_EC_CELEC-EP'!P16+'Avangrid ADMS'!Q16</f>
        <v>0</v>
      </c>
      <c r="Q16" s="245">
        <f>'AEP D_Nexus'!Q16+'ATCO_OMS Support'!Q16+Avangrid_NY!Q16+'BEL_ED-LF'!Q16+MEC_BHER!Q16+'BWP Telecom'!Q16+'BWP ADMS'!Q16+'Future Project 04'!Q16+'Future Project 05'!Q16+'Future Project 07'!Q16+'Future Project 06'!Q16+MERALCO!Q16+NIPSCO_EMS!Q16+'NV Energy'!Q16+'PEA-ProEN_TH'!Q16+SDGE!Q16+'Future Project 09'!Q16+TPC!Q16+Lansing!Q16+USTDA_IN_BYPL!Q16+USTDA_Energisa!Q16+CEATI!Q16+WB_EVN!Q16+ANDE_ADMS!Q16+'Future Project 08'!Q16+'Future Project 03'!Q16+Barbados!Q16+'ISG PSEGLI'!Q16+UNOPS_VN!Q16+'USTDA_EC_CELEC-EP'!Q16+'Avangrid ADMS'!R16</f>
        <v>0</v>
      </c>
      <c r="R16" s="245">
        <f>'AEP D_Nexus'!R16+'ATCO_OMS Support'!R16+Avangrid_NY!R16+'BEL_ED-LF'!R16+MEC_BHER!R16+'BWP Telecom'!R16+'BWP ADMS'!R16+'Future Project 04'!R16+'Future Project 05'!R16+'Future Project 07'!R16+'Future Project 06'!R16+MERALCO!R16+NIPSCO_EMS!R16+'NV Energy'!R16+'PEA-ProEN_TH'!R16+SDGE!R16+'Future Project 09'!R16+TPC!R16+Lansing!R16+USTDA_IN_BYPL!R16+USTDA_Energisa!R16+CEATI!R16+WB_EVN!R16+ANDE_ADMS!R16+'Future Project 08'!R16+'Future Project 03'!R16+Barbados!R16+'ISG PSEGLI'!R16+UNOPS_VN!R16+'USTDA_EC_CELEC-EP'!R16+'Avangrid ADMS'!S16</f>
        <v>0</v>
      </c>
      <c r="S16" s="216">
        <f>'AEP D_Nexus'!S16+'ATCO_OMS Support'!S16+Avangrid_NY!S16+'BEL_ED-LF'!S16+MEC_BHER!S16+'BWP Telecom'!S16+'BWP ADMS'!S16+'Future Project 04'!S16+'Future Project 05'!S16+'Future Project 07'!S16+'Future Project 06'!S16+MERALCO!S16+NIPSCO_EMS!S16+'NV Energy'!S16+'PEA-ProEN_TH'!S16+SDGE!S16+'Future Project 09'!S16+TPC!S16+Lansing!S16+USTDA_IN_BYPL!S16+USTDA_Energisa!S16+CEATI!S16+WB_EVN!S16+ANDE_ADMS!S16+'Future Project 08'!S16+'Future Project 03'!S16+Barbados!S16+'ISG PSEGLI'!S16+UNOPS_VN!S16+'USTDA_EC_CELEC-EP'!S16+'Avangrid ADMS'!T16</f>
        <v>0</v>
      </c>
      <c r="T16" s="216">
        <f>'AEP D_Nexus'!T16+'ATCO_OMS Support'!T16+Avangrid_NY!T16+'BEL_ED-LF'!T16+MEC_BHER!T16+'BWP Telecom'!T16+'BWP ADMS'!T16+'Future Project 04'!T16+'Future Project 05'!T16+'Future Project 07'!T16+'Future Project 06'!T16+MERALCO!T16+NIPSCO_EMS!T16+'NV Energy'!T16+'PEA-ProEN_TH'!T16+SDGE!T16+'Future Project 09'!T16+TPC!T16+Lansing!T16+USTDA_IN_BYPL!T16+USTDA_Energisa!T16+CEATI!T16+WB_EVN!T16+ANDE_ADMS!T16+'Future Project 08'!T16+'Future Project 03'!T16+Barbados!T16+'ISG PSEGLI'!T16+UNOPS_VN!T16+'USTDA_EC_CELEC-EP'!T16+'Avangrid ADMS'!U16</f>
        <v>0</v>
      </c>
      <c r="U16" s="216">
        <f>'AEP D_Nexus'!U16+'ATCO_OMS Support'!U16+Avangrid_NY!U16+'BEL_ED-LF'!U16+MEC_BHER!U16+'BWP Telecom'!U16+'BWP ADMS'!U16+'Future Project 04'!U16+'Future Project 05'!U16+'Future Project 07'!U16+'Future Project 06'!U16+MERALCO!U16+NIPSCO_EMS!U16+'NV Energy'!U16+'PEA-ProEN_TH'!U16+SDGE!U16+'Future Project 09'!U16+TPC!U16+Lansing!U16+USTDA_IN_BYPL!U16+USTDA_Energisa!U16+CEATI!U16+WB_EVN!U16+ANDE_ADMS!U16+'Future Project 08'!U16+'Future Project 03'!U16+Barbados!U16+'ISG PSEGLI'!U16+UNOPS_VN!U16+'USTDA_EC_CELEC-EP'!U16+'Avangrid ADMS'!V16</f>
        <v>0</v>
      </c>
      <c r="V16" s="216">
        <f>'AEP D_Nexus'!V16+'ATCO_OMS Support'!V16+Avangrid_NY!V16+'BEL_ED-LF'!V16+MEC_BHER!V16+'BWP Telecom'!V16+'BWP ADMS'!V16+'Future Project 04'!V16+'Future Project 05'!V16+'Future Project 07'!V16+'Future Project 06'!V16+MERALCO!V16+NIPSCO_EMS!V16+'NV Energy'!V16+'PEA-ProEN_TH'!V16+SDGE!V16+'Future Project 09'!V16+TPC!V16+Lansing!V16+USTDA_IN_BYPL!V16+USTDA_Energisa!V16+CEATI!V16+WB_EVN!V16+ANDE_ADMS!V16+'Future Project 08'!V16+'Future Project 03'!V16+Barbados!V16+'ISG PSEGLI'!V16+UNOPS_VN!V16+'USTDA_EC_CELEC-EP'!V16+'Avangrid ADMS'!W16</f>
        <v>0</v>
      </c>
      <c r="W16" s="216">
        <f>'AEP D_Nexus'!W16+'ATCO_OMS Support'!W16+Avangrid_NY!W16+'BEL_ED-LF'!W16+MEC_BHER!W16+'BWP Telecom'!W16+'BWP ADMS'!W16+'Future Project 04'!W16+'Future Project 05'!W16+'Future Project 07'!W16+'Future Project 06'!W16+MERALCO!W16+NIPSCO_EMS!W16+'NV Energy'!W16+'PEA-ProEN_TH'!W16+SDGE!W16+'Future Project 09'!W16+TPC!W16+Lansing!W16+USTDA_IN_BYPL!W16+USTDA_Energisa!W16+CEATI!W16+WB_EVN!W16+ANDE_ADMS!W16+'Future Project 08'!W16+'Future Project 03'!W16+Barbados!W16+'ISG PSEGLI'!W16+UNOPS_VN!W16+'USTDA_EC_CELEC-EP'!W16+'Avangrid ADMS'!X16</f>
        <v>0</v>
      </c>
      <c r="X16" s="216">
        <f>'AEP D_Nexus'!X16+'ATCO_OMS Support'!X16+Avangrid_NY!X16+'BEL_ED-LF'!X16+MEC_BHER!X16+'BWP Telecom'!X16+'BWP ADMS'!X16+'Future Project 04'!X16+'Future Project 05'!X16+'Future Project 07'!X16+'Future Project 06'!X16+MERALCO!X16+NIPSCO_EMS!X16+'NV Energy'!X16+'PEA-ProEN_TH'!X16+SDGE!X16+'Future Project 09'!X16+TPC!X16+Lansing!X16+USTDA_IN_BYPL!X16+USTDA_Energisa!X16+CEATI!X16+WB_EVN!X16+ANDE_ADMS!X16+'Future Project 08'!X16+'Future Project 03'!X16+Barbados!X16+'ISG PSEGLI'!X16+UNOPS_VN!X16+'USTDA_EC_CELEC-EP'!X16+'Avangrid ADMS'!Y16</f>
        <v>0</v>
      </c>
      <c r="Y16" s="216">
        <f>'AEP D_Nexus'!Y16+'ATCO_OMS Support'!Y16+Avangrid_NY!Y16+'BEL_ED-LF'!Y16+MEC_BHER!Y16+'BWP Telecom'!Y16+'BWP ADMS'!Y16+'Future Project 04'!Y16+'Future Project 05'!Y16+'Future Project 07'!Y16+'Future Project 06'!Y16+MERALCO!Y16+NIPSCO_EMS!Y16+'NV Energy'!Y16+'PEA-ProEN_TH'!Y16+SDGE!Y16+'Future Project 09'!Y16+TPC!Y16+Lansing!Y16+USTDA_IN_BYPL!Y16+USTDA_Energisa!Y16+CEATI!Y16+WB_EVN!Y16+ANDE_ADMS!Y16+'Future Project 08'!Y16+'Future Project 03'!Y16+Barbados!Y16+'ISG PSEGLI'!Y16+UNOPS_VN!Y16+'USTDA_EC_CELEC-EP'!Y16+'Avangrid ADMS'!Z16</f>
        <v>0</v>
      </c>
      <c r="Z16" s="216">
        <f>'AEP D_Nexus'!Z16+'ATCO_OMS Support'!Z16+Avangrid_NY!Z16+'BEL_ED-LF'!Z16+MEC_BHER!Z16+'BWP Telecom'!Z16+'BWP ADMS'!Z16+'Future Project 04'!Z16+'Future Project 05'!Z16+'Future Project 07'!Z16+'Future Project 06'!Z16+MERALCO!Z16+NIPSCO_EMS!Z16+'NV Energy'!Z16+'PEA-ProEN_TH'!Z16+SDGE!Z16+'Future Project 09'!Z16+TPC!Z16+Lansing!Z16+USTDA_IN_BYPL!Z16+USTDA_Energisa!Z16+CEATI!Z16+WB_EVN!Z16+ANDE_ADMS!Z16+'Future Project 08'!Z16+'Future Project 03'!Z16+Barbados!Z16+'ISG PSEGLI'!Z16+UNOPS_VN!Z16+'USTDA_EC_CELEC-EP'!Z16+'Avangrid ADMS'!AA16</f>
        <v>0</v>
      </c>
      <c r="AA16" s="144">
        <f t="shared" si="4"/>
        <v>1182.5</v>
      </c>
      <c r="AB16" s="144">
        <f t="shared" si="0"/>
        <v>1866.5</v>
      </c>
      <c r="AC16" s="2">
        <f t="shared" si="1"/>
        <v>0.859375</v>
      </c>
      <c r="AD16" s="2">
        <f t="shared" si="2"/>
        <v>0.93699799196787148</v>
      </c>
    </row>
    <row r="17" spans="2:30" x14ac:dyDescent="0.55000000000000004">
      <c r="B17" s="65" t="s">
        <v>82</v>
      </c>
      <c r="C17" s="245">
        <f>'AEP D_Nexus'!C17+'ATCO_OMS Support'!C17+Avangrid_NY!C17+'BEL_ED-LF'!C17+MEC_BHER!C17+'BWP Telecom'!C17+'BWP ADMS'!C17+'Future Project 04'!C17+'Future Project 05'!C17+'Future Project 07'!C17+'Future Project 06'!C17+MERALCO!C17+NIPSCO_EMS!C17+'NV Energy'!C17+'PEA-ProEN_TH'!C17+SDGE!C17+'Future Project 09'!C17+TPC!C17+Lansing!C17+USTDA_IN_BYPL!C17+USTDA_Energisa!C17+CEATI!C17+WB_EVN!C17+ANDE_ADMS!C17+'Future Project 08'!C17+'Future Project 03'!C17+Barbados!C17+'ISG PSEGLI'!C17+UNOPS_VN!C17+'USTDA_EC_CELEC-EP'!C17+'Avangrid ADMS'!D17</f>
        <v>96.5</v>
      </c>
      <c r="D17" s="245">
        <f>'AEP D_Nexus'!D17+'ATCO_OMS Support'!D17+Avangrid_NY!D17+'BEL_ED-LF'!D17+MEC_BHER!D17+'BWP Telecom'!D17+'BWP ADMS'!D17+'Future Project 04'!D17+'Future Project 05'!D17+'Future Project 07'!D17+'Future Project 06'!D17+MERALCO!D17+NIPSCO_EMS!D17+'NV Energy'!D17+'PEA-ProEN_TH'!D17+SDGE!D17+'Future Project 09'!D17+TPC!D17+Lansing!D17+USTDA_IN_BYPL!D17+USTDA_Energisa!D17+CEATI!D17+WB_EVN!D17+ANDE_ADMS!D17+'Future Project 08'!D17+'Future Project 03'!D17+Barbados!D17+'ISG PSEGLI'!D17+UNOPS_VN!D17+'USTDA_EC_CELEC-EP'!D17+'Avangrid ADMS'!E17</f>
        <v>101</v>
      </c>
      <c r="E17" s="245">
        <f>'AEP D_Nexus'!E17+'ATCO_OMS Support'!E17+Avangrid_NY!E17+'BEL_ED-LF'!E17+MEC_BHER!E17+'BWP Telecom'!E17+'BWP ADMS'!E17+'Future Project 04'!E17+'Future Project 05'!E17+'Future Project 07'!E17+'Future Project 06'!E17+MERALCO!E17+NIPSCO_EMS!E17+'NV Energy'!E17+'PEA-ProEN_TH'!E17+SDGE!E17+'Future Project 09'!E17+TPC!E17+Lansing!E17+USTDA_IN_BYPL!E17+USTDA_Energisa!E17+CEATI!E17+WB_EVN!E17+ANDE_ADMS!E17+'Future Project 08'!E17+'Future Project 03'!E17+Barbados!E17+'ISG PSEGLI'!E17+UNOPS_VN!E17+'USTDA_EC_CELEC-EP'!E17+'Avangrid ADMS'!F17</f>
        <v>95.5</v>
      </c>
      <c r="F17" s="245">
        <f>'AEP D_Nexus'!F17+'ATCO_OMS Support'!F17+Avangrid_NY!F17+'BEL_ED-LF'!F17+MEC_BHER!F17+'BWP Telecom'!F17+'BWP ADMS'!F17+'Future Project 04'!F17+'Future Project 05'!F17+'Future Project 07'!F17+'Future Project 06'!F17+MERALCO!F17+NIPSCO_EMS!F17+'NV Energy'!F17+'PEA-ProEN_TH'!F17+SDGE!F17+'Future Project 09'!F17+TPC!F17+Lansing!F17+USTDA_IN_BYPL!F17+USTDA_Energisa!F17+CEATI!F17+WB_EVN!F17+ANDE_ADMS!F17+'Future Project 08'!F17+'Future Project 03'!F17+Barbados!F17+'ISG PSEGLI'!F17+UNOPS_VN!F17+'USTDA_EC_CELEC-EP'!F17+'Avangrid ADMS'!G17</f>
        <v>125</v>
      </c>
      <c r="G17" s="245">
        <f>'AEP D_Nexus'!G17+'ATCO_OMS Support'!G17+Avangrid_NY!G17+'BEL_ED-LF'!G17+MEC_BHER!G17+'BWP Telecom'!G17+'BWP ADMS'!G17+'Future Project 04'!G17+'Future Project 05'!G17+'Future Project 07'!G17+'Future Project 06'!G17+MERALCO!G17+NIPSCO_EMS!G17+'NV Energy'!G17+'PEA-ProEN_TH'!G17+SDGE!G17+'Future Project 09'!G17+TPC!G17+Lansing!G17+USTDA_IN_BYPL!G17+USTDA_Energisa!G17+CEATI!G17+WB_EVN!G17+ANDE_ADMS!G17+'Future Project 08'!G17+'Future Project 03'!G17+Barbados!G17+'ISG PSEGLI'!G17+UNOPS_VN!G17+'USTDA_EC_CELEC-EP'!G17+'Avangrid ADMS'!H17</f>
        <v>74</v>
      </c>
      <c r="H17" s="245">
        <f>'AEP D_Nexus'!H17+'ATCO_OMS Support'!H17+Avangrid_NY!H17+'BEL_ED-LF'!H17+MEC_BHER!H17+'BWP Telecom'!H17+'BWP ADMS'!H17+'Future Project 04'!H17+'Future Project 05'!H17+'Future Project 07'!H17+'Future Project 06'!H17+MERALCO!H17+NIPSCO_EMS!H17+'NV Energy'!H17+'PEA-ProEN_TH'!H17+SDGE!H17+'Future Project 09'!H17+TPC!H17+Lansing!H17+USTDA_IN_BYPL!H17+USTDA_Energisa!H17+CEATI!H17+WB_EVN!H17+ANDE_ADMS!H17+'Future Project 08'!H17+'Future Project 03'!H17+Barbados!H17+'ISG PSEGLI'!H17+UNOPS_VN!H17+'USTDA_EC_CELEC-EP'!H17+'Avangrid ADMS'!I17</f>
        <v>65</v>
      </c>
      <c r="I17" s="245">
        <f>'AEP D_Nexus'!I17+'ATCO_OMS Support'!I17+Avangrid_NY!I17+'BEL_ED-LF'!I17+MEC_BHER!I17+'BWP Telecom'!I17+'BWP ADMS'!I17+'Future Project 04'!I17+'Future Project 05'!I17+'Future Project 07'!I17+'Future Project 06'!I17+MERALCO!I17+NIPSCO_EMS!I17+'NV Energy'!I17+'PEA-ProEN_TH'!I17+SDGE!I17+'Future Project 09'!I17+TPC!I17+Lansing!I17+USTDA_IN_BYPL!I17+USTDA_Energisa!I17+CEATI!I17+WB_EVN!I17+ANDE_ADMS!I17+'Future Project 08'!I17+'Future Project 03'!I17+Barbados!I17+'ISG PSEGLI'!I17+UNOPS_VN!I17+'USTDA_EC_CELEC-EP'!I17+'Avangrid ADMS'!J17</f>
        <v>126</v>
      </c>
      <c r="J17" s="245">
        <f>'AEP D_Nexus'!J17+'ATCO_OMS Support'!J17+Avangrid_NY!J17+'BEL_ED-LF'!J17+MEC_BHER!J17+'BWP Telecom'!J17+'BWP ADMS'!J17+'Future Project 04'!J17+'Future Project 05'!J17+'Future Project 07'!J17+'Future Project 06'!J17+MERALCO!J17+NIPSCO_EMS!J17+'NV Energy'!J17+'PEA-ProEN_TH'!J17+SDGE!J17+'Future Project 09'!J17+TPC!J17+Lansing!J17+USTDA_IN_BYPL!J17+USTDA_Energisa!J17+CEATI!J17+WB_EVN!J17+ANDE_ADMS!J17+'Future Project 08'!J17+'Future Project 03'!J17+Barbados!J17+'ISG PSEGLI'!J17+UNOPS_VN!J17+'USTDA_EC_CELEC-EP'!J17+'Avangrid ADMS'!K17</f>
        <v>121</v>
      </c>
      <c r="K17" s="245">
        <f>'AEP D_Nexus'!K17+'ATCO_OMS Support'!K17+Avangrid_NY!K17+'BEL_ED-LF'!K17+MEC_BHER!K17+'BWP Telecom'!K17+'BWP ADMS'!K17+'Future Project 04'!K17+'Future Project 05'!K17+'Future Project 07'!K17+'Future Project 06'!K17+MERALCO!K17+NIPSCO_EMS!K17+'NV Energy'!K17+'PEA-ProEN_TH'!K17+SDGE!K17+'Future Project 09'!K17+TPC!K17+Lansing!K17+USTDA_IN_BYPL!K17+USTDA_Energisa!K17+CEATI!K17+WB_EVN!K17+ANDE_ADMS!K17+'Future Project 08'!K17+'Future Project 03'!K17+Barbados!K17+'ISG PSEGLI'!K17+UNOPS_VN!K17+'USTDA_EC_CELEC-EP'!K17+'Avangrid ADMS'!L17</f>
        <v>79</v>
      </c>
      <c r="L17" s="245">
        <f>'AEP D_Nexus'!L17+'ATCO_OMS Support'!L17+Avangrid_NY!L17+'BEL_ED-LF'!L17+MEC_BHER!L17+'BWP Telecom'!L17+'BWP ADMS'!L17+'Future Project 04'!L17+'Future Project 05'!L17+'Future Project 07'!L17+'Future Project 06'!L17+MERALCO!L17+NIPSCO_EMS!L17+'NV Energy'!L17+'PEA-ProEN_TH'!L17+SDGE!L17+'Future Project 09'!L17+TPC!L17+Lansing!L17+USTDA_IN_BYPL!L17+USTDA_Energisa!L17+CEATI!L17+WB_EVN!L17+ANDE_ADMS!L17+'Future Project 08'!L17+'Future Project 03'!L17+Barbados!L17+'ISG PSEGLI'!L17+UNOPS_VN!L17+'USTDA_EC_CELEC-EP'!L17+'Avangrid ADMS'!M17</f>
        <v>113</v>
      </c>
      <c r="M17" s="245">
        <f>'AEP D_Nexus'!M17+'ATCO_OMS Support'!M17+Avangrid_NY!M17+'BEL_ED-LF'!M17+MEC_BHER!M17+'BWP Telecom'!M17+'BWP ADMS'!M17+'Future Project 04'!M17+'Future Project 05'!M17+'Future Project 07'!M17+'Future Project 06'!M17+MERALCO!M17+NIPSCO_EMS!M17+'NV Energy'!M17+'PEA-ProEN_TH'!M17+SDGE!M17+'Future Project 09'!M17+TPC!M17+Lansing!M17+USTDA_IN_BYPL!M17+USTDA_Energisa!M17+CEATI!M17+WB_EVN!M17+ANDE_ADMS!M17+'Future Project 08'!M17+'Future Project 03'!M17+Barbados!M17+'ISG PSEGLI'!M17+UNOPS_VN!M17+'USTDA_EC_CELEC-EP'!M17+'Avangrid ADMS'!N17</f>
        <v>108</v>
      </c>
      <c r="N17" s="245">
        <f>'AEP D_Nexus'!N17+'ATCO_OMS Support'!N17+Avangrid_NY!N17+'BEL_ED-LF'!N17+MEC_BHER!N17+'BWP Telecom'!N17+'BWP ADMS'!N17+'Future Project 04'!N17+'Future Project 05'!N17+'Future Project 07'!N17+'Future Project 06'!N17+MERALCO!N17+NIPSCO_EMS!N17+'NV Energy'!N17+'PEA-ProEN_TH'!N17+SDGE!N17+'Future Project 09'!N17+TPC!N17+Lansing!N17+USTDA_IN_BYPL!N17+USTDA_Energisa!N17+CEATI!N17+WB_EVN!N17+ANDE_ADMS!N17+'Future Project 08'!N17+'Future Project 03'!N17+Barbados!N17+'ISG PSEGLI'!N17+UNOPS_VN!N17+'USTDA_EC_CELEC-EP'!N17+'Avangrid ADMS'!O17</f>
        <v>86</v>
      </c>
      <c r="O17" s="245">
        <f>'AEP D_Nexus'!O17+'ATCO_OMS Support'!O17+Avangrid_NY!O17+'BEL_ED-LF'!O17+MEC_BHER!O17+'BWP Telecom'!O17+'BWP ADMS'!O17+'Future Project 04'!O17+'Future Project 05'!O17+'Future Project 07'!O17+'Future Project 06'!O17+MERALCO!O17+NIPSCO_EMS!O17+'NV Energy'!O17+'PEA-ProEN_TH'!O17+SDGE!O17+'Future Project 09'!O17+TPC!O17+Lansing!O17+USTDA_IN_BYPL!O17+USTDA_Energisa!O17+CEATI!O17+WB_EVN!O17+ANDE_ADMS!O17+'Future Project 08'!O17+'Future Project 03'!O17+Barbados!O17+'ISG PSEGLI'!O17+UNOPS_VN!O17+'USTDA_EC_CELEC-EP'!O17+'Avangrid ADMS'!P17</f>
        <v>0</v>
      </c>
      <c r="P17" s="245">
        <f>'AEP D_Nexus'!P17+'ATCO_OMS Support'!P17+Avangrid_NY!P17+'BEL_ED-LF'!P17+MEC_BHER!P17+'BWP Telecom'!P17+'BWP ADMS'!P17+'Future Project 04'!P17+'Future Project 05'!P17+'Future Project 07'!P17+'Future Project 06'!P17+MERALCO!P17+NIPSCO_EMS!P17+'NV Energy'!P17+'PEA-ProEN_TH'!P17+SDGE!P17+'Future Project 09'!P17+TPC!P17+Lansing!P17+USTDA_IN_BYPL!P17+USTDA_Energisa!P17+CEATI!P17+WB_EVN!P17+ANDE_ADMS!P17+'Future Project 08'!P17+'Future Project 03'!P17+Barbados!P17+'ISG PSEGLI'!P17+UNOPS_VN!P17+'USTDA_EC_CELEC-EP'!P17+'Avangrid ADMS'!Q17</f>
        <v>0</v>
      </c>
      <c r="Q17" s="245">
        <f>'AEP D_Nexus'!Q17+'ATCO_OMS Support'!Q17+Avangrid_NY!Q17+'BEL_ED-LF'!Q17+MEC_BHER!Q17+'BWP Telecom'!Q17+'BWP ADMS'!Q17+'Future Project 04'!Q17+'Future Project 05'!Q17+'Future Project 07'!Q17+'Future Project 06'!Q17+MERALCO!Q17+NIPSCO_EMS!Q17+'NV Energy'!Q17+'PEA-ProEN_TH'!Q17+SDGE!Q17+'Future Project 09'!Q17+TPC!Q17+Lansing!Q17+USTDA_IN_BYPL!Q17+USTDA_Energisa!Q17+CEATI!Q17+WB_EVN!Q17+ANDE_ADMS!Q17+'Future Project 08'!Q17+'Future Project 03'!Q17+Barbados!Q17+'ISG PSEGLI'!Q17+UNOPS_VN!Q17+'USTDA_EC_CELEC-EP'!Q17+'Avangrid ADMS'!R17</f>
        <v>0</v>
      </c>
      <c r="R17" s="245">
        <f>'AEP D_Nexus'!R17+'ATCO_OMS Support'!R17+Avangrid_NY!R17+'BEL_ED-LF'!R17+MEC_BHER!R17+'BWP Telecom'!R17+'BWP ADMS'!R17+'Future Project 04'!R17+'Future Project 05'!R17+'Future Project 07'!R17+'Future Project 06'!R17+MERALCO!R17+NIPSCO_EMS!R17+'NV Energy'!R17+'PEA-ProEN_TH'!R17+SDGE!R17+'Future Project 09'!R17+TPC!R17+Lansing!R17+USTDA_IN_BYPL!R17+USTDA_Energisa!R17+CEATI!R17+WB_EVN!R17+ANDE_ADMS!R17+'Future Project 08'!R17+'Future Project 03'!R17+Barbados!R17+'ISG PSEGLI'!R17+UNOPS_VN!R17+'USTDA_EC_CELEC-EP'!R17+'Avangrid ADMS'!S17</f>
        <v>0</v>
      </c>
      <c r="S17" s="216">
        <f>'AEP D_Nexus'!S17+'ATCO_OMS Support'!S17+Avangrid_NY!S17+'BEL_ED-LF'!S17+MEC_BHER!S17+'BWP Telecom'!S17+'BWP ADMS'!S17+'Future Project 04'!S17+'Future Project 05'!S17+'Future Project 07'!S17+'Future Project 06'!S17+MERALCO!S17+NIPSCO_EMS!S17+'NV Energy'!S17+'PEA-ProEN_TH'!S17+SDGE!S17+'Future Project 09'!S17+TPC!S17+Lansing!S17+USTDA_IN_BYPL!S17+USTDA_Energisa!S17+CEATI!S17+WB_EVN!S17+ANDE_ADMS!S17+'Future Project 08'!S17+'Future Project 03'!S17+Barbados!S17+'ISG PSEGLI'!S17+UNOPS_VN!S17+'USTDA_EC_CELEC-EP'!S17+'Avangrid ADMS'!T17</f>
        <v>0</v>
      </c>
      <c r="T17" s="216">
        <f>'AEP D_Nexus'!T17+'ATCO_OMS Support'!T17+Avangrid_NY!T17+'BEL_ED-LF'!T17+MEC_BHER!T17+'BWP Telecom'!T17+'BWP ADMS'!T17+'Future Project 04'!T17+'Future Project 05'!T17+'Future Project 07'!T17+'Future Project 06'!T17+MERALCO!T17+NIPSCO_EMS!T17+'NV Energy'!T17+'PEA-ProEN_TH'!T17+SDGE!T17+'Future Project 09'!T17+TPC!T17+Lansing!T17+USTDA_IN_BYPL!T17+USTDA_Energisa!T17+CEATI!T17+WB_EVN!T17+ANDE_ADMS!T17+'Future Project 08'!T17+'Future Project 03'!T17+Barbados!T17+'ISG PSEGLI'!T17+UNOPS_VN!T17+'USTDA_EC_CELEC-EP'!T17+'Avangrid ADMS'!U17</f>
        <v>0</v>
      </c>
      <c r="U17" s="216">
        <f>'AEP D_Nexus'!U17+'ATCO_OMS Support'!U17+Avangrid_NY!U17+'BEL_ED-LF'!U17+MEC_BHER!U17+'BWP Telecom'!U17+'BWP ADMS'!U17+'Future Project 04'!U17+'Future Project 05'!U17+'Future Project 07'!U17+'Future Project 06'!U17+MERALCO!U17+NIPSCO_EMS!U17+'NV Energy'!U17+'PEA-ProEN_TH'!U17+SDGE!U17+'Future Project 09'!U17+TPC!U17+Lansing!U17+USTDA_IN_BYPL!U17+USTDA_Energisa!U17+CEATI!U17+WB_EVN!U17+ANDE_ADMS!U17+'Future Project 08'!U17+'Future Project 03'!U17+Barbados!U17+'ISG PSEGLI'!U17+UNOPS_VN!U17+'USTDA_EC_CELEC-EP'!U17+'Avangrid ADMS'!V17</f>
        <v>0</v>
      </c>
      <c r="V17" s="216">
        <f>'AEP D_Nexus'!V17+'ATCO_OMS Support'!V17+Avangrid_NY!V17+'BEL_ED-LF'!V17+MEC_BHER!V17+'BWP Telecom'!V17+'BWP ADMS'!V17+'Future Project 04'!V17+'Future Project 05'!V17+'Future Project 07'!V17+'Future Project 06'!V17+MERALCO!V17+NIPSCO_EMS!V17+'NV Energy'!V17+'PEA-ProEN_TH'!V17+SDGE!V17+'Future Project 09'!V17+TPC!V17+Lansing!V17+USTDA_IN_BYPL!V17+USTDA_Energisa!V17+CEATI!V17+WB_EVN!V17+ANDE_ADMS!V17+'Future Project 08'!V17+'Future Project 03'!V17+Barbados!V17+'ISG PSEGLI'!V17+UNOPS_VN!V17+'USTDA_EC_CELEC-EP'!V17+'Avangrid ADMS'!W17</f>
        <v>0</v>
      </c>
      <c r="W17" s="216">
        <f>'AEP D_Nexus'!W17+'ATCO_OMS Support'!W17+Avangrid_NY!W17+'BEL_ED-LF'!W17+MEC_BHER!W17+'BWP Telecom'!W17+'BWP ADMS'!W17+'Future Project 04'!W17+'Future Project 05'!W17+'Future Project 07'!W17+'Future Project 06'!W17+MERALCO!W17+NIPSCO_EMS!W17+'NV Energy'!W17+'PEA-ProEN_TH'!W17+SDGE!W17+'Future Project 09'!W17+TPC!W17+Lansing!W17+USTDA_IN_BYPL!W17+USTDA_Energisa!W17+CEATI!W17+WB_EVN!W17+ANDE_ADMS!W17+'Future Project 08'!W17+'Future Project 03'!W17+Barbados!W17+'ISG PSEGLI'!W17+UNOPS_VN!W17+'USTDA_EC_CELEC-EP'!W17+'Avangrid ADMS'!X17</f>
        <v>0</v>
      </c>
      <c r="X17" s="216">
        <f>'AEP D_Nexus'!X17+'ATCO_OMS Support'!X17+Avangrid_NY!X17+'BEL_ED-LF'!X17+MEC_BHER!X17+'BWP Telecom'!X17+'BWP ADMS'!X17+'Future Project 04'!X17+'Future Project 05'!X17+'Future Project 07'!X17+'Future Project 06'!X17+MERALCO!X17+NIPSCO_EMS!X17+'NV Energy'!X17+'PEA-ProEN_TH'!X17+SDGE!X17+'Future Project 09'!X17+TPC!X17+Lansing!X17+USTDA_IN_BYPL!X17+USTDA_Energisa!X17+CEATI!X17+WB_EVN!X17+ANDE_ADMS!X17+'Future Project 08'!X17+'Future Project 03'!X17+Barbados!X17+'ISG PSEGLI'!X17+UNOPS_VN!X17+'USTDA_EC_CELEC-EP'!X17+'Avangrid ADMS'!Y17</f>
        <v>0</v>
      </c>
      <c r="Y17" s="216">
        <f>'AEP D_Nexus'!Y17+'ATCO_OMS Support'!Y17+Avangrid_NY!Y17+'BEL_ED-LF'!Y17+MEC_BHER!Y17+'BWP Telecom'!Y17+'BWP ADMS'!Y17+'Future Project 04'!Y17+'Future Project 05'!Y17+'Future Project 07'!Y17+'Future Project 06'!Y17+MERALCO!Y17+NIPSCO_EMS!Y17+'NV Energy'!Y17+'PEA-ProEN_TH'!Y17+SDGE!Y17+'Future Project 09'!Y17+TPC!Y17+Lansing!Y17+USTDA_IN_BYPL!Y17+USTDA_Energisa!Y17+CEATI!Y17+WB_EVN!Y17+ANDE_ADMS!Y17+'Future Project 08'!Y17+'Future Project 03'!Y17+Barbados!Y17+'ISG PSEGLI'!Y17+UNOPS_VN!Y17+'USTDA_EC_CELEC-EP'!Y17+'Avangrid ADMS'!Z17</f>
        <v>0</v>
      </c>
      <c r="Z17" s="216">
        <f>'AEP D_Nexus'!Z17+'ATCO_OMS Support'!Z17+Avangrid_NY!Z17+'BEL_ED-LF'!Z17+MEC_BHER!Z17+'BWP Telecom'!Z17+'BWP ADMS'!Z17+'Future Project 04'!Z17+'Future Project 05'!Z17+'Future Project 07'!Z17+'Future Project 06'!Z17+MERALCO!Z17+NIPSCO_EMS!Z17+'NV Energy'!Z17+'PEA-ProEN_TH'!Z17+SDGE!Z17+'Future Project 09'!Z17+TPC!Z17+Lansing!Z17+USTDA_IN_BYPL!Z17+USTDA_Energisa!Z17+CEATI!Z17+WB_EVN!Z17+ANDE_ADMS!Z17+'Future Project 08'!Z17+'Future Project 03'!Z17+Barbados!Z17+'ISG PSEGLI'!Z17+UNOPS_VN!Z17+'USTDA_EC_CELEC-EP'!Z17+'Avangrid ADMS'!AA17</f>
        <v>0</v>
      </c>
      <c r="AA17" s="144">
        <f t="shared" si="4"/>
        <v>804</v>
      </c>
      <c r="AB17" s="144">
        <f t="shared" si="0"/>
        <v>1190</v>
      </c>
      <c r="AC17" s="2">
        <f t="shared" si="1"/>
        <v>0.58430232558139539</v>
      </c>
      <c r="AD17" s="2">
        <f t="shared" si="2"/>
        <v>0.59738955823293172</v>
      </c>
    </row>
    <row r="18" spans="2:30" x14ac:dyDescent="0.55000000000000004">
      <c r="B18" s="65" t="s">
        <v>83</v>
      </c>
      <c r="C18" s="245">
        <f>'AEP D_Nexus'!C18+'ATCO_OMS Support'!C18+Avangrid_NY!C18+'BEL_ED-LF'!C18+MEC_BHER!C18+'BWP Telecom'!C18+'BWP ADMS'!C18+'Future Project 04'!C18+'Future Project 05'!C18+'Future Project 07'!C18+'Future Project 06'!C18+MERALCO!C18+NIPSCO_EMS!C18+'NV Energy'!C18+'PEA-ProEN_TH'!C18+SDGE!C18+'Future Project 09'!C18+TPC!C18+Lansing!C18+USTDA_IN_BYPL!C18+USTDA_Energisa!C18+CEATI!C18+WB_EVN!C18+ANDE_ADMS!C18+'Future Project 08'!C18+'Future Project 03'!C18+Barbados!C18+'ISG PSEGLI'!C18+UNOPS_VN!C18+'USTDA_EC_CELEC-EP'!C18+'Avangrid ADMS'!D18</f>
        <v>64</v>
      </c>
      <c r="D18" s="245">
        <f>'AEP D_Nexus'!D18+'ATCO_OMS Support'!D18+Avangrid_NY!D18+'BEL_ED-LF'!D18+MEC_BHER!D18+'BWP Telecom'!D18+'BWP ADMS'!D18+'Future Project 04'!D18+'Future Project 05'!D18+'Future Project 07'!D18+'Future Project 06'!D18+MERALCO!D18+NIPSCO_EMS!D18+'NV Energy'!D18+'PEA-ProEN_TH'!D18+SDGE!D18+'Future Project 09'!D18+TPC!D18+Lansing!D18+USTDA_IN_BYPL!D18+USTDA_Energisa!D18+CEATI!D18+WB_EVN!D18+ANDE_ADMS!D18+'Future Project 08'!D18+'Future Project 03'!D18+Barbados!D18+'ISG PSEGLI'!D18+UNOPS_VN!D18+'USTDA_EC_CELEC-EP'!D18+'Avangrid ADMS'!E18</f>
        <v>20</v>
      </c>
      <c r="E18" s="245">
        <f>'AEP D_Nexus'!E18+'ATCO_OMS Support'!E18+Avangrid_NY!E18+'BEL_ED-LF'!E18+MEC_BHER!E18+'BWP Telecom'!E18+'BWP ADMS'!E18+'Future Project 04'!E18+'Future Project 05'!E18+'Future Project 07'!E18+'Future Project 06'!E18+MERALCO!E18+NIPSCO_EMS!E18+'NV Energy'!E18+'PEA-ProEN_TH'!E18+SDGE!E18+'Future Project 09'!E18+TPC!E18+Lansing!E18+USTDA_IN_BYPL!E18+USTDA_Energisa!E18+CEATI!E18+WB_EVN!E18+ANDE_ADMS!E18+'Future Project 08'!E18+'Future Project 03'!E18+Barbados!E18+'ISG PSEGLI'!E18+UNOPS_VN!E18+'USTDA_EC_CELEC-EP'!E18+'Avangrid ADMS'!F18</f>
        <v>33.5</v>
      </c>
      <c r="F18" s="245">
        <f>'AEP D_Nexus'!F18+'ATCO_OMS Support'!F18+Avangrid_NY!F18+'BEL_ED-LF'!F18+MEC_BHER!F18+'BWP Telecom'!F18+'BWP ADMS'!F18+'Future Project 04'!F18+'Future Project 05'!F18+'Future Project 07'!F18+'Future Project 06'!F18+MERALCO!F18+NIPSCO_EMS!F18+'NV Energy'!F18+'PEA-ProEN_TH'!F18+SDGE!F18+'Future Project 09'!F18+TPC!F18+Lansing!F18+USTDA_IN_BYPL!F18+USTDA_Energisa!F18+CEATI!F18+WB_EVN!F18+ANDE_ADMS!F18+'Future Project 08'!F18+'Future Project 03'!F18+Barbados!F18+'ISG PSEGLI'!F18+UNOPS_VN!F18+'USTDA_EC_CELEC-EP'!F18+'Avangrid ADMS'!G18</f>
        <v>56.5</v>
      </c>
      <c r="G18" s="245">
        <f>'AEP D_Nexus'!G18+'ATCO_OMS Support'!G18+Avangrid_NY!G18+'BEL_ED-LF'!G18+MEC_BHER!G18+'BWP Telecom'!G18+'BWP ADMS'!G18+'Future Project 04'!G18+'Future Project 05'!G18+'Future Project 07'!G18+'Future Project 06'!G18+MERALCO!G18+NIPSCO_EMS!G18+'NV Energy'!G18+'PEA-ProEN_TH'!G18+SDGE!G18+'Future Project 09'!G18+TPC!G18+Lansing!G18+USTDA_IN_BYPL!G18+USTDA_Energisa!G18+CEATI!G18+WB_EVN!G18+ANDE_ADMS!G18+'Future Project 08'!G18+'Future Project 03'!G18+Barbados!G18+'ISG PSEGLI'!G18+UNOPS_VN!G18+'USTDA_EC_CELEC-EP'!G18+'Avangrid ADMS'!H18</f>
        <v>25.5</v>
      </c>
      <c r="H18" s="245">
        <f>'AEP D_Nexus'!H18+'ATCO_OMS Support'!H18+Avangrid_NY!H18+'BEL_ED-LF'!H18+MEC_BHER!H18+'BWP Telecom'!H18+'BWP ADMS'!H18+'Future Project 04'!H18+'Future Project 05'!H18+'Future Project 07'!H18+'Future Project 06'!H18+MERALCO!H18+NIPSCO_EMS!H18+'NV Energy'!H18+'PEA-ProEN_TH'!H18+SDGE!H18+'Future Project 09'!H18+TPC!H18+Lansing!H18+USTDA_IN_BYPL!H18+USTDA_Energisa!H18+CEATI!H18+WB_EVN!H18+ANDE_ADMS!H18+'Future Project 08'!H18+'Future Project 03'!H18+Barbados!H18+'ISG PSEGLI'!H18+UNOPS_VN!H18+'USTDA_EC_CELEC-EP'!H18+'Avangrid ADMS'!I18</f>
        <v>19.5</v>
      </c>
      <c r="I18" s="245">
        <f>'AEP D_Nexus'!I18+'ATCO_OMS Support'!I18+Avangrid_NY!I18+'BEL_ED-LF'!I18+MEC_BHER!I18+'BWP Telecom'!I18+'BWP ADMS'!I18+'Future Project 04'!I18+'Future Project 05'!I18+'Future Project 07'!I18+'Future Project 06'!I18+MERALCO!I18+NIPSCO_EMS!I18+'NV Energy'!I18+'PEA-ProEN_TH'!I18+SDGE!I18+'Future Project 09'!I18+TPC!I18+Lansing!I18+USTDA_IN_BYPL!I18+USTDA_Energisa!I18+CEATI!I18+WB_EVN!I18+ANDE_ADMS!I18+'Future Project 08'!I18+'Future Project 03'!I18+Barbados!I18+'ISG PSEGLI'!I18+UNOPS_VN!I18+'USTDA_EC_CELEC-EP'!I18+'Avangrid ADMS'!J18</f>
        <v>0</v>
      </c>
      <c r="J18" s="245">
        <f>'AEP D_Nexus'!J18+'ATCO_OMS Support'!J18+Avangrid_NY!J18+'BEL_ED-LF'!J18+MEC_BHER!J18+'BWP Telecom'!J18+'BWP ADMS'!J18+'Future Project 04'!J18+'Future Project 05'!J18+'Future Project 07'!J18+'Future Project 06'!J18+MERALCO!J18+NIPSCO_EMS!J18+'NV Energy'!J18+'PEA-ProEN_TH'!J18+SDGE!J18+'Future Project 09'!J18+TPC!J18+Lansing!J18+USTDA_IN_BYPL!J18+USTDA_Energisa!J18+CEATI!J18+WB_EVN!J18+ANDE_ADMS!J18+'Future Project 08'!J18+'Future Project 03'!J18+Barbados!J18+'ISG PSEGLI'!J18+UNOPS_VN!J18+'USTDA_EC_CELEC-EP'!J18+'Avangrid ADMS'!K18</f>
        <v>0</v>
      </c>
      <c r="K18" s="245">
        <f>'AEP D_Nexus'!K18+'ATCO_OMS Support'!K18+Avangrid_NY!K18+'BEL_ED-LF'!K18+MEC_BHER!K18+'BWP Telecom'!K18+'BWP ADMS'!K18+'Future Project 04'!K18+'Future Project 05'!K18+'Future Project 07'!K18+'Future Project 06'!K18+MERALCO!K18+NIPSCO_EMS!K18+'NV Energy'!K18+'PEA-ProEN_TH'!K18+SDGE!K18+'Future Project 09'!K18+TPC!K18+Lansing!K18+USTDA_IN_BYPL!K18+USTDA_Energisa!K18+CEATI!K18+WB_EVN!K18+ANDE_ADMS!K18+'Future Project 08'!K18+'Future Project 03'!K18+Barbados!K18+'ISG PSEGLI'!K18+UNOPS_VN!K18+'USTDA_EC_CELEC-EP'!K18+'Avangrid ADMS'!L18</f>
        <v>1.5</v>
      </c>
      <c r="L18" s="245">
        <f>'AEP D_Nexus'!L18+'ATCO_OMS Support'!L18+Avangrid_NY!L18+'BEL_ED-LF'!L18+MEC_BHER!L18+'BWP Telecom'!L18+'BWP ADMS'!L18+'Future Project 04'!L18+'Future Project 05'!L18+'Future Project 07'!L18+'Future Project 06'!L18+MERALCO!L18+NIPSCO_EMS!L18+'NV Energy'!L18+'PEA-ProEN_TH'!L18+SDGE!L18+'Future Project 09'!L18+TPC!L18+Lansing!L18+USTDA_IN_BYPL!L18+USTDA_Energisa!L18+CEATI!L18+WB_EVN!L18+ANDE_ADMS!L18+'Future Project 08'!L18+'Future Project 03'!L18+Barbados!L18+'ISG PSEGLI'!L18+UNOPS_VN!L18+'USTDA_EC_CELEC-EP'!L18+'Avangrid ADMS'!M18</f>
        <v>76</v>
      </c>
      <c r="M18" s="245">
        <f>'AEP D_Nexus'!M18+'ATCO_OMS Support'!M18+Avangrid_NY!M18+'BEL_ED-LF'!M18+MEC_BHER!M18+'BWP Telecom'!M18+'BWP ADMS'!M18+'Future Project 04'!M18+'Future Project 05'!M18+'Future Project 07'!M18+'Future Project 06'!M18+MERALCO!M18+NIPSCO_EMS!M18+'NV Energy'!M18+'PEA-ProEN_TH'!M18+SDGE!M18+'Future Project 09'!M18+TPC!M18+Lansing!M18+USTDA_IN_BYPL!M18+USTDA_Energisa!M18+CEATI!M18+WB_EVN!M18+ANDE_ADMS!M18+'Future Project 08'!M18+'Future Project 03'!M18+Barbados!M18+'ISG PSEGLI'!M18+UNOPS_VN!M18+'USTDA_EC_CELEC-EP'!M18+'Avangrid ADMS'!N18</f>
        <v>71</v>
      </c>
      <c r="N18" s="245">
        <f>'AEP D_Nexus'!N18+'ATCO_OMS Support'!N18+Avangrid_NY!N18+'BEL_ED-LF'!N18+MEC_BHER!N18+'BWP Telecom'!N18+'BWP ADMS'!N18+'Future Project 04'!N18+'Future Project 05'!N18+'Future Project 07'!N18+'Future Project 06'!N18+MERALCO!N18+NIPSCO_EMS!N18+'NV Energy'!N18+'PEA-ProEN_TH'!N18+SDGE!N18+'Future Project 09'!N18+TPC!N18+Lansing!N18+USTDA_IN_BYPL!N18+USTDA_Energisa!N18+CEATI!N18+WB_EVN!N18+ANDE_ADMS!N18+'Future Project 08'!N18+'Future Project 03'!N18+Barbados!N18+'ISG PSEGLI'!N18+UNOPS_VN!N18+'USTDA_EC_CELEC-EP'!N18+'Avangrid ADMS'!O18</f>
        <v>3.5</v>
      </c>
      <c r="O18" s="245">
        <f>'AEP D_Nexus'!O18+'ATCO_OMS Support'!O18+Avangrid_NY!O18+'BEL_ED-LF'!O18+MEC_BHER!O18+'BWP Telecom'!O18+'BWP ADMS'!O18+'Future Project 04'!O18+'Future Project 05'!O18+'Future Project 07'!O18+'Future Project 06'!O18+MERALCO!O18+NIPSCO_EMS!O18+'NV Energy'!O18+'PEA-ProEN_TH'!O18+SDGE!O18+'Future Project 09'!O18+TPC!O18+Lansing!O18+USTDA_IN_BYPL!O18+USTDA_Energisa!O18+CEATI!O18+WB_EVN!O18+ANDE_ADMS!O18+'Future Project 08'!O18+'Future Project 03'!O18+Barbados!O18+'ISG PSEGLI'!O18+UNOPS_VN!O18+'USTDA_EC_CELEC-EP'!O18+'Avangrid ADMS'!P18</f>
        <v>0</v>
      </c>
      <c r="P18" s="245">
        <f>'AEP D_Nexus'!P18+'ATCO_OMS Support'!P18+Avangrid_NY!P18+'BEL_ED-LF'!P18+MEC_BHER!P18+'BWP Telecom'!P18+'BWP ADMS'!P18+'Future Project 04'!P18+'Future Project 05'!P18+'Future Project 07'!P18+'Future Project 06'!P18+MERALCO!P18+NIPSCO_EMS!P18+'NV Energy'!P18+'PEA-ProEN_TH'!P18+SDGE!P18+'Future Project 09'!P18+TPC!P18+Lansing!P18+USTDA_IN_BYPL!P18+USTDA_Energisa!P18+CEATI!P18+WB_EVN!P18+ANDE_ADMS!P18+'Future Project 08'!P18+'Future Project 03'!P18+Barbados!P18+'ISG PSEGLI'!P18+UNOPS_VN!P18+'USTDA_EC_CELEC-EP'!P18+'Avangrid ADMS'!Q18</f>
        <v>0</v>
      </c>
      <c r="Q18" s="245">
        <f>'AEP D_Nexus'!Q18+'ATCO_OMS Support'!Q18+Avangrid_NY!Q18+'BEL_ED-LF'!Q18+MEC_BHER!Q18+'BWP Telecom'!Q18+'BWP ADMS'!Q18+'Future Project 04'!Q18+'Future Project 05'!Q18+'Future Project 07'!Q18+'Future Project 06'!Q18+MERALCO!Q18+NIPSCO_EMS!Q18+'NV Energy'!Q18+'PEA-ProEN_TH'!Q18+SDGE!Q18+'Future Project 09'!Q18+TPC!Q18+Lansing!Q18+USTDA_IN_BYPL!Q18+USTDA_Energisa!Q18+CEATI!Q18+WB_EVN!Q18+ANDE_ADMS!Q18+'Future Project 08'!Q18+'Future Project 03'!Q18+Barbados!Q18+'ISG PSEGLI'!Q18+UNOPS_VN!Q18+'USTDA_EC_CELEC-EP'!Q18+'Avangrid ADMS'!R18</f>
        <v>0</v>
      </c>
      <c r="R18" s="245">
        <f>'AEP D_Nexus'!R18+'ATCO_OMS Support'!R18+Avangrid_NY!R18+'BEL_ED-LF'!R18+MEC_BHER!R18+'BWP Telecom'!R18+'BWP ADMS'!R18+'Future Project 04'!R18+'Future Project 05'!R18+'Future Project 07'!R18+'Future Project 06'!R18+MERALCO!R18+NIPSCO_EMS!R18+'NV Energy'!R18+'PEA-ProEN_TH'!R18+SDGE!R18+'Future Project 09'!R18+TPC!R18+Lansing!R18+USTDA_IN_BYPL!R18+USTDA_Energisa!R18+CEATI!R18+WB_EVN!R18+ANDE_ADMS!R18+'Future Project 08'!R18+'Future Project 03'!R18+Barbados!R18+'ISG PSEGLI'!R18+UNOPS_VN!R18+'USTDA_EC_CELEC-EP'!R18+'Avangrid ADMS'!S18</f>
        <v>0</v>
      </c>
      <c r="S18" s="216">
        <f>'AEP D_Nexus'!S18+'ATCO_OMS Support'!S18+Avangrid_NY!S18+'BEL_ED-LF'!S18+MEC_BHER!S18+'BWP Telecom'!S18+'BWP ADMS'!S18+'Future Project 04'!S18+'Future Project 05'!S18+'Future Project 07'!S18+'Future Project 06'!S18+MERALCO!S18+NIPSCO_EMS!S18+'NV Energy'!S18+'PEA-ProEN_TH'!S18+SDGE!S18+'Future Project 09'!S18+TPC!S18+Lansing!S18+USTDA_IN_BYPL!S18+USTDA_Energisa!S18+CEATI!S18+WB_EVN!S18+ANDE_ADMS!S18+'Future Project 08'!S18+'Future Project 03'!S18+Barbados!S18+'ISG PSEGLI'!S18+UNOPS_VN!S18+'USTDA_EC_CELEC-EP'!S18+'Avangrid ADMS'!T18</f>
        <v>0</v>
      </c>
      <c r="T18" s="216">
        <f>'AEP D_Nexus'!T18+'ATCO_OMS Support'!T18+Avangrid_NY!T18+'BEL_ED-LF'!T18+MEC_BHER!T18+'BWP Telecom'!T18+'BWP ADMS'!T18+'Future Project 04'!T18+'Future Project 05'!T18+'Future Project 07'!T18+'Future Project 06'!T18+MERALCO!T18+NIPSCO_EMS!T18+'NV Energy'!T18+'PEA-ProEN_TH'!T18+SDGE!T18+'Future Project 09'!T18+TPC!T18+Lansing!T18+USTDA_IN_BYPL!T18+USTDA_Energisa!T18+CEATI!T18+WB_EVN!T18+ANDE_ADMS!T18+'Future Project 08'!T18+'Future Project 03'!T18+Barbados!T18+'ISG PSEGLI'!T18+UNOPS_VN!T18+'USTDA_EC_CELEC-EP'!T18+'Avangrid ADMS'!U18</f>
        <v>0</v>
      </c>
      <c r="U18" s="216">
        <f>'AEP D_Nexus'!U18+'ATCO_OMS Support'!U18+Avangrid_NY!U18+'BEL_ED-LF'!U18+MEC_BHER!U18+'BWP Telecom'!U18+'BWP ADMS'!U18+'Future Project 04'!U18+'Future Project 05'!U18+'Future Project 07'!U18+'Future Project 06'!U18+MERALCO!U18+NIPSCO_EMS!U18+'NV Energy'!U18+'PEA-ProEN_TH'!U18+SDGE!U18+'Future Project 09'!U18+TPC!U18+Lansing!U18+USTDA_IN_BYPL!U18+USTDA_Energisa!U18+CEATI!U18+WB_EVN!U18+ANDE_ADMS!U18+'Future Project 08'!U18+'Future Project 03'!U18+Barbados!U18+'ISG PSEGLI'!U18+UNOPS_VN!U18+'USTDA_EC_CELEC-EP'!U18+'Avangrid ADMS'!V18</f>
        <v>0</v>
      </c>
      <c r="V18" s="216">
        <f>'AEP D_Nexus'!V18+'ATCO_OMS Support'!V18+Avangrid_NY!V18+'BEL_ED-LF'!V18+MEC_BHER!V18+'BWP Telecom'!V18+'BWP ADMS'!V18+'Future Project 04'!V18+'Future Project 05'!V18+'Future Project 07'!V18+'Future Project 06'!V18+MERALCO!V18+NIPSCO_EMS!V18+'NV Energy'!V18+'PEA-ProEN_TH'!V18+SDGE!V18+'Future Project 09'!V18+TPC!V18+Lansing!V18+USTDA_IN_BYPL!V18+USTDA_Energisa!V18+CEATI!V18+WB_EVN!V18+ANDE_ADMS!V18+'Future Project 08'!V18+'Future Project 03'!V18+Barbados!V18+'ISG PSEGLI'!V18+UNOPS_VN!V18+'USTDA_EC_CELEC-EP'!V18+'Avangrid ADMS'!W18</f>
        <v>0</v>
      </c>
      <c r="W18" s="216">
        <f>'AEP D_Nexus'!W18+'ATCO_OMS Support'!W18+Avangrid_NY!W18+'BEL_ED-LF'!W18+MEC_BHER!W18+'BWP Telecom'!W18+'BWP ADMS'!W18+'Future Project 04'!W18+'Future Project 05'!W18+'Future Project 07'!W18+'Future Project 06'!W18+MERALCO!W18+NIPSCO_EMS!W18+'NV Energy'!W18+'PEA-ProEN_TH'!W18+SDGE!W18+'Future Project 09'!W18+TPC!W18+Lansing!W18+USTDA_IN_BYPL!W18+USTDA_Energisa!W18+CEATI!W18+WB_EVN!W18+ANDE_ADMS!W18+'Future Project 08'!W18+'Future Project 03'!W18+Barbados!W18+'ISG PSEGLI'!W18+UNOPS_VN!W18+'USTDA_EC_CELEC-EP'!W18+'Avangrid ADMS'!X18</f>
        <v>0</v>
      </c>
      <c r="X18" s="216">
        <f>'AEP D_Nexus'!X18+'ATCO_OMS Support'!X18+Avangrid_NY!X18+'BEL_ED-LF'!X18+MEC_BHER!X18+'BWP Telecom'!X18+'BWP ADMS'!X18+'Future Project 04'!X18+'Future Project 05'!X18+'Future Project 07'!X18+'Future Project 06'!X18+MERALCO!X18+NIPSCO_EMS!X18+'NV Energy'!X18+'PEA-ProEN_TH'!X18+SDGE!X18+'Future Project 09'!X18+TPC!X18+Lansing!X18+USTDA_IN_BYPL!X18+USTDA_Energisa!X18+CEATI!X18+WB_EVN!X18+ANDE_ADMS!X18+'Future Project 08'!X18+'Future Project 03'!X18+Barbados!X18+'ISG PSEGLI'!X18+UNOPS_VN!X18+'USTDA_EC_CELEC-EP'!X18+'Avangrid ADMS'!Y18</f>
        <v>0</v>
      </c>
      <c r="Y18" s="216">
        <f>'AEP D_Nexus'!Y18+'ATCO_OMS Support'!Y18+Avangrid_NY!Y18+'BEL_ED-LF'!Y18+MEC_BHER!Y18+'BWP Telecom'!Y18+'BWP ADMS'!Y18+'Future Project 04'!Y18+'Future Project 05'!Y18+'Future Project 07'!Y18+'Future Project 06'!Y18+MERALCO!Y18+NIPSCO_EMS!Y18+'NV Energy'!Y18+'PEA-ProEN_TH'!Y18+SDGE!Y18+'Future Project 09'!Y18+TPC!Y18+Lansing!Y18+USTDA_IN_BYPL!Y18+USTDA_Energisa!Y18+CEATI!Y18+WB_EVN!Y18+ANDE_ADMS!Y18+'Future Project 08'!Y18+'Future Project 03'!Y18+Barbados!Y18+'ISG PSEGLI'!Y18+UNOPS_VN!Y18+'USTDA_EC_CELEC-EP'!Y18+'Avangrid ADMS'!Z18</f>
        <v>0</v>
      </c>
      <c r="Z18" s="216">
        <f>'AEP D_Nexus'!Z18+'ATCO_OMS Support'!Z18+Avangrid_NY!Z18+'BEL_ED-LF'!Z18+MEC_BHER!Z18+'BWP Telecom'!Z18+'BWP ADMS'!Z18+'Future Project 04'!Z18+'Future Project 05'!Z18+'Future Project 07'!Z18+'Future Project 06'!Z18+MERALCO!Z18+NIPSCO_EMS!Z18+'NV Energy'!Z18+'PEA-ProEN_TH'!Z18+SDGE!Z18+'Future Project 09'!Z18+TPC!Z18+Lansing!Z18+USTDA_IN_BYPL!Z18+USTDA_Energisa!Z18+CEATI!Z18+WB_EVN!Z18+ANDE_ADMS!Z18+'Future Project 08'!Z18+'Future Project 03'!Z18+Barbados!Z18+'ISG PSEGLI'!Z18+UNOPS_VN!Z18+'USTDA_EC_CELEC-EP'!Z18+'Avangrid ADMS'!AA18</f>
        <v>0</v>
      </c>
      <c r="AA18" s="144">
        <f t="shared" si="4"/>
        <v>219</v>
      </c>
      <c r="AB18" s="144">
        <f t="shared" si="0"/>
        <v>371</v>
      </c>
      <c r="AC18" s="2">
        <f t="shared" si="1"/>
        <v>0.15915697674418605</v>
      </c>
      <c r="AD18" s="2">
        <f t="shared" si="2"/>
        <v>0.18624497991967873</v>
      </c>
    </row>
    <row r="19" spans="2:30" x14ac:dyDescent="0.55000000000000004">
      <c r="B19" s="65" t="s">
        <v>84</v>
      </c>
      <c r="C19" s="245">
        <f>'AEP D_Nexus'!C19+'ATCO_OMS Support'!C19+Avangrid_NY!C19+'BEL_ED-LF'!C19+MEC_BHER!C19+'BWP Telecom'!C19+'BWP ADMS'!C19+'Future Project 04'!C19+'Future Project 05'!C19+'Future Project 07'!C19+'Future Project 06'!C19+MERALCO!C19+NIPSCO_EMS!C19+'NV Energy'!C19+'PEA-ProEN_TH'!C19+SDGE!C19+'Future Project 09'!C19+TPC!C19+Lansing!C19+USTDA_IN_BYPL!C19+USTDA_Energisa!C19+CEATI!C19+WB_EVN!C19+ANDE_ADMS!C19+'Future Project 08'!C19+'Future Project 03'!C19+Barbados!C19+'ISG PSEGLI'!C19+UNOPS_VN!C19+'USTDA_EC_CELEC-EP'!C19+'Avangrid ADMS'!D19</f>
        <v>161</v>
      </c>
      <c r="D19" s="245">
        <f>'AEP D_Nexus'!D19+'ATCO_OMS Support'!D19+Avangrid_NY!D19+'BEL_ED-LF'!D19+MEC_BHER!D19+'BWP Telecom'!D19+'BWP ADMS'!D19+'Future Project 04'!D19+'Future Project 05'!D19+'Future Project 07'!D19+'Future Project 06'!D19+MERALCO!D19+NIPSCO_EMS!D19+'NV Energy'!D19+'PEA-ProEN_TH'!D19+SDGE!D19+'Future Project 09'!D19+TPC!D19+Lansing!D19+USTDA_IN_BYPL!D19+USTDA_Energisa!D19+CEATI!D19+WB_EVN!D19+ANDE_ADMS!D19+'Future Project 08'!D19+'Future Project 03'!D19+Barbados!D19+'ISG PSEGLI'!D19+UNOPS_VN!D19+'USTDA_EC_CELEC-EP'!D19+'Avangrid ADMS'!E19</f>
        <v>142</v>
      </c>
      <c r="E19" s="245">
        <f>'AEP D_Nexus'!E19+'ATCO_OMS Support'!E19+Avangrid_NY!E19+'BEL_ED-LF'!E19+MEC_BHER!E19+'BWP Telecom'!E19+'BWP ADMS'!E19+'Future Project 04'!E19+'Future Project 05'!E19+'Future Project 07'!E19+'Future Project 06'!E19+MERALCO!E19+NIPSCO_EMS!E19+'NV Energy'!E19+'PEA-ProEN_TH'!E19+SDGE!E19+'Future Project 09'!E19+TPC!E19+Lansing!E19+USTDA_IN_BYPL!E19+USTDA_Energisa!E19+CEATI!E19+WB_EVN!E19+ANDE_ADMS!E19+'Future Project 08'!E19+'Future Project 03'!E19+Barbados!E19+'ISG PSEGLI'!E19+UNOPS_VN!E19+'USTDA_EC_CELEC-EP'!E19+'Avangrid ADMS'!F19</f>
        <v>160</v>
      </c>
      <c r="F19" s="245">
        <f>'AEP D_Nexus'!F19+'ATCO_OMS Support'!F19+Avangrid_NY!F19+'BEL_ED-LF'!F19+MEC_BHER!F19+'BWP Telecom'!F19+'BWP ADMS'!F19+'Future Project 04'!F19+'Future Project 05'!F19+'Future Project 07'!F19+'Future Project 06'!F19+MERALCO!F19+NIPSCO_EMS!F19+'NV Energy'!F19+'PEA-ProEN_TH'!F19+SDGE!F19+'Future Project 09'!F19+TPC!F19+Lansing!F19+USTDA_IN_BYPL!F19+USTDA_Energisa!F19+CEATI!F19+WB_EVN!F19+ANDE_ADMS!F19+'Future Project 08'!F19+'Future Project 03'!F19+Barbados!F19+'ISG PSEGLI'!F19+UNOPS_VN!F19+'USTDA_EC_CELEC-EP'!F19+'Avangrid ADMS'!G19</f>
        <v>154</v>
      </c>
      <c r="G19" s="245">
        <f>'AEP D_Nexus'!G19+'ATCO_OMS Support'!G19+Avangrid_NY!G19+'BEL_ED-LF'!G19+MEC_BHER!G19+'BWP Telecom'!G19+'BWP ADMS'!G19+'Future Project 04'!G19+'Future Project 05'!G19+'Future Project 07'!G19+'Future Project 06'!G19+MERALCO!G19+NIPSCO_EMS!G19+'NV Energy'!G19+'PEA-ProEN_TH'!G19+SDGE!G19+'Future Project 09'!G19+TPC!G19+Lansing!G19+USTDA_IN_BYPL!G19+USTDA_Energisa!G19+CEATI!G19+WB_EVN!G19+ANDE_ADMS!G19+'Future Project 08'!G19+'Future Project 03'!G19+Barbados!G19+'ISG PSEGLI'!G19+UNOPS_VN!G19+'USTDA_EC_CELEC-EP'!G19+'Avangrid ADMS'!H19</f>
        <v>135</v>
      </c>
      <c r="H19" s="245">
        <f>'AEP D_Nexus'!H19+'ATCO_OMS Support'!H19+Avangrid_NY!H19+'BEL_ED-LF'!H19+MEC_BHER!H19+'BWP Telecom'!H19+'BWP ADMS'!H19+'Future Project 04'!H19+'Future Project 05'!H19+'Future Project 07'!H19+'Future Project 06'!H19+MERALCO!H19+NIPSCO_EMS!H19+'NV Energy'!H19+'PEA-ProEN_TH'!H19+SDGE!H19+'Future Project 09'!H19+TPC!H19+Lansing!H19+USTDA_IN_BYPL!H19+USTDA_Energisa!H19+CEATI!H19+WB_EVN!H19+ANDE_ADMS!H19+'Future Project 08'!H19+'Future Project 03'!H19+Barbados!H19+'ISG PSEGLI'!H19+UNOPS_VN!H19+'USTDA_EC_CELEC-EP'!H19+'Avangrid ADMS'!I19</f>
        <v>153</v>
      </c>
      <c r="I19" s="245">
        <f>'AEP D_Nexus'!I19+'ATCO_OMS Support'!I19+Avangrid_NY!I19+'BEL_ED-LF'!I19+MEC_BHER!I19+'BWP Telecom'!I19+'BWP ADMS'!I19+'Future Project 04'!I19+'Future Project 05'!I19+'Future Project 07'!I19+'Future Project 06'!I19+MERALCO!I19+NIPSCO_EMS!I19+'NV Energy'!I19+'PEA-ProEN_TH'!I19+SDGE!I19+'Future Project 09'!I19+TPC!I19+Lansing!I19+USTDA_IN_BYPL!I19+USTDA_Energisa!I19+CEATI!I19+WB_EVN!I19+ANDE_ADMS!I19+'Future Project 08'!I19+'Future Project 03'!I19+Barbados!I19+'ISG PSEGLI'!I19+UNOPS_VN!I19+'USTDA_EC_CELEC-EP'!I19+'Avangrid ADMS'!J19</f>
        <v>151</v>
      </c>
      <c r="J19" s="245">
        <f>'AEP D_Nexus'!J19+'ATCO_OMS Support'!J19+Avangrid_NY!J19+'BEL_ED-LF'!J19+MEC_BHER!J19+'BWP Telecom'!J19+'BWP ADMS'!J19+'Future Project 04'!J19+'Future Project 05'!J19+'Future Project 07'!J19+'Future Project 06'!J19+MERALCO!J19+NIPSCO_EMS!J19+'NV Energy'!J19+'PEA-ProEN_TH'!J19+SDGE!J19+'Future Project 09'!J19+TPC!J19+Lansing!J19+USTDA_IN_BYPL!J19+USTDA_Energisa!J19+CEATI!J19+WB_EVN!J19+ANDE_ADMS!J19+'Future Project 08'!J19+'Future Project 03'!J19+Barbados!J19+'ISG PSEGLI'!J19+UNOPS_VN!J19+'USTDA_EC_CELEC-EP'!J19+'Avangrid ADMS'!K19</f>
        <v>121</v>
      </c>
      <c r="K19" s="245">
        <f>'AEP D_Nexus'!K19+'ATCO_OMS Support'!K19+Avangrid_NY!K19+'BEL_ED-LF'!K19+MEC_BHER!K19+'BWP Telecom'!K19+'BWP ADMS'!K19+'Future Project 04'!K19+'Future Project 05'!K19+'Future Project 07'!K19+'Future Project 06'!K19+MERALCO!K19+NIPSCO_EMS!K19+'NV Energy'!K19+'PEA-ProEN_TH'!K19+SDGE!K19+'Future Project 09'!K19+TPC!K19+Lansing!K19+USTDA_IN_BYPL!K19+USTDA_Energisa!K19+CEATI!K19+WB_EVN!K19+ANDE_ADMS!K19+'Future Project 08'!K19+'Future Project 03'!K19+Barbados!K19+'ISG PSEGLI'!K19+UNOPS_VN!K19+'USTDA_EC_CELEC-EP'!K19+'Avangrid ADMS'!L19</f>
        <v>169</v>
      </c>
      <c r="L19" s="245">
        <f>'AEP D_Nexus'!L19+'ATCO_OMS Support'!L19+Avangrid_NY!L19+'BEL_ED-LF'!L19+MEC_BHER!L19+'BWP Telecom'!L19+'BWP ADMS'!L19+'Future Project 04'!L19+'Future Project 05'!L19+'Future Project 07'!L19+'Future Project 06'!L19+MERALCO!L19+NIPSCO_EMS!L19+'NV Energy'!L19+'PEA-ProEN_TH'!L19+SDGE!L19+'Future Project 09'!L19+TPC!L19+Lansing!L19+USTDA_IN_BYPL!L19+USTDA_Energisa!L19+CEATI!L19+WB_EVN!L19+ANDE_ADMS!L19+'Future Project 08'!L19+'Future Project 03'!L19+Barbados!L19+'ISG PSEGLI'!L19+UNOPS_VN!L19+'USTDA_EC_CELEC-EP'!L19+'Avangrid ADMS'!M19</f>
        <v>167</v>
      </c>
      <c r="M19" s="245">
        <f>'AEP D_Nexus'!M19+'ATCO_OMS Support'!M19+Avangrid_NY!M19+'BEL_ED-LF'!M19+MEC_BHER!M19+'BWP Telecom'!M19+'BWP ADMS'!M19+'Future Project 04'!M19+'Future Project 05'!M19+'Future Project 07'!M19+'Future Project 06'!M19+MERALCO!M19+NIPSCO_EMS!M19+'NV Energy'!M19+'PEA-ProEN_TH'!M19+SDGE!M19+'Future Project 09'!M19+TPC!M19+Lansing!M19+USTDA_IN_BYPL!M19+USTDA_Energisa!M19+CEATI!M19+WB_EVN!M19+ANDE_ADMS!M19+'Future Project 08'!M19+'Future Project 03'!M19+Barbados!M19+'ISG PSEGLI'!M19+UNOPS_VN!M19+'USTDA_EC_CELEC-EP'!M19+'Avangrid ADMS'!N19</f>
        <v>150.5</v>
      </c>
      <c r="N19" s="245">
        <f>'AEP D_Nexus'!N19+'ATCO_OMS Support'!N19+Avangrid_NY!N19+'BEL_ED-LF'!N19+MEC_BHER!N19+'BWP Telecom'!N19+'BWP ADMS'!N19+'Future Project 04'!N19+'Future Project 05'!N19+'Future Project 07'!N19+'Future Project 06'!N19+MERALCO!N19+NIPSCO_EMS!N19+'NV Energy'!N19+'PEA-ProEN_TH'!N19+SDGE!N19+'Future Project 09'!N19+TPC!N19+Lansing!N19+USTDA_IN_BYPL!N19+USTDA_Energisa!N19+CEATI!N19+WB_EVN!N19+ANDE_ADMS!N19+'Future Project 08'!N19+'Future Project 03'!N19+Barbados!N19+'ISG PSEGLI'!N19+UNOPS_VN!N19+'USTDA_EC_CELEC-EP'!N19+'Avangrid ADMS'!O19</f>
        <v>103</v>
      </c>
      <c r="O19" s="245">
        <f>'AEP D_Nexus'!O19+'ATCO_OMS Support'!O19+Avangrid_NY!O19+'BEL_ED-LF'!O19+MEC_BHER!O19+'BWP Telecom'!O19+'BWP ADMS'!O19+'Future Project 04'!O19+'Future Project 05'!O19+'Future Project 07'!O19+'Future Project 06'!O19+MERALCO!O19+NIPSCO_EMS!O19+'NV Energy'!O19+'PEA-ProEN_TH'!O19+SDGE!O19+'Future Project 09'!O19+TPC!O19+Lansing!O19+USTDA_IN_BYPL!O19+USTDA_Energisa!O19+CEATI!O19+WB_EVN!O19+ANDE_ADMS!O19+'Future Project 08'!O19+'Future Project 03'!O19+Barbados!O19+'ISG PSEGLI'!O19+UNOPS_VN!O19+'USTDA_EC_CELEC-EP'!O19+'Avangrid ADMS'!P19</f>
        <v>246</v>
      </c>
      <c r="P19" s="245">
        <f>'AEP D_Nexus'!P19+'ATCO_OMS Support'!P19+Avangrid_NY!P19+'BEL_ED-LF'!P19+MEC_BHER!P19+'BWP Telecom'!P19+'BWP ADMS'!P19+'Future Project 04'!P19+'Future Project 05'!P19+'Future Project 07'!P19+'Future Project 06'!P19+MERALCO!P19+NIPSCO_EMS!P19+'NV Energy'!P19+'PEA-ProEN_TH'!P19+SDGE!P19+'Future Project 09'!P19+TPC!P19+Lansing!P19+USTDA_IN_BYPL!P19+USTDA_Energisa!P19+CEATI!P19+WB_EVN!P19+ANDE_ADMS!P19+'Future Project 08'!P19+'Future Project 03'!P19+Barbados!P19+'ISG PSEGLI'!P19+UNOPS_VN!P19+'USTDA_EC_CELEC-EP'!P19+'Avangrid ADMS'!Q19</f>
        <v>126</v>
      </c>
      <c r="Q19" s="245">
        <f>'AEP D_Nexus'!Q19+'ATCO_OMS Support'!Q19+Avangrid_NY!Q19+'BEL_ED-LF'!Q19+MEC_BHER!Q19+'BWP Telecom'!Q19+'BWP ADMS'!Q19+'Future Project 04'!Q19+'Future Project 05'!Q19+'Future Project 07'!Q19+'Future Project 06'!Q19+MERALCO!Q19+NIPSCO_EMS!Q19+'NV Energy'!Q19+'PEA-ProEN_TH'!Q19+SDGE!Q19+'Future Project 09'!Q19+TPC!Q19+Lansing!Q19+USTDA_IN_BYPL!Q19+USTDA_Energisa!Q19+CEATI!Q19+WB_EVN!Q19+ANDE_ADMS!Q19+'Future Project 08'!Q19+'Future Project 03'!Q19+Barbados!Q19+'ISG PSEGLI'!Q19+UNOPS_VN!Q19+'USTDA_EC_CELEC-EP'!Q19+'Avangrid ADMS'!R19</f>
        <v>105</v>
      </c>
      <c r="R19" s="245">
        <f>'AEP D_Nexus'!R19+'ATCO_OMS Support'!R19+Avangrid_NY!R19+'BEL_ED-LF'!R19+MEC_BHER!R19+'BWP Telecom'!R19+'BWP ADMS'!R19+'Future Project 04'!R19+'Future Project 05'!R19+'Future Project 07'!R19+'Future Project 06'!R19+MERALCO!R19+NIPSCO_EMS!R19+'NV Energy'!R19+'PEA-ProEN_TH'!R19+SDGE!R19+'Future Project 09'!R19+TPC!R19+Lansing!R19+USTDA_IN_BYPL!R19+USTDA_Energisa!R19+CEATI!R19+WB_EVN!R19+ANDE_ADMS!R19+'Future Project 08'!R19+'Future Project 03'!R19+Barbados!R19+'ISG PSEGLI'!R19+UNOPS_VN!R19+'USTDA_EC_CELEC-EP'!R19+'Avangrid ADMS'!S19</f>
        <v>105</v>
      </c>
      <c r="S19" s="216">
        <f>'AEP D_Nexus'!S19+'ATCO_OMS Support'!S19+Avangrid_NY!S19+'BEL_ED-LF'!S19+MEC_BHER!S19+'BWP Telecom'!S19+'BWP ADMS'!S19+'Future Project 04'!S19+'Future Project 05'!S19+'Future Project 07'!S19+'Future Project 06'!S19+MERALCO!S19+NIPSCO_EMS!S19+'NV Energy'!S19+'PEA-ProEN_TH'!S19+SDGE!S19+'Future Project 09'!S19+TPC!S19+Lansing!S19+USTDA_IN_BYPL!S19+USTDA_Energisa!S19+CEATI!S19+WB_EVN!S19+ANDE_ADMS!S19+'Future Project 08'!S19+'Future Project 03'!S19+Barbados!S19+'ISG PSEGLI'!S19+UNOPS_VN!S19+'USTDA_EC_CELEC-EP'!S19+'Avangrid ADMS'!T19</f>
        <v>105</v>
      </c>
      <c r="T19" s="216">
        <f>'AEP D_Nexus'!T19+'ATCO_OMS Support'!T19+Avangrid_NY!T19+'BEL_ED-LF'!T19+MEC_BHER!T19+'BWP Telecom'!T19+'BWP ADMS'!T19+'Future Project 04'!T19+'Future Project 05'!T19+'Future Project 07'!T19+'Future Project 06'!T19+MERALCO!T19+NIPSCO_EMS!T19+'NV Energy'!T19+'PEA-ProEN_TH'!T19+SDGE!T19+'Future Project 09'!T19+TPC!T19+Lansing!T19+USTDA_IN_BYPL!T19+USTDA_Energisa!T19+CEATI!T19+WB_EVN!T19+ANDE_ADMS!T19+'Future Project 08'!T19+'Future Project 03'!T19+Barbados!T19+'ISG PSEGLI'!T19+UNOPS_VN!T19+'USTDA_EC_CELEC-EP'!T19+'Avangrid ADMS'!U19</f>
        <v>105</v>
      </c>
      <c r="U19" s="216">
        <f>'AEP D_Nexus'!U19+'ATCO_OMS Support'!U19+Avangrid_NY!U19+'BEL_ED-LF'!U19+MEC_BHER!U19+'BWP Telecom'!U19+'BWP ADMS'!U19+'Future Project 04'!U19+'Future Project 05'!U19+'Future Project 07'!U19+'Future Project 06'!U19+MERALCO!U19+NIPSCO_EMS!U19+'NV Energy'!U19+'PEA-ProEN_TH'!U19+SDGE!U19+'Future Project 09'!U19+TPC!U19+Lansing!U19+USTDA_IN_BYPL!U19+USTDA_Energisa!U19+CEATI!U19+WB_EVN!U19+ANDE_ADMS!U19+'Future Project 08'!U19+'Future Project 03'!U19+Barbados!U19+'ISG PSEGLI'!U19+UNOPS_VN!U19+'USTDA_EC_CELEC-EP'!U19+'Avangrid ADMS'!V19</f>
        <v>0</v>
      </c>
      <c r="V19" s="216">
        <f>'AEP D_Nexus'!V19+'ATCO_OMS Support'!V19+Avangrid_NY!V19+'BEL_ED-LF'!V19+MEC_BHER!V19+'BWP Telecom'!V19+'BWP ADMS'!V19+'Future Project 04'!V19+'Future Project 05'!V19+'Future Project 07'!V19+'Future Project 06'!V19+MERALCO!V19+NIPSCO_EMS!V19+'NV Energy'!V19+'PEA-ProEN_TH'!V19+SDGE!V19+'Future Project 09'!V19+TPC!V19+Lansing!V19+USTDA_IN_BYPL!V19+USTDA_Energisa!V19+CEATI!V19+WB_EVN!V19+ANDE_ADMS!V19+'Future Project 08'!V19+'Future Project 03'!V19+Barbados!V19+'ISG PSEGLI'!V19+UNOPS_VN!V19+'USTDA_EC_CELEC-EP'!V19+'Avangrid ADMS'!W19</f>
        <v>0</v>
      </c>
      <c r="W19" s="216">
        <f>'AEP D_Nexus'!W19+'ATCO_OMS Support'!W19+Avangrid_NY!W19+'BEL_ED-LF'!W19+MEC_BHER!W19+'BWP Telecom'!W19+'BWP ADMS'!W19+'Future Project 04'!W19+'Future Project 05'!W19+'Future Project 07'!W19+'Future Project 06'!W19+MERALCO!W19+NIPSCO_EMS!W19+'NV Energy'!W19+'PEA-ProEN_TH'!W19+SDGE!W19+'Future Project 09'!W19+TPC!W19+Lansing!W19+USTDA_IN_BYPL!W19+USTDA_Energisa!W19+CEATI!W19+WB_EVN!W19+ANDE_ADMS!W19+'Future Project 08'!W19+'Future Project 03'!W19+Barbados!W19+'ISG PSEGLI'!W19+UNOPS_VN!W19+'USTDA_EC_CELEC-EP'!W19+'Avangrid ADMS'!X19</f>
        <v>0</v>
      </c>
      <c r="X19" s="216">
        <f>'AEP D_Nexus'!X19+'ATCO_OMS Support'!X19+Avangrid_NY!X19+'BEL_ED-LF'!X19+MEC_BHER!X19+'BWP Telecom'!X19+'BWP ADMS'!X19+'Future Project 04'!X19+'Future Project 05'!X19+'Future Project 07'!X19+'Future Project 06'!X19+MERALCO!X19+NIPSCO_EMS!X19+'NV Energy'!X19+'PEA-ProEN_TH'!X19+SDGE!X19+'Future Project 09'!X19+TPC!X19+Lansing!X19+USTDA_IN_BYPL!X19+USTDA_Energisa!X19+CEATI!X19+WB_EVN!X19+ANDE_ADMS!X19+'Future Project 08'!X19+'Future Project 03'!X19+Barbados!X19+'ISG PSEGLI'!X19+UNOPS_VN!X19+'USTDA_EC_CELEC-EP'!X19+'Avangrid ADMS'!Y19</f>
        <v>0</v>
      </c>
      <c r="Y19" s="216">
        <f>'AEP D_Nexus'!Y19+'ATCO_OMS Support'!Y19+Avangrid_NY!Y19+'BEL_ED-LF'!Y19+MEC_BHER!Y19+'BWP Telecom'!Y19+'BWP ADMS'!Y19+'Future Project 04'!Y19+'Future Project 05'!Y19+'Future Project 07'!Y19+'Future Project 06'!Y19+MERALCO!Y19+NIPSCO_EMS!Y19+'NV Energy'!Y19+'PEA-ProEN_TH'!Y19+SDGE!Y19+'Future Project 09'!Y19+TPC!Y19+Lansing!Y19+USTDA_IN_BYPL!Y19+USTDA_Energisa!Y19+CEATI!Y19+WB_EVN!Y19+ANDE_ADMS!Y19+'Future Project 08'!Y19+'Future Project 03'!Y19+Barbados!Y19+'ISG PSEGLI'!Y19+UNOPS_VN!Y19+'USTDA_EC_CELEC-EP'!Y19+'Avangrid ADMS'!Z19</f>
        <v>0</v>
      </c>
      <c r="Z19" s="216">
        <f>'AEP D_Nexus'!Z19+'ATCO_OMS Support'!Z19+Avangrid_NY!Z19+'BEL_ED-LF'!Z19+MEC_BHER!Z19+'BWP Telecom'!Z19+'BWP ADMS'!Z19+'Future Project 04'!Z19+'Future Project 05'!Z19+'Future Project 07'!Z19+'Future Project 06'!Z19+MERALCO!Z19+NIPSCO_EMS!Z19+'NV Energy'!Z19+'PEA-ProEN_TH'!Z19+SDGE!Z19+'Future Project 09'!Z19+TPC!Z19+Lansing!Z19+USTDA_IN_BYPL!Z19+USTDA_Energisa!Z19+CEATI!Z19+WB_EVN!Z19+ANDE_ADMS!Z19+'Future Project 08'!Z19+'Future Project 03'!Z19+Barbados!Z19+'ISG PSEGLI'!Z19+UNOPS_VN!Z19+'USTDA_EC_CELEC-EP'!Z19+'Avangrid ADMS'!AA19</f>
        <v>0</v>
      </c>
      <c r="AA19" s="144">
        <f t="shared" si="4"/>
        <v>1177</v>
      </c>
      <c r="AB19" s="144">
        <f t="shared" si="0"/>
        <v>1766.5</v>
      </c>
      <c r="AC19" s="2">
        <f t="shared" si="1"/>
        <v>0.85537790697674421</v>
      </c>
      <c r="AD19" s="2">
        <f t="shared" si="2"/>
        <v>0.88679718875502012</v>
      </c>
    </row>
    <row r="20" spans="2:30" x14ac:dyDescent="0.55000000000000004">
      <c r="B20" s="65" t="s">
        <v>85</v>
      </c>
      <c r="C20" s="245">
        <f>'AEP D_Nexus'!C20+'ATCO_OMS Support'!C20+Avangrid_NY!C20+'BEL_ED-LF'!C20+MEC_BHER!C20+'BWP Telecom'!C20+'BWP ADMS'!C20+'Future Project 04'!C20+'Future Project 05'!C20+'Future Project 07'!C20+'Future Project 06'!C20+MERALCO!C20+NIPSCO_EMS!C20+'NV Energy'!C20+'PEA-ProEN_TH'!C20+SDGE!C20+'Future Project 09'!C20+TPC!C20+Lansing!C20+USTDA_IN_BYPL!C20+USTDA_Energisa!C20+CEATI!C20+WB_EVN!C20+ANDE_ADMS!C20+'Future Project 08'!C20+'Future Project 03'!C20+Barbados!C20+'ISG PSEGLI'!C20+UNOPS_VN!C20+'USTDA_EC_CELEC-EP'!C20+'Avangrid ADMS'!D20</f>
        <v>80</v>
      </c>
      <c r="D20" s="245">
        <f>'AEP D_Nexus'!D20+'ATCO_OMS Support'!D20+Avangrid_NY!D20+'BEL_ED-LF'!D20+MEC_BHER!D20+'BWP Telecom'!D20+'BWP ADMS'!D20+'Future Project 04'!D20+'Future Project 05'!D20+'Future Project 07'!D20+'Future Project 06'!D20+MERALCO!D20+NIPSCO_EMS!D20+'NV Energy'!D20+'PEA-ProEN_TH'!D20+SDGE!D20+'Future Project 09'!D20+TPC!D20+Lansing!D20+USTDA_IN_BYPL!D20+USTDA_Energisa!D20+CEATI!D20+WB_EVN!D20+ANDE_ADMS!D20+'Future Project 08'!D20+'Future Project 03'!D20+Barbados!D20+'ISG PSEGLI'!D20+UNOPS_VN!D20+'USTDA_EC_CELEC-EP'!D20+'Avangrid ADMS'!E20</f>
        <v>56</v>
      </c>
      <c r="E20" s="245">
        <f>'AEP D_Nexus'!E20+'ATCO_OMS Support'!E20+Avangrid_NY!E20+'BEL_ED-LF'!E20+MEC_BHER!E20+'BWP Telecom'!E20+'BWP ADMS'!E20+'Future Project 04'!E20+'Future Project 05'!E20+'Future Project 07'!E20+'Future Project 06'!E20+MERALCO!E20+NIPSCO_EMS!E20+'NV Energy'!E20+'PEA-ProEN_TH'!E20+SDGE!E20+'Future Project 09'!E20+TPC!E20+Lansing!E20+USTDA_IN_BYPL!E20+USTDA_Energisa!E20+CEATI!E20+WB_EVN!E20+ANDE_ADMS!E20+'Future Project 08'!E20+'Future Project 03'!E20+Barbados!E20+'ISG PSEGLI'!E20+UNOPS_VN!E20+'USTDA_EC_CELEC-EP'!E20+'Avangrid ADMS'!F20</f>
        <v>72</v>
      </c>
      <c r="F20" s="245">
        <f>'AEP D_Nexus'!F20+'ATCO_OMS Support'!F20+Avangrid_NY!F20+'BEL_ED-LF'!F20+MEC_BHER!F20+'BWP Telecom'!F20+'BWP ADMS'!F20+'Future Project 04'!F20+'Future Project 05'!F20+'Future Project 07'!F20+'Future Project 06'!F20+MERALCO!F20+NIPSCO_EMS!F20+'NV Energy'!F20+'PEA-ProEN_TH'!F20+SDGE!F20+'Future Project 09'!F20+TPC!F20+Lansing!F20+USTDA_IN_BYPL!F20+USTDA_Energisa!F20+CEATI!F20+WB_EVN!F20+ANDE_ADMS!F20+'Future Project 08'!F20+'Future Project 03'!F20+Barbados!F20+'ISG PSEGLI'!F20+UNOPS_VN!F20+'USTDA_EC_CELEC-EP'!F20+'Avangrid ADMS'!G20</f>
        <v>72</v>
      </c>
      <c r="G20" s="245">
        <f>'AEP D_Nexus'!G20+'ATCO_OMS Support'!G20+Avangrid_NY!G20+'BEL_ED-LF'!G20+MEC_BHER!G20+'BWP Telecom'!G20+'BWP ADMS'!G20+'Future Project 04'!G20+'Future Project 05'!G20+'Future Project 07'!G20+'Future Project 06'!G20+MERALCO!G20+NIPSCO_EMS!G20+'NV Energy'!G20+'PEA-ProEN_TH'!G20+SDGE!G20+'Future Project 09'!G20+TPC!G20+Lansing!G20+USTDA_IN_BYPL!G20+USTDA_Energisa!G20+CEATI!G20+WB_EVN!G20+ANDE_ADMS!G20+'Future Project 08'!G20+'Future Project 03'!G20+Barbados!G20+'ISG PSEGLI'!G20+UNOPS_VN!G20+'USTDA_EC_CELEC-EP'!G20+'Avangrid ADMS'!H20</f>
        <v>132</v>
      </c>
      <c r="H20" s="245">
        <f>'AEP D_Nexus'!H20+'ATCO_OMS Support'!H20+Avangrid_NY!H20+'BEL_ED-LF'!H20+MEC_BHER!H20+'BWP Telecom'!H20+'BWP ADMS'!H20+'Future Project 04'!H20+'Future Project 05'!H20+'Future Project 07'!H20+'Future Project 06'!H20+MERALCO!H20+NIPSCO_EMS!H20+'NV Energy'!H20+'PEA-ProEN_TH'!H20+SDGE!H20+'Future Project 09'!H20+TPC!H20+Lansing!H20+USTDA_IN_BYPL!H20+USTDA_Energisa!H20+CEATI!H20+WB_EVN!H20+ANDE_ADMS!H20+'Future Project 08'!H20+'Future Project 03'!H20+Barbados!H20+'ISG PSEGLI'!H20+UNOPS_VN!H20+'USTDA_EC_CELEC-EP'!H20+'Avangrid ADMS'!I20</f>
        <v>32</v>
      </c>
      <c r="I20" s="245">
        <f>'AEP D_Nexus'!I20+'ATCO_OMS Support'!I20+Avangrid_NY!I20+'BEL_ED-LF'!I20+MEC_BHER!I20+'BWP Telecom'!I20+'BWP ADMS'!I20+'Future Project 04'!I20+'Future Project 05'!I20+'Future Project 07'!I20+'Future Project 06'!I20+MERALCO!I20+NIPSCO_EMS!I20+'NV Energy'!I20+'PEA-ProEN_TH'!I20+SDGE!I20+'Future Project 09'!I20+TPC!I20+Lansing!I20+USTDA_IN_BYPL!I20+USTDA_Energisa!I20+CEATI!I20+WB_EVN!I20+ANDE_ADMS!I20+'Future Project 08'!I20+'Future Project 03'!I20+Barbados!I20+'ISG PSEGLI'!I20+UNOPS_VN!I20+'USTDA_EC_CELEC-EP'!I20+'Avangrid ADMS'!J20</f>
        <v>62</v>
      </c>
      <c r="J20" s="245">
        <f>'AEP D_Nexus'!J20+'ATCO_OMS Support'!J20+Avangrid_NY!J20+'BEL_ED-LF'!J20+MEC_BHER!J20+'BWP Telecom'!J20+'BWP ADMS'!J20+'Future Project 04'!J20+'Future Project 05'!J20+'Future Project 07'!J20+'Future Project 06'!J20+MERALCO!J20+NIPSCO_EMS!J20+'NV Energy'!J20+'PEA-ProEN_TH'!J20+SDGE!J20+'Future Project 09'!J20+TPC!J20+Lansing!J20+USTDA_IN_BYPL!J20+USTDA_Energisa!J20+CEATI!J20+WB_EVN!J20+ANDE_ADMS!J20+'Future Project 08'!J20+'Future Project 03'!J20+Barbados!J20+'ISG PSEGLI'!J20+UNOPS_VN!J20+'USTDA_EC_CELEC-EP'!J20+'Avangrid ADMS'!K20</f>
        <v>168</v>
      </c>
      <c r="K20" s="245">
        <f>'AEP D_Nexus'!K20+'ATCO_OMS Support'!K20+Avangrid_NY!K20+'BEL_ED-LF'!K20+MEC_BHER!K20+'BWP Telecom'!K20+'BWP ADMS'!K20+'Future Project 04'!K20+'Future Project 05'!K20+'Future Project 07'!K20+'Future Project 06'!K20+MERALCO!K20+NIPSCO_EMS!K20+'NV Energy'!K20+'PEA-ProEN_TH'!K20+SDGE!K20+'Future Project 09'!K20+TPC!K20+Lansing!K20+USTDA_IN_BYPL!K20+USTDA_Energisa!K20+CEATI!K20+WB_EVN!K20+ANDE_ADMS!K20+'Future Project 08'!K20+'Future Project 03'!K20+Barbados!K20+'ISG PSEGLI'!K20+UNOPS_VN!K20+'USTDA_EC_CELEC-EP'!K20+'Avangrid ADMS'!L20</f>
        <v>40</v>
      </c>
      <c r="L20" s="245">
        <f>'AEP D_Nexus'!L20+'ATCO_OMS Support'!L20+Avangrid_NY!L20+'BEL_ED-LF'!L20+MEC_BHER!L20+'BWP Telecom'!L20+'BWP ADMS'!L20+'Future Project 04'!L20+'Future Project 05'!L20+'Future Project 07'!L20+'Future Project 06'!L20+MERALCO!L20+NIPSCO_EMS!L20+'NV Energy'!L20+'PEA-ProEN_TH'!L20+SDGE!L20+'Future Project 09'!L20+TPC!L20+Lansing!L20+USTDA_IN_BYPL!L20+USTDA_Energisa!L20+CEATI!L20+WB_EVN!L20+ANDE_ADMS!L20+'Future Project 08'!L20+'Future Project 03'!L20+Barbados!L20+'ISG PSEGLI'!L20+UNOPS_VN!L20+'USTDA_EC_CELEC-EP'!L20+'Avangrid ADMS'!M20</f>
        <v>118</v>
      </c>
      <c r="M20" s="245">
        <f>'AEP D_Nexus'!M20+'ATCO_OMS Support'!M20+Avangrid_NY!M20+'BEL_ED-LF'!M20+MEC_BHER!M20+'BWP Telecom'!M20+'BWP ADMS'!M20+'Future Project 04'!M20+'Future Project 05'!M20+'Future Project 07'!M20+'Future Project 06'!M20+MERALCO!M20+NIPSCO_EMS!M20+'NV Energy'!M20+'PEA-ProEN_TH'!M20+SDGE!M20+'Future Project 09'!M20+TPC!M20+Lansing!M20+USTDA_IN_BYPL!M20+USTDA_Energisa!M20+CEATI!M20+WB_EVN!M20+ANDE_ADMS!M20+'Future Project 08'!M20+'Future Project 03'!M20+Barbados!M20+'ISG PSEGLI'!M20+UNOPS_VN!M20+'USTDA_EC_CELEC-EP'!M20+'Avangrid ADMS'!N20</f>
        <v>53</v>
      </c>
      <c r="N20" s="245">
        <f>'AEP D_Nexus'!N20+'ATCO_OMS Support'!N20+Avangrid_NY!N20+'BEL_ED-LF'!N20+MEC_BHER!N20+'BWP Telecom'!N20+'BWP ADMS'!N20+'Future Project 04'!N20+'Future Project 05'!N20+'Future Project 07'!N20+'Future Project 06'!N20+MERALCO!N20+NIPSCO_EMS!N20+'NV Energy'!N20+'PEA-ProEN_TH'!N20+SDGE!N20+'Future Project 09'!N20+TPC!N20+Lansing!N20+USTDA_IN_BYPL!N20+USTDA_Energisa!N20+CEATI!N20+WB_EVN!N20+ANDE_ADMS!N20+'Future Project 08'!N20+'Future Project 03'!N20+Barbados!N20+'ISG PSEGLI'!N20+UNOPS_VN!N20+'USTDA_EC_CELEC-EP'!N20+'Avangrid ADMS'!O20</f>
        <v>119</v>
      </c>
      <c r="O20" s="245">
        <f>'AEP D_Nexus'!O20+'ATCO_OMS Support'!O20+Avangrid_NY!O20+'BEL_ED-LF'!O20+MEC_BHER!O20+'BWP Telecom'!O20+'BWP ADMS'!O20+'Future Project 04'!O20+'Future Project 05'!O20+'Future Project 07'!O20+'Future Project 06'!O20+MERALCO!O20+NIPSCO_EMS!O20+'NV Energy'!O20+'PEA-ProEN_TH'!O20+SDGE!O20+'Future Project 09'!O20+TPC!O20+Lansing!O20+USTDA_IN_BYPL!O20+USTDA_Energisa!O20+CEATI!O20+WB_EVN!O20+ANDE_ADMS!O20+'Future Project 08'!O20+'Future Project 03'!O20+Barbados!O20+'ISG PSEGLI'!O20+UNOPS_VN!O20+'USTDA_EC_CELEC-EP'!O20+'Avangrid ADMS'!P20</f>
        <v>120</v>
      </c>
      <c r="P20" s="245">
        <f>'AEP D_Nexus'!P20+'ATCO_OMS Support'!P20+Avangrid_NY!P20+'BEL_ED-LF'!P20+MEC_BHER!P20+'BWP Telecom'!P20+'BWP ADMS'!P20+'Future Project 04'!P20+'Future Project 05'!P20+'Future Project 07'!P20+'Future Project 06'!P20+MERALCO!P20+NIPSCO_EMS!P20+'NV Energy'!P20+'PEA-ProEN_TH'!P20+SDGE!P20+'Future Project 09'!P20+TPC!P20+Lansing!P20+USTDA_IN_BYPL!P20+USTDA_Energisa!P20+CEATI!P20+WB_EVN!P20+ANDE_ADMS!P20+'Future Project 08'!P20+'Future Project 03'!P20+Barbados!P20+'ISG PSEGLI'!P20+UNOPS_VN!P20+'USTDA_EC_CELEC-EP'!P20+'Avangrid ADMS'!Q20</f>
        <v>0</v>
      </c>
      <c r="Q20" s="245">
        <f>'AEP D_Nexus'!Q20+'ATCO_OMS Support'!Q20+Avangrid_NY!Q20+'BEL_ED-LF'!Q20+MEC_BHER!Q20+'BWP Telecom'!Q20+'BWP ADMS'!Q20+'Future Project 04'!Q20+'Future Project 05'!Q20+'Future Project 07'!Q20+'Future Project 06'!Q20+MERALCO!Q20+NIPSCO_EMS!Q20+'NV Energy'!Q20+'PEA-ProEN_TH'!Q20+SDGE!Q20+'Future Project 09'!Q20+TPC!Q20+Lansing!Q20+USTDA_IN_BYPL!Q20+USTDA_Energisa!Q20+CEATI!Q20+WB_EVN!Q20+ANDE_ADMS!Q20+'Future Project 08'!Q20+'Future Project 03'!Q20+Barbados!Q20+'ISG PSEGLI'!Q20+UNOPS_VN!Q20+'USTDA_EC_CELEC-EP'!Q20+'Avangrid ADMS'!R20</f>
        <v>0</v>
      </c>
      <c r="R20" s="245">
        <f>'AEP D_Nexus'!R20+'ATCO_OMS Support'!R20+Avangrid_NY!R20+'BEL_ED-LF'!R20+MEC_BHER!R20+'BWP Telecom'!R20+'BWP ADMS'!R20+'Future Project 04'!R20+'Future Project 05'!R20+'Future Project 07'!R20+'Future Project 06'!R20+MERALCO!R20+NIPSCO_EMS!R20+'NV Energy'!R20+'PEA-ProEN_TH'!R20+SDGE!R20+'Future Project 09'!R20+TPC!R20+Lansing!R20+USTDA_IN_BYPL!R20+USTDA_Energisa!R20+CEATI!R20+WB_EVN!R20+ANDE_ADMS!R20+'Future Project 08'!R20+'Future Project 03'!R20+Barbados!R20+'ISG PSEGLI'!R20+UNOPS_VN!R20+'USTDA_EC_CELEC-EP'!R20+'Avangrid ADMS'!S20</f>
        <v>0</v>
      </c>
      <c r="S20" s="216">
        <f>'AEP D_Nexus'!S20+'ATCO_OMS Support'!S20+Avangrid_NY!S20+'BEL_ED-LF'!S20+MEC_BHER!S20+'BWP Telecom'!S20+'BWP ADMS'!S20+'Future Project 04'!S20+'Future Project 05'!S20+'Future Project 07'!S20+'Future Project 06'!S20+MERALCO!S20+NIPSCO_EMS!S20+'NV Energy'!S20+'PEA-ProEN_TH'!S20+SDGE!S20+'Future Project 09'!S20+TPC!S20+Lansing!S20+USTDA_IN_BYPL!S20+USTDA_Energisa!S20+CEATI!S20+WB_EVN!S20+ANDE_ADMS!S20+'Future Project 08'!S20+'Future Project 03'!S20+Barbados!S20+'ISG PSEGLI'!S20+UNOPS_VN!S20+'USTDA_EC_CELEC-EP'!S20+'Avangrid ADMS'!T20</f>
        <v>0</v>
      </c>
      <c r="T20" s="216">
        <f>'AEP D_Nexus'!T20+'ATCO_OMS Support'!T20+Avangrid_NY!T20+'BEL_ED-LF'!T20+MEC_BHER!T20+'BWP Telecom'!T20+'BWP ADMS'!T20+'Future Project 04'!T20+'Future Project 05'!T20+'Future Project 07'!T20+'Future Project 06'!T20+MERALCO!T20+NIPSCO_EMS!T20+'NV Energy'!T20+'PEA-ProEN_TH'!T20+SDGE!T20+'Future Project 09'!T20+TPC!T20+Lansing!T20+USTDA_IN_BYPL!T20+USTDA_Energisa!T20+CEATI!T20+WB_EVN!T20+ANDE_ADMS!T20+'Future Project 08'!T20+'Future Project 03'!T20+Barbados!T20+'ISG PSEGLI'!T20+UNOPS_VN!T20+'USTDA_EC_CELEC-EP'!T20+'Avangrid ADMS'!U20</f>
        <v>0</v>
      </c>
      <c r="U20" s="216">
        <f>'AEP D_Nexus'!U20+'ATCO_OMS Support'!U20+Avangrid_NY!U20+'BEL_ED-LF'!U20+MEC_BHER!U20+'BWP Telecom'!U20+'BWP ADMS'!U20+'Future Project 04'!U20+'Future Project 05'!U20+'Future Project 07'!U20+'Future Project 06'!U20+MERALCO!U20+NIPSCO_EMS!U20+'NV Energy'!U20+'PEA-ProEN_TH'!U20+SDGE!U20+'Future Project 09'!U20+TPC!U20+Lansing!U20+USTDA_IN_BYPL!U20+USTDA_Energisa!U20+CEATI!U20+WB_EVN!U20+ANDE_ADMS!U20+'Future Project 08'!U20+'Future Project 03'!U20+Barbados!U20+'ISG PSEGLI'!U20+UNOPS_VN!U20+'USTDA_EC_CELEC-EP'!U20+'Avangrid ADMS'!V20</f>
        <v>0</v>
      </c>
      <c r="V20" s="216">
        <f>'AEP D_Nexus'!V20+'ATCO_OMS Support'!V20+Avangrid_NY!V20+'BEL_ED-LF'!V20+MEC_BHER!V20+'BWP Telecom'!V20+'BWP ADMS'!V20+'Future Project 04'!V20+'Future Project 05'!V20+'Future Project 07'!V20+'Future Project 06'!V20+MERALCO!V20+NIPSCO_EMS!V20+'NV Energy'!V20+'PEA-ProEN_TH'!V20+SDGE!V20+'Future Project 09'!V20+TPC!V20+Lansing!V20+USTDA_IN_BYPL!V20+USTDA_Energisa!V20+CEATI!V20+WB_EVN!V20+ANDE_ADMS!V20+'Future Project 08'!V20+'Future Project 03'!V20+Barbados!V20+'ISG PSEGLI'!V20+UNOPS_VN!V20+'USTDA_EC_CELEC-EP'!V20+'Avangrid ADMS'!W20</f>
        <v>0</v>
      </c>
      <c r="W20" s="216">
        <f>'AEP D_Nexus'!W20+'ATCO_OMS Support'!W20+Avangrid_NY!W20+'BEL_ED-LF'!W20+MEC_BHER!W20+'BWP Telecom'!W20+'BWP ADMS'!W20+'Future Project 04'!W20+'Future Project 05'!W20+'Future Project 07'!W20+'Future Project 06'!W20+MERALCO!W20+NIPSCO_EMS!W20+'NV Energy'!W20+'PEA-ProEN_TH'!W20+SDGE!W20+'Future Project 09'!W20+TPC!W20+Lansing!W20+USTDA_IN_BYPL!W20+USTDA_Energisa!W20+CEATI!W20+WB_EVN!W20+ANDE_ADMS!W20+'Future Project 08'!W20+'Future Project 03'!W20+Barbados!W20+'ISG PSEGLI'!W20+UNOPS_VN!W20+'USTDA_EC_CELEC-EP'!W20+'Avangrid ADMS'!X20</f>
        <v>0</v>
      </c>
      <c r="X20" s="216">
        <f>'AEP D_Nexus'!X20+'ATCO_OMS Support'!X20+Avangrid_NY!X20+'BEL_ED-LF'!X20+MEC_BHER!X20+'BWP Telecom'!X20+'BWP ADMS'!X20+'Future Project 04'!X20+'Future Project 05'!X20+'Future Project 07'!X20+'Future Project 06'!X20+MERALCO!X20+NIPSCO_EMS!X20+'NV Energy'!X20+'PEA-ProEN_TH'!X20+SDGE!X20+'Future Project 09'!X20+TPC!X20+Lansing!X20+USTDA_IN_BYPL!X20+USTDA_Energisa!X20+CEATI!X20+WB_EVN!X20+ANDE_ADMS!X20+'Future Project 08'!X20+'Future Project 03'!X20+Barbados!X20+'ISG PSEGLI'!X20+UNOPS_VN!X20+'USTDA_EC_CELEC-EP'!X20+'Avangrid ADMS'!Y20</f>
        <v>0</v>
      </c>
      <c r="Y20" s="216">
        <f>'AEP D_Nexus'!Y20+'ATCO_OMS Support'!Y20+Avangrid_NY!Y20+'BEL_ED-LF'!Y20+MEC_BHER!Y20+'BWP Telecom'!Y20+'BWP ADMS'!Y20+'Future Project 04'!Y20+'Future Project 05'!Y20+'Future Project 07'!Y20+'Future Project 06'!Y20+MERALCO!Y20+NIPSCO_EMS!Y20+'NV Energy'!Y20+'PEA-ProEN_TH'!Y20+SDGE!Y20+'Future Project 09'!Y20+TPC!Y20+Lansing!Y20+USTDA_IN_BYPL!Y20+USTDA_Energisa!Y20+CEATI!Y20+WB_EVN!Y20+ANDE_ADMS!Y20+'Future Project 08'!Y20+'Future Project 03'!Y20+Barbados!Y20+'ISG PSEGLI'!Y20+UNOPS_VN!Y20+'USTDA_EC_CELEC-EP'!Y20+'Avangrid ADMS'!Z20</f>
        <v>0</v>
      </c>
      <c r="Z20" s="216">
        <f>'AEP D_Nexus'!Z20+'ATCO_OMS Support'!Z20+Avangrid_NY!Z20+'BEL_ED-LF'!Z20+MEC_BHER!Z20+'BWP Telecom'!Z20+'BWP ADMS'!Z20+'Future Project 04'!Z20+'Future Project 05'!Z20+'Future Project 07'!Z20+'Future Project 06'!Z20+MERALCO!Z20+NIPSCO_EMS!Z20+'NV Energy'!Z20+'PEA-ProEN_TH'!Z20+SDGE!Z20+'Future Project 09'!Z20+TPC!Z20+Lansing!Z20+USTDA_IN_BYPL!Z20+USTDA_Energisa!Z20+CEATI!Z20+WB_EVN!Z20+ANDE_ADMS!Z20+'Future Project 08'!Z20+'Future Project 03'!Z20+Barbados!Z20+'ISG PSEGLI'!Z20+UNOPS_VN!Z20+'USTDA_EC_CELEC-EP'!Z20+'Avangrid ADMS'!AA20</f>
        <v>0</v>
      </c>
      <c r="AA20" s="144">
        <f t="shared" si="4"/>
        <v>674</v>
      </c>
      <c r="AB20" s="144">
        <f t="shared" si="0"/>
        <v>1004</v>
      </c>
      <c r="AC20" s="2">
        <f t="shared" si="1"/>
        <v>0.48982558139534882</v>
      </c>
      <c r="AD20" s="2">
        <f t="shared" si="2"/>
        <v>0.50401606425702816</v>
      </c>
    </row>
    <row r="21" spans="2:30" x14ac:dyDescent="0.55000000000000004">
      <c r="B21" s="65" t="s">
        <v>86</v>
      </c>
      <c r="C21" s="245">
        <f>'AEP D_Nexus'!C21+'ATCO_OMS Support'!C21+Avangrid_NY!C21+'BEL_ED-LF'!C21+MEC_BHER!C21+'BWP Telecom'!C21+'BWP ADMS'!C21+'Future Project 04'!C21+'Future Project 05'!C21+'Future Project 07'!C21+'Future Project 06'!C21+MERALCO!C21+NIPSCO_EMS!C21+'NV Energy'!C21+'PEA-ProEN_TH'!C21+SDGE!C21+'Future Project 09'!C21+TPC!C21+Lansing!C21+USTDA_IN_BYPL!C21+USTDA_Energisa!C21+CEATI!C21+WB_EVN!C21+ANDE_ADMS!C21+'Future Project 08'!C21+'Future Project 03'!C21+Barbados!C21+'ISG PSEGLI'!C21+UNOPS_VN!C21+'USTDA_EC_CELEC-EP'!C21+'Avangrid ADMS'!D21</f>
        <v>60</v>
      </c>
      <c r="D21" s="245">
        <f>'AEP D_Nexus'!D21+'ATCO_OMS Support'!D21+Avangrid_NY!D21+'BEL_ED-LF'!D21+MEC_BHER!D21+'BWP Telecom'!D21+'BWP ADMS'!D21+'Future Project 04'!D21+'Future Project 05'!D21+'Future Project 07'!D21+'Future Project 06'!D21+MERALCO!D21+NIPSCO_EMS!D21+'NV Energy'!D21+'PEA-ProEN_TH'!D21+SDGE!D21+'Future Project 09'!D21+TPC!D21+Lansing!D21+USTDA_IN_BYPL!D21+USTDA_Energisa!D21+CEATI!D21+WB_EVN!D21+ANDE_ADMS!D21+'Future Project 08'!D21+'Future Project 03'!D21+Barbados!D21+'ISG PSEGLI'!D21+UNOPS_VN!D21+'USTDA_EC_CELEC-EP'!D21+'Avangrid ADMS'!E21</f>
        <v>75</v>
      </c>
      <c r="E21" s="245">
        <f>'AEP D_Nexus'!E21+'ATCO_OMS Support'!E21+Avangrid_NY!E21+'BEL_ED-LF'!E21+MEC_BHER!E21+'BWP Telecom'!E21+'BWP ADMS'!E21+'Future Project 04'!E21+'Future Project 05'!E21+'Future Project 07'!E21+'Future Project 06'!E21+MERALCO!E21+NIPSCO_EMS!E21+'NV Energy'!E21+'PEA-ProEN_TH'!E21+SDGE!E21+'Future Project 09'!E21+TPC!E21+Lansing!E21+USTDA_IN_BYPL!E21+USTDA_Energisa!E21+CEATI!E21+WB_EVN!E21+ANDE_ADMS!E21+'Future Project 08'!E21+'Future Project 03'!E21+Barbados!E21+'ISG PSEGLI'!E21+UNOPS_VN!E21+'USTDA_EC_CELEC-EP'!E21+'Avangrid ADMS'!F21</f>
        <v>84</v>
      </c>
      <c r="F21" s="245">
        <f>'AEP D_Nexus'!F21+'ATCO_OMS Support'!F21+Avangrid_NY!F21+'BEL_ED-LF'!F21+MEC_BHER!F21+'BWP Telecom'!F21+'BWP ADMS'!F21+'Future Project 04'!F21+'Future Project 05'!F21+'Future Project 07'!F21+'Future Project 06'!F21+MERALCO!F21+NIPSCO_EMS!F21+'NV Energy'!F21+'PEA-ProEN_TH'!F21+SDGE!F21+'Future Project 09'!F21+TPC!F21+Lansing!F21+USTDA_IN_BYPL!F21+USTDA_Energisa!F21+CEATI!F21+WB_EVN!F21+ANDE_ADMS!F21+'Future Project 08'!F21+'Future Project 03'!F21+Barbados!F21+'ISG PSEGLI'!F21+UNOPS_VN!F21+'USTDA_EC_CELEC-EP'!F21+'Avangrid ADMS'!G21</f>
        <v>80</v>
      </c>
      <c r="G21" s="245">
        <f>'AEP D_Nexus'!G21+'ATCO_OMS Support'!G21+Avangrid_NY!G21+'BEL_ED-LF'!G21+MEC_BHER!G21+'BWP Telecom'!G21+'BWP ADMS'!G21+'Future Project 04'!G21+'Future Project 05'!G21+'Future Project 07'!G21+'Future Project 06'!G21+MERALCO!G21+NIPSCO_EMS!G21+'NV Energy'!G21+'PEA-ProEN_TH'!G21+SDGE!G21+'Future Project 09'!G21+TPC!G21+Lansing!G21+USTDA_IN_BYPL!G21+USTDA_Energisa!G21+CEATI!G21+WB_EVN!G21+ANDE_ADMS!G21+'Future Project 08'!G21+'Future Project 03'!G21+Barbados!G21+'ISG PSEGLI'!G21+UNOPS_VN!G21+'USTDA_EC_CELEC-EP'!G21+'Avangrid ADMS'!H21</f>
        <v>124.5</v>
      </c>
      <c r="H21" s="245">
        <f>'AEP D_Nexus'!H21+'ATCO_OMS Support'!H21+Avangrid_NY!H21+'BEL_ED-LF'!H21+MEC_BHER!H21+'BWP Telecom'!H21+'BWP ADMS'!H21+'Future Project 04'!H21+'Future Project 05'!H21+'Future Project 07'!H21+'Future Project 06'!H21+MERALCO!H21+NIPSCO_EMS!H21+'NV Energy'!H21+'PEA-ProEN_TH'!H21+SDGE!H21+'Future Project 09'!H21+TPC!H21+Lansing!H21+USTDA_IN_BYPL!H21+USTDA_Energisa!H21+CEATI!H21+WB_EVN!H21+ANDE_ADMS!H21+'Future Project 08'!H21+'Future Project 03'!H21+Barbados!H21+'ISG PSEGLI'!H21+UNOPS_VN!H21+'USTDA_EC_CELEC-EP'!H21+'Avangrid ADMS'!I21</f>
        <v>180</v>
      </c>
      <c r="I21" s="245">
        <f>'AEP D_Nexus'!I21+'ATCO_OMS Support'!I21+Avangrid_NY!I21+'BEL_ED-LF'!I21+MEC_BHER!I21+'BWP Telecom'!I21+'BWP ADMS'!I21+'Future Project 04'!I21+'Future Project 05'!I21+'Future Project 07'!I21+'Future Project 06'!I21+MERALCO!I21+NIPSCO_EMS!I21+'NV Energy'!I21+'PEA-ProEN_TH'!I21+SDGE!I21+'Future Project 09'!I21+TPC!I21+Lansing!I21+USTDA_IN_BYPL!I21+USTDA_Energisa!I21+CEATI!I21+WB_EVN!I21+ANDE_ADMS!I21+'Future Project 08'!I21+'Future Project 03'!I21+Barbados!I21+'ISG PSEGLI'!I21+UNOPS_VN!I21+'USTDA_EC_CELEC-EP'!I21+'Avangrid ADMS'!J21</f>
        <v>40</v>
      </c>
      <c r="J21" s="245">
        <f>'AEP D_Nexus'!J21+'ATCO_OMS Support'!J21+Avangrid_NY!J21+'BEL_ED-LF'!J21+MEC_BHER!J21+'BWP Telecom'!J21+'BWP ADMS'!J21+'Future Project 04'!J21+'Future Project 05'!J21+'Future Project 07'!J21+'Future Project 06'!J21+MERALCO!J21+NIPSCO_EMS!J21+'NV Energy'!J21+'PEA-ProEN_TH'!J21+SDGE!J21+'Future Project 09'!J21+TPC!J21+Lansing!J21+USTDA_IN_BYPL!J21+USTDA_Energisa!J21+CEATI!J21+WB_EVN!J21+ANDE_ADMS!J21+'Future Project 08'!J21+'Future Project 03'!J21+Barbados!J21+'ISG PSEGLI'!J21+UNOPS_VN!J21+'USTDA_EC_CELEC-EP'!J21+'Avangrid ADMS'!K21</f>
        <v>68</v>
      </c>
      <c r="K21" s="245">
        <f>'AEP D_Nexus'!K21+'ATCO_OMS Support'!K21+Avangrid_NY!K21+'BEL_ED-LF'!K21+MEC_BHER!K21+'BWP Telecom'!K21+'BWP ADMS'!K21+'Future Project 04'!K21+'Future Project 05'!K21+'Future Project 07'!K21+'Future Project 06'!K21+MERALCO!K21+NIPSCO_EMS!K21+'NV Energy'!K21+'PEA-ProEN_TH'!K21+SDGE!K21+'Future Project 09'!K21+TPC!K21+Lansing!K21+USTDA_IN_BYPL!K21+USTDA_Energisa!K21+CEATI!K21+WB_EVN!K21+ANDE_ADMS!K21+'Future Project 08'!K21+'Future Project 03'!K21+Barbados!K21+'ISG PSEGLI'!K21+UNOPS_VN!K21+'USTDA_EC_CELEC-EP'!K21+'Avangrid ADMS'!L21</f>
        <v>84</v>
      </c>
      <c r="L21" s="245">
        <f>'AEP D_Nexus'!L21+'ATCO_OMS Support'!L21+Avangrid_NY!L21+'BEL_ED-LF'!L21+MEC_BHER!L21+'BWP Telecom'!L21+'BWP ADMS'!L21+'Future Project 04'!L21+'Future Project 05'!L21+'Future Project 07'!L21+'Future Project 06'!L21+MERALCO!L21+NIPSCO_EMS!L21+'NV Energy'!L21+'PEA-ProEN_TH'!L21+SDGE!L21+'Future Project 09'!L21+TPC!L21+Lansing!L21+USTDA_IN_BYPL!L21+USTDA_Energisa!L21+CEATI!L21+WB_EVN!L21+ANDE_ADMS!L21+'Future Project 08'!L21+'Future Project 03'!L21+Barbados!L21+'ISG PSEGLI'!L21+UNOPS_VN!L21+'USTDA_EC_CELEC-EP'!L21+'Avangrid ADMS'!M21</f>
        <v>76</v>
      </c>
      <c r="M21" s="245">
        <f>'AEP D_Nexus'!M21+'ATCO_OMS Support'!M21+Avangrid_NY!M21+'BEL_ED-LF'!M21+MEC_BHER!M21+'BWP Telecom'!M21+'BWP ADMS'!M21+'Future Project 04'!M21+'Future Project 05'!M21+'Future Project 07'!M21+'Future Project 06'!M21+MERALCO!M21+NIPSCO_EMS!M21+'NV Energy'!M21+'PEA-ProEN_TH'!M21+SDGE!M21+'Future Project 09'!M21+TPC!M21+Lansing!M21+USTDA_IN_BYPL!M21+USTDA_Energisa!M21+CEATI!M21+WB_EVN!M21+ANDE_ADMS!M21+'Future Project 08'!M21+'Future Project 03'!M21+Barbados!M21+'ISG PSEGLI'!M21+UNOPS_VN!M21+'USTDA_EC_CELEC-EP'!M21+'Avangrid ADMS'!N21</f>
        <v>108</v>
      </c>
      <c r="N21" s="245">
        <f>'AEP D_Nexus'!N21+'ATCO_OMS Support'!N21+Avangrid_NY!N21+'BEL_ED-LF'!N21+MEC_BHER!N21+'BWP Telecom'!N21+'BWP ADMS'!N21+'Future Project 04'!N21+'Future Project 05'!N21+'Future Project 07'!N21+'Future Project 06'!N21+MERALCO!N21+NIPSCO_EMS!N21+'NV Energy'!N21+'PEA-ProEN_TH'!N21+SDGE!N21+'Future Project 09'!N21+TPC!N21+Lansing!N21+USTDA_IN_BYPL!N21+USTDA_Energisa!N21+CEATI!N21+WB_EVN!N21+ANDE_ADMS!N21+'Future Project 08'!N21+'Future Project 03'!N21+Barbados!N21+'ISG PSEGLI'!N21+UNOPS_VN!N21+'USTDA_EC_CELEC-EP'!N21+'Avangrid ADMS'!O21</f>
        <v>84</v>
      </c>
      <c r="O21" s="245">
        <f>'AEP D_Nexus'!O21+'ATCO_OMS Support'!O21+Avangrid_NY!O21+'BEL_ED-LF'!O21+MEC_BHER!O21+'BWP Telecom'!O21+'BWP ADMS'!O21+'Future Project 04'!O21+'Future Project 05'!O21+'Future Project 07'!O21+'Future Project 06'!O21+MERALCO!O21+NIPSCO_EMS!O21+'NV Energy'!O21+'PEA-ProEN_TH'!O21+SDGE!O21+'Future Project 09'!O21+TPC!O21+Lansing!O21+USTDA_IN_BYPL!O21+USTDA_Energisa!O21+CEATI!O21+WB_EVN!O21+ANDE_ADMS!O21+'Future Project 08'!O21+'Future Project 03'!O21+Barbados!O21+'ISG PSEGLI'!O21+UNOPS_VN!O21+'USTDA_EC_CELEC-EP'!O21+'Avangrid ADMS'!P21</f>
        <v>120</v>
      </c>
      <c r="P21" s="245">
        <f>'AEP D_Nexus'!P21+'ATCO_OMS Support'!P21+Avangrid_NY!P21+'BEL_ED-LF'!P21+MEC_BHER!P21+'BWP Telecom'!P21+'BWP ADMS'!P21+'Future Project 04'!P21+'Future Project 05'!P21+'Future Project 07'!P21+'Future Project 06'!P21+MERALCO!P21+NIPSCO_EMS!P21+'NV Energy'!P21+'PEA-ProEN_TH'!P21+SDGE!P21+'Future Project 09'!P21+TPC!P21+Lansing!P21+USTDA_IN_BYPL!P21+USTDA_Energisa!P21+CEATI!P21+WB_EVN!P21+ANDE_ADMS!P21+'Future Project 08'!P21+'Future Project 03'!P21+Barbados!P21+'ISG PSEGLI'!P21+UNOPS_VN!P21+'USTDA_EC_CELEC-EP'!P21+'Avangrid ADMS'!Q21</f>
        <v>0</v>
      </c>
      <c r="Q21" s="245">
        <f>'AEP D_Nexus'!Q21+'ATCO_OMS Support'!Q21+Avangrid_NY!Q21+'BEL_ED-LF'!Q21+MEC_BHER!Q21+'BWP Telecom'!Q21+'BWP ADMS'!Q21+'Future Project 04'!Q21+'Future Project 05'!Q21+'Future Project 07'!Q21+'Future Project 06'!Q21+MERALCO!Q21+NIPSCO_EMS!Q21+'NV Energy'!Q21+'PEA-ProEN_TH'!Q21+SDGE!Q21+'Future Project 09'!Q21+TPC!Q21+Lansing!Q21+USTDA_IN_BYPL!Q21+USTDA_Energisa!Q21+CEATI!Q21+WB_EVN!Q21+ANDE_ADMS!Q21+'Future Project 08'!Q21+'Future Project 03'!Q21+Barbados!Q21+'ISG PSEGLI'!Q21+UNOPS_VN!Q21+'USTDA_EC_CELEC-EP'!Q21+'Avangrid ADMS'!R21</f>
        <v>0</v>
      </c>
      <c r="R21" s="245">
        <f>'AEP D_Nexus'!R21+'ATCO_OMS Support'!R21+Avangrid_NY!R21+'BEL_ED-LF'!R21+MEC_BHER!R21+'BWP Telecom'!R21+'BWP ADMS'!R21+'Future Project 04'!R21+'Future Project 05'!R21+'Future Project 07'!R21+'Future Project 06'!R21+MERALCO!R21+NIPSCO_EMS!R21+'NV Energy'!R21+'PEA-ProEN_TH'!R21+SDGE!R21+'Future Project 09'!R21+TPC!R21+Lansing!R21+USTDA_IN_BYPL!R21+USTDA_Energisa!R21+CEATI!R21+WB_EVN!R21+ANDE_ADMS!R21+'Future Project 08'!R21+'Future Project 03'!R21+Barbados!R21+'ISG PSEGLI'!R21+UNOPS_VN!R21+'USTDA_EC_CELEC-EP'!R21+'Avangrid ADMS'!S21</f>
        <v>0</v>
      </c>
      <c r="S21" s="216">
        <f>'AEP D_Nexus'!S21+'ATCO_OMS Support'!S21+Avangrid_NY!S21+'BEL_ED-LF'!S21+MEC_BHER!S21+'BWP Telecom'!S21+'BWP ADMS'!S21+'Future Project 04'!S21+'Future Project 05'!S21+'Future Project 07'!S21+'Future Project 06'!S21+MERALCO!S21+NIPSCO_EMS!S21+'NV Energy'!S21+'PEA-ProEN_TH'!S21+SDGE!S21+'Future Project 09'!S21+TPC!S21+Lansing!S21+USTDA_IN_BYPL!S21+USTDA_Energisa!S21+CEATI!S21+WB_EVN!S21+ANDE_ADMS!S21+'Future Project 08'!S21+'Future Project 03'!S21+Barbados!S21+'ISG PSEGLI'!S21+UNOPS_VN!S21+'USTDA_EC_CELEC-EP'!S21+'Avangrid ADMS'!T21</f>
        <v>0</v>
      </c>
      <c r="T21" s="216">
        <f>'AEP D_Nexus'!T21+'ATCO_OMS Support'!T21+Avangrid_NY!T21+'BEL_ED-LF'!T21+MEC_BHER!T21+'BWP Telecom'!T21+'BWP ADMS'!T21+'Future Project 04'!T21+'Future Project 05'!T21+'Future Project 07'!T21+'Future Project 06'!T21+MERALCO!T21+NIPSCO_EMS!T21+'NV Energy'!T21+'PEA-ProEN_TH'!T21+SDGE!T21+'Future Project 09'!T21+TPC!T21+Lansing!T21+USTDA_IN_BYPL!T21+USTDA_Energisa!T21+CEATI!T21+WB_EVN!T21+ANDE_ADMS!T21+'Future Project 08'!T21+'Future Project 03'!T21+Barbados!T21+'ISG PSEGLI'!T21+UNOPS_VN!T21+'USTDA_EC_CELEC-EP'!T21+'Avangrid ADMS'!U21</f>
        <v>0</v>
      </c>
      <c r="U21" s="216">
        <f>'AEP D_Nexus'!U21+'ATCO_OMS Support'!U21+Avangrid_NY!U21+'BEL_ED-LF'!U21+MEC_BHER!U21+'BWP Telecom'!U21+'BWP ADMS'!U21+'Future Project 04'!U21+'Future Project 05'!U21+'Future Project 07'!U21+'Future Project 06'!U21+MERALCO!U21+NIPSCO_EMS!U21+'NV Energy'!U21+'PEA-ProEN_TH'!U21+SDGE!U21+'Future Project 09'!U21+TPC!U21+Lansing!U21+USTDA_IN_BYPL!U21+USTDA_Energisa!U21+CEATI!U21+WB_EVN!U21+ANDE_ADMS!U21+'Future Project 08'!U21+'Future Project 03'!U21+Barbados!U21+'ISG PSEGLI'!U21+UNOPS_VN!U21+'USTDA_EC_CELEC-EP'!U21+'Avangrid ADMS'!V21</f>
        <v>0</v>
      </c>
      <c r="V21" s="216">
        <f>'AEP D_Nexus'!V21+'ATCO_OMS Support'!V21+Avangrid_NY!V21+'BEL_ED-LF'!V21+MEC_BHER!V21+'BWP Telecom'!V21+'BWP ADMS'!V21+'Future Project 04'!V21+'Future Project 05'!V21+'Future Project 07'!V21+'Future Project 06'!V21+MERALCO!V21+NIPSCO_EMS!V21+'NV Energy'!V21+'PEA-ProEN_TH'!V21+SDGE!V21+'Future Project 09'!V21+TPC!V21+Lansing!V21+USTDA_IN_BYPL!V21+USTDA_Energisa!V21+CEATI!V21+WB_EVN!V21+ANDE_ADMS!V21+'Future Project 08'!V21+'Future Project 03'!V21+Barbados!V21+'ISG PSEGLI'!V21+UNOPS_VN!V21+'USTDA_EC_CELEC-EP'!V21+'Avangrid ADMS'!W21</f>
        <v>0</v>
      </c>
      <c r="W21" s="216">
        <f>'AEP D_Nexus'!W21+'ATCO_OMS Support'!W21+Avangrid_NY!W21+'BEL_ED-LF'!W21+MEC_BHER!W21+'BWP Telecom'!W21+'BWP ADMS'!W21+'Future Project 04'!W21+'Future Project 05'!W21+'Future Project 07'!W21+'Future Project 06'!W21+MERALCO!W21+NIPSCO_EMS!W21+'NV Energy'!W21+'PEA-ProEN_TH'!W21+SDGE!W21+'Future Project 09'!W21+TPC!W21+Lansing!W21+USTDA_IN_BYPL!W21+USTDA_Energisa!W21+CEATI!W21+WB_EVN!W21+ANDE_ADMS!W21+'Future Project 08'!W21+'Future Project 03'!W21+Barbados!W21+'ISG PSEGLI'!W21+UNOPS_VN!W21+'USTDA_EC_CELEC-EP'!W21+'Avangrid ADMS'!X21</f>
        <v>0</v>
      </c>
      <c r="X21" s="216">
        <f>'AEP D_Nexus'!X21+'ATCO_OMS Support'!X21+Avangrid_NY!X21+'BEL_ED-LF'!X21+MEC_BHER!X21+'BWP Telecom'!X21+'BWP ADMS'!X21+'Future Project 04'!X21+'Future Project 05'!X21+'Future Project 07'!X21+'Future Project 06'!X21+MERALCO!X21+NIPSCO_EMS!X21+'NV Energy'!X21+'PEA-ProEN_TH'!X21+SDGE!X21+'Future Project 09'!X21+TPC!X21+Lansing!X21+USTDA_IN_BYPL!X21+USTDA_Energisa!X21+CEATI!X21+WB_EVN!X21+ANDE_ADMS!X21+'Future Project 08'!X21+'Future Project 03'!X21+Barbados!X21+'ISG PSEGLI'!X21+UNOPS_VN!X21+'USTDA_EC_CELEC-EP'!X21+'Avangrid ADMS'!Y21</f>
        <v>0</v>
      </c>
      <c r="Y21" s="216">
        <f>'AEP D_Nexus'!Y21+'ATCO_OMS Support'!Y21+Avangrid_NY!Y21+'BEL_ED-LF'!Y21+MEC_BHER!Y21+'BWP Telecom'!Y21+'BWP ADMS'!Y21+'Future Project 04'!Y21+'Future Project 05'!Y21+'Future Project 07'!Y21+'Future Project 06'!Y21+MERALCO!Y21+NIPSCO_EMS!Y21+'NV Energy'!Y21+'PEA-ProEN_TH'!Y21+SDGE!Y21+'Future Project 09'!Y21+TPC!Y21+Lansing!Y21+USTDA_IN_BYPL!Y21+USTDA_Energisa!Y21+CEATI!Y21+WB_EVN!Y21+ANDE_ADMS!Y21+'Future Project 08'!Y21+'Future Project 03'!Y21+Barbados!Y21+'ISG PSEGLI'!Y21+UNOPS_VN!Y21+'USTDA_EC_CELEC-EP'!Y21+'Avangrid ADMS'!Z21</f>
        <v>0</v>
      </c>
      <c r="Z21" s="216">
        <f>'AEP D_Nexus'!Z21+'ATCO_OMS Support'!Z21+Avangrid_NY!Z21+'BEL_ED-LF'!Z21+MEC_BHER!Z21+'BWP Telecom'!Z21+'BWP ADMS'!Z21+'Future Project 04'!Z21+'Future Project 05'!Z21+'Future Project 07'!Z21+'Future Project 06'!Z21+MERALCO!Z21+NIPSCO_EMS!Z21+'NV Energy'!Z21+'PEA-ProEN_TH'!Z21+SDGE!Z21+'Future Project 09'!Z21+TPC!Z21+Lansing!Z21+USTDA_IN_BYPL!Z21+USTDA_Energisa!Z21+CEATI!Z21+WB_EVN!Z21+ANDE_ADMS!Z21+'Future Project 08'!Z21+'Future Project 03'!Z21+Barbados!Z21+'ISG PSEGLI'!Z21+UNOPS_VN!Z21+'USTDA_EC_CELEC-EP'!Z21+'Avangrid ADMS'!AA21</f>
        <v>0</v>
      </c>
      <c r="AA21" s="144">
        <f t="shared" si="4"/>
        <v>711.5</v>
      </c>
      <c r="AB21" s="144">
        <f t="shared" si="0"/>
        <v>1063.5</v>
      </c>
      <c r="AC21" s="2">
        <f t="shared" si="1"/>
        <v>0.51707848837209303</v>
      </c>
      <c r="AD21" s="2">
        <f t="shared" si="2"/>
        <v>0.53388554216867468</v>
      </c>
    </row>
    <row r="22" spans="2:30" x14ac:dyDescent="0.55000000000000004">
      <c r="B22" s="65" t="s">
        <v>87</v>
      </c>
      <c r="C22" s="245">
        <f>'AEP D_Nexus'!C22+'ATCO_OMS Support'!C22+Avangrid_NY!C22+'BEL_ED-LF'!C22+MEC_BHER!C22+'BWP Telecom'!C22+'BWP ADMS'!C22+'Future Project 04'!C22+'Future Project 05'!C22+'Future Project 07'!C22+'Future Project 06'!C22+MERALCO!C22+NIPSCO_EMS!C22+'NV Energy'!C22+'PEA-ProEN_TH'!C22+SDGE!C22+'Future Project 09'!C22+TPC!C22+Lansing!C22+USTDA_IN_BYPL!C22+USTDA_Energisa!C22+CEATI!C22+WB_EVN!C22+ANDE_ADMS!C22+'Future Project 08'!C22+'Future Project 03'!C22+Barbados!C22+'ISG PSEGLI'!C22+UNOPS_VN!C22+'USTDA_EC_CELEC-EP'!C22+'Avangrid ADMS'!D22</f>
        <v>148</v>
      </c>
      <c r="D22" s="245">
        <f>'AEP D_Nexus'!D22+'ATCO_OMS Support'!D22+Avangrid_NY!D22+'BEL_ED-LF'!D22+MEC_BHER!D22+'BWP Telecom'!D22+'BWP ADMS'!D22+'Future Project 04'!D22+'Future Project 05'!D22+'Future Project 07'!D22+'Future Project 06'!D22+MERALCO!D22+NIPSCO_EMS!D22+'NV Energy'!D22+'PEA-ProEN_TH'!D22+SDGE!D22+'Future Project 09'!D22+TPC!D22+Lansing!D22+USTDA_IN_BYPL!D22+USTDA_Energisa!D22+CEATI!D22+WB_EVN!D22+ANDE_ADMS!D22+'Future Project 08'!D22+'Future Project 03'!D22+Barbados!D22+'ISG PSEGLI'!D22+UNOPS_VN!D22+'USTDA_EC_CELEC-EP'!D22+'Avangrid ADMS'!E22</f>
        <v>109</v>
      </c>
      <c r="E22" s="245">
        <f>'AEP D_Nexus'!E22+'ATCO_OMS Support'!E22+Avangrid_NY!E22+'BEL_ED-LF'!E22+MEC_BHER!E22+'BWP Telecom'!E22+'BWP ADMS'!E22+'Future Project 04'!E22+'Future Project 05'!E22+'Future Project 07'!E22+'Future Project 06'!E22+MERALCO!E22+NIPSCO_EMS!E22+'NV Energy'!E22+'PEA-ProEN_TH'!E22+SDGE!E22+'Future Project 09'!E22+TPC!E22+Lansing!E22+USTDA_IN_BYPL!E22+USTDA_Energisa!E22+CEATI!E22+WB_EVN!E22+ANDE_ADMS!E22+'Future Project 08'!E22+'Future Project 03'!E22+Barbados!E22+'ISG PSEGLI'!E22+UNOPS_VN!E22+'USTDA_EC_CELEC-EP'!E22+'Avangrid ADMS'!F22</f>
        <v>131</v>
      </c>
      <c r="F22" s="245">
        <f>'AEP D_Nexus'!F22+'ATCO_OMS Support'!F22+Avangrid_NY!F22+'BEL_ED-LF'!F22+MEC_BHER!F22+'BWP Telecom'!F22+'BWP ADMS'!F22+'Future Project 04'!F22+'Future Project 05'!F22+'Future Project 07'!F22+'Future Project 06'!F22+MERALCO!F22+NIPSCO_EMS!F22+'NV Energy'!F22+'PEA-ProEN_TH'!F22+SDGE!F22+'Future Project 09'!F22+TPC!F22+Lansing!F22+USTDA_IN_BYPL!F22+USTDA_Energisa!F22+CEATI!F22+WB_EVN!F22+ANDE_ADMS!F22+'Future Project 08'!F22+'Future Project 03'!F22+Barbados!F22+'ISG PSEGLI'!F22+UNOPS_VN!F22+'USTDA_EC_CELEC-EP'!F22+'Avangrid ADMS'!G22</f>
        <v>138</v>
      </c>
      <c r="G22" s="245">
        <f>'AEP D_Nexus'!G22+'ATCO_OMS Support'!G22+Avangrid_NY!G22+'BEL_ED-LF'!G22+MEC_BHER!G22+'BWP Telecom'!G22+'BWP ADMS'!G22+'Future Project 04'!G22+'Future Project 05'!G22+'Future Project 07'!G22+'Future Project 06'!G22+MERALCO!G22+NIPSCO_EMS!G22+'NV Energy'!G22+'PEA-ProEN_TH'!G22+SDGE!G22+'Future Project 09'!G22+TPC!G22+Lansing!G22+USTDA_IN_BYPL!G22+USTDA_Energisa!G22+CEATI!G22+WB_EVN!G22+ANDE_ADMS!G22+'Future Project 08'!G22+'Future Project 03'!G22+Barbados!G22+'ISG PSEGLI'!G22+UNOPS_VN!G22+'USTDA_EC_CELEC-EP'!G22+'Avangrid ADMS'!H22</f>
        <v>124</v>
      </c>
      <c r="H22" s="245">
        <f>'AEP D_Nexus'!H22+'ATCO_OMS Support'!H22+Avangrid_NY!H22+'BEL_ED-LF'!H22+MEC_BHER!H22+'BWP Telecom'!H22+'BWP ADMS'!H22+'Future Project 04'!H22+'Future Project 05'!H22+'Future Project 07'!H22+'Future Project 06'!H22+MERALCO!H22+NIPSCO_EMS!H22+'NV Energy'!H22+'PEA-ProEN_TH'!H22+SDGE!H22+'Future Project 09'!H22+TPC!H22+Lansing!H22+USTDA_IN_BYPL!H22+USTDA_Energisa!H22+CEATI!H22+WB_EVN!H22+ANDE_ADMS!H22+'Future Project 08'!H22+'Future Project 03'!H22+Barbados!H22+'ISG PSEGLI'!H22+UNOPS_VN!H22+'USTDA_EC_CELEC-EP'!H22+'Avangrid ADMS'!I22</f>
        <v>122</v>
      </c>
      <c r="I22" s="245">
        <f>'AEP D_Nexus'!I22+'ATCO_OMS Support'!I22+Avangrid_NY!I22+'BEL_ED-LF'!I22+MEC_BHER!I22+'BWP Telecom'!I22+'BWP ADMS'!I22+'Future Project 04'!I22+'Future Project 05'!I22+'Future Project 07'!I22+'Future Project 06'!I22+MERALCO!I22+NIPSCO_EMS!I22+'NV Energy'!I22+'PEA-ProEN_TH'!I22+SDGE!I22+'Future Project 09'!I22+TPC!I22+Lansing!I22+USTDA_IN_BYPL!I22+USTDA_Energisa!I22+CEATI!I22+WB_EVN!I22+ANDE_ADMS!I22+'Future Project 08'!I22+'Future Project 03'!I22+Barbados!I22+'ISG PSEGLI'!I22+UNOPS_VN!I22+'USTDA_EC_CELEC-EP'!I22+'Avangrid ADMS'!J22</f>
        <v>99</v>
      </c>
      <c r="J22" s="245">
        <f>'AEP D_Nexus'!J22+'ATCO_OMS Support'!J22+Avangrid_NY!J22+'BEL_ED-LF'!J22+MEC_BHER!J22+'BWP Telecom'!J22+'BWP ADMS'!J22+'Future Project 04'!J22+'Future Project 05'!J22+'Future Project 07'!J22+'Future Project 06'!J22+MERALCO!J22+NIPSCO_EMS!J22+'NV Energy'!J22+'PEA-ProEN_TH'!J22+SDGE!J22+'Future Project 09'!J22+TPC!J22+Lansing!J22+USTDA_IN_BYPL!J22+USTDA_Energisa!J22+CEATI!J22+WB_EVN!J22+ANDE_ADMS!J22+'Future Project 08'!J22+'Future Project 03'!J22+Barbados!J22+'ISG PSEGLI'!J22+UNOPS_VN!J22+'USTDA_EC_CELEC-EP'!J22+'Avangrid ADMS'!K22</f>
        <v>129</v>
      </c>
      <c r="K22" s="245">
        <f>'AEP D_Nexus'!K22+'ATCO_OMS Support'!K22+Avangrid_NY!K22+'BEL_ED-LF'!K22+MEC_BHER!K22+'BWP Telecom'!K22+'BWP ADMS'!K22+'Future Project 04'!K22+'Future Project 05'!K22+'Future Project 07'!K22+'Future Project 06'!K22+MERALCO!K22+NIPSCO_EMS!K22+'NV Energy'!K22+'PEA-ProEN_TH'!K22+SDGE!K22+'Future Project 09'!K22+TPC!K22+Lansing!K22+USTDA_IN_BYPL!K22+USTDA_Energisa!K22+CEATI!K22+WB_EVN!K22+ANDE_ADMS!K22+'Future Project 08'!K22+'Future Project 03'!K22+Barbados!K22+'ISG PSEGLI'!K22+UNOPS_VN!K22+'USTDA_EC_CELEC-EP'!K22+'Avangrid ADMS'!L22</f>
        <v>129</v>
      </c>
      <c r="L22" s="245">
        <f>'AEP D_Nexus'!L22+'ATCO_OMS Support'!L22+Avangrid_NY!L22+'BEL_ED-LF'!L22+MEC_BHER!L22+'BWP Telecom'!L22+'BWP ADMS'!L22+'Future Project 04'!L22+'Future Project 05'!L22+'Future Project 07'!L22+'Future Project 06'!L22+MERALCO!L22+NIPSCO_EMS!L22+'NV Energy'!L22+'PEA-ProEN_TH'!L22+SDGE!L22+'Future Project 09'!L22+TPC!L22+Lansing!L22+USTDA_IN_BYPL!L22+USTDA_Energisa!L22+CEATI!L22+WB_EVN!L22+ANDE_ADMS!L22+'Future Project 08'!L22+'Future Project 03'!L22+Barbados!L22+'ISG PSEGLI'!L22+UNOPS_VN!L22+'USTDA_EC_CELEC-EP'!L22+'Avangrid ADMS'!M22</f>
        <v>94</v>
      </c>
      <c r="M22" s="245">
        <f>'AEP D_Nexus'!M22+'ATCO_OMS Support'!M22+Avangrid_NY!M22+'BEL_ED-LF'!M22+MEC_BHER!M22+'BWP Telecom'!M22+'BWP ADMS'!M22+'Future Project 04'!M22+'Future Project 05'!M22+'Future Project 07'!M22+'Future Project 06'!M22+MERALCO!M22+NIPSCO_EMS!M22+'NV Energy'!M22+'PEA-ProEN_TH'!M22+SDGE!M22+'Future Project 09'!M22+TPC!M22+Lansing!M22+USTDA_IN_BYPL!M22+USTDA_Energisa!M22+CEATI!M22+WB_EVN!M22+ANDE_ADMS!M22+'Future Project 08'!M22+'Future Project 03'!M22+Barbados!M22+'ISG PSEGLI'!M22+UNOPS_VN!M22+'USTDA_EC_CELEC-EP'!M22+'Avangrid ADMS'!N22</f>
        <v>81</v>
      </c>
      <c r="N22" s="245">
        <f>'AEP D_Nexus'!N22+'ATCO_OMS Support'!N22+Avangrid_NY!N22+'BEL_ED-LF'!N22+MEC_BHER!N22+'BWP Telecom'!N22+'BWP ADMS'!N22+'Future Project 04'!N22+'Future Project 05'!N22+'Future Project 07'!N22+'Future Project 06'!N22+MERALCO!N22+NIPSCO_EMS!N22+'NV Energy'!N22+'PEA-ProEN_TH'!N22+SDGE!N22+'Future Project 09'!N22+TPC!N22+Lansing!N22+USTDA_IN_BYPL!N22+USTDA_Energisa!N22+CEATI!N22+WB_EVN!N22+ANDE_ADMS!N22+'Future Project 08'!N22+'Future Project 03'!N22+Barbados!N22+'ISG PSEGLI'!N22+UNOPS_VN!N22+'USTDA_EC_CELEC-EP'!N22+'Avangrid ADMS'!O22</f>
        <v>94</v>
      </c>
      <c r="O22" s="245">
        <f>'AEP D_Nexus'!O22+'ATCO_OMS Support'!O22+Avangrid_NY!O22+'BEL_ED-LF'!O22+MEC_BHER!O22+'BWP Telecom'!O22+'BWP ADMS'!O22+'Future Project 04'!O22+'Future Project 05'!O22+'Future Project 07'!O22+'Future Project 06'!O22+MERALCO!O22+NIPSCO_EMS!O22+'NV Energy'!O22+'PEA-ProEN_TH'!O22+SDGE!O22+'Future Project 09'!O22+TPC!O22+Lansing!O22+USTDA_IN_BYPL!O22+USTDA_Energisa!O22+CEATI!O22+WB_EVN!O22+ANDE_ADMS!O22+'Future Project 08'!O22+'Future Project 03'!O22+Barbados!O22+'ISG PSEGLI'!O22+UNOPS_VN!O22+'USTDA_EC_CELEC-EP'!O22+'Avangrid ADMS'!P22</f>
        <v>0</v>
      </c>
      <c r="P22" s="245">
        <f>'AEP D_Nexus'!P22+'ATCO_OMS Support'!P22+Avangrid_NY!P22+'BEL_ED-LF'!P22+MEC_BHER!P22+'BWP Telecom'!P22+'BWP ADMS'!P22+'Future Project 04'!P22+'Future Project 05'!P22+'Future Project 07'!P22+'Future Project 06'!P22+MERALCO!P22+NIPSCO_EMS!P22+'NV Energy'!P22+'PEA-ProEN_TH'!P22+SDGE!P22+'Future Project 09'!P22+TPC!P22+Lansing!P22+USTDA_IN_BYPL!P22+USTDA_Energisa!P22+CEATI!P22+WB_EVN!P22+ANDE_ADMS!P22+'Future Project 08'!P22+'Future Project 03'!P22+Barbados!P22+'ISG PSEGLI'!P22+UNOPS_VN!P22+'USTDA_EC_CELEC-EP'!P22+'Avangrid ADMS'!Q22</f>
        <v>0</v>
      </c>
      <c r="Q22" s="245">
        <f>'AEP D_Nexus'!Q22+'ATCO_OMS Support'!Q22+Avangrid_NY!Q22+'BEL_ED-LF'!Q22+MEC_BHER!Q22+'BWP Telecom'!Q22+'BWP ADMS'!Q22+'Future Project 04'!Q22+'Future Project 05'!Q22+'Future Project 07'!Q22+'Future Project 06'!Q22+MERALCO!Q22+NIPSCO_EMS!Q22+'NV Energy'!Q22+'PEA-ProEN_TH'!Q22+SDGE!Q22+'Future Project 09'!Q22+TPC!Q22+Lansing!Q22+USTDA_IN_BYPL!Q22+USTDA_Energisa!Q22+CEATI!Q22+WB_EVN!Q22+ANDE_ADMS!Q22+'Future Project 08'!Q22+'Future Project 03'!Q22+Barbados!Q22+'ISG PSEGLI'!Q22+UNOPS_VN!Q22+'USTDA_EC_CELEC-EP'!Q22+'Avangrid ADMS'!R22</f>
        <v>0</v>
      </c>
      <c r="R22" s="245">
        <f>'AEP D_Nexus'!R22+'ATCO_OMS Support'!R22+Avangrid_NY!R22+'BEL_ED-LF'!R22+MEC_BHER!R22+'BWP Telecom'!R22+'BWP ADMS'!R22+'Future Project 04'!R22+'Future Project 05'!R22+'Future Project 07'!R22+'Future Project 06'!R22+MERALCO!R22+NIPSCO_EMS!R22+'NV Energy'!R22+'PEA-ProEN_TH'!R22+SDGE!R22+'Future Project 09'!R22+TPC!R22+Lansing!R22+USTDA_IN_BYPL!R22+USTDA_Energisa!R22+CEATI!R22+WB_EVN!R22+ANDE_ADMS!R22+'Future Project 08'!R22+'Future Project 03'!R22+Barbados!R22+'ISG PSEGLI'!R22+UNOPS_VN!R22+'USTDA_EC_CELEC-EP'!R22+'Avangrid ADMS'!S22</f>
        <v>0</v>
      </c>
      <c r="S22" s="216">
        <f>'AEP D_Nexus'!S22+'ATCO_OMS Support'!S22+Avangrid_NY!S22+'BEL_ED-LF'!S22+MEC_BHER!S22+'BWP Telecom'!S22+'BWP ADMS'!S22+'Future Project 04'!S22+'Future Project 05'!S22+'Future Project 07'!S22+'Future Project 06'!S22+MERALCO!S22+NIPSCO_EMS!S22+'NV Energy'!S22+'PEA-ProEN_TH'!S22+SDGE!S22+'Future Project 09'!S22+TPC!S22+Lansing!S22+USTDA_IN_BYPL!S22+USTDA_Energisa!S22+CEATI!S22+WB_EVN!S22+ANDE_ADMS!S22+'Future Project 08'!S22+'Future Project 03'!S22+Barbados!S22+'ISG PSEGLI'!S22+UNOPS_VN!S22+'USTDA_EC_CELEC-EP'!S22+'Avangrid ADMS'!T22</f>
        <v>0</v>
      </c>
      <c r="T22" s="216">
        <f>'AEP D_Nexus'!T22+'ATCO_OMS Support'!T22+Avangrid_NY!T22+'BEL_ED-LF'!T22+MEC_BHER!T22+'BWP Telecom'!T22+'BWP ADMS'!T22+'Future Project 04'!T22+'Future Project 05'!T22+'Future Project 07'!T22+'Future Project 06'!T22+MERALCO!T22+NIPSCO_EMS!T22+'NV Energy'!T22+'PEA-ProEN_TH'!T22+SDGE!T22+'Future Project 09'!T22+TPC!T22+Lansing!T22+USTDA_IN_BYPL!T22+USTDA_Energisa!T22+CEATI!T22+WB_EVN!T22+ANDE_ADMS!T22+'Future Project 08'!T22+'Future Project 03'!T22+Barbados!T22+'ISG PSEGLI'!T22+UNOPS_VN!T22+'USTDA_EC_CELEC-EP'!T22+'Avangrid ADMS'!U22</f>
        <v>0</v>
      </c>
      <c r="U22" s="216">
        <f>'AEP D_Nexus'!U22+'ATCO_OMS Support'!U22+Avangrid_NY!U22+'BEL_ED-LF'!U22+MEC_BHER!U22+'BWP Telecom'!U22+'BWP ADMS'!U22+'Future Project 04'!U22+'Future Project 05'!U22+'Future Project 07'!U22+'Future Project 06'!U22+MERALCO!U22+NIPSCO_EMS!U22+'NV Energy'!U22+'PEA-ProEN_TH'!U22+SDGE!U22+'Future Project 09'!U22+TPC!U22+Lansing!U22+USTDA_IN_BYPL!U22+USTDA_Energisa!U22+CEATI!U22+WB_EVN!U22+ANDE_ADMS!U22+'Future Project 08'!U22+'Future Project 03'!U22+Barbados!U22+'ISG PSEGLI'!U22+UNOPS_VN!U22+'USTDA_EC_CELEC-EP'!U22+'Avangrid ADMS'!V22</f>
        <v>0</v>
      </c>
      <c r="V22" s="216">
        <f>'AEP D_Nexus'!V22+'ATCO_OMS Support'!V22+Avangrid_NY!V22+'BEL_ED-LF'!V22+MEC_BHER!V22+'BWP Telecom'!V22+'BWP ADMS'!V22+'Future Project 04'!V22+'Future Project 05'!V22+'Future Project 07'!V22+'Future Project 06'!V22+MERALCO!V22+NIPSCO_EMS!V22+'NV Energy'!V22+'PEA-ProEN_TH'!V22+SDGE!V22+'Future Project 09'!V22+TPC!V22+Lansing!V22+USTDA_IN_BYPL!V22+USTDA_Energisa!V22+CEATI!V22+WB_EVN!V22+ANDE_ADMS!V22+'Future Project 08'!V22+'Future Project 03'!V22+Barbados!V22+'ISG PSEGLI'!V22+UNOPS_VN!V22+'USTDA_EC_CELEC-EP'!V22+'Avangrid ADMS'!W22</f>
        <v>0</v>
      </c>
      <c r="W22" s="216">
        <f>'AEP D_Nexus'!W22+'ATCO_OMS Support'!W22+Avangrid_NY!W22+'BEL_ED-LF'!W22+MEC_BHER!W22+'BWP Telecom'!W22+'BWP ADMS'!W22+'Future Project 04'!W22+'Future Project 05'!W22+'Future Project 07'!W22+'Future Project 06'!W22+MERALCO!W22+NIPSCO_EMS!W22+'NV Energy'!W22+'PEA-ProEN_TH'!W22+SDGE!W22+'Future Project 09'!W22+TPC!W22+Lansing!W22+USTDA_IN_BYPL!W22+USTDA_Energisa!W22+CEATI!W22+WB_EVN!W22+ANDE_ADMS!W22+'Future Project 08'!W22+'Future Project 03'!W22+Barbados!W22+'ISG PSEGLI'!W22+UNOPS_VN!W22+'USTDA_EC_CELEC-EP'!W22+'Avangrid ADMS'!X22</f>
        <v>0</v>
      </c>
      <c r="X22" s="216">
        <f>'AEP D_Nexus'!X22+'ATCO_OMS Support'!X22+Avangrid_NY!X22+'BEL_ED-LF'!X22+MEC_BHER!X22+'BWP Telecom'!X22+'BWP ADMS'!X22+'Future Project 04'!X22+'Future Project 05'!X22+'Future Project 07'!X22+'Future Project 06'!X22+MERALCO!X22+NIPSCO_EMS!X22+'NV Energy'!X22+'PEA-ProEN_TH'!X22+SDGE!X22+'Future Project 09'!X22+TPC!X22+Lansing!X22+USTDA_IN_BYPL!X22+USTDA_Energisa!X22+CEATI!X22+WB_EVN!X22+ANDE_ADMS!X22+'Future Project 08'!X22+'Future Project 03'!X22+Barbados!X22+'ISG PSEGLI'!X22+UNOPS_VN!X22+'USTDA_EC_CELEC-EP'!X22+'Avangrid ADMS'!Y22</f>
        <v>0</v>
      </c>
      <c r="Y22" s="216">
        <f>'AEP D_Nexus'!Y22+'ATCO_OMS Support'!Y22+Avangrid_NY!Y22+'BEL_ED-LF'!Y22+MEC_BHER!Y22+'BWP Telecom'!Y22+'BWP ADMS'!Y22+'Future Project 04'!Y22+'Future Project 05'!Y22+'Future Project 07'!Y22+'Future Project 06'!Y22+MERALCO!Y22+NIPSCO_EMS!Y22+'NV Energy'!Y22+'PEA-ProEN_TH'!Y22+SDGE!Y22+'Future Project 09'!Y22+TPC!Y22+Lansing!Y22+USTDA_IN_BYPL!Y22+USTDA_Energisa!Y22+CEATI!Y22+WB_EVN!Y22+ANDE_ADMS!Y22+'Future Project 08'!Y22+'Future Project 03'!Y22+Barbados!Y22+'ISG PSEGLI'!Y22+UNOPS_VN!Y22+'USTDA_EC_CELEC-EP'!Y22+'Avangrid ADMS'!Z22</f>
        <v>0</v>
      </c>
      <c r="Z22" s="216">
        <f>'AEP D_Nexus'!Z22+'ATCO_OMS Support'!Z22+Avangrid_NY!Z22+'BEL_ED-LF'!Z22+MEC_BHER!Z22+'BWP Telecom'!Z22+'BWP ADMS'!Z22+'Future Project 04'!Z22+'Future Project 05'!Z22+'Future Project 07'!Z22+'Future Project 06'!Z22+MERALCO!Z22+NIPSCO_EMS!Z22+'NV Energy'!Z22+'PEA-ProEN_TH'!Z22+SDGE!Z22+'Future Project 09'!Z22+TPC!Z22+Lansing!Z22+USTDA_IN_BYPL!Z22+USTDA_Energisa!Z22+CEATI!Z22+WB_EVN!Z22+ANDE_ADMS!Z22+'Future Project 08'!Z22+'Future Project 03'!Z22+Barbados!Z22+'ISG PSEGLI'!Z22+UNOPS_VN!Z22+'USTDA_EC_CELEC-EP'!Z22+'Avangrid ADMS'!AA22</f>
        <v>0</v>
      </c>
      <c r="AA22" s="144">
        <f t="shared" si="4"/>
        <v>1000</v>
      </c>
      <c r="AB22" s="144">
        <f t="shared" si="0"/>
        <v>1398</v>
      </c>
      <c r="AC22" s="2">
        <f t="shared" si="1"/>
        <v>0.72674418604651159</v>
      </c>
      <c r="AD22" s="2">
        <f t="shared" si="2"/>
        <v>0.70180722891566261</v>
      </c>
    </row>
    <row r="23" spans="2:30" x14ac:dyDescent="0.55000000000000004">
      <c r="B23" s="74" t="s">
        <v>88</v>
      </c>
      <c r="C23" s="245">
        <f>'AEP D_Nexus'!C23+'ATCO_OMS Support'!C23+Avangrid_NY!C23+'BEL_ED-LF'!C23+MEC_BHER!C23+'BWP Telecom'!C23+'BWP ADMS'!C23+'Future Project 04'!C23+'Future Project 05'!C23+'Future Project 07'!C23+'Future Project 06'!C23+MERALCO!C23+NIPSCO_EMS!C23+'NV Energy'!C23+'PEA-ProEN_TH'!C23+SDGE!C23+'Future Project 09'!C23+TPC!C23+Lansing!C23+USTDA_IN_BYPL!C23+USTDA_Energisa!C23+CEATI!C23+WB_EVN!C23+ANDE_ADMS!C23+'Future Project 08'!C23+'Future Project 03'!C23+Barbados!C23+'ISG PSEGLI'!C23+UNOPS_VN!C23+'USTDA_EC_CELEC-EP'!C23+'Avangrid ADMS'!D23</f>
        <v>97</v>
      </c>
      <c r="D23" s="245">
        <f>'AEP D_Nexus'!D23+'ATCO_OMS Support'!D23+Avangrid_NY!D23+'BEL_ED-LF'!D23+MEC_BHER!D23+'BWP Telecom'!D23+'BWP ADMS'!D23+'Future Project 04'!D23+'Future Project 05'!D23+'Future Project 07'!D23+'Future Project 06'!D23+MERALCO!D23+NIPSCO_EMS!D23+'NV Energy'!D23+'PEA-ProEN_TH'!D23+SDGE!D23+'Future Project 09'!D23+TPC!D23+Lansing!D23+USTDA_IN_BYPL!D23+USTDA_Energisa!D23+CEATI!D23+WB_EVN!D23+ANDE_ADMS!D23+'Future Project 08'!D23+'Future Project 03'!D23+Barbados!D23+'ISG PSEGLI'!D23+UNOPS_VN!D23+'USTDA_EC_CELEC-EP'!D23+'Avangrid ADMS'!E23</f>
        <v>82</v>
      </c>
      <c r="E23" s="245">
        <f>'AEP D_Nexus'!E23+'ATCO_OMS Support'!E23+Avangrid_NY!E23+'BEL_ED-LF'!E23+MEC_BHER!E23+'BWP Telecom'!E23+'BWP ADMS'!E23+'Future Project 04'!E23+'Future Project 05'!E23+'Future Project 07'!E23+'Future Project 06'!E23+MERALCO!E23+NIPSCO_EMS!E23+'NV Energy'!E23+'PEA-ProEN_TH'!E23+SDGE!E23+'Future Project 09'!E23+TPC!E23+Lansing!E23+USTDA_IN_BYPL!E23+USTDA_Energisa!E23+CEATI!E23+WB_EVN!E23+ANDE_ADMS!E23+'Future Project 08'!E23+'Future Project 03'!E23+Barbados!E23+'ISG PSEGLI'!E23+UNOPS_VN!E23+'USTDA_EC_CELEC-EP'!E23+'Avangrid ADMS'!F23</f>
        <v>104</v>
      </c>
      <c r="F23" s="245">
        <f>'AEP D_Nexus'!F23+'ATCO_OMS Support'!F23+Avangrid_NY!F23+'BEL_ED-LF'!F23+MEC_BHER!F23+'BWP Telecom'!F23+'BWP ADMS'!F23+'Future Project 04'!F23+'Future Project 05'!F23+'Future Project 07'!F23+'Future Project 06'!F23+MERALCO!F23+NIPSCO_EMS!F23+'NV Energy'!F23+'PEA-ProEN_TH'!F23+SDGE!F23+'Future Project 09'!F23+TPC!F23+Lansing!F23+USTDA_IN_BYPL!F23+USTDA_Energisa!F23+CEATI!F23+WB_EVN!F23+ANDE_ADMS!F23+'Future Project 08'!F23+'Future Project 03'!F23+Barbados!F23+'ISG PSEGLI'!F23+UNOPS_VN!F23+'USTDA_EC_CELEC-EP'!F23+'Avangrid ADMS'!G23</f>
        <v>119</v>
      </c>
      <c r="G23" s="245">
        <f>'AEP D_Nexus'!G23+'ATCO_OMS Support'!G23+Avangrid_NY!G23+'BEL_ED-LF'!G23+MEC_BHER!G23+'BWP Telecom'!G23+'BWP ADMS'!G23+'Future Project 04'!G23+'Future Project 05'!G23+'Future Project 07'!G23+'Future Project 06'!G23+MERALCO!G23+NIPSCO_EMS!G23+'NV Energy'!G23+'PEA-ProEN_TH'!G23+SDGE!G23+'Future Project 09'!G23+TPC!G23+Lansing!G23+USTDA_IN_BYPL!G23+USTDA_Energisa!G23+CEATI!G23+WB_EVN!G23+ANDE_ADMS!G23+'Future Project 08'!G23+'Future Project 03'!G23+Barbados!G23+'ISG PSEGLI'!G23+UNOPS_VN!G23+'USTDA_EC_CELEC-EP'!G23+'Avangrid ADMS'!H23</f>
        <v>141</v>
      </c>
      <c r="H23" s="245">
        <f>'AEP D_Nexus'!H23+'ATCO_OMS Support'!H23+Avangrid_NY!H23+'BEL_ED-LF'!H23+MEC_BHER!H23+'BWP Telecom'!H23+'BWP ADMS'!H23+'Future Project 04'!H23+'Future Project 05'!H23+'Future Project 07'!H23+'Future Project 06'!H23+MERALCO!H23+NIPSCO_EMS!H23+'NV Energy'!H23+'PEA-ProEN_TH'!H23+SDGE!H23+'Future Project 09'!H23+TPC!H23+Lansing!H23+USTDA_IN_BYPL!H23+USTDA_Energisa!H23+CEATI!H23+WB_EVN!H23+ANDE_ADMS!H23+'Future Project 08'!H23+'Future Project 03'!H23+Barbados!H23+'ISG PSEGLI'!H23+UNOPS_VN!H23+'USTDA_EC_CELEC-EP'!H23+'Avangrid ADMS'!I23</f>
        <v>103</v>
      </c>
      <c r="I23" s="245">
        <f>'AEP D_Nexus'!I23+'ATCO_OMS Support'!I23+Avangrid_NY!I23+'BEL_ED-LF'!I23+MEC_BHER!I23+'BWP Telecom'!I23+'BWP ADMS'!I23+'Future Project 04'!I23+'Future Project 05'!I23+'Future Project 07'!I23+'Future Project 06'!I23+MERALCO!I23+NIPSCO_EMS!I23+'NV Energy'!I23+'PEA-ProEN_TH'!I23+SDGE!I23+'Future Project 09'!I23+TPC!I23+Lansing!I23+USTDA_IN_BYPL!I23+USTDA_Energisa!I23+CEATI!I23+WB_EVN!I23+ANDE_ADMS!I23+'Future Project 08'!I23+'Future Project 03'!I23+Barbados!I23+'ISG PSEGLI'!I23+UNOPS_VN!I23+'USTDA_EC_CELEC-EP'!I23+'Avangrid ADMS'!J23</f>
        <v>137</v>
      </c>
      <c r="J23" s="245">
        <f>'AEP D_Nexus'!J23+'ATCO_OMS Support'!J23+Avangrid_NY!J23+'BEL_ED-LF'!J23+MEC_BHER!J23+'BWP Telecom'!J23+'BWP ADMS'!J23+'Future Project 04'!J23+'Future Project 05'!J23+'Future Project 07'!J23+'Future Project 06'!J23+MERALCO!J23+NIPSCO_EMS!J23+'NV Energy'!J23+'PEA-ProEN_TH'!J23+SDGE!J23+'Future Project 09'!J23+TPC!J23+Lansing!J23+USTDA_IN_BYPL!J23+USTDA_Energisa!J23+CEATI!J23+WB_EVN!J23+ANDE_ADMS!J23+'Future Project 08'!J23+'Future Project 03'!J23+Barbados!J23+'ISG PSEGLI'!J23+UNOPS_VN!J23+'USTDA_EC_CELEC-EP'!J23+'Avangrid ADMS'!K23</f>
        <v>173.5</v>
      </c>
      <c r="K23" s="245">
        <f>'AEP D_Nexus'!K23+'ATCO_OMS Support'!K23+Avangrid_NY!K23+'BEL_ED-LF'!K23+MEC_BHER!K23+'BWP Telecom'!K23+'BWP ADMS'!K23+'Future Project 04'!K23+'Future Project 05'!K23+'Future Project 07'!K23+'Future Project 06'!K23+MERALCO!K23+NIPSCO_EMS!K23+'NV Energy'!K23+'PEA-ProEN_TH'!K23+SDGE!K23+'Future Project 09'!K23+TPC!K23+Lansing!K23+USTDA_IN_BYPL!K23+USTDA_Energisa!K23+CEATI!K23+WB_EVN!K23+ANDE_ADMS!K23+'Future Project 08'!K23+'Future Project 03'!K23+Barbados!K23+'ISG PSEGLI'!K23+UNOPS_VN!K23+'USTDA_EC_CELEC-EP'!K23+'Avangrid ADMS'!L23</f>
        <v>106</v>
      </c>
      <c r="L23" s="245">
        <f>'AEP D_Nexus'!L23+'ATCO_OMS Support'!L23+Avangrid_NY!L23+'BEL_ED-LF'!L23+MEC_BHER!L23+'BWP Telecom'!L23+'BWP ADMS'!L23+'Future Project 04'!L23+'Future Project 05'!L23+'Future Project 07'!L23+'Future Project 06'!L23+MERALCO!L23+NIPSCO_EMS!L23+'NV Energy'!L23+'PEA-ProEN_TH'!L23+SDGE!L23+'Future Project 09'!L23+TPC!L23+Lansing!L23+USTDA_IN_BYPL!L23+USTDA_Energisa!L23+CEATI!L23+WB_EVN!L23+ANDE_ADMS!L23+'Future Project 08'!L23+'Future Project 03'!L23+Barbados!L23+'ISG PSEGLI'!L23+UNOPS_VN!L23+'USTDA_EC_CELEC-EP'!L23+'Avangrid ADMS'!M23</f>
        <v>156.5</v>
      </c>
      <c r="M23" s="245">
        <f>'AEP D_Nexus'!M23+'ATCO_OMS Support'!M23+Avangrid_NY!M23+'BEL_ED-LF'!M23+MEC_BHER!M23+'BWP Telecom'!M23+'BWP ADMS'!M23+'Future Project 04'!M23+'Future Project 05'!M23+'Future Project 07'!M23+'Future Project 06'!M23+MERALCO!M23+NIPSCO_EMS!M23+'NV Energy'!M23+'PEA-ProEN_TH'!M23+SDGE!M23+'Future Project 09'!M23+TPC!M23+Lansing!M23+USTDA_IN_BYPL!M23+USTDA_Energisa!M23+CEATI!M23+WB_EVN!M23+ANDE_ADMS!M23+'Future Project 08'!M23+'Future Project 03'!M23+Barbados!M23+'ISG PSEGLI'!M23+UNOPS_VN!M23+'USTDA_EC_CELEC-EP'!M23+'Avangrid ADMS'!N23</f>
        <v>114.5</v>
      </c>
      <c r="N23" s="245">
        <f>'AEP D_Nexus'!N23+'ATCO_OMS Support'!N23+Avangrid_NY!N23+'BEL_ED-LF'!N23+MEC_BHER!N23+'BWP Telecom'!N23+'BWP ADMS'!N23+'Future Project 04'!N23+'Future Project 05'!N23+'Future Project 07'!N23+'Future Project 06'!N23+MERALCO!N23+NIPSCO_EMS!N23+'NV Energy'!N23+'PEA-ProEN_TH'!N23+SDGE!N23+'Future Project 09'!N23+TPC!N23+Lansing!N23+USTDA_IN_BYPL!N23+USTDA_Energisa!N23+CEATI!N23+WB_EVN!N23+ANDE_ADMS!N23+'Future Project 08'!N23+'Future Project 03'!N23+Barbados!N23+'ISG PSEGLI'!N23+UNOPS_VN!N23+'USTDA_EC_CELEC-EP'!N23+'Avangrid ADMS'!O23</f>
        <v>124.75</v>
      </c>
      <c r="O23" s="245">
        <f>'AEP D_Nexus'!O23+'ATCO_OMS Support'!O23+Avangrid_NY!O23+'BEL_ED-LF'!O23+MEC_BHER!O23+'BWP Telecom'!O23+'BWP ADMS'!O23+'Future Project 04'!O23+'Future Project 05'!O23+'Future Project 07'!O23+'Future Project 06'!O23+MERALCO!O23+NIPSCO_EMS!O23+'NV Energy'!O23+'PEA-ProEN_TH'!O23+SDGE!O23+'Future Project 09'!O23+TPC!O23+Lansing!O23+USTDA_IN_BYPL!O23+USTDA_Energisa!O23+CEATI!O23+WB_EVN!O23+ANDE_ADMS!O23+'Future Project 08'!O23+'Future Project 03'!O23+Barbados!O23+'ISG PSEGLI'!O23+UNOPS_VN!O23+'USTDA_EC_CELEC-EP'!O23+'Avangrid ADMS'!P23</f>
        <v>16</v>
      </c>
      <c r="P23" s="245">
        <f>'AEP D_Nexus'!P23+'ATCO_OMS Support'!P23+Avangrid_NY!P23+'BEL_ED-LF'!P23+MEC_BHER!P23+'BWP Telecom'!P23+'BWP ADMS'!P23+'Future Project 04'!P23+'Future Project 05'!P23+'Future Project 07'!P23+'Future Project 06'!P23+MERALCO!P23+NIPSCO_EMS!P23+'NV Energy'!P23+'PEA-ProEN_TH'!P23+SDGE!P23+'Future Project 09'!P23+TPC!P23+Lansing!P23+USTDA_IN_BYPL!P23+USTDA_Energisa!P23+CEATI!P23+WB_EVN!P23+ANDE_ADMS!P23+'Future Project 08'!P23+'Future Project 03'!P23+Barbados!P23+'ISG PSEGLI'!P23+UNOPS_VN!P23+'USTDA_EC_CELEC-EP'!P23+'Avangrid ADMS'!Q23</f>
        <v>0</v>
      </c>
      <c r="Q23" s="245">
        <f>'AEP D_Nexus'!Q23+'ATCO_OMS Support'!Q23+Avangrid_NY!Q23+'BEL_ED-LF'!Q23+MEC_BHER!Q23+'BWP Telecom'!Q23+'BWP ADMS'!Q23+'Future Project 04'!Q23+'Future Project 05'!Q23+'Future Project 07'!Q23+'Future Project 06'!Q23+MERALCO!Q23+NIPSCO_EMS!Q23+'NV Energy'!Q23+'PEA-ProEN_TH'!Q23+SDGE!Q23+'Future Project 09'!Q23+TPC!Q23+Lansing!Q23+USTDA_IN_BYPL!Q23+USTDA_Energisa!Q23+CEATI!Q23+WB_EVN!Q23+ANDE_ADMS!Q23+'Future Project 08'!Q23+'Future Project 03'!Q23+Barbados!Q23+'ISG PSEGLI'!Q23+UNOPS_VN!Q23+'USTDA_EC_CELEC-EP'!Q23+'Avangrid ADMS'!R23</f>
        <v>0</v>
      </c>
      <c r="R23" s="245">
        <f>'AEP D_Nexus'!R23+'ATCO_OMS Support'!R23+Avangrid_NY!R23+'BEL_ED-LF'!R23+MEC_BHER!R23+'BWP Telecom'!R23+'BWP ADMS'!R23+'Future Project 04'!R23+'Future Project 05'!R23+'Future Project 07'!R23+'Future Project 06'!R23+MERALCO!R23+NIPSCO_EMS!R23+'NV Energy'!R23+'PEA-ProEN_TH'!R23+SDGE!R23+'Future Project 09'!R23+TPC!R23+Lansing!R23+USTDA_IN_BYPL!R23+USTDA_Energisa!R23+CEATI!R23+WB_EVN!R23+ANDE_ADMS!R23+'Future Project 08'!R23+'Future Project 03'!R23+Barbados!R23+'ISG PSEGLI'!R23+UNOPS_VN!R23+'USTDA_EC_CELEC-EP'!R23+'Avangrid ADMS'!S23</f>
        <v>0</v>
      </c>
      <c r="S23" s="216">
        <f>'AEP D_Nexus'!S23+'ATCO_OMS Support'!S23+Avangrid_NY!S23+'BEL_ED-LF'!S23+MEC_BHER!S23+'BWP Telecom'!S23+'BWP ADMS'!S23+'Future Project 04'!S23+'Future Project 05'!S23+'Future Project 07'!S23+'Future Project 06'!S23+MERALCO!S23+NIPSCO_EMS!S23+'NV Energy'!S23+'PEA-ProEN_TH'!S23+SDGE!S23+'Future Project 09'!S23+TPC!S23+Lansing!S23+USTDA_IN_BYPL!S23+USTDA_Energisa!S23+CEATI!S23+WB_EVN!S23+ANDE_ADMS!S23+'Future Project 08'!S23+'Future Project 03'!S23+Barbados!S23+'ISG PSEGLI'!S23+UNOPS_VN!S23+'USTDA_EC_CELEC-EP'!S23+'Avangrid ADMS'!T23</f>
        <v>0</v>
      </c>
      <c r="T23" s="216">
        <f>'AEP D_Nexus'!T23+'ATCO_OMS Support'!T23+Avangrid_NY!T23+'BEL_ED-LF'!T23+MEC_BHER!T23+'BWP Telecom'!T23+'BWP ADMS'!T23+'Future Project 04'!T23+'Future Project 05'!T23+'Future Project 07'!T23+'Future Project 06'!T23+MERALCO!T23+NIPSCO_EMS!T23+'NV Energy'!T23+'PEA-ProEN_TH'!T23+SDGE!T23+'Future Project 09'!T23+TPC!T23+Lansing!T23+USTDA_IN_BYPL!T23+USTDA_Energisa!T23+CEATI!T23+WB_EVN!T23+ANDE_ADMS!T23+'Future Project 08'!T23+'Future Project 03'!T23+Barbados!T23+'ISG PSEGLI'!T23+UNOPS_VN!T23+'USTDA_EC_CELEC-EP'!T23+'Avangrid ADMS'!U23</f>
        <v>0</v>
      </c>
      <c r="U23" s="216">
        <f>'AEP D_Nexus'!U23+'ATCO_OMS Support'!U23+Avangrid_NY!U23+'BEL_ED-LF'!U23+MEC_BHER!U23+'BWP Telecom'!U23+'BWP ADMS'!U23+'Future Project 04'!U23+'Future Project 05'!U23+'Future Project 07'!U23+'Future Project 06'!U23+MERALCO!U23+NIPSCO_EMS!U23+'NV Energy'!U23+'PEA-ProEN_TH'!U23+SDGE!U23+'Future Project 09'!U23+TPC!U23+Lansing!U23+USTDA_IN_BYPL!U23+USTDA_Energisa!U23+CEATI!U23+WB_EVN!U23+ANDE_ADMS!U23+'Future Project 08'!U23+'Future Project 03'!U23+Barbados!U23+'ISG PSEGLI'!U23+UNOPS_VN!U23+'USTDA_EC_CELEC-EP'!U23+'Avangrid ADMS'!V23</f>
        <v>0</v>
      </c>
      <c r="V23" s="216">
        <f>'AEP D_Nexus'!V23+'ATCO_OMS Support'!V23+Avangrid_NY!V23+'BEL_ED-LF'!V23+MEC_BHER!V23+'BWP Telecom'!V23+'BWP ADMS'!V23+'Future Project 04'!V23+'Future Project 05'!V23+'Future Project 07'!V23+'Future Project 06'!V23+MERALCO!V23+NIPSCO_EMS!V23+'NV Energy'!V23+'PEA-ProEN_TH'!V23+SDGE!V23+'Future Project 09'!V23+TPC!V23+Lansing!V23+USTDA_IN_BYPL!V23+USTDA_Energisa!V23+CEATI!V23+WB_EVN!V23+ANDE_ADMS!V23+'Future Project 08'!V23+'Future Project 03'!V23+Barbados!V23+'ISG PSEGLI'!V23+UNOPS_VN!V23+'USTDA_EC_CELEC-EP'!V23+'Avangrid ADMS'!W23</f>
        <v>0</v>
      </c>
      <c r="W23" s="216">
        <f>'AEP D_Nexus'!W23+'ATCO_OMS Support'!W23+Avangrid_NY!W23+'BEL_ED-LF'!W23+MEC_BHER!W23+'BWP Telecom'!W23+'BWP ADMS'!W23+'Future Project 04'!W23+'Future Project 05'!W23+'Future Project 07'!W23+'Future Project 06'!W23+MERALCO!W23+NIPSCO_EMS!W23+'NV Energy'!W23+'PEA-ProEN_TH'!W23+SDGE!W23+'Future Project 09'!W23+TPC!W23+Lansing!W23+USTDA_IN_BYPL!W23+USTDA_Energisa!W23+CEATI!W23+WB_EVN!W23+ANDE_ADMS!W23+'Future Project 08'!W23+'Future Project 03'!W23+Barbados!W23+'ISG PSEGLI'!W23+UNOPS_VN!W23+'USTDA_EC_CELEC-EP'!W23+'Avangrid ADMS'!X23</f>
        <v>0</v>
      </c>
      <c r="X23" s="216">
        <f>'AEP D_Nexus'!X23+'ATCO_OMS Support'!X23+Avangrid_NY!X23+'BEL_ED-LF'!X23+MEC_BHER!X23+'BWP Telecom'!X23+'BWP ADMS'!X23+'Future Project 04'!X23+'Future Project 05'!X23+'Future Project 07'!X23+'Future Project 06'!X23+MERALCO!X23+NIPSCO_EMS!X23+'NV Energy'!X23+'PEA-ProEN_TH'!X23+SDGE!X23+'Future Project 09'!X23+TPC!X23+Lansing!X23+USTDA_IN_BYPL!X23+USTDA_Energisa!X23+CEATI!X23+WB_EVN!X23+ANDE_ADMS!X23+'Future Project 08'!X23+'Future Project 03'!X23+Barbados!X23+'ISG PSEGLI'!X23+UNOPS_VN!X23+'USTDA_EC_CELEC-EP'!X23+'Avangrid ADMS'!Y23</f>
        <v>0</v>
      </c>
      <c r="Y23" s="216">
        <f>'AEP D_Nexus'!Y23+'ATCO_OMS Support'!Y23+Avangrid_NY!Y23+'BEL_ED-LF'!Y23+MEC_BHER!Y23+'BWP Telecom'!Y23+'BWP ADMS'!Y23+'Future Project 04'!Y23+'Future Project 05'!Y23+'Future Project 07'!Y23+'Future Project 06'!Y23+MERALCO!Y23+NIPSCO_EMS!Y23+'NV Energy'!Y23+'PEA-ProEN_TH'!Y23+SDGE!Y23+'Future Project 09'!Y23+TPC!Y23+Lansing!Y23+USTDA_IN_BYPL!Y23+USTDA_Energisa!Y23+CEATI!Y23+WB_EVN!Y23+ANDE_ADMS!Y23+'Future Project 08'!Y23+'Future Project 03'!Y23+Barbados!Y23+'ISG PSEGLI'!Y23+UNOPS_VN!Y23+'USTDA_EC_CELEC-EP'!Y23+'Avangrid ADMS'!Z23</f>
        <v>0</v>
      </c>
      <c r="Z23" s="216">
        <f>'AEP D_Nexus'!Z23+'ATCO_OMS Support'!Z23+Avangrid_NY!Z23+'BEL_ED-LF'!Z23+MEC_BHER!Z23+'BWP Telecom'!Z23+'BWP ADMS'!Z23+'Future Project 04'!Z23+'Future Project 05'!Z23+'Future Project 07'!Z23+'Future Project 06'!Z23+MERALCO!Z23+NIPSCO_EMS!Z23+'NV Energy'!Z23+'PEA-ProEN_TH'!Z23+SDGE!Z23+'Future Project 09'!Z23+TPC!Z23+Lansing!Z23+USTDA_IN_BYPL!Z23+USTDA_Energisa!Z23+CEATI!Z23+WB_EVN!Z23+ANDE_ADMS!Z23+'Future Project 08'!Z23+'Future Project 03'!Z23+Barbados!Z23+'ISG PSEGLI'!Z23+UNOPS_VN!Z23+'USTDA_EC_CELEC-EP'!Z23+'Avangrid ADMS'!AA23</f>
        <v>0</v>
      </c>
      <c r="AA23" s="144">
        <f t="shared" si="4"/>
        <v>956.5</v>
      </c>
      <c r="AB23" s="144">
        <f t="shared" si="0"/>
        <v>1458.25</v>
      </c>
      <c r="AC23" s="2">
        <f t="shared" si="1"/>
        <v>0.69513081395348841</v>
      </c>
      <c r="AD23" s="2">
        <f t="shared" si="2"/>
        <v>0.73205321285140568</v>
      </c>
    </row>
    <row r="24" spans="2:30" x14ac:dyDescent="0.55000000000000004">
      <c r="B24" s="105"/>
      <c r="C24" s="246">
        <f>SUM('AEP D_Nexus'!C24+NIPSCO_EMS!C24+'Future Project 03'!C24+MEC_BHER!C24+'BWP Telecom'!C24+'BWP ADMS'!C24+'Future Project 04'!C24+'Future Project 05'!C24+'Future Project 08'!C24+USTDA_Energisa!C24+'Future Project 06'!C24+'USTDA_EC_CELEC-EP'!C24+'Avangrid ADMS'!C24+'NV Energy'!C24+'PEA-ProEN_TH'!C24+SDGE!C24+'Future Project 09'!C24+TPC!C24+UNOPS_VN!C24+WB_EVN!C24+'ISG PSEGLI'!C24+Lansing!C24+CEATI!C24+USTDA_IN_BYPL!C24+MERALCO!C24+Barbados!C24+Avangrid_NY!C24+'Future Project 07'!C24+ANDE_ADMS!C24+'ATCO_OMS Support'!C24+'BEL_ED-LF'!C24)</f>
        <v>0</v>
      </c>
      <c r="D24" s="246">
        <f>SUM('AEP D_Nexus'!D24+NIPSCO_EMS!D24+'Future Project 03'!D24+MEC_BHER!D24+'BWP Telecom'!D24+'BWP ADMS'!D24+'Future Project 04'!D24+'Future Project 05'!D24+'Future Project 08'!D24+USTDA_Energisa!D24+'Future Project 06'!D24+'USTDA_EC_CELEC-EP'!D24+'Avangrid ADMS'!D24+'NV Energy'!D24+'PEA-ProEN_TH'!D24+SDGE!D24+'Future Project 09'!D24+TPC!D24+UNOPS_VN!D24+WB_EVN!D24+'ISG PSEGLI'!D24+Lansing!D24+CEATI!D24+USTDA_IN_BYPL!D24+MERALCO!D24+Barbados!D24+Avangrid_NY!D24+'Future Project 07'!D24+ANDE_ADMS!D24+'ATCO_OMS Support'!D24+'BEL_ED-LF'!D24)</f>
        <v>0</v>
      </c>
      <c r="E24" s="246">
        <f>SUM('AEP D_Nexus'!E24+NIPSCO_EMS!E24+'Future Project 03'!E24+MEC_BHER!E24+'BWP Telecom'!E24+'BWP ADMS'!E24+'Future Project 04'!E24+'Future Project 05'!E24+'Future Project 08'!E24+USTDA_Energisa!E24+'Future Project 06'!E24+'USTDA_EC_CELEC-EP'!E24+'Avangrid ADMS'!E24+'NV Energy'!E24+'PEA-ProEN_TH'!E24+SDGE!E24+'Future Project 09'!E24+TPC!E24+UNOPS_VN!E24+WB_EVN!E24+'ISG PSEGLI'!E24+Lansing!E24+CEATI!E24+USTDA_IN_BYPL!E24+MERALCO!E24+Barbados!E24+Avangrid_NY!E24+'Future Project 07'!E24+ANDE_ADMS!E24+'ATCO_OMS Support'!E24+'BEL_ED-LF'!E24)</f>
        <v>0</v>
      </c>
      <c r="F24" s="246">
        <f>SUM('AEP D_Nexus'!F24+NIPSCO_EMS!F24+'Future Project 03'!F24+MEC_BHER!F24+'BWP Telecom'!F24+'BWP ADMS'!F24+'Future Project 04'!F24+'Future Project 05'!F24+'Future Project 08'!F24+USTDA_Energisa!F24+'Future Project 06'!F24+'USTDA_EC_CELEC-EP'!F24+'Avangrid ADMS'!F24+'NV Energy'!F24+'PEA-ProEN_TH'!F24+SDGE!F24+'Future Project 09'!F24+TPC!F24+UNOPS_VN!F24+WB_EVN!F24+'ISG PSEGLI'!F24+Lansing!F24+CEATI!F24+USTDA_IN_BYPL!F24+MERALCO!F24+Barbados!F24+Avangrid_NY!F24+'Future Project 07'!F24+ANDE_ADMS!F24+'ATCO_OMS Support'!F24+'BEL_ED-LF'!F24)</f>
        <v>0</v>
      </c>
      <c r="G24" s="246">
        <f>SUM('AEP D_Nexus'!G24+NIPSCO_EMS!G24+'Future Project 03'!G24+MEC_BHER!G24+'BWP Telecom'!G24+'BWP ADMS'!G24+'Future Project 04'!G24+'Future Project 05'!G24+'Future Project 08'!G24+USTDA_Energisa!G24+'Future Project 06'!G24+'USTDA_EC_CELEC-EP'!G24+'Avangrid ADMS'!G24+'NV Energy'!G24+'PEA-ProEN_TH'!G24+SDGE!G24+'Future Project 09'!G24+TPC!G24+UNOPS_VN!G24+WB_EVN!G24+'ISG PSEGLI'!G24+Lansing!G24+CEATI!G24+USTDA_IN_BYPL!G24+MERALCO!G24+Barbados!G24+Avangrid_NY!G24+'Future Project 07'!G24+ANDE_ADMS!G24+'ATCO_OMS Support'!G24+'BEL_ED-LF'!G24)</f>
        <v>0</v>
      </c>
      <c r="H24" s="246">
        <f>SUM('AEP D_Nexus'!H24+NIPSCO_EMS!H24+'Future Project 03'!H24+MEC_BHER!H24+'BWP Telecom'!H24+'BWP ADMS'!H24+'Future Project 04'!H24+'Future Project 05'!H24+'Future Project 08'!H24+USTDA_Energisa!H24+'Future Project 06'!H24+'USTDA_EC_CELEC-EP'!H24+'Avangrid ADMS'!H24+'NV Energy'!H24+'PEA-ProEN_TH'!H24+SDGE!H24+'Future Project 09'!H24+TPC!H24+UNOPS_VN!H24+WB_EVN!H24+'ISG PSEGLI'!H24+Lansing!H24+CEATI!H24+USTDA_IN_BYPL!H24+MERALCO!H24+Barbados!H24+Avangrid_NY!H24+'Future Project 07'!H24+ANDE_ADMS!H24+'ATCO_OMS Support'!H24+'BEL_ED-LF'!H24)</f>
        <v>0</v>
      </c>
      <c r="I24" s="246">
        <f>SUM('AEP D_Nexus'!I24+NIPSCO_EMS!I24+'Future Project 03'!I24+MEC_BHER!I24+'BWP Telecom'!I24+'BWP ADMS'!I24+'Future Project 04'!I24+'Future Project 05'!I24+'Future Project 08'!I24+USTDA_Energisa!I24+'Future Project 06'!I24+'USTDA_EC_CELEC-EP'!I24+'Avangrid ADMS'!I24+'NV Energy'!I24+'PEA-ProEN_TH'!I24+SDGE!I24+'Future Project 09'!I24+TPC!I24+UNOPS_VN!I24+WB_EVN!I24+'ISG PSEGLI'!I24+Lansing!I24+CEATI!I24+USTDA_IN_BYPL!I24+MERALCO!I24+Barbados!I24+Avangrid_NY!I24+'Future Project 07'!I24+ANDE_ADMS!I24+'ATCO_OMS Support'!I24+'BEL_ED-LF'!I24)</f>
        <v>0</v>
      </c>
      <c r="J24" s="246">
        <f>SUM('AEP D_Nexus'!J24+NIPSCO_EMS!J24+'Future Project 03'!J24+MEC_BHER!J24+'BWP Telecom'!J24+'BWP ADMS'!J24+'Future Project 04'!J24+'Future Project 05'!J24+'Future Project 08'!J24+USTDA_Energisa!J24+'Future Project 06'!J24+'USTDA_EC_CELEC-EP'!J24+'Avangrid ADMS'!J24+'NV Energy'!J24+'PEA-ProEN_TH'!J24+SDGE!J24+'Future Project 09'!J24+TPC!J24+UNOPS_VN!J24+WB_EVN!J24+'ISG PSEGLI'!J24+Lansing!J24+CEATI!J24+USTDA_IN_BYPL!J24+MERALCO!J24+Barbados!J24+Avangrid_NY!J24+'Future Project 07'!J24+ANDE_ADMS!J24+'ATCO_OMS Support'!J24+'BEL_ED-LF'!J24)</f>
        <v>0</v>
      </c>
      <c r="K24" s="246">
        <f>SUM('AEP D_Nexus'!K24+NIPSCO_EMS!K24+'Future Project 03'!K24+MEC_BHER!K24+'BWP Telecom'!K24+'BWP ADMS'!K24+'Future Project 04'!K24+'Future Project 05'!K24+'Future Project 08'!K24+USTDA_Energisa!K24+'Future Project 06'!K24+'USTDA_EC_CELEC-EP'!K24+'Avangrid ADMS'!K24+'NV Energy'!K24+'PEA-ProEN_TH'!K24+SDGE!K24+'Future Project 09'!K24+TPC!K24+UNOPS_VN!K24+WB_EVN!K24+'ISG PSEGLI'!K24+Lansing!K24+CEATI!K24+USTDA_IN_BYPL!K24+MERALCO!K24+Barbados!K24+Avangrid_NY!K24+'Future Project 07'!K24+ANDE_ADMS!K24+'ATCO_OMS Support'!K24+'BEL_ED-LF'!K24)</f>
        <v>0</v>
      </c>
      <c r="L24" s="246">
        <f>SUM('AEP D_Nexus'!L24+NIPSCO_EMS!L24+'Future Project 03'!L24+MEC_BHER!L24+'BWP Telecom'!L24+'BWP ADMS'!L24+'Future Project 04'!L24+'Future Project 05'!L24+'Future Project 08'!L24+USTDA_Energisa!L24+'Future Project 06'!L24+'USTDA_EC_CELEC-EP'!L24+'Avangrid ADMS'!L24+'NV Energy'!L24+'PEA-ProEN_TH'!L24+SDGE!L24+'Future Project 09'!L24+TPC!L24+UNOPS_VN!L24+WB_EVN!L24+'ISG PSEGLI'!L24+Lansing!L24+CEATI!L24+USTDA_IN_BYPL!L24+MERALCO!L24+Barbados!L24+Avangrid_NY!L24+'Future Project 07'!L24+ANDE_ADMS!L24+'ATCO_OMS Support'!L24+'BEL_ED-LF'!L24)</f>
        <v>0</v>
      </c>
      <c r="M24" s="246">
        <f>SUM('AEP D_Nexus'!M24+NIPSCO_EMS!M24+'Future Project 03'!M24+MEC_BHER!M24+'BWP Telecom'!M24+'BWP ADMS'!M24+'Future Project 04'!M24+'Future Project 05'!M24+'Future Project 08'!M24+USTDA_Energisa!M24+'Future Project 06'!M24+'USTDA_EC_CELEC-EP'!M24+'Avangrid ADMS'!M24+'NV Energy'!M24+'PEA-ProEN_TH'!M24+SDGE!M24+'Future Project 09'!M24+TPC!M24+UNOPS_VN!M24+WB_EVN!M24+'ISG PSEGLI'!M24+Lansing!M24+CEATI!M24+USTDA_IN_BYPL!M24+MERALCO!M24+Barbados!M24+Avangrid_NY!M24+'Future Project 07'!M24+ANDE_ADMS!M24+'ATCO_OMS Support'!M24+'BEL_ED-LF'!M24)</f>
        <v>0</v>
      </c>
      <c r="N24" s="246">
        <f>SUM('AEP D_Nexus'!N24+NIPSCO_EMS!N24+'Future Project 03'!N24+MEC_BHER!N24+'BWP Telecom'!N24+'BWP ADMS'!N24+'Future Project 04'!N24+'Future Project 05'!N24+'Future Project 08'!N24+USTDA_Energisa!N24+'Future Project 06'!N24+'USTDA_EC_CELEC-EP'!N24+'Avangrid ADMS'!N24+'NV Energy'!N24+'PEA-ProEN_TH'!N24+SDGE!N24+'Future Project 09'!N24+TPC!N24+UNOPS_VN!N24+WB_EVN!N24+'ISG PSEGLI'!N24+Lansing!N24+CEATI!N24+USTDA_IN_BYPL!N24+MERALCO!N24+Barbados!N24+Avangrid_NY!N24+'Future Project 07'!N24+ANDE_ADMS!N24+'ATCO_OMS Support'!N24+'BEL_ED-LF'!N24)</f>
        <v>0</v>
      </c>
      <c r="O24" s="245">
        <f>SUM('AEP D_Nexus'!O24+NIPSCO_EMS!O24+'Future Project 03'!O24+MEC_BHER!O24+'BWP Telecom'!O24+'BWP ADMS'!O24+'Future Project 04'!O24+'Future Project 05'!O24+'Future Project 08'!O24+USTDA_Energisa!O24+'Future Project 06'!O24+'USTDA_EC_CELEC-EP'!O24+'Avangrid ADMS'!O24+'NV Energy'!O24+'PEA-ProEN_TH'!O24+SDGE!O24+'Future Project 09'!O24+TPC!O24+UNOPS_VN!O24+WB_EVN!O24+'ISG PSEGLI'!O24+Lansing!O24+CEATI!O24+USTDA_IN_BYPL!O24+MERALCO!O24+Barbados!O24+Avangrid_NY!O24+'Future Project 07'!O24+ANDE_ADMS!O24+'ATCO_OMS Support'!O24+'BEL_ED-LF'!O24)</f>
        <v>0</v>
      </c>
      <c r="P24" s="245">
        <f>SUM('AEP D_Nexus'!P24+NIPSCO_EMS!P24+'Future Project 03'!P24+MEC_BHER!P24+'BWP Telecom'!P24+'BWP ADMS'!P24+'Future Project 04'!P24+'Future Project 05'!P24+'Future Project 08'!P24+USTDA_Energisa!P24+'Future Project 06'!P24+'USTDA_EC_CELEC-EP'!P24+'Avangrid ADMS'!P24+'NV Energy'!P24+'PEA-ProEN_TH'!P24+SDGE!P24+'Future Project 09'!P24+TPC!P24+UNOPS_VN!P24+WB_EVN!P24+'ISG PSEGLI'!P24+Lansing!P24+CEATI!P24+USTDA_IN_BYPL!P24+MERALCO!P24+Barbados!P24+Avangrid_NY!P24+'Future Project 07'!P24+ANDE_ADMS!P24+'ATCO_OMS Support'!P24+'BEL_ED-LF'!P24)</f>
        <v>0</v>
      </c>
      <c r="Q24" s="245">
        <f>SUM('AEP D_Nexus'!Q24+NIPSCO_EMS!Q24+'Future Project 03'!Q24+MEC_BHER!Q24+'BWP Telecom'!Q24+'BWP ADMS'!Q24+'Future Project 04'!Q24+'Future Project 05'!Q24+'Future Project 08'!Q24+USTDA_Energisa!Q24+'Future Project 06'!Q24+'USTDA_EC_CELEC-EP'!Q24+'Avangrid ADMS'!Q24+'NV Energy'!Q24+'PEA-ProEN_TH'!Q24+SDGE!Q24+'Future Project 09'!Q24+TPC!Q24+UNOPS_VN!Q24+WB_EVN!Q24+'ISG PSEGLI'!Q24+Lansing!Q24+CEATI!Q24+USTDA_IN_BYPL!Q24+MERALCO!Q24+Barbados!Q24+Avangrid_NY!Q24+'Future Project 07'!Q24+ANDE_ADMS!Q24+'ATCO_OMS Support'!Q24+'BEL_ED-LF'!Q24)</f>
        <v>0</v>
      </c>
      <c r="R24" s="245">
        <f>SUM('AEP D_Nexus'!R24+NIPSCO_EMS!R24+'Future Project 03'!R24+MEC_BHER!R24+'BWP Telecom'!R24+'BWP ADMS'!R24+'Future Project 04'!R24+'Future Project 05'!R24+'Future Project 08'!R24+USTDA_Energisa!R24+'Future Project 06'!R24+'USTDA_EC_CELEC-EP'!R24+'Avangrid ADMS'!R24+'NV Energy'!R24+'PEA-ProEN_TH'!R24+SDGE!R24+'Future Project 09'!R24+TPC!R24+UNOPS_VN!R24+WB_EVN!R24+'ISG PSEGLI'!R24+Lansing!R24+CEATI!R24+USTDA_IN_BYPL!R24+MERALCO!R24+Barbados!R24+Avangrid_NY!R24+'Future Project 07'!R24+ANDE_ADMS!R24+'ATCO_OMS Support'!R24+'BEL_ED-LF'!R24)</f>
        <v>0</v>
      </c>
      <c r="S24" s="216">
        <f>SUM('AEP D_Nexus'!S24+NIPSCO_EMS!S24+'Future Project 03'!S24+MEC_BHER!S24+'BWP Telecom'!S24+'BWP ADMS'!S24+'Future Project 04'!S24+'Future Project 05'!S24+'Future Project 08'!S24+USTDA_Energisa!S24+'Future Project 06'!S24+'USTDA_EC_CELEC-EP'!S24+'Avangrid ADMS'!S24+'NV Energy'!S24+'PEA-ProEN_TH'!S24+SDGE!S24+'Future Project 09'!S24+TPC!S24+UNOPS_VN!S24+WB_EVN!S24+'ISG PSEGLI'!S24+Lansing!S24+CEATI!S24+USTDA_IN_BYPL!S24+MERALCO!S24+Barbados!S24+Avangrid_NY!S24+'Future Project 07'!S24+ANDE_ADMS!S24+'ATCO_OMS Support'!S24+'BEL_ED-LF'!S24)</f>
        <v>0</v>
      </c>
      <c r="T24" s="216">
        <f>SUM('AEP D_Nexus'!T24+NIPSCO_EMS!T24+'Future Project 03'!T24+MEC_BHER!T24+'BWP Telecom'!T24+'BWP ADMS'!T24+'Future Project 04'!T24+'Future Project 05'!T24+'Future Project 08'!T24+USTDA_Energisa!T24+'Future Project 06'!T24+'USTDA_EC_CELEC-EP'!T24+'Avangrid ADMS'!T24+'NV Energy'!T24+'PEA-ProEN_TH'!T24+SDGE!T24+'Future Project 09'!T24+TPC!T24+UNOPS_VN!T24+WB_EVN!T24+'ISG PSEGLI'!T24+Lansing!T24+CEATI!T24+USTDA_IN_BYPL!T24+MERALCO!T24+Barbados!T24+Avangrid_NY!T24+'Future Project 07'!T24+ANDE_ADMS!T24+'ATCO_OMS Support'!T24+'BEL_ED-LF'!T24)</f>
        <v>0</v>
      </c>
      <c r="U24" s="216">
        <f>SUM('AEP D_Nexus'!U24+NIPSCO_EMS!U24+'Future Project 03'!U24+MEC_BHER!U24+'BWP Telecom'!U24+'BWP ADMS'!U24+'Future Project 04'!U24+'Future Project 05'!U24+'Future Project 08'!U24+USTDA_Energisa!U24+'Future Project 06'!U24+'USTDA_EC_CELEC-EP'!U24+'Avangrid ADMS'!U24+'NV Energy'!U24+'PEA-ProEN_TH'!U24+SDGE!U24+'Future Project 09'!U24+TPC!U24+UNOPS_VN!U24+WB_EVN!U24+'ISG PSEGLI'!U24+Lansing!U24+CEATI!U24+USTDA_IN_BYPL!U24+MERALCO!U24+Barbados!U24+Avangrid_NY!U24+'Future Project 07'!U24+ANDE_ADMS!U24+'ATCO_OMS Support'!U24+'BEL_ED-LF'!U24)</f>
        <v>0</v>
      </c>
      <c r="V24" s="216">
        <f>SUM('AEP D_Nexus'!V24+NIPSCO_EMS!V24+'Future Project 03'!V24+MEC_BHER!V24+'BWP Telecom'!V24+'BWP ADMS'!V24+'Future Project 04'!V24+'Future Project 05'!V24+'Future Project 08'!V24+USTDA_Energisa!V24+'Future Project 06'!V24+'USTDA_EC_CELEC-EP'!V24+'Avangrid ADMS'!V24+'NV Energy'!V24+'PEA-ProEN_TH'!V24+SDGE!V24+'Future Project 09'!V24+TPC!V24+UNOPS_VN!V24+WB_EVN!V24+'ISG PSEGLI'!V24+Lansing!V24+CEATI!V24+USTDA_IN_BYPL!V24+MERALCO!V24+Barbados!V24+Avangrid_NY!V24+'Future Project 07'!V24+ANDE_ADMS!V24+'ATCO_OMS Support'!V24+'BEL_ED-LF'!V24)</f>
        <v>0</v>
      </c>
      <c r="W24" s="216">
        <f>SUM('AEP D_Nexus'!W24+NIPSCO_EMS!W24+'Future Project 03'!W24+MEC_BHER!W24+'BWP Telecom'!W24+'BWP ADMS'!W24+'Future Project 04'!W24+'Future Project 05'!W24+'Future Project 08'!W24+USTDA_Energisa!W24+'Future Project 06'!W24+'USTDA_EC_CELEC-EP'!W24+'Avangrid ADMS'!W24+'NV Energy'!W24+'PEA-ProEN_TH'!W24+SDGE!W24+'Future Project 09'!W24+TPC!W24+UNOPS_VN!W24+WB_EVN!W24+'ISG PSEGLI'!W24+Lansing!W24+CEATI!W24+USTDA_IN_BYPL!W24+MERALCO!W24+Barbados!W24+Avangrid_NY!W24+'Future Project 07'!W24+ANDE_ADMS!W24+'ATCO_OMS Support'!W24+'BEL_ED-LF'!W24)</f>
        <v>0</v>
      </c>
      <c r="X24" s="216">
        <f>SUM('AEP D_Nexus'!X24+NIPSCO_EMS!X24+'Future Project 03'!X24+MEC_BHER!X24+'BWP Telecom'!X24+'BWP ADMS'!X24+'Future Project 04'!X24+'Future Project 05'!X24+'Future Project 08'!X24+USTDA_Energisa!X24+'Future Project 06'!X24+'USTDA_EC_CELEC-EP'!X24+'Avangrid ADMS'!X24+'NV Energy'!X24+'PEA-ProEN_TH'!X24+SDGE!X24+'Future Project 09'!X24+TPC!X24+UNOPS_VN!X24+WB_EVN!X24+'ISG PSEGLI'!X24+Lansing!X24+CEATI!X24+USTDA_IN_BYPL!X24+MERALCO!X24+Barbados!X24+Avangrid_NY!X24+'Future Project 07'!X24+ANDE_ADMS!X24+'ATCO_OMS Support'!X24+'BEL_ED-LF'!X24)</f>
        <v>0</v>
      </c>
      <c r="Y24" s="216">
        <f>SUM('AEP D_Nexus'!Y24+NIPSCO_EMS!Y24+'Future Project 03'!Y24+MEC_BHER!Y24+'BWP Telecom'!Y24+'BWP ADMS'!Y24+'Future Project 04'!Y24+'Future Project 05'!Y24+'Future Project 08'!Y24+USTDA_Energisa!Y24+'Future Project 06'!Y24+'USTDA_EC_CELEC-EP'!Y24+'Avangrid ADMS'!Y24+'NV Energy'!Y24+'PEA-ProEN_TH'!Y24+SDGE!Y24+'Future Project 09'!Y24+TPC!Y24+UNOPS_VN!Y24+WB_EVN!Y24+'ISG PSEGLI'!Y24+Lansing!Y24+CEATI!Y24+USTDA_IN_BYPL!Y24+MERALCO!Y24+Barbados!Y24+Avangrid_NY!Y24+'Future Project 07'!Y24+ANDE_ADMS!Y24+'ATCO_OMS Support'!Y24+'BEL_ED-LF'!Y24)</f>
        <v>0</v>
      </c>
      <c r="Z24" s="216">
        <f>SUM('AEP D_Nexus'!Z24+NIPSCO_EMS!Z24+'Future Project 03'!Z24+MEC_BHER!Z24+'BWP Telecom'!Z24+'BWP ADMS'!Z24+'Future Project 04'!Z24+'Future Project 05'!Z24+'Future Project 08'!Z24+USTDA_Energisa!Z24+'Future Project 06'!Z24+'USTDA_EC_CELEC-EP'!Z24+'Avangrid ADMS'!Z24+'NV Energy'!Z24+'PEA-ProEN_TH'!Z24+SDGE!Z24+'Future Project 09'!Z24+TPC!Z24+UNOPS_VN!Z24+WB_EVN!Z24+'ISG PSEGLI'!Z24+Lansing!Z24+CEATI!Z24+USTDA_IN_BYPL!Z24+MERALCO!Z24+Barbados!Z24+Avangrid_NY!Z24+'Future Project 07'!Z24+ANDE_ADMS!Z24+'ATCO_OMS Support'!Z24+'BEL_ED-LF'!Z24)</f>
        <v>0</v>
      </c>
      <c r="AA24" s="45"/>
      <c r="AB24" s="45">
        <f t="shared" ref="AB24:AB28" si="5">SUM(C24:N24)</f>
        <v>0</v>
      </c>
      <c r="AC24" s="2">
        <f t="shared" ref="AC24:AC28" si="6">AA24/$AC$2</f>
        <v>0</v>
      </c>
      <c r="AD24" s="2">
        <f t="shared" ref="AD24:AD28" si="7">AB24/$AC$3</f>
        <v>0</v>
      </c>
    </row>
    <row r="25" spans="2:30" x14ac:dyDescent="0.55000000000000004">
      <c r="B25" s="105"/>
      <c r="C25" s="246">
        <f>SUM('AEP D_Nexus'!C25+NIPSCO_EMS!C25+'Future Project 03'!C25+MEC_BHER!C25+'BWP Telecom'!C25+'BWP ADMS'!C25+'Future Project 04'!C25+'Future Project 05'!C25+'Future Project 08'!C25+USTDA_Energisa!C25+'Future Project 06'!C25+'USTDA_EC_CELEC-EP'!C25+'Avangrid ADMS'!C25+'NV Energy'!C25+'PEA-ProEN_TH'!C25+SDGE!C25+'Future Project 09'!C25+TPC!C25+UNOPS_VN!C25+WB_EVN!C25+'ISG PSEGLI'!C25+Lansing!C25+CEATI!C25+USTDA_IN_BYPL!C25+MERALCO!C25+Barbados!C25+Avangrid_NY!C25+'Future Project 07'!C25+ANDE_ADMS!C25+'ATCO_OMS Support'!C25+'BEL_ED-LF'!C25)</f>
        <v>0</v>
      </c>
      <c r="D25" s="246">
        <f>SUM('AEP D_Nexus'!D25+NIPSCO_EMS!D25+'Future Project 03'!D25+MEC_BHER!D25+'BWP Telecom'!D25+'BWP ADMS'!D25+'Future Project 04'!D25+'Future Project 05'!D25+'Future Project 08'!D25+USTDA_Energisa!D25+'Future Project 06'!D25+'USTDA_EC_CELEC-EP'!D25+'Avangrid ADMS'!D25+'NV Energy'!D25+'PEA-ProEN_TH'!D25+SDGE!D25+'Future Project 09'!D25+TPC!D25+UNOPS_VN!D25+WB_EVN!D25+'ISG PSEGLI'!D25+Lansing!D25+CEATI!D25+USTDA_IN_BYPL!D25+MERALCO!D25+Barbados!D25+Avangrid_NY!D25+'Future Project 07'!D25+ANDE_ADMS!D25+'ATCO_OMS Support'!D25+'BEL_ED-LF'!D25)</f>
        <v>0</v>
      </c>
      <c r="E25" s="246">
        <f>SUM('AEP D_Nexus'!E25+NIPSCO_EMS!E25+'Future Project 03'!E25+MEC_BHER!E25+'BWP Telecom'!E25+'BWP ADMS'!E25+'Future Project 04'!E25+'Future Project 05'!E25+'Future Project 08'!E25+USTDA_Energisa!E25+'Future Project 06'!E25+'USTDA_EC_CELEC-EP'!E25+'Avangrid ADMS'!E25+'NV Energy'!E25+'PEA-ProEN_TH'!E25+SDGE!E25+'Future Project 09'!E25+TPC!E25+UNOPS_VN!E25+WB_EVN!E25+'ISG PSEGLI'!E25+Lansing!E25+CEATI!E25+USTDA_IN_BYPL!E25+MERALCO!E25+Barbados!E25+Avangrid_NY!E25+'Future Project 07'!E25+ANDE_ADMS!E25+'ATCO_OMS Support'!E25+'BEL_ED-LF'!E25)</f>
        <v>0</v>
      </c>
      <c r="F25" s="246">
        <f>SUM('AEP D_Nexus'!F25+NIPSCO_EMS!F25+'Future Project 03'!F25+MEC_BHER!F25+'BWP Telecom'!F25+'BWP ADMS'!F25+'Future Project 04'!F25+'Future Project 05'!F25+'Future Project 08'!F25+USTDA_Energisa!F25+'Future Project 06'!F25+'USTDA_EC_CELEC-EP'!F25+'Avangrid ADMS'!F25+'NV Energy'!F25+'PEA-ProEN_TH'!F25+SDGE!F25+'Future Project 09'!F25+TPC!F25+UNOPS_VN!F25+WB_EVN!F25+'ISG PSEGLI'!F25+Lansing!F25+CEATI!F25+USTDA_IN_BYPL!F25+MERALCO!F25+Barbados!F25+Avangrid_NY!F25+'Future Project 07'!F25+ANDE_ADMS!F25+'ATCO_OMS Support'!F25+'BEL_ED-LF'!F25)</f>
        <v>0</v>
      </c>
      <c r="G25" s="246">
        <f>SUM('AEP D_Nexus'!G25+NIPSCO_EMS!G25+'Future Project 03'!G25+MEC_BHER!G25+'BWP Telecom'!G25+'BWP ADMS'!G25+'Future Project 04'!G25+'Future Project 05'!G25+'Future Project 08'!G25+USTDA_Energisa!G25+'Future Project 06'!G25+'USTDA_EC_CELEC-EP'!G25+'Avangrid ADMS'!G25+'NV Energy'!G25+'PEA-ProEN_TH'!G25+SDGE!G25+'Future Project 09'!G25+TPC!G25+UNOPS_VN!G25+WB_EVN!G25+'ISG PSEGLI'!G25+Lansing!G25+CEATI!G25+USTDA_IN_BYPL!G25+MERALCO!G25+Barbados!G25+Avangrid_NY!G25+'Future Project 07'!G25+ANDE_ADMS!G25+'ATCO_OMS Support'!G25+'BEL_ED-LF'!G25)</f>
        <v>0</v>
      </c>
      <c r="H25" s="246">
        <f>SUM('AEP D_Nexus'!H25+NIPSCO_EMS!H25+'Future Project 03'!H25+MEC_BHER!H25+'BWP Telecom'!H25+'BWP ADMS'!H25+'Future Project 04'!H25+'Future Project 05'!H25+'Future Project 08'!H25+USTDA_Energisa!H25+'Future Project 06'!H25+'USTDA_EC_CELEC-EP'!H25+'Avangrid ADMS'!H25+'NV Energy'!H25+'PEA-ProEN_TH'!H25+SDGE!H25+'Future Project 09'!H25+TPC!H25+UNOPS_VN!H25+WB_EVN!H25+'ISG PSEGLI'!H25+Lansing!H25+CEATI!H25+USTDA_IN_BYPL!H25+MERALCO!H25+Barbados!H25+Avangrid_NY!H25+'Future Project 07'!H25+ANDE_ADMS!H25+'ATCO_OMS Support'!H25+'BEL_ED-LF'!H25)</f>
        <v>0</v>
      </c>
      <c r="I25" s="246">
        <f>SUM('AEP D_Nexus'!I25+NIPSCO_EMS!I25+'Future Project 03'!I25+MEC_BHER!I25+'BWP Telecom'!I25+'BWP ADMS'!I25+'Future Project 04'!I25+'Future Project 05'!I25+'Future Project 08'!I25+USTDA_Energisa!I25+'Future Project 06'!I25+'USTDA_EC_CELEC-EP'!I25+'Avangrid ADMS'!I25+'NV Energy'!I25+'PEA-ProEN_TH'!I25+SDGE!I25+'Future Project 09'!I25+TPC!I25+UNOPS_VN!I25+WB_EVN!I25+'ISG PSEGLI'!I25+Lansing!I25+CEATI!I25+USTDA_IN_BYPL!I25+MERALCO!I25+Barbados!I25+Avangrid_NY!I25+'Future Project 07'!I25+ANDE_ADMS!I25+'ATCO_OMS Support'!I25+'BEL_ED-LF'!I25)</f>
        <v>0</v>
      </c>
      <c r="J25" s="246">
        <f>SUM('AEP D_Nexus'!J25+NIPSCO_EMS!J25+'Future Project 03'!J25+MEC_BHER!J25+'BWP Telecom'!J25+'BWP ADMS'!J25+'Future Project 04'!J25+'Future Project 05'!J25+'Future Project 08'!J25+USTDA_Energisa!J25+'Future Project 06'!J25+'USTDA_EC_CELEC-EP'!J25+'Avangrid ADMS'!J25+'NV Energy'!J25+'PEA-ProEN_TH'!J25+SDGE!J25+'Future Project 09'!J25+TPC!J25+UNOPS_VN!J25+WB_EVN!J25+'ISG PSEGLI'!J25+Lansing!J25+CEATI!J25+USTDA_IN_BYPL!J25+MERALCO!J25+Barbados!J25+Avangrid_NY!J25+'Future Project 07'!J25+ANDE_ADMS!J25+'ATCO_OMS Support'!J25+'BEL_ED-LF'!J25)</f>
        <v>0</v>
      </c>
      <c r="K25" s="246">
        <f>SUM('AEP D_Nexus'!K25+NIPSCO_EMS!K25+'Future Project 03'!K25+MEC_BHER!K25+'BWP Telecom'!K25+'BWP ADMS'!K25+'Future Project 04'!K25+'Future Project 05'!K25+'Future Project 08'!K25+USTDA_Energisa!K25+'Future Project 06'!K25+'USTDA_EC_CELEC-EP'!K25+'Avangrid ADMS'!K25+'NV Energy'!K25+'PEA-ProEN_TH'!K25+SDGE!K25+'Future Project 09'!K25+TPC!K25+UNOPS_VN!K25+WB_EVN!K25+'ISG PSEGLI'!K25+Lansing!K25+CEATI!K25+USTDA_IN_BYPL!K25+MERALCO!K25+Barbados!K25+Avangrid_NY!K25+'Future Project 07'!K25+ANDE_ADMS!K25+'ATCO_OMS Support'!K25+'BEL_ED-LF'!K25)</f>
        <v>0</v>
      </c>
      <c r="L25" s="246">
        <f>SUM('AEP D_Nexus'!L25+NIPSCO_EMS!L25+'Future Project 03'!L25+MEC_BHER!L25+'BWP Telecom'!L25+'BWP ADMS'!L25+'Future Project 04'!L25+'Future Project 05'!L25+'Future Project 08'!L25+USTDA_Energisa!L25+'Future Project 06'!L25+'USTDA_EC_CELEC-EP'!L25+'Avangrid ADMS'!L25+'NV Energy'!L25+'PEA-ProEN_TH'!L25+SDGE!L25+'Future Project 09'!L25+TPC!L25+UNOPS_VN!L25+WB_EVN!L25+'ISG PSEGLI'!L25+Lansing!L25+CEATI!L25+USTDA_IN_BYPL!L25+MERALCO!L25+Barbados!L25+Avangrid_NY!L25+'Future Project 07'!L25+ANDE_ADMS!L25+'ATCO_OMS Support'!L25+'BEL_ED-LF'!L25)</f>
        <v>0</v>
      </c>
      <c r="M25" s="246">
        <f>SUM('AEP D_Nexus'!M25+NIPSCO_EMS!M25+'Future Project 03'!M25+MEC_BHER!M25+'BWP Telecom'!M25+'BWP ADMS'!M25+'Future Project 04'!M25+'Future Project 05'!M25+'Future Project 08'!M25+USTDA_Energisa!M25+'Future Project 06'!M25+'USTDA_EC_CELEC-EP'!M25+'Avangrid ADMS'!M25+'NV Energy'!M25+'PEA-ProEN_TH'!M25+SDGE!M25+'Future Project 09'!M25+TPC!M25+UNOPS_VN!M25+WB_EVN!M25+'ISG PSEGLI'!M25+Lansing!M25+CEATI!M25+USTDA_IN_BYPL!M25+MERALCO!M25+Barbados!M25+Avangrid_NY!M25+'Future Project 07'!M25+ANDE_ADMS!M25+'ATCO_OMS Support'!M25+'BEL_ED-LF'!M25)</f>
        <v>0</v>
      </c>
      <c r="N25" s="246">
        <f>SUM('AEP D_Nexus'!N25+NIPSCO_EMS!N25+'Future Project 03'!N25+MEC_BHER!N25+'BWP Telecom'!N25+'BWP ADMS'!N25+'Future Project 04'!N25+'Future Project 05'!N25+'Future Project 08'!N25+USTDA_Energisa!N25+'Future Project 06'!N25+'USTDA_EC_CELEC-EP'!N25+'Avangrid ADMS'!N25+'NV Energy'!N25+'PEA-ProEN_TH'!N25+SDGE!N25+'Future Project 09'!N25+TPC!N25+UNOPS_VN!N25+WB_EVN!N25+'ISG PSEGLI'!N25+Lansing!N25+CEATI!N25+USTDA_IN_BYPL!N25+MERALCO!N25+Barbados!N25+Avangrid_NY!N25+'Future Project 07'!N25+ANDE_ADMS!N25+'ATCO_OMS Support'!N25+'BEL_ED-LF'!N25)</f>
        <v>0</v>
      </c>
      <c r="O25" s="245">
        <f>SUM('AEP D_Nexus'!O25+NIPSCO_EMS!O25+'Future Project 03'!O25+MEC_BHER!O25+'BWP Telecom'!O25+'BWP ADMS'!O25+'Future Project 04'!O25+'Future Project 05'!O25+'Future Project 08'!O25+USTDA_Energisa!O25+'Future Project 06'!O25+'USTDA_EC_CELEC-EP'!O25+'Avangrid ADMS'!O25+'NV Energy'!O25+'PEA-ProEN_TH'!O25+SDGE!O25+'Future Project 09'!O25+TPC!O25+UNOPS_VN!O25+WB_EVN!O25+'ISG PSEGLI'!O25+Lansing!O25+CEATI!O25+USTDA_IN_BYPL!O25+MERALCO!O25+Barbados!O25+Avangrid_NY!O25+'Future Project 07'!O25+ANDE_ADMS!O25+'ATCO_OMS Support'!O25+'BEL_ED-LF'!O25)</f>
        <v>0</v>
      </c>
      <c r="P25" s="245">
        <f>SUM('AEP D_Nexus'!P25+NIPSCO_EMS!P25+'Future Project 03'!P25+MEC_BHER!P25+'BWP Telecom'!P25+'BWP ADMS'!P25+'Future Project 04'!P25+'Future Project 05'!P25+'Future Project 08'!P25+USTDA_Energisa!P25+'Future Project 06'!P25+'USTDA_EC_CELEC-EP'!P25+'Avangrid ADMS'!P25+'NV Energy'!P25+'PEA-ProEN_TH'!P25+SDGE!P25+'Future Project 09'!P25+TPC!P25+UNOPS_VN!P25+WB_EVN!P25+'ISG PSEGLI'!P25+Lansing!P25+CEATI!P25+USTDA_IN_BYPL!P25+MERALCO!P25+Barbados!P25+Avangrid_NY!P25+'Future Project 07'!P25+ANDE_ADMS!P25+'ATCO_OMS Support'!P25+'BEL_ED-LF'!P25)</f>
        <v>0</v>
      </c>
      <c r="Q25" s="245">
        <f>SUM('AEP D_Nexus'!Q25+NIPSCO_EMS!Q25+'Future Project 03'!Q25+MEC_BHER!Q25+'BWP Telecom'!Q25+'BWP ADMS'!Q25+'Future Project 04'!Q25+'Future Project 05'!Q25+'Future Project 08'!Q25+USTDA_Energisa!Q25+'Future Project 06'!Q25+'USTDA_EC_CELEC-EP'!Q25+'Avangrid ADMS'!Q25+'NV Energy'!Q25+'PEA-ProEN_TH'!Q25+SDGE!Q25+'Future Project 09'!Q25+TPC!Q25+UNOPS_VN!Q25+WB_EVN!Q25+'ISG PSEGLI'!Q25+Lansing!Q25+CEATI!Q25+USTDA_IN_BYPL!Q25+MERALCO!Q25+Barbados!Q25+Avangrid_NY!Q25+'Future Project 07'!Q25+ANDE_ADMS!Q25+'ATCO_OMS Support'!Q25+'BEL_ED-LF'!Q25)</f>
        <v>0</v>
      </c>
      <c r="R25" s="245">
        <f>SUM('AEP D_Nexus'!R25+NIPSCO_EMS!R25+'Future Project 03'!R25+MEC_BHER!R25+'BWP Telecom'!R25+'BWP ADMS'!R25+'Future Project 04'!R25+'Future Project 05'!R25+'Future Project 08'!R25+USTDA_Energisa!R25+'Future Project 06'!R25+'USTDA_EC_CELEC-EP'!R25+'Avangrid ADMS'!R25+'NV Energy'!R25+'PEA-ProEN_TH'!R25+SDGE!R25+'Future Project 09'!R25+TPC!R25+UNOPS_VN!R25+WB_EVN!R25+'ISG PSEGLI'!R25+Lansing!R25+CEATI!R25+USTDA_IN_BYPL!R25+MERALCO!R25+Barbados!R25+Avangrid_NY!R25+'Future Project 07'!R25+ANDE_ADMS!R25+'ATCO_OMS Support'!R25+'BEL_ED-LF'!R25)</f>
        <v>0</v>
      </c>
      <c r="S25" s="216">
        <f>SUM('AEP D_Nexus'!S25+NIPSCO_EMS!S25+'Future Project 03'!S25+MEC_BHER!S25+'BWP Telecom'!S25+'BWP ADMS'!S25+'Future Project 04'!S25+'Future Project 05'!S25+'Future Project 08'!S25+USTDA_Energisa!S25+'Future Project 06'!S25+'USTDA_EC_CELEC-EP'!S25+'Avangrid ADMS'!S25+'NV Energy'!S25+'PEA-ProEN_TH'!S25+SDGE!S25+'Future Project 09'!S25+TPC!S25+UNOPS_VN!S25+WB_EVN!S25+'ISG PSEGLI'!S25+Lansing!S25+CEATI!S25+USTDA_IN_BYPL!S25+MERALCO!S25+Barbados!S25+Avangrid_NY!S25+'Future Project 07'!S25+ANDE_ADMS!S25+'ATCO_OMS Support'!S25+'BEL_ED-LF'!S25)</f>
        <v>0</v>
      </c>
      <c r="T25" s="216">
        <f>SUM('AEP D_Nexus'!T25+NIPSCO_EMS!T25+'Future Project 03'!T25+MEC_BHER!T25+'BWP Telecom'!T25+'BWP ADMS'!T25+'Future Project 04'!T25+'Future Project 05'!T25+'Future Project 08'!T25+USTDA_Energisa!T25+'Future Project 06'!T25+'USTDA_EC_CELEC-EP'!T25+'Avangrid ADMS'!T25+'NV Energy'!T25+'PEA-ProEN_TH'!T25+SDGE!T25+'Future Project 09'!T25+TPC!T25+UNOPS_VN!T25+WB_EVN!T25+'ISG PSEGLI'!T25+Lansing!T25+CEATI!T25+USTDA_IN_BYPL!T25+MERALCO!T25+Barbados!T25+Avangrid_NY!T25+'Future Project 07'!T25+ANDE_ADMS!T25+'ATCO_OMS Support'!T25+'BEL_ED-LF'!T25)</f>
        <v>0</v>
      </c>
      <c r="U25" s="216">
        <f>SUM('AEP D_Nexus'!U25+NIPSCO_EMS!U25+'Future Project 03'!U25+MEC_BHER!U25+'BWP Telecom'!U25+'BWP ADMS'!U25+'Future Project 04'!U25+'Future Project 05'!U25+'Future Project 08'!U25+USTDA_Energisa!U25+'Future Project 06'!U25+'USTDA_EC_CELEC-EP'!U25+'Avangrid ADMS'!U25+'NV Energy'!U25+'PEA-ProEN_TH'!U25+SDGE!U25+'Future Project 09'!U25+TPC!U25+UNOPS_VN!U25+WB_EVN!U25+'ISG PSEGLI'!U25+Lansing!U25+CEATI!U25+USTDA_IN_BYPL!U25+MERALCO!U25+Barbados!U25+Avangrid_NY!U25+'Future Project 07'!U25+ANDE_ADMS!U25+'ATCO_OMS Support'!U25+'BEL_ED-LF'!U25)</f>
        <v>0</v>
      </c>
      <c r="V25" s="216">
        <f>SUM('AEP D_Nexus'!V25+NIPSCO_EMS!V25+'Future Project 03'!V25+MEC_BHER!V25+'BWP Telecom'!V25+'BWP ADMS'!V25+'Future Project 04'!V25+'Future Project 05'!V25+'Future Project 08'!V25+USTDA_Energisa!V25+'Future Project 06'!V25+'USTDA_EC_CELEC-EP'!V25+'Avangrid ADMS'!V25+'NV Energy'!V25+'PEA-ProEN_TH'!V25+SDGE!V25+'Future Project 09'!V25+TPC!V25+UNOPS_VN!V25+WB_EVN!V25+'ISG PSEGLI'!V25+Lansing!V25+CEATI!V25+USTDA_IN_BYPL!V25+MERALCO!V25+Barbados!V25+Avangrid_NY!V25+'Future Project 07'!V25+ANDE_ADMS!V25+'ATCO_OMS Support'!V25+'BEL_ED-LF'!V25)</f>
        <v>0</v>
      </c>
      <c r="W25" s="216">
        <f>SUM('AEP D_Nexus'!W25+NIPSCO_EMS!W25+'Future Project 03'!W25+MEC_BHER!W25+'BWP Telecom'!W25+'BWP ADMS'!W25+'Future Project 04'!W25+'Future Project 05'!W25+'Future Project 08'!W25+USTDA_Energisa!W25+'Future Project 06'!W25+'USTDA_EC_CELEC-EP'!W25+'Avangrid ADMS'!W25+'NV Energy'!W25+'PEA-ProEN_TH'!W25+SDGE!W25+'Future Project 09'!W25+TPC!W25+UNOPS_VN!W25+WB_EVN!W25+'ISG PSEGLI'!W25+Lansing!W25+CEATI!W25+USTDA_IN_BYPL!W25+MERALCO!W25+Barbados!W25+Avangrid_NY!W25+'Future Project 07'!W25+ANDE_ADMS!W25+'ATCO_OMS Support'!W25+'BEL_ED-LF'!W25)</f>
        <v>0</v>
      </c>
      <c r="X25" s="216">
        <f>SUM('AEP D_Nexus'!X25+NIPSCO_EMS!X25+'Future Project 03'!X25+MEC_BHER!X25+'BWP Telecom'!X25+'BWP ADMS'!X25+'Future Project 04'!X25+'Future Project 05'!X25+'Future Project 08'!X25+USTDA_Energisa!X25+'Future Project 06'!X25+'USTDA_EC_CELEC-EP'!X25+'Avangrid ADMS'!X25+'NV Energy'!X25+'PEA-ProEN_TH'!X25+SDGE!X25+'Future Project 09'!X25+TPC!X25+UNOPS_VN!X25+WB_EVN!X25+'ISG PSEGLI'!X25+Lansing!X25+CEATI!X25+USTDA_IN_BYPL!X25+MERALCO!X25+Barbados!X25+Avangrid_NY!X25+'Future Project 07'!X25+ANDE_ADMS!X25+'ATCO_OMS Support'!X25+'BEL_ED-LF'!X25)</f>
        <v>0</v>
      </c>
      <c r="Y25" s="216">
        <f>SUM('AEP D_Nexus'!Y25+NIPSCO_EMS!Y25+'Future Project 03'!Y25+MEC_BHER!Y25+'BWP Telecom'!Y25+'BWP ADMS'!Y25+'Future Project 04'!Y25+'Future Project 05'!Y25+'Future Project 08'!Y25+USTDA_Energisa!Y25+'Future Project 06'!Y25+'USTDA_EC_CELEC-EP'!Y25+'Avangrid ADMS'!Y25+'NV Energy'!Y25+'PEA-ProEN_TH'!Y25+SDGE!Y25+'Future Project 09'!Y25+TPC!Y25+UNOPS_VN!Y25+WB_EVN!Y25+'ISG PSEGLI'!Y25+Lansing!Y25+CEATI!Y25+USTDA_IN_BYPL!Y25+MERALCO!Y25+Barbados!Y25+Avangrid_NY!Y25+'Future Project 07'!Y25+ANDE_ADMS!Y25+'ATCO_OMS Support'!Y25+'BEL_ED-LF'!Y25)</f>
        <v>0</v>
      </c>
      <c r="Z25" s="216">
        <f>SUM('AEP D_Nexus'!Z25+NIPSCO_EMS!Z25+'Future Project 03'!Z25+MEC_BHER!Z25+'BWP Telecom'!Z25+'BWP ADMS'!Z25+'Future Project 04'!Z25+'Future Project 05'!Z25+'Future Project 08'!Z25+USTDA_Energisa!Z25+'Future Project 06'!Z25+'USTDA_EC_CELEC-EP'!Z25+'Avangrid ADMS'!Z25+'NV Energy'!Z25+'PEA-ProEN_TH'!Z25+SDGE!Z25+'Future Project 09'!Z25+TPC!Z25+UNOPS_VN!Z25+WB_EVN!Z25+'ISG PSEGLI'!Z25+Lansing!Z25+CEATI!Z25+USTDA_IN_BYPL!Z25+MERALCO!Z25+Barbados!Z25+Avangrid_NY!Z25+'Future Project 07'!Z25+ANDE_ADMS!Z25+'ATCO_OMS Support'!Z25+'BEL_ED-LF'!Z25)</f>
        <v>0</v>
      </c>
      <c r="AA25" s="45"/>
      <c r="AB25" s="45">
        <f t="shared" si="5"/>
        <v>0</v>
      </c>
      <c r="AC25" s="2">
        <f t="shared" si="6"/>
        <v>0</v>
      </c>
      <c r="AD25" s="2">
        <f t="shared" si="7"/>
        <v>0</v>
      </c>
    </row>
    <row r="26" spans="2:30" x14ac:dyDescent="0.55000000000000004">
      <c r="B26" s="105"/>
      <c r="C26" s="246">
        <f>SUM('AEP D_Nexus'!C26+NIPSCO_EMS!C26+'Future Project 03'!C26+MEC_BHER!C26+'BWP Telecom'!C26+'BWP ADMS'!C26+'Future Project 04'!C26+'Future Project 05'!C26+'Future Project 08'!C26+USTDA_Energisa!C26+'Future Project 06'!C26+'USTDA_EC_CELEC-EP'!C26+'Avangrid ADMS'!C26+'NV Energy'!C26+'PEA-ProEN_TH'!C26+SDGE!C26+'Future Project 09'!C26+TPC!C26+UNOPS_VN!C26+WB_EVN!C26+'ISG PSEGLI'!C26+Lansing!C26+CEATI!C26+USTDA_IN_BYPL!C26+MERALCO!C26+Barbados!C26+Avangrid_NY!C26+'Future Project 07'!C26+ANDE_ADMS!C26+'ATCO_OMS Support'!C26+'BEL_ED-LF'!C26)</f>
        <v>0</v>
      </c>
      <c r="D26" s="246">
        <f>SUM('AEP D_Nexus'!D26+NIPSCO_EMS!D26+'Future Project 03'!D26+MEC_BHER!D26+'BWP Telecom'!D26+'BWP ADMS'!D26+'Future Project 04'!D26+'Future Project 05'!D26+'Future Project 08'!D26+USTDA_Energisa!D26+'Future Project 06'!D26+'USTDA_EC_CELEC-EP'!D26+'Avangrid ADMS'!D26+'NV Energy'!D26+'PEA-ProEN_TH'!D26+SDGE!D26+'Future Project 09'!D26+TPC!D26+UNOPS_VN!D26+WB_EVN!D26+'ISG PSEGLI'!D26+Lansing!D26+CEATI!D26+USTDA_IN_BYPL!D26+MERALCO!D26+Barbados!D26+Avangrid_NY!D26+'Future Project 07'!D26+ANDE_ADMS!D26+'ATCO_OMS Support'!D26+'BEL_ED-LF'!D26)</f>
        <v>0</v>
      </c>
      <c r="E26" s="246">
        <f>SUM('AEP D_Nexus'!E26+NIPSCO_EMS!E26+'Future Project 03'!E26+MEC_BHER!E26+'BWP Telecom'!E26+'BWP ADMS'!E26+'Future Project 04'!E26+'Future Project 05'!E26+'Future Project 08'!E26+USTDA_Energisa!E26+'Future Project 06'!E26+'USTDA_EC_CELEC-EP'!E26+'Avangrid ADMS'!E26+'NV Energy'!E26+'PEA-ProEN_TH'!E26+SDGE!E26+'Future Project 09'!E26+TPC!E26+UNOPS_VN!E26+WB_EVN!E26+'ISG PSEGLI'!E26+Lansing!E26+CEATI!E26+USTDA_IN_BYPL!E26+MERALCO!E26+Barbados!E26+Avangrid_NY!E26+'Future Project 07'!E26+ANDE_ADMS!E26+'ATCO_OMS Support'!E26+'BEL_ED-LF'!E26)</f>
        <v>0</v>
      </c>
      <c r="F26" s="246">
        <f>SUM('AEP D_Nexus'!F26+NIPSCO_EMS!F26+'Future Project 03'!F26+MEC_BHER!F26+'BWP Telecom'!F26+'BWP ADMS'!F26+'Future Project 04'!F26+'Future Project 05'!F26+'Future Project 08'!F26+USTDA_Energisa!F26+'Future Project 06'!F26+'USTDA_EC_CELEC-EP'!F26+'Avangrid ADMS'!F26+'NV Energy'!F26+'PEA-ProEN_TH'!F26+SDGE!F26+'Future Project 09'!F26+TPC!F26+UNOPS_VN!F26+WB_EVN!F26+'ISG PSEGLI'!F26+Lansing!F26+CEATI!F26+USTDA_IN_BYPL!F26+MERALCO!F26+Barbados!F26+Avangrid_NY!F26+'Future Project 07'!F26+ANDE_ADMS!F26+'ATCO_OMS Support'!F26+'BEL_ED-LF'!F26)</f>
        <v>0</v>
      </c>
      <c r="G26" s="246">
        <f>SUM('AEP D_Nexus'!G26+NIPSCO_EMS!G26+'Future Project 03'!G26+MEC_BHER!G26+'BWP Telecom'!G26+'BWP ADMS'!G26+'Future Project 04'!G26+'Future Project 05'!G26+'Future Project 08'!G26+USTDA_Energisa!G26+'Future Project 06'!G26+'USTDA_EC_CELEC-EP'!G26+'Avangrid ADMS'!G26+'NV Energy'!G26+'PEA-ProEN_TH'!G26+SDGE!G26+'Future Project 09'!G26+TPC!G26+UNOPS_VN!G26+WB_EVN!G26+'ISG PSEGLI'!G26+Lansing!G26+CEATI!G26+USTDA_IN_BYPL!G26+MERALCO!G26+Barbados!G26+Avangrid_NY!G26+'Future Project 07'!G26+ANDE_ADMS!G26+'ATCO_OMS Support'!G26+'BEL_ED-LF'!G26)</f>
        <v>0</v>
      </c>
      <c r="H26" s="246">
        <f>SUM('AEP D_Nexus'!H26+NIPSCO_EMS!H26+'Future Project 03'!H26+MEC_BHER!H26+'BWP Telecom'!H26+'BWP ADMS'!H26+'Future Project 04'!H26+'Future Project 05'!H26+'Future Project 08'!H26+USTDA_Energisa!H26+'Future Project 06'!H26+'USTDA_EC_CELEC-EP'!H26+'Avangrid ADMS'!H26+'NV Energy'!H26+'PEA-ProEN_TH'!H26+SDGE!H26+'Future Project 09'!H26+TPC!H26+UNOPS_VN!H26+WB_EVN!H26+'ISG PSEGLI'!H26+Lansing!H26+CEATI!H26+USTDA_IN_BYPL!H26+MERALCO!H26+Barbados!H26+Avangrid_NY!H26+'Future Project 07'!H26+ANDE_ADMS!H26+'ATCO_OMS Support'!H26+'BEL_ED-LF'!H26)</f>
        <v>0</v>
      </c>
      <c r="I26" s="246">
        <f>SUM('AEP D_Nexus'!I26+NIPSCO_EMS!I26+'Future Project 03'!I26+MEC_BHER!I26+'BWP Telecom'!I26+'BWP ADMS'!I26+'Future Project 04'!I26+'Future Project 05'!I26+'Future Project 08'!I26+USTDA_Energisa!I26+'Future Project 06'!I26+'USTDA_EC_CELEC-EP'!I26+'Avangrid ADMS'!I26+'NV Energy'!I26+'PEA-ProEN_TH'!I26+SDGE!I26+'Future Project 09'!I26+TPC!I26+UNOPS_VN!I26+WB_EVN!I26+'ISG PSEGLI'!I26+Lansing!I26+CEATI!I26+USTDA_IN_BYPL!I26+MERALCO!I26+Barbados!I26+Avangrid_NY!I26+'Future Project 07'!I26+ANDE_ADMS!I26+'ATCO_OMS Support'!I26+'BEL_ED-LF'!I26)</f>
        <v>0</v>
      </c>
      <c r="J26" s="246">
        <f>SUM('AEP D_Nexus'!J26+NIPSCO_EMS!J26+'Future Project 03'!J26+MEC_BHER!J26+'BWP Telecom'!J26+'BWP ADMS'!J26+'Future Project 04'!J26+'Future Project 05'!J26+'Future Project 08'!J26+USTDA_Energisa!J26+'Future Project 06'!J26+'USTDA_EC_CELEC-EP'!J26+'Avangrid ADMS'!J26+'NV Energy'!J26+'PEA-ProEN_TH'!J26+SDGE!J26+'Future Project 09'!J26+TPC!J26+UNOPS_VN!J26+WB_EVN!J26+'ISG PSEGLI'!J26+Lansing!J26+CEATI!J26+USTDA_IN_BYPL!J26+MERALCO!J26+Barbados!J26+Avangrid_NY!J26+'Future Project 07'!J26+ANDE_ADMS!J26+'ATCO_OMS Support'!J26+'BEL_ED-LF'!J26)</f>
        <v>0</v>
      </c>
      <c r="K26" s="246">
        <f>SUM('AEP D_Nexus'!K26+NIPSCO_EMS!K26+'Future Project 03'!K26+MEC_BHER!K26+'BWP Telecom'!K26+'BWP ADMS'!K26+'Future Project 04'!K26+'Future Project 05'!K26+'Future Project 08'!K26+USTDA_Energisa!K26+'Future Project 06'!K26+'USTDA_EC_CELEC-EP'!K26+'Avangrid ADMS'!K26+'NV Energy'!K26+'PEA-ProEN_TH'!K26+SDGE!K26+'Future Project 09'!K26+TPC!K26+UNOPS_VN!K26+WB_EVN!K26+'ISG PSEGLI'!K26+Lansing!K26+CEATI!K26+USTDA_IN_BYPL!K26+MERALCO!K26+Barbados!K26+Avangrid_NY!K26+'Future Project 07'!K26+ANDE_ADMS!K26+'ATCO_OMS Support'!K26+'BEL_ED-LF'!K26)</f>
        <v>0</v>
      </c>
      <c r="L26" s="246">
        <f>SUM('AEP D_Nexus'!L26+NIPSCO_EMS!L26+'Future Project 03'!L26+MEC_BHER!L26+'BWP Telecom'!L26+'BWP ADMS'!L26+'Future Project 04'!L26+'Future Project 05'!L26+'Future Project 08'!L26+USTDA_Energisa!L26+'Future Project 06'!L26+'USTDA_EC_CELEC-EP'!L26+'Avangrid ADMS'!L26+'NV Energy'!L26+'PEA-ProEN_TH'!L26+SDGE!L26+'Future Project 09'!L26+TPC!L26+UNOPS_VN!L26+WB_EVN!L26+'ISG PSEGLI'!L26+Lansing!L26+CEATI!L26+USTDA_IN_BYPL!L26+MERALCO!L26+Barbados!L26+Avangrid_NY!L26+'Future Project 07'!L26+ANDE_ADMS!L26+'ATCO_OMS Support'!L26+'BEL_ED-LF'!L26)</f>
        <v>0</v>
      </c>
      <c r="M26" s="246">
        <f>SUM('AEP D_Nexus'!M26+NIPSCO_EMS!M26+'Future Project 03'!M26+MEC_BHER!M26+'BWP Telecom'!M26+'BWP ADMS'!M26+'Future Project 04'!M26+'Future Project 05'!M26+'Future Project 08'!M26+USTDA_Energisa!M26+'Future Project 06'!M26+'USTDA_EC_CELEC-EP'!M26+'Avangrid ADMS'!M26+'NV Energy'!M26+'PEA-ProEN_TH'!M26+SDGE!M26+'Future Project 09'!M26+TPC!M26+UNOPS_VN!M26+WB_EVN!M26+'ISG PSEGLI'!M26+Lansing!M26+CEATI!M26+USTDA_IN_BYPL!M26+MERALCO!M26+Barbados!M26+Avangrid_NY!M26+'Future Project 07'!M26+ANDE_ADMS!M26+'ATCO_OMS Support'!M26+'BEL_ED-LF'!M26)</f>
        <v>0</v>
      </c>
      <c r="N26" s="246">
        <f>SUM('AEP D_Nexus'!N26+NIPSCO_EMS!N26+'Future Project 03'!N26+MEC_BHER!N26+'BWP Telecom'!N26+'BWP ADMS'!N26+'Future Project 04'!N26+'Future Project 05'!N26+'Future Project 08'!N26+USTDA_Energisa!N26+'Future Project 06'!N26+'USTDA_EC_CELEC-EP'!N26+'Avangrid ADMS'!N26+'NV Energy'!N26+'PEA-ProEN_TH'!N26+SDGE!N26+'Future Project 09'!N26+TPC!N26+UNOPS_VN!N26+WB_EVN!N26+'ISG PSEGLI'!N26+Lansing!N26+CEATI!N26+USTDA_IN_BYPL!N26+MERALCO!N26+Barbados!N26+Avangrid_NY!N26+'Future Project 07'!N26+ANDE_ADMS!N26+'ATCO_OMS Support'!N26+'BEL_ED-LF'!N26)</f>
        <v>0</v>
      </c>
      <c r="O26" s="245">
        <f>SUM('AEP D_Nexus'!O26+NIPSCO_EMS!O26+'Future Project 03'!O26+MEC_BHER!O26+'BWP Telecom'!O26+'BWP ADMS'!O26+'Future Project 04'!O26+'Future Project 05'!O26+'Future Project 08'!O26+USTDA_Energisa!O26+'Future Project 06'!O26+'USTDA_EC_CELEC-EP'!O26+'Avangrid ADMS'!O26+'NV Energy'!O26+'PEA-ProEN_TH'!O26+SDGE!O26+'Future Project 09'!O26+TPC!O26+UNOPS_VN!O26+WB_EVN!O26+'ISG PSEGLI'!O26+Lansing!O26+CEATI!O26+USTDA_IN_BYPL!O26+MERALCO!O26+Barbados!O26+Avangrid_NY!O26+'Future Project 07'!O26+ANDE_ADMS!O26+'ATCO_OMS Support'!O26+'BEL_ED-LF'!O26)</f>
        <v>0</v>
      </c>
      <c r="P26" s="245">
        <f>SUM('AEP D_Nexus'!P26+NIPSCO_EMS!P26+'Future Project 03'!P26+MEC_BHER!P26+'BWP Telecom'!P26+'BWP ADMS'!P26+'Future Project 04'!P26+'Future Project 05'!P26+'Future Project 08'!P26+USTDA_Energisa!P26+'Future Project 06'!P26+'USTDA_EC_CELEC-EP'!P26+'Avangrid ADMS'!P26+'NV Energy'!P26+'PEA-ProEN_TH'!P26+SDGE!P26+'Future Project 09'!P26+TPC!P26+UNOPS_VN!P26+WB_EVN!P26+'ISG PSEGLI'!P26+Lansing!P26+CEATI!P26+USTDA_IN_BYPL!P26+MERALCO!P26+Barbados!P26+Avangrid_NY!P26+'Future Project 07'!P26+ANDE_ADMS!P26+'ATCO_OMS Support'!P26+'BEL_ED-LF'!P26)</f>
        <v>0</v>
      </c>
      <c r="Q26" s="245">
        <f>SUM('AEP D_Nexus'!Q26+NIPSCO_EMS!Q26+'Future Project 03'!Q26+MEC_BHER!Q26+'BWP Telecom'!Q26+'BWP ADMS'!Q26+'Future Project 04'!Q26+'Future Project 05'!Q26+'Future Project 08'!Q26+USTDA_Energisa!Q26+'Future Project 06'!Q26+'USTDA_EC_CELEC-EP'!Q26+'Avangrid ADMS'!Q26+'NV Energy'!Q26+'PEA-ProEN_TH'!Q26+SDGE!Q26+'Future Project 09'!Q26+TPC!Q26+UNOPS_VN!Q26+WB_EVN!Q26+'ISG PSEGLI'!Q26+Lansing!Q26+CEATI!Q26+USTDA_IN_BYPL!Q26+MERALCO!Q26+Barbados!Q26+Avangrid_NY!Q26+'Future Project 07'!Q26+ANDE_ADMS!Q26+'ATCO_OMS Support'!Q26+'BEL_ED-LF'!Q26)</f>
        <v>0</v>
      </c>
      <c r="R26" s="245">
        <f>SUM('AEP D_Nexus'!R26+NIPSCO_EMS!R26+'Future Project 03'!R26+MEC_BHER!R26+'BWP Telecom'!R26+'BWP ADMS'!R26+'Future Project 04'!R26+'Future Project 05'!R26+'Future Project 08'!R26+USTDA_Energisa!R26+'Future Project 06'!R26+'USTDA_EC_CELEC-EP'!R26+'Avangrid ADMS'!R26+'NV Energy'!R26+'PEA-ProEN_TH'!R26+SDGE!R26+'Future Project 09'!R26+TPC!R26+UNOPS_VN!R26+WB_EVN!R26+'ISG PSEGLI'!R26+Lansing!R26+CEATI!R26+USTDA_IN_BYPL!R26+MERALCO!R26+Barbados!R26+Avangrid_NY!R26+'Future Project 07'!R26+ANDE_ADMS!R26+'ATCO_OMS Support'!R26+'BEL_ED-LF'!R26)</f>
        <v>0</v>
      </c>
      <c r="S26" s="216">
        <f>SUM('AEP D_Nexus'!S26+NIPSCO_EMS!S26+'Future Project 03'!S26+MEC_BHER!S26+'BWP Telecom'!S26+'BWP ADMS'!S26+'Future Project 04'!S26+'Future Project 05'!S26+'Future Project 08'!S26+USTDA_Energisa!S26+'Future Project 06'!S26+'USTDA_EC_CELEC-EP'!S26+'Avangrid ADMS'!S26+'NV Energy'!S26+'PEA-ProEN_TH'!S26+SDGE!S26+'Future Project 09'!S26+TPC!S26+UNOPS_VN!S26+WB_EVN!S26+'ISG PSEGLI'!S26+Lansing!S26+CEATI!S26+USTDA_IN_BYPL!S26+MERALCO!S26+Barbados!S26+Avangrid_NY!S26+'Future Project 07'!S26+ANDE_ADMS!S26+'ATCO_OMS Support'!S26+'BEL_ED-LF'!S26)</f>
        <v>0</v>
      </c>
      <c r="T26" s="216">
        <f>SUM('AEP D_Nexus'!T26+NIPSCO_EMS!T26+'Future Project 03'!T26+MEC_BHER!T26+'BWP Telecom'!T26+'BWP ADMS'!T26+'Future Project 04'!T26+'Future Project 05'!T26+'Future Project 08'!T26+USTDA_Energisa!T26+'Future Project 06'!T26+'USTDA_EC_CELEC-EP'!T26+'Avangrid ADMS'!T26+'NV Energy'!T26+'PEA-ProEN_TH'!T26+SDGE!T26+'Future Project 09'!T26+TPC!T26+UNOPS_VN!T26+WB_EVN!T26+'ISG PSEGLI'!T26+Lansing!T26+CEATI!T26+USTDA_IN_BYPL!T26+MERALCO!T26+Barbados!T26+Avangrid_NY!T26+'Future Project 07'!T26+ANDE_ADMS!T26+'ATCO_OMS Support'!T26+'BEL_ED-LF'!T26)</f>
        <v>0</v>
      </c>
      <c r="U26" s="216">
        <f>SUM('AEP D_Nexus'!U26+NIPSCO_EMS!U26+'Future Project 03'!U26+MEC_BHER!U26+'BWP Telecom'!U26+'BWP ADMS'!U26+'Future Project 04'!U26+'Future Project 05'!U26+'Future Project 08'!U26+USTDA_Energisa!U26+'Future Project 06'!U26+'USTDA_EC_CELEC-EP'!U26+'Avangrid ADMS'!U26+'NV Energy'!U26+'PEA-ProEN_TH'!U26+SDGE!U26+'Future Project 09'!U26+TPC!U26+UNOPS_VN!U26+WB_EVN!U26+'ISG PSEGLI'!U26+Lansing!U26+CEATI!U26+USTDA_IN_BYPL!U26+MERALCO!U26+Barbados!U26+Avangrid_NY!U26+'Future Project 07'!U26+ANDE_ADMS!U26+'ATCO_OMS Support'!U26+'BEL_ED-LF'!U26)</f>
        <v>0</v>
      </c>
      <c r="V26" s="216">
        <f>SUM('AEP D_Nexus'!V26+NIPSCO_EMS!V26+'Future Project 03'!V26+MEC_BHER!V26+'BWP Telecom'!V26+'BWP ADMS'!V26+'Future Project 04'!V26+'Future Project 05'!V26+'Future Project 08'!V26+USTDA_Energisa!V26+'Future Project 06'!V26+'USTDA_EC_CELEC-EP'!V26+'Avangrid ADMS'!V26+'NV Energy'!V26+'PEA-ProEN_TH'!V26+SDGE!V26+'Future Project 09'!V26+TPC!V26+UNOPS_VN!V26+WB_EVN!V26+'ISG PSEGLI'!V26+Lansing!V26+CEATI!V26+USTDA_IN_BYPL!V26+MERALCO!V26+Barbados!V26+Avangrid_NY!V26+'Future Project 07'!V26+ANDE_ADMS!V26+'ATCO_OMS Support'!V26+'BEL_ED-LF'!V26)</f>
        <v>0</v>
      </c>
      <c r="W26" s="216">
        <f>SUM('AEP D_Nexus'!W26+NIPSCO_EMS!W26+'Future Project 03'!W26+MEC_BHER!W26+'BWP Telecom'!W26+'BWP ADMS'!W26+'Future Project 04'!W26+'Future Project 05'!W26+'Future Project 08'!W26+USTDA_Energisa!W26+'Future Project 06'!W26+'USTDA_EC_CELEC-EP'!W26+'Avangrid ADMS'!W26+'NV Energy'!W26+'PEA-ProEN_TH'!W26+SDGE!W26+'Future Project 09'!W26+TPC!W26+UNOPS_VN!W26+WB_EVN!W26+'ISG PSEGLI'!W26+Lansing!W26+CEATI!W26+USTDA_IN_BYPL!W26+MERALCO!W26+Barbados!W26+Avangrid_NY!W26+'Future Project 07'!W26+ANDE_ADMS!W26+'ATCO_OMS Support'!W26+'BEL_ED-LF'!W26)</f>
        <v>0</v>
      </c>
      <c r="X26" s="216">
        <f>SUM('AEP D_Nexus'!X26+NIPSCO_EMS!X26+'Future Project 03'!X26+MEC_BHER!X26+'BWP Telecom'!X26+'BWP ADMS'!X26+'Future Project 04'!X26+'Future Project 05'!X26+'Future Project 08'!X26+USTDA_Energisa!X26+'Future Project 06'!X26+'USTDA_EC_CELEC-EP'!X26+'Avangrid ADMS'!X26+'NV Energy'!X26+'PEA-ProEN_TH'!X26+SDGE!X26+'Future Project 09'!X26+TPC!X26+UNOPS_VN!X26+WB_EVN!X26+'ISG PSEGLI'!X26+Lansing!X26+CEATI!X26+USTDA_IN_BYPL!X26+MERALCO!X26+Barbados!X26+Avangrid_NY!X26+'Future Project 07'!X26+ANDE_ADMS!X26+'ATCO_OMS Support'!X26+'BEL_ED-LF'!X26)</f>
        <v>0</v>
      </c>
      <c r="Y26" s="216">
        <f>SUM('AEP D_Nexus'!Y26+NIPSCO_EMS!Y26+'Future Project 03'!Y26+MEC_BHER!Y26+'BWP Telecom'!Y26+'BWP ADMS'!Y26+'Future Project 04'!Y26+'Future Project 05'!Y26+'Future Project 08'!Y26+USTDA_Energisa!Y26+'Future Project 06'!Y26+'USTDA_EC_CELEC-EP'!Y26+'Avangrid ADMS'!Y26+'NV Energy'!Y26+'PEA-ProEN_TH'!Y26+SDGE!Y26+'Future Project 09'!Y26+TPC!Y26+UNOPS_VN!Y26+WB_EVN!Y26+'ISG PSEGLI'!Y26+Lansing!Y26+CEATI!Y26+USTDA_IN_BYPL!Y26+MERALCO!Y26+Barbados!Y26+Avangrid_NY!Y26+'Future Project 07'!Y26+ANDE_ADMS!Y26+'ATCO_OMS Support'!Y26+'BEL_ED-LF'!Y26)</f>
        <v>0</v>
      </c>
      <c r="Z26" s="216">
        <f>SUM('AEP D_Nexus'!Z26+NIPSCO_EMS!Z26+'Future Project 03'!Z26+MEC_BHER!Z26+'BWP Telecom'!Z26+'BWP ADMS'!Z26+'Future Project 04'!Z26+'Future Project 05'!Z26+'Future Project 08'!Z26+USTDA_Energisa!Z26+'Future Project 06'!Z26+'USTDA_EC_CELEC-EP'!Z26+'Avangrid ADMS'!Z26+'NV Energy'!Z26+'PEA-ProEN_TH'!Z26+SDGE!Z26+'Future Project 09'!Z26+TPC!Z26+UNOPS_VN!Z26+WB_EVN!Z26+'ISG PSEGLI'!Z26+Lansing!Z26+CEATI!Z26+USTDA_IN_BYPL!Z26+MERALCO!Z26+Barbados!Z26+Avangrid_NY!Z26+'Future Project 07'!Z26+ANDE_ADMS!Z26+'ATCO_OMS Support'!Z26+'BEL_ED-LF'!Z26)</f>
        <v>0</v>
      </c>
      <c r="AA26" s="45"/>
      <c r="AB26" s="45">
        <f t="shared" si="5"/>
        <v>0</v>
      </c>
      <c r="AC26" s="2">
        <f t="shared" si="6"/>
        <v>0</v>
      </c>
      <c r="AD26" s="2">
        <f t="shared" si="7"/>
        <v>0</v>
      </c>
    </row>
    <row r="27" spans="2:30" x14ac:dyDescent="0.55000000000000004">
      <c r="B27" s="105"/>
      <c r="C27" s="246">
        <f>SUM('AEP D_Nexus'!C27+NIPSCO_EMS!C27+'Future Project 03'!C27+MEC_BHER!C27+'BWP Telecom'!C27+'BWP ADMS'!C27+'Future Project 04'!C27+'Future Project 05'!C27+'Future Project 08'!C27+USTDA_Energisa!C27+'Future Project 06'!C27+'USTDA_EC_CELEC-EP'!C27+'Avangrid ADMS'!C27+'NV Energy'!C27+'PEA-ProEN_TH'!C27+SDGE!C27+'Future Project 09'!C27+TPC!C27+UNOPS_VN!C27+WB_EVN!C27+'ISG PSEGLI'!C27+Lansing!C27+CEATI!C27+USTDA_IN_BYPL!C27+MERALCO!C27+Barbados!C27+Avangrid_NY!C27+'Future Project 07'!C27+ANDE_ADMS!C27+'ATCO_OMS Support'!C27+'BEL_ED-LF'!C27)</f>
        <v>0</v>
      </c>
      <c r="D27" s="246">
        <f>SUM('AEP D_Nexus'!D27+NIPSCO_EMS!D27+'Future Project 03'!D27+MEC_BHER!D27+'BWP Telecom'!D27+'BWP ADMS'!D27+'Future Project 04'!D27+'Future Project 05'!D27+'Future Project 08'!D27+USTDA_Energisa!D27+'Future Project 06'!D27+'USTDA_EC_CELEC-EP'!D27+'Avangrid ADMS'!D27+'NV Energy'!D27+'PEA-ProEN_TH'!D27+SDGE!D27+'Future Project 09'!D27+TPC!D27+UNOPS_VN!D27+WB_EVN!D27+'ISG PSEGLI'!D27+Lansing!D27+CEATI!D27+USTDA_IN_BYPL!D27+MERALCO!D27+Barbados!D27+Avangrid_NY!D27+'Future Project 07'!D27+ANDE_ADMS!D27+'ATCO_OMS Support'!D27+'BEL_ED-LF'!D27)</f>
        <v>0</v>
      </c>
      <c r="E27" s="246">
        <f>SUM('AEP D_Nexus'!E27+NIPSCO_EMS!E27+'Future Project 03'!E27+MEC_BHER!E27+'BWP Telecom'!E27+'BWP ADMS'!E27+'Future Project 04'!E27+'Future Project 05'!E27+'Future Project 08'!E27+USTDA_Energisa!E27+'Future Project 06'!E27+'USTDA_EC_CELEC-EP'!E27+'Avangrid ADMS'!E27+'NV Energy'!E27+'PEA-ProEN_TH'!E27+SDGE!E27+'Future Project 09'!E27+TPC!E27+UNOPS_VN!E27+WB_EVN!E27+'ISG PSEGLI'!E27+Lansing!E27+CEATI!E27+USTDA_IN_BYPL!E27+MERALCO!E27+Barbados!E27+Avangrid_NY!E27+'Future Project 07'!E27+ANDE_ADMS!E27+'ATCO_OMS Support'!E27+'BEL_ED-LF'!E27)</f>
        <v>0</v>
      </c>
      <c r="F27" s="246">
        <f>SUM('AEP D_Nexus'!F27+NIPSCO_EMS!F27+'Future Project 03'!F27+MEC_BHER!F27+'BWP Telecom'!F27+'BWP ADMS'!F27+'Future Project 04'!F27+'Future Project 05'!F27+'Future Project 08'!F27+USTDA_Energisa!F27+'Future Project 06'!F27+'USTDA_EC_CELEC-EP'!F27+'Avangrid ADMS'!F27+'NV Energy'!F27+'PEA-ProEN_TH'!F27+SDGE!F27+'Future Project 09'!F27+TPC!F27+UNOPS_VN!F27+WB_EVN!F27+'ISG PSEGLI'!F27+Lansing!F27+CEATI!F27+USTDA_IN_BYPL!F27+MERALCO!F27+Barbados!F27+Avangrid_NY!F27+'Future Project 07'!F27+ANDE_ADMS!F27+'ATCO_OMS Support'!F27+'BEL_ED-LF'!F27)</f>
        <v>0</v>
      </c>
      <c r="G27" s="246">
        <f>SUM('AEP D_Nexus'!G27+NIPSCO_EMS!G27+'Future Project 03'!G27+MEC_BHER!G27+'BWP Telecom'!G27+'BWP ADMS'!G27+'Future Project 04'!G27+'Future Project 05'!G27+'Future Project 08'!G27+USTDA_Energisa!G27+'Future Project 06'!G27+'USTDA_EC_CELEC-EP'!G27+'Avangrid ADMS'!G27+'NV Energy'!G27+'PEA-ProEN_TH'!G27+SDGE!G27+'Future Project 09'!G27+TPC!G27+UNOPS_VN!G27+WB_EVN!G27+'ISG PSEGLI'!G27+Lansing!G27+CEATI!G27+USTDA_IN_BYPL!G27+MERALCO!G27+Barbados!G27+Avangrid_NY!G27+'Future Project 07'!G27+ANDE_ADMS!G27+'ATCO_OMS Support'!G27+'BEL_ED-LF'!G27)</f>
        <v>0</v>
      </c>
      <c r="H27" s="246">
        <f>SUM('AEP D_Nexus'!H27+NIPSCO_EMS!H27+'Future Project 03'!H27+MEC_BHER!H27+'BWP Telecom'!H27+'BWP ADMS'!H27+'Future Project 04'!H27+'Future Project 05'!H27+'Future Project 08'!H27+USTDA_Energisa!H27+'Future Project 06'!H27+'USTDA_EC_CELEC-EP'!H27+'Avangrid ADMS'!H27+'NV Energy'!H27+'PEA-ProEN_TH'!H27+SDGE!H27+'Future Project 09'!H27+TPC!H27+UNOPS_VN!H27+WB_EVN!H27+'ISG PSEGLI'!H27+Lansing!H27+CEATI!H27+USTDA_IN_BYPL!H27+MERALCO!H27+Barbados!H27+Avangrid_NY!H27+'Future Project 07'!H27+ANDE_ADMS!H27+'ATCO_OMS Support'!H27+'BEL_ED-LF'!H27)</f>
        <v>0</v>
      </c>
      <c r="I27" s="246">
        <f>SUM('AEP D_Nexus'!I27+NIPSCO_EMS!I27+'Future Project 03'!I27+MEC_BHER!I27+'BWP Telecom'!I27+'BWP ADMS'!I27+'Future Project 04'!I27+'Future Project 05'!I27+'Future Project 08'!I27+USTDA_Energisa!I27+'Future Project 06'!I27+'USTDA_EC_CELEC-EP'!I27+'Avangrid ADMS'!I27+'NV Energy'!I27+'PEA-ProEN_TH'!I27+SDGE!I27+'Future Project 09'!I27+TPC!I27+UNOPS_VN!I27+WB_EVN!I27+'ISG PSEGLI'!I27+Lansing!I27+CEATI!I27+USTDA_IN_BYPL!I27+MERALCO!I27+Barbados!I27+Avangrid_NY!I27+'Future Project 07'!I27+ANDE_ADMS!I27+'ATCO_OMS Support'!I27+'BEL_ED-LF'!I27)</f>
        <v>0</v>
      </c>
      <c r="J27" s="246">
        <f>SUM('AEP D_Nexus'!J27+NIPSCO_EMS!J27+'Future Project 03'!J27+MEC_BHER!J27+'BWP Telecom'!J27+'BWP ADMS'!J27+'Future Project 04'!J27+'Future Project 05'!J27+'Future Project 08'!J27+USTDA_Energisa!J27+'Future Project 06'!J27+'USTDA_EC_CELEC-EP'!J27+'Avangrid ADMS'!J27+'NV Energy'!J27+'PEA-ProEN_TH'!J27+SDGE!J27+'Future Project 09'!J27+TPC!J27+UNOPS_VN!J27+WB_EVN!J27+'ISG PSEGLI'!J27+Lansing!J27+CEATI!J27+USTDA_IN_BYPL!J27+MERALCO!J27+Barbados!J27+Avangrid_NY!J27+'Future Project 07'!J27+ANDE_ADMS!J27+'ATCO_OMS Support'!J27+'BEL_ED-LF'!J27)</f>
        <v>0</v>
      </c>
      <c r="K27" s="246">
        <f>SUM('AEP D_Nexus'!K27+NIPSCO_EMS!K27+'Future Project 03'!K27+MEC_BHER!K27+'BWP Telecom'!K27+'BWP ADMS'!K27+'Future Project 04'!K27+'Future Project 05'!K27+'Future Project 08'!K27+USTDA_Energisa!K27+'Future Project 06'!K27+'USTDA_EC_CELEC-EP'!K27+'Avangrid ADMS'!K27+'NV Energy'!K27+'PEA-ProEN_TH'!K27+SDGE!K27+'Future Project 09'!K27+TPC!K27+UNOPS_VN!K27+WB_EVN!K27+'ISG PSEGLI'!K27+Lansing!K27+CEATI!K27+USTDA_IN_BYPL!K27+MERALCO!K27+Barbados!K27+Avangrid_NY!K27+'Future Project 07'!K27+ANDE_ADMS!K27+'ATCO_OMS Support'!K27+'BEL_ED-LF'!K27)</f>
        <v>0</v>
      </c>
      <c r="L27" s="246">
        <f>SUM('AEP D_Nexus'!L27+NIPSCO_EMS!L27+'Future Project 03'!L27+MEC_BHER!L27+'BWP Telecom'!L27+'BWP ADMS'!L27+'Future Project 04'!L27+'Future Project 05'!L27+'Future Project 08'!L27+USTDA_Energisa!L27+'Future Project 06'!L27+'USTDA_EC_CELEC-EP'!L27+'Avangrid ADMS'!L27+'NV Energy'!L27+'PEA-ProEN_TH'!L27+SDGE!L27+'Future Project 09'!L27+TPC!L27+UNOPS_VN!L27+WB_EVN!L27+'ISG PSEGLI'!L27+Lansing!L27+CEATI!L27+USTDA_IN_BYPL!L27+MERALCO!L27+Barbados!L27+Avangrid_NY!L27+'Future Project 07'!L27+ANDE_ADMS!L27+'ATCO_OMS Support'!L27+'BEL_ED-LF'!L27)</f>
        <v>0</v>
      </c>
      <c r="M27" s="246">
        <f>SUM('AEP D_Nexus'!M27+NIPSCO_EMS!M27+'Future Project 03'!M27+MEC_BHER!M27+'BWP Telecom'!M27+'BWP ADMS'!M27+'Future Project 04'!M27+'Future Project 05'!M27+'Future Project 08'!M27+USTDA_Energisa!M27+'Future Project 06'!M27+'USTDA_EC_CELEC-EP'!M27+'Avangrid ADMS'!M27+'NV Energy'!M27+'PEA-ProEN_TH'!M27+SDGE!M27+'Future Project 09'!M27+TPC!M27+UNOPS_VN!M27+WB_EVN!M27+'ISG PSEGLI'!M27+Lansing!M27+CEATI!M27+USTDA_IN_BYPL!M27+MERALCO!M27+Barbados!M27+Avangrid_NY!M27+'Future Project 07'!M27+ANDE_ADMS!M27+'ATCO_OMS Support'!M27+'BEL_ED-LF'!M27)</f>
        <v>0</v>
      </c>
      <c r="N27" s="246">
        <f>SUM('AEP D_Nexus'!N27+NIPSCO_EMS!N27+'Future Project 03'!N27+MEC_BHER!N27+'BWP Telecom'!N27+'BWP ADMS'!N27+'Future Project 04'!N27+'Future Project 05'!N27+'Future Project 08'!N27+USTDA_Energisa!N27+'Future Project 06'!N27+'USTDA_EC_CELEC-EP'!N27+'Avangrid ADMS'!N27+'NV Energy'!N27+'PEA-ProEN_TH'!N27+SDGE!N27+'Future Project 09'!N27+TPC!N27+UNOPS_VN!N27+WB_EVN!N27+'ISG PSEGLI'!N27+Lansing!N27+CEATI!N27+USTDA_IN_BYPL!N27+MERALCO!N27+Barbados!N27+Avangrid_NY!N27+'Future Project 07'!N27+ANDE_ADMS!N27+'ATCO_OMS Support'!N27+'BEL_ED-LF'!N27)</f>
        <v>0</v>
      </c>
      <c r="O27" s="245">
        <f>SUM('AEP D_Nexus'!O27+NIPSCO_EMS!O27+'Future Project 03'!O27+MEC_BHER!O27+'BWP Telecom'!O27+'BWP ADMS'!O27+'Future Project 04'!O27+'Future Project 05'!O27+'Future Project 08'!O27+USTDA_Energisa!O27+'Future Project 06'!O27+'USTDA_EC_CELEC-EP'!O27+'Avangrid ADMS'!O27+'NV Energy'!O27+'PEA-ProEN_TH'!O27+SDGE!O27+'Future Project 09'!O27+TPC!O27+UNOPS_VN!O27+WB_EVN!O27+'ISG PSEGLI'!O27+Lansing!O27+CEATI!O27+USTDA_IN_BYPL!O27+MERALCO!O27+Barbados!O27+Avangrid_NY!O27+'Future Project 07'!O27+ANDE_ADMS!O27+'ATCO_OMS Support'!O27+'BEL_ED-LF'!O27)</f>
        <v>0</v>
      </c>
      <c r="P27" s="245">
        <f>SUM('AEP D_Nexus'!P27+NIPSCO_EMS!P27+'Future Project 03'!P27+MEC_BHER!P27+'BWP Telecom'!P27+'BWP ADMS'!P27+'Future Project 04'!P27+'Future Project 05'!P27+'Future Project 08'!P27+USTDA_Energisa!P27+'Future Project 06'!P27+'USTDA_EC_CELEC-EP'!P27+'Avangrid ADMS'!P27+'NV Energy'!P27+'PEA-ProEN_TH'!P27+SDGE!P27+'Future Project 09'!P27+TPC!P27+UNOPS_VN!P27+WB_EVN!P27+'ISG PSEGLI'!P27+Lansing!P27+CEATI!P27+USTDA_IN_BYPL!P27+MERALCO!P27+Barbados!P27+Avangrid_NY!P27+'Future Project 07'!P27+ANDE_ADMS!P27+'ATCO_OMS Support'!P27+'BEL_ED-LF'!P27)</f>
        <v>0</v>
      </c>
      <c r="Q27" s="245">
        <f>SUM('AEP D_Nexus'!Q27+NIPSCO_EMS!Q27+'Future Project 03'!Q27+MEC_BHER!Q27+'BWP Telecom'!Q27+'BWP ADMS'!Q27+'Future Project 04'!Q27+'Future Project 05'!Q27+'Future Project 08'!Q27+USTDA_Energisa!Q27+'Future Project 06'!Q27+'USTDA_EC_CELEC-EP'!Q27+'Avangrid ADMS'!Q27+'NV Energy'!Q27+'PEA-ProEN_TH'!Q27+SDGE!Q27+'Future Project 09'!Q27+TPC!Q27+UNOPS_VN!Q27+WB_EVN!Q27+'ISG PSEGLI'!Q27+Lansing!Q27+CEATI!Q27+USTDA_IN_BYPL!Q27+MERALCO!Q27+Barbados!Q27+Avangrid_NY!Q27+'Future Project 07'!Q27+ANDE_ADMS!Q27+'ATCO_OMS Support'!Q27+'BEL_ED-LF'!Q27)</f>
        <v>0</v>
      </c>
      <c r="R27" s="245">
        <f>SUM('AEP D_Nexus'!R27+NIPSCO_EMS!R27+'Future Project 03'!R27+MEC_BHER!R27+'BWP Telecom'!R27+'BWP ADMS'!R27+'Future Project 04'!R27+'Future Project 05'!R27+'Future Project 08'!R27+USTDA_Energisa!R27+'Future Project 06'!R27+'USTDA_EC_CELEC-EP'!R27+'Avangrid ADMS'!R27+'NV Energy'!R27+'PEA-ProEN_TH'!R27+SDGE!R27+'Future Project 09'!R27+TPC!R27+UNOPS_VN!R27+WB_EVN!R27+'ISG PSEGLI'!R27+Lansing!R27+CEATI!R27+USTDA_IN_BYPL!R27+MERALCO!R27+Barbados!R27+Avangrid_NY!R27+'Future Project 07'!R27+ANDE_ADMS!R27+'ATCO_OMS Support'!R27+'BEL_ED-LF'!R27)</f>
        <v>0</v>
      </c>
      <c r="S27" s="216">
        <f>SUM('AEP D_Nexus'!S27+NIPSCO_EMS!S27+'Future Project 03'!S27+MEC_BHER!S27+'BWP Telecom'!S27+'BWP ADMS'!S27+'Future Project 04'!S27+'Future Project 05'!S27+'Future Project 08'!S27+USTDA_Energisa!S27+'Future Project 06'!S27+'USTDA_EC_CELEC-EP'!S27+'Avangrid ADMS'!S27+'NV Energy'!S27+'PEA-ProEN_TH'!S27+SDGE!S27+'Future Project 09'!S27+TPC!S27+UNOPS_VN!S27+WB_EVN!S27+'ISG PSEGLI'!S27+Lansing!S27+CEATI!S27+USTDA_IN_BYPL!S27+MERALCO!S27+Barbados!S27+Avangrid_NY!S27+'Future Project 07'!S27+ANDE_ADMS!S27+'ATCO_OMS Support'!S27+'BEL_ED-LF'!S27)</f>
        <v>0</v>
      </c>
      <c r="T27" s="216">
        <f>SUM('AEP D_Nexus'!T27+NIPSCO_EMS!T27+'Future Project 03'!T27+MEC_BHER!T27+'BWP Telecom'!T27+'BWP ADMS'!T27+'Future Project 04'!T27+'Future Project 05'!T27+'Future Project 08'!T27+USTDA_Energisa!T27+'Future Project 06'!T27+'USTDA_EC_CELEC-EP'!T27+'Avangrid ADMS'!T27+'NV Energy'!T27+'PEA-ProEN_TH'!T27+SDGE!T27+'Future Project 09'!T27+TPC!T27+UNOPS_VN!T27+WB_EVN!T27+'ISG PSEGLI'!T27+Lansing!T27+CEATI!T27+USTDA_IN_BYPL!T27+MERALCO!T27+Barbados!T27+Avangrid_NY!T27+'Future Project 07'!T27+ANDE_ADMS!T27+'ATCO_OMS Support'!T27+'BEL_ED-LF'!T27)</f>
        <v>0</v>
      </c>
      <c r="U27" s="216">
        <f>SUM('AEP D_Nexus'!U27+NIPSCO_EMS!U27+'Future Project 03'!U27+MEC_BHER!U27+'BWP Telecom'!U27+'BWP ADMS'!U27+'Future Project 04'!U27+'Future Project 05'!U27+'Future Project 08'!U27+USTDA_Energisa!U27+'Future Project 06'!U27+'USTDA_EC_CELEC-EP'!U27+'Avangrid ADMS'!U27+'NV Energy'!U27+'PEA-ProEN_TH'!U27+SDGE!U27+'Future Project 09'!U27+TPC!U27+UNOPS_VN!U27+WB_EVN!U27+'ISG PSEGLI'!U27+Lansing!U27+CEATI!U27+USTDA_IN_BYPL!U27+MERALCO!U27+Barbados!U27+Avangrid_NY!U27+'Future Project 07'!U27+ANDE_ADMS!U27+'ATCO_OMS Support'!U27+'BEL_ED-LF'!U27)</f>
        <v>0</v>
      </c>
      <c r="V27" s="216">
        <f>SUM('AEP D_Nexus'!V27+NIPSCO_EMS!V27+'Future Project 03'!V27+MEC_BHER!V27+'BWP Telecom'!V27+'BWP ADMS'!V27+'Future Project 04'!V27+'Future Project 05'!V27+'Future Project 08'!V27+USTDA_Energisa!V27+'Future Project 06'!V27+'USTDA_EC_CELEC-EP'!V27+'Avangrid ADMS'!V27+'NV Energy'!V27+'PEA-ProEN_TH'!V27+SDGE!V27+'Future Project 09'!V27+TPC!V27+UNOPS_VN!V27+WB_EVN!V27+'ISG PSEGLI'!V27+Lansing!V27+CEATI!V27+USTDA_IN_BYPL!V27+MERALCO!V27+Barbados!V27+Avangrid_NY!V27+'Future Project 07'!V27+ANDE_ADMS!V27+'ATCO_OMS Support'!V27+'BEL_ED-LF'!V27)</f>
        <v>0</v>
      </c>
      <c r="W27" s="216">
        <f>SUM('AEP D_Nexus'!W27+NIPSCO_EMS!W27+'Future Project 03'!W27+MEC_BHER!W27+'BWP Telecom'!W27+'BWP ADMS'!W27+'Future Project 04'!W27+'Future Project 05'!W27+'Future Project 08'!W27+USTDA_Energisa!W27+'Future Project 06'!W27+'USTDA_EC_CELEC-EP'!W27+'Avangrid ADMS'!W27+'NV Energy'!W27+'PEA-ProEN_TH'!W27+SDGE!W27+'Future Project 09'!W27+TPC!W27+UNOPS_VN!W27+WB_EVN!W27+'ISG PSEGLI'!W27+Lansing!W27+CEATI!W27+USTDA_IN_BYPL!W27+MERALCO!W27+Barbados!W27+Avangrid_NY!W27+'Future Project 07'!W27+ANDE_ADMS!W27+'ATCO_OMS Support'!W27+'BEL_ED-LF'!W27)</f>
        <v>0</v>
      </c>
      <c r="X27" s="216">
        <f>SUM('AEP D_Nexus'!X27+NIPSCO_EMS!X27+'Future Project 03'!X27+MEC_BHER!X27+'BWP Telecom'!X27+'BWP ADMS'!X27+'Future Project 04'!X27+'Future Project 05'!X27+'Future Project 08'!X27+USTDA_Energisa!X27+'Future Project 06'!X27+'USTDA_EC_CELEC-EP'!X27+'Avangrid ADMS'!X27+'NV Energy'!X27+'PEA-ProEN_TH'!X27+SDGE!X27+'Future Project 09'!X27+TPC!X27+UNOPS_VN!X27+WB_EVN!X27+'ISG PSEGLI'!X27+Lansing!X27+CEATI!X27+USTDA_IN_BYPL!X27+MERALCO!X27+Barbados!X27+Avangrid_NY!X27+'Future Project 07'!X27+ANDE_ADMS!X27+'ATCO_OMS Support'!X27+'BEL_ED-LF'!X27)</f>
        <v>0</v>
      </c>
      <c r="Y27" s="216">
        <f>SUM('AEP D_Nexus'!Y27+NIPSCO_EMS!Y27+'Future Project 03'!Y27+MEC_BHER!Y27+'BWP Telecom'!Y27+'BWP ADMS'!Y27+'Future Project 04'!Y27+'Future Project 05'!Y27+'Future Project 08'!Y27+USTDA_Energisa!Y27+'Future Project 06'!Y27+'USTDA_EC_CELEC-EP'!Y27+'Avangrid ADMS'!Y27+'NV Energy'!Y27+'PEA-ProEN_TH'!Y27+SDGE!Y27+'Future Project 09'!Y27+TPC!Y27+UNOPS_VN!Y27+WB_EVN!Y27+'ISG PSEGLI'!Y27+Lansing!Y27+CEATI!Y27+USTDA_IN_BYPL!Y27+MERALCO!Y27+Barbados!Y27+Avangrid_NY!Y27+'Future Project 07'!Y27+ANDE_ADMS!Y27+'ATCO_OMS Support'!Y27+'BEL_ED-LF'!Y27)</f>
        <v>0</v>
      </c>
      <c r="Z27" s="216">
        <f>SUM('AEP D_Nexus'!Z27+NIPSCO_EMS!Z27+'Future Project 03'!Z27+MEC_BHER!Z27+'BWP Telecom'!Z27+'BWP ADMS'!Z27+'Future Project 04'!Z27+'Future Project 05'!Z27+'Future Project 08'!Z27+USTDA_Energisa!Z27+'Future Project 06'!Z27+'USTDA_EC_CELEC-EP'!Z27+'Avangrid ADMS'!Z27+'NV Energy'!Z27+'PEA-ProEN_TH'!Z27+SDGE!Z27+'Future Project 09'!Z27+TPC!Z27+UNOPS_VN!Z27+WB_EVN!Z27+'ISG PSEGLI'!Z27+Lansing!Z27+CEATI!Z27+USTDA_IN_BYPL!Z27+MERALCO!Z27+Barbados!Z27+Avangrid_NY!Z27+'Future Project 07'!Z27+ANDE_ADMS!Z27+'ATCO_OMS Support'!Z27+'BEL_ED-LF'!Z27)</f>
        <v>0</v>
      </c>
      <c r="AA27" s="45">
        <f t="shared" ref="AA27:AA28" si="8">SUM(C27:I27)</f>
        <v>0</v>
      </c>
      <c r="AB27" s="45">
        <f t="shared" si="5"/>
        <v>0</v>
      </c>
      <c r="AC27" s="2">
        <f t="shared" si="6"/>
        <v>0</v>
      </c>
      <c r="AD27" s="2">
        <f t="shared" si="7"/>
        <v>0</v>
      </c>
    </row>
    <row r="28" spans="2:30" x14ac:dyDescent="0.55000000000000004">
      <c r="B28" s="104"/>
      <c r="C28" s="246">
        <f>SUM('AEP D_Nexus'!C28+NIPSCO_EMS!C28+'Future Project 03'!C28+MEC_BHER!C28+'BWP Telecom'!C28+'BWP ADMS'!C28+'Future Project 04'!C28+'Future Project 05'!C28+'Future Project 08'!C28+USTDA_Energisa!C28+'Future Project 06'!C28+'USTDA_EC_CELEC-EP'!C28+'Avangrid ADMS'!C28+'NV Energy'!C28+'PEA-ProEN_TH'!C28+SDGE!C28+'Future Project 09'!C28+TPC!C28+UNOPS_VN!C28+WB_EVN!C28+'ISG PSEGLI'!C28+Lansing!C28+CEATI!C28+USTDA_IN_BYPL!C28+MERALCO!C28+Barbados!C28+Avangrid_NY!C28+'Future Project 07'!C28+ANDE_ADMS!C28+'ATCO_OMS Support'!C28+'BEL_ED-LF'!C28)</f>
        <v>0</v>
      </c>
      <c r="D28" s="246">
        <f>SUM('AEP D_Nexus'!D28+NIPSCO_EMS!D28+'Future Project 03'!D28+MEC_BHER!D28+'BWP Telecom'!D28+'BWP ADMS'!D28+'Future Project 04'!D28+'Future Project 05'!D28+'Future Project 08'!D28+USTDA_Energisa!D28+'Future Project 06'!D28+'USTDA_EC_CELEC-EP'!D28+'Avangrid ADMS'!D28+'NV Energy'!D28+'PEA-ProEN_TH'!D28+SDGE!D28+'Future Project 09'!D28+TPC!D28+UNOPS_VN!D28+WB_EVN!D28+'ISG PSEGLI'!D28+Lansing!D28+CEATI!D28+USTDA_IN_BYPL!D28+MERALCO!D28+Barbados!D28+Avangrid_NY!D28+'Future Project 07'!D28+ANDE_ADMS!D28+'ATCO_OMS Support'!D28+'BEL_ED-LF'!D28)</f>
        <v>0</v>
      </c>
      <c r="E28" s="246">
        <f>SUM('AEP D_Nexus'!E28+NIPSCO_EMS!E28+'Future Project 03'!E28+MEC_BHER!E28+'BWP Telecom'!E28+'BWP ADMS'!E28+'Future Project 04'!E28+'Future Project 05'!E28+'Future Project 08'!E28+USTDA_Energisa!E28+'Future Project 06'!E28+'USTDA_EC_CELEC-EP'!E28+'Avangrid ADMS'!E28+'NV Energy'!E28+'PEA-ProEN_TH'!E28+SDGE!E28+'Future Project 09'!E28+TPC!E28+UNOPS_VN!E28+WB_EVN!E28+'ISG PSEGLI'!E28+Lansing!E28+CEATI!E28+USTDA_IN_BYPL!E28+MERALCO!E28+Barbados!E28+Avangrid_NY!E28+'Future Project 07'!E28+ANDE_ADMS!E28+'ATCO_OMS Support'!E28+'BEL_ED-LF'!E28)</f>
        <v>0</v>
      </c>
      <c r="F28" s="246">
        <f>SUM('AEP D_Nexus'!F28+NIPSCO_EMS!F28+'Future Project 03'!F28+MEC_BHER!F28+'BWP Telecom'!F28+'BWP ADMS'!F28+'Future Project 04'!F28+'Future Project 05'!F28+'Future Project 08'!F28+USTDA_Energisa!F28+'Future Project 06'!F28+'USTDA_EC_CELEC-EP'!F28+'Avangrid ADMS'!F28+'NV Energy'!F28+'PEA-ProEN_TH'!F28+SDGE!F28+'Future Project 09'!F28+TPC!F28+UNOPS_VN!F28+WB_EVN!F28+'ISG PSEGLI'!F28+Lansing!F28+CEATI!F28+USTDA_IN_BYPL!F28+MERALCO!F28+Barbados!F28+Avangrid_NY!F28+'Future Project 07'!F28+ANDE_ADMS!F28+'ATCO_OMS Support'!F28+'BEL_ED-LF'!F28)</f>
        <v>0</v>
      </c>
      <c r="G28" s="246">
        <f>SUM('AEP D_Nexus'!G28+NIPSCO_EMS!G28+'Future Project 03'!G28+MEC_BHER!G28+'BWP Telecom'!G28+'BWP ADMS'!G28+'Future Project 04'!G28+'Future Project 05'!G28+'Future Project 08'!G28+USTDA_Energisa!G28+'Future Project 06'!G28+'USTDA_EC_CELEC-EP'!G28+'Avangrid ADMS'!G28+'NV Energy'!G28+'PEA-ProEN_TH'!G28+SDGE!G28+'Future Project 09'!G28+TPC!G28+UNOPS_VN!G28+WB_EVN!G28+'ISG PSEGLI'!G28+Lansing!G28+CEATI!G28+USTDA_IN_BYPL!G28+MERALCO!G28+Barbados!G28+Avangrid_NY!G28+'Future Project 07'!G28+ANDE_ADMS!G28+'ATCO_OMS Support'!G28+'BEL_ED-LF'!G28)</f>
        <v>0</v>
      </c>
      <c r="H28" s="246">
        <f>SUM('AEP D_Nexus'!H28+NIPSCO_EMS!H28+'Future Project 03'!H28+MEC_BHER!H28+'BWP Telecom'!H28+'BWP ADMS'!H28+'Future Project 04'!H28+'Future Project 05'!H28+'Future Project 08'!H28+USTDA_Energisa!H28+'Future Project 06'!H28+'USTDA_EC_CELEC-EP'!H28+'Avangrid ADMS'!H28+'NV Energy'!H28+'PEA-ProEN_TH'!H28+SDGE!H28+'Future Project 09'!H28+TPC!H28+UNOPS_VN!H28+WB_EVN!H28+'ISG PSEGLI'!H28+Lansing!H28+CEATI!H28+USTDA_IN_BYPL!H28+MERALCO!H28+Barbados!H28+Avangrid_NY!H28+'Future Project 07'!H28+ANDE_ADMS!H28+'ATCO_OMS Support'!H28+'BEL_ED-LF'!H28)</f>
        <v>0</v>
      </c>
      <c r="I28" s="246">
        <f>SUM('AEP D_Nexus'!I28+NIPSCO_EMS!I28+'Future Project 03'!I28+MEC_BHER!I28+'BWP Telecom'!I28+'BWP ADMS'!I28+'Future Project 04'!I28+'Future Project 05'!I28+'Future Project 08'!I28+USTDA_Energisa!I28+'Future Project 06'!I28+'USTDA_EC_CELEC-EP'!I28+'Avangrid ADMS'!I28+'NV Energy'!I28+'PEA-ProEN_TH'!I28+SDGE!I28+'Future Project 09'!I28+TPC!I28+UNOPS_VN!I28+WB_EVN!I28+'ISG PSEGLI'!I28+Lansing!I28+CEATI!I28+USTDA_IN_BYPL!I28+MERALCO!I28+Barbados!I28+Avangrid_NY!I28+'Future Project 07'!I28+ANDE_ADMS!I28+'ATCO_OMS Support'!I28+'BEL_ED-LF'!I28)</f>
        <v>0</v>
      </c>
      <c r="J28" s="246">
        <f>SUM('AEP D_Nexus'!J28+NIPSCO_EMS!J28+'Future Project 03'!J28+MEC_BHER!J28+'BWP Telecom'!J28+'BWP ADMS'!J28+'Future Project 04'!J28+'Future Project 05'!J28+'Future Project 08'!J28+USTDA_Energisa!J28+'Future Project 06'!J28+'USTDA_EC_CELEC-EP'!J28+'Avangrid ADMS'!J28+'NV Energy'!J28+'PEA-ProEN_TH'!J28+SDGE!J28+'Future Project 09'!J28+TPC!J28+UNOPS_VN!J28+WB_EVN!J28+'ISG PSEGLI'!J28+Lansing!J28+CEATI!J28+USTDA_IN_BYPL!J28+MERALCO!J28+Barbados!J28+Avangrid_NY!J28+'Future Project 07'!J28+ANDE_ADMS!J28+'ATCO_OMS Support'!J28+'BEL_ED-LF'!J28)</f>
        <v>0</v>
      </c>
      <c r="K28" s="246">
        <f>SUM('AEP D_Nexus'!K28+NIPSCO_EMS!K28+'Future Project 03'!K28+MEC_BHER!K28+'BWP Telecom'!K28+'BWP ADMS'!K28+'Future Project 04'!K28+'Future Project 05'!K28+'Future Project 08'!K28+USTDA_Energisa!K28+'Future Project 06'!K28+'USTDA_EC_CELEC-EP'!K28+'Avangrid ADMS'!K28+'NV Energy'!K28+'PEA-ProEN_TH'!K28+SDGE!K28+'Future Project 09'!K28+TPC!K28+UNOPS_VN!K28+WB_EVN!K28+'ISG PSEGLI'!K28+Lansing!K28+CEATI!K28+USTDA_IN_BYPL!K28+MERALCO!K28+Barbados!K28+Avangrid_NY!K28+'Future Project 07'!K28+ANDE_ADMS!K28+'ATCO_OMS Support'!K28+'BEL_ED-LF'!K28)</f>
        <v>0</v>
      </c>
      <c r="L28" s="246">
        <f>SUM('AEP D_Nexus'!L28+NIPSCO_EMS!L28+'Future Project 03'!L28+MEC_BHER!L28+'BWP Telecom'!L28+'BWP ADMS'!L28+'Future Project 04'!L28+'Future Project 05'!L28+'Future Project 08'!L28+USTDA_Energisa!L28+'Future Project 06'!L28+'USTDA_EC_CELEC-EP'!L28+'Avangrid ADMS'!L28+'NV Energy'!L28+'PEA-ProEN_TH'!L28+SDGE!L28+'Future Project 09'!L28+TPC!L28+UNOPS_VN!L28+WB_EVN!L28+'ISG PSEGLI'!L28+Lansing!L28+CEATI!L28+USTDA_IN_BYPL!L28+MERALCO!L28+Barbados!L28+Avangrid_NY!L28+'Future Project 07'!L28+ANDE_ADMS!L28+'ATCO_OMS Support'!L28+'BEL_ED-LF'!L28)</f>
        <v>0</v>
      </c>
      <c r="M28" s="246">
        <f>SUM('AEP D_Nexus'!M28+NIPSCO_EMS!M28+'Future Project 03'!M28+MEC_BHER!M28+'BWP Telecom'!M28+'BWP ADMS'!M28+'Future Project 04'!M28+'Future Project 05'!M28+'Future Project 08'!M28+USTDA_Energisa!M28+'Future Project 06'!M28+'USTDA_EC_CELEC-EP'!M28+'Avangrid ADMS'!M28+'NV Energy'!M28+'PEA-ProEN_TH'!M28+SDGE!M28+'Future Project 09'!M28+TPC!M28+UNOPS_VN!M28+WB_EVN!M28+'ISG PSEGLI'!M28+Lansing!M28+CEATI!M28+USTDA_IN_BYPL!M28+MERALCO!M28+Barbados!M28+Avangrid_NY!M28+'Future Project 07'!M28+ANDE_ADMS!M28+'ATCO_OMS Support'!M28+'BEL_ED-LF'!M28)</f>
        <v>0</v>
      </c>
      <c r="N28" s="246">
        <f>SUM('AEP D_Nexus'!N28+NIPSCO_EMS!N28+'Future Project 03'!N28+MEC_BHER!N28+'BWP Telecom'!N28+'BWP ADMS'!N28+'Future Project 04'!N28+'Future Project 05'!N28+'Future Project 08'!N28+USTDA_Energisa!N28+'Future Project 06'!N28+'USTDA_EC_CELEC-EP'!N28+'Avangrid ADMS'!N28+'NV Energy'!N28+'PEA-ProEN_TH'!N28+SDGE!N28+'Future Project 09'!N28+TPC!N28+UNOPS_VN!N28+WB_EVN!N28+'ISG PSEGLI'!N28+Lansing!N28+CEATI!N28+USTDA_IN_BYPL!N28+MERALCO!N28+Barbados!N28+Avangrid_NY!N28+'Future Project 07'!N28+ANDE_ADMS!N28+'ATCO_OMS Support'!N28+'BEL_ED-LF'!N28)</f>
        <v>0</v>
      </c>
      <c r="O28" s="245">
        <f>SUM('AEP D_Nexus'!O28+NIPSCO_EMS!O28+'Future Project 03'!O28+MEC_BHER!O28+'BWP Telecom'!O28+'BWP ADMS'!O28+'Future Project 04'!O28+'Future Project 05'!O28+'Future Project 08'!O28+USTDA_Energisa!O28+'Future Project 06'!O28+'USTDA_EC_CELEC-EP'!O28+'Avangrid ADMS'!O28+'NV Energy'!O28+'PEA-ProEN_TH'!O28+SDGE!O28+'Future Project 09'!O28+TPC!O28+UNOPS_VN!O28+WB_EVN!O28+'ISG PSEGLI'!O28+Lansing!O28+CEATI!O28+USTDA_IN_BYPL!O28+MERALCO!O28+Barbados!O28+Avangrid_NY!O28+'Future Project 07'!O28+ANDE_ADMS!O28+'ATCO_OMS Support'!O28+'BEL_ED-LF'!O28)</f>
        <v>0</v>
      </c>
      <c r="P28" s="245">
        <f>SUM('AEP D_Nexus'!P28+NIPSCO_EMS!P28+'Future Project 03'!P28+MEC_BHER!P28+'BWP Telecom'!P28+'BWP ADMS'!P28+'Future Project 04'!P28+'Future Project 05'!P28+'Future Project 08'!P28+USTDA_Energisa!P28+'Future Project 06'!P28+'USTDA_EC_CELEC-EP'!P28+'Avangrid ADMS'!P28+'NV Energy'!P28+'PEA-ProEN_TH'!P28+SDGE!P28+'Future Project 09'!P28+TPC!P28+UNOPS_VN!P28+WB_EVN!P28+'ISG PSEGLI'!P28+Lansing!P28+CEATI!P28+USTDA_IN_BYPL!P28+MERALCO!P28+Barbados!P28+Avangrid_NY!P28+'Future Project 07'!P28+ANDE_ADMS!P28+'ATCO_OMS Support'!P28+'BEL_ED-LF'!P28)</f>
        <v>0</v>
      </c>
      <c r="Q28" s="245">
        <f>SUM('AEP D_Nexus'!Q28+NIPSCO_EMS!Q28+'Future Project 03'!Q28+MEC_BHER!Q28+'BWP Telecom'!Q28+'BWP ADMS'!Q28+'Future Project 04'!Q28+'Future Project 05'!Q28+'Future Project 08'!Q28+USTDA_Energisa!Q28+'Future Project 06'!Q28+'USTDA_EC_CELEC-EP'!Q28+'Avangrid ADMS'!Q28+'NV Energy'!Q28+'PEA-ProEN_TH'!Q28+SDGE!Q28+'Future Project 09'!Q28+TPC!Q28+UNOPS_VN!Q28+WB_EVN!Q28+'ISG PSEGLI'!Q28+Lansing!Q28+CEATI!Q28+USTDA_IN_BYPL!Q28+MERALCO!Q28+Barbados!Q28+Avangrid_NY!Q28+'Future Project 07'!Q28+ANDE_ADMS!Q28+'ATCO_OMS Support'!Q28+'BEL_ED-LF'!Q28)</f>
        <v>0</v>
      </c>
      <c r="R28" s="245">
        <f>SUM('AEP D_Nexus'!R28+NIPSCO_EMS!R28+'Future Project 03'!R28+MEC_BHER!R28+'BWP Telecom'!R28+'BWP ADMS'!R28+'Future Project 04'!R28+'Future Project 05'!R28+'Future Project 08'!R28+USTDA_Energisa!R28+'Future Project 06'!R28+'USTDA_EC_CELEC-EP'!R28+'Avangrid ADMS'!R28+'NV Energy'!R28+'PEA-ProEN_TH'!R28+SDGE!R28+'Future Project 09'!R28+TPC!R28+UNOPS_VN!R28+WB_EVN!R28+'ISG PSEGLI'!R28+Lansing!R28+CEATI!R28+USTDA_IN_BYPL!R28+MERALCO!R28+Barbados!R28+Avangrid_NY!R28+'Future Project 07'!R28+ANDE_ADMS!R28+'ATCO_OMS Support'!R28+'BEL_ED-LF'!R28)</f>
        <v>0</v>
      </c>
      <c r="S28" s="216">
        <f>SUM('AEP D_Nexus'!S28+NIPSCO_EMS!S28+'Future Project 03'!S28+MEC_BHER!S28+'BWP Telecom'!S28+'BWP ADMS'!S28+'Future Project 04'!S28+'Future Project 05'!S28+'Future Project 08'!S28+USTDA_Energisa!S28+'Future Project 06'!S28+'USTDA_EC_CELEC-EP'!S28+'Avangrid ADMS'!S28+'NV Energy'!S28+'PEA-ProEN_TH'!S28+SDGE!S28+'Future Project 09'!S28+TPC!S28+UNOPS_VN!S28+WB_EVN!S28+'ISG PSEGLI'!S28+Lansing!S28+CEATI!S28+USTDA_IN_BYPL!S28+MERALCO!S28+Barbados!S28+Avangrid_NY!S28+'Future Project 07'!S28+ANDE_ADMS!S28+'ATCO_OMS Support'!S28+'BEL_ED-LF'!S28)</f>
        <v>0</v>
      </c>
      <c r="T28" s="216">
        <f>SUM('AEP D_Nexus'!T28+NIPSCO_EMS!T28+'Future Project 03'!T28+MEC_BHER!T28+'BWP Telecom'!T28+'BWP ADMS'!T28+'Future Project 04'!T28+'Future Project 05'!T28+'Future Project 08'!T28+USTDA_Energisa!T28+'Future Project 06'!T28+'USTDA_EC_CELEC-EP'!T28+'Avangrid ADMS'!T28+'NV Energy'!T28+'PEA-ProEN_TH'!T28+SDGE!T28+'Future Project 09'!T28+TPC!T28+UNOPS_VN!T28+WB_EVN!T28+'ISG PSEGLI'!T28+Lansing!T28+CEATI!T28+USTDA_IN_BYPL!T28+MERALCO!T28+Barbados!T28+Avangrid_NY!T28+'Future Project 07'!T28+ANDE_ADMS!T28+'ATCO_OMS Support'!T28+'BEL_ED-LF'!T28)</f>
        <v>0</v>
      </c>
      <c r="U28" s="216">
        <f>SUM('AEP D_Nexus'!U28+NIPSCO_EMS!U28+'Future Project 03'!U28+MEC_BHER!U28+'BWP Telecom'!U28+'BWP ADMS'!U28+'Future Project 04'!U28+'Future Project 05'!U28+'Future Project 08'!U28+USTDA_Energisa!U28+'Future Project 06'!U28+'USTDA_EC_CELEC-EP'!U28+'Avangrid ADMS'!U28+'NV Energy'!U28+'PEA-ProEN_TH'!U28+SDGE!U28+'Future Project 09'!U28+TPC!U28+UNOPS_VN!U28+WB_EVN!U28+'ISG PSEGLI'!U28+Lansing!U28+CEATI!U28+USTDA_IN_BYPL!U28+MERALCO!U28+Barbados!U28+Avangrid_NY!U28+'Future Project 07'!U28+ANDE_ADMS!U28+'ATCO_OMS Support'!U28+'BEL_ED-LF'!U28)</f>
        <v>0</v>
      </c>
      <c r="V28" s="216">
        <f>SUM('AEP D_Nexus'!V28+NIPSCO_EMS!V28+'Future Project 03'!V28+MEC_BHER!V28+'BWP Telecom'!V28+'BWP ADMS'!V28+'Future Project 04'!V28+'Future Project 05'!V28+'Future Project 08'!V28+USTDA_Energisa!V28+'Future Project 06'!V28+'USTDA_EC_CELEC-EP'!V28+'Avangrid ADMS'!V28+'NV Energy'!V28+'PEA-ProEN_TH'!V28+SDGE!V28+'Future Project 09'!V28+TPC!V28+UNOPS_VN!V28+WB_EVN!V28+'ISG PSEGLI'!V28+Lansing!V28+CEATI!V28+USTDA_IN_BYPL!V28+MERALCO!V28+Barbados!V28+Avangrid_NY!V28+'Future Project 07'!V28+ANDE_ADMS!V28+'ATCO_OMS Support'!V28+'BEL_ED-LF'!V28)</f>
        <v>0</v>
      </c>
      <c r="W28" s="216">
        <f>SUM('AEP D_Nexus'!W28+NIPSCO_EMS!W28+'Future Project 03'!W28+MEC_BHER!W28+'BWP Telecom'!W28+'BWP ADMS'!W28+'Future Project 04'!W28+'Future Project 05'!W28+'Future Project 08'!W28+USTDA_Energisa!W28+'Future Project 06'!W28+'USTDA_EC_CELEC-EP'!W28+'Avangrid ADMS'!W28+'NV Energy'!W28+'PEA-ProEN_TH'!W28+SDGE!W28+'Future Project 09'!W28+TPC!W28+UNOPS_VN!W28+WB_EVN!W28+'ISG PSEGLI'!W28+Lansing!W28+CEATI!W28+USTDA_IN_BYPL!W28+MERALCO!W28+Barbados!W28+Avangrid_NY!W28+'Future Project 07'!W28+ANDE_ADMS!W28+'ATCO_OMS Support'!W28+'BEL_ED-LF'!W28)</f>
        <v>0</v>
      </c>
      <c r="X28" s="216">
        <f>SUM('AEP D_Nexus'!X28+NIPSCO_EMS!X28+'Future Project 03'!X28+MEC_BHER!X28+'BWP Telecom'!X28+'BWP ADMS'!X28+'Future Project 04'!X28+'Future Project 05'!X28+'Future Project 08'!X28+USTDA_Energisa!X28+'Future Project 06'!X28+'USTDA_EC_CELEC-EP'!X28+'Avangrid ADMS'!X28+'NV Energy'!X28+'PEA-ProEN_TH'!X28+SDGE!X28+'Future Project 09'!X28+TPC!X28+UNOPS_VN!X28+WB_EVN!X28+'ISG PSEGLI'!X28+Lansing!X28+CEATI!X28+USTDA_IN_BYPL!X28+MERALCO!X28+Barbados!X28+Avangrid_NY!X28+'Future Project 07'!X28+ANDE_ADMS!X28+'ATCO_OMS Support'!X28+'BEL_ED-LF'!X28)</f>
        <v>0</v>
      </c>
      <c r="Y28" s="216">
        <f>SUM('AEP D_Nexus'!Y28+NIPSCO_EMS!Y28+'Future Project 03'!Y28+MEC_BHER!Y28+'BWP Telecom'!Y28+'BWP ADMS'!Y28+'Future Project 04'!Y28+'Future Project 05'!Y28+'Future Project 08'!Y28+USTDA_Energisa!Y28+'Future Project 06'!Y28+'USTDA_EC_CELEC-EP'!Y28+'Avangrid ADMS'!Y28+'NV Energy'!Y28+'PEA-ProEN_TH'!Y28+SDGE!Y28+'Future Project 09'!Y28+TPC!Y28+UNOPS_VN!Y28+WB_EVN!Y28+'ISG PSEGLI'!Y28+Lansing!Y28+CEATI!Y28+USTDA_IN_BYPL!Y28+MERALCO!Y28+Barbados!Y28+Avangrid_NY!Y28+'Future Project 07'!Y28+ANDE_ADMS!Y28+'ATCO_OMS Support'!Y28+'BEL_ED-LF'!Y28)</f>
        <v>0</v>
      </c>
      <c r="Z28" s="216">
        <f>SUM('AEP D_Nexus'!Z28+NIPSCO_EMS!Z28+'Future Project 03'!Z28+MEC_BHER!Z28+'BWP Telecom'!Z28+'BWP ADMS'!Z28+'Future Project 04'!Z28+'Future Project 05'!Z28+'Future Project 08'!Z28+USTDA_Energisa!Z28+'Future Project 06'!Z28+'USTDA_EC_CELEC-EP'!Z28+'Avangrid ADMS'!Z28+'NV Energy'!Z28+'PEA-ProEN_TH'!Z28+SDGE!Z28+'Future Project 09'!Z28+TPC!Z28+UNOPS_VN!Z28+WB_EVN!Z28+'ISG PSEGLI'!Z28+Lansing!Z28+CEATI!Z28+USTDA_IN_BYPL!Z28+MERALCO!Z28+Barbados!Z28+Avangrid_NY!Z28+'Future Project 07'!Z28+ANDE_ADMS!Z28+'ATCO_OMS Support'!Z28+'BEL_ED-LF'!Z28)</f>
        <v>0</v>
      </c>
      <c r="AA28" s="45">
        <f t="shared" si="8"/>
        <v>0</v>
      </c>
      <c r="AB28" s="45">
        <f t="shared" si="5"/>
        <v>0</v>
      </c>
      <c r="AC28" s="2">
        <f t="shared" si="6"/>
        <v>0</v>
      </c>
      <c r="AD28" s="2">
        <f t="shared" si="7"/>
        <v>0</v>
      </c>
    </row>
    <row r="29" spans="2:30" x14ac:dyDescent="0.55000000000000004">
      <c r="B29" s="64" t="s">
        <v>89</v>
      </c>
      <c r="C29" s="247">
        <f t="shared" ref="C29:Z29" si="9">SUM(C8:C28)</f>
        <v>1232.25</v>
      </c>
      <c r="D29" s="247">
        <f t="shared" si="9"/>
        <v>1202.25</v>
      </c>
      <c r="E29" s="247">
        <f t="shared" si="9"/>
        <v>1434.5</v>
      </c>
      <c r="F29" s="247">
        <f t="shared" si="9"/>
        <v>1462.25</v>
      </c>
      <c r="G29" s="247">
        <f t="shared" si="9"/>
        <v>1676.25</v>
      </c>
      <c r="H29" s="247">
        <f t="shared" si="9"/>
        <v>1641.5</v>
      </c>
      <c r="I29" s="247">
        <f t="shared" si="9"/>
        <v>1526.25</v>
      </c>
      <c r="J29" s="247">
        <f t="shared" si="9"/>
        <v>1632</v>
      </c>
      <c r="K29" s="247">
        <f t="shared" si="9"/>
        <v>1476</v>
      </c>
      <c r="L29" s="247">
        <f t="shared" si="9"/>
        <v>1831.25</v>
      </c>
      <c r="M29" s="247">
        <f t="shared" si="9"/>
        <v>1527</v>
      </c>
      <c r="N29" s="248">
        <f t="shared" si="9"/>
        <v>1191.25</v>
      </c>
      <c r="O29" s="249">
        <f t="shared" si="9"/>
        <v>672</v>
      </c>
      <c r="P29" s="247">
        <f t="shared" si="9"/>
        <v>150</v>
      </c>
      <c r="Q29" s="247">
        <f t="shared" si="9"/>
        <v>129</v>
      </c>
      <c r="R29" s="247">
        <f t="shared" si="9"/>
        <v>129</v>
      </c>
      <c r="S29" s="206">
        <f t="shared" si="9"/>
        <v>129</v>
      </c>
      <c r="T29" s="206">
        <f t="shared" si="9"/>
        <v>129</v>
      </c>
      <c r="U29" s="206">
        <f t="shared" si="9"/>
        <v>0</v>
      </c>
      <c r="V29" s="206">
        <f t="shared" si="9"/>
        <v>0</v>
      </c>
      <c r="W29" s="206">
        <f t="shared" si="9"/>
        <v>0</v>
      </c>
      <c r="X29" s="206">
        <f t="shared" si="9"/>
        <v>0</v>
      </c>
      <c r="Y29" s="206">
        <f t="shared" si="9"/>
        <v>0</v>
      </c>
      <c r="Z29" s="207">
        <f t="shared" si="9"/>
        <v>2</v>
      </c>
      <c r="AC29" s="205">
        <f>AVERAGE(AC8:AC9,AC11:AC12,AC14:AC22)</f>
        <v>0.61508646392367328</v>
      </c>
      <c r="AD29" s="205">
        <f>AVERAGE(AD8:AD9,AD11:AD12,AD14:AD22)</f>
        <v>0.63879491078578698</v>
      </c>
    </row>
    <row r="30" spans="2:30" x14ac:dyDescent="0.55000000000000004">
      <c r="B30" s="66" t="s">
        <v>90</v>
      </c>
      <c r="C30" s="250">
        <v>176</v>
      </c>
      <c r="D30" s="251">
        <v>168</v>
      </c>
      <c r="E30" s="251">
        <v>168</v>
      </c>
      <c r="F30" s="251">
        <v>176</v>
      </c>
      <c r="G30" s="251">
        <v>176</v>
      </c>
      <c r="H30" s="251">
        <v>160</v>
      </c>
      <c r="I30" s="251">
        <v>176</v>
      </c>
      <c r="J30" s="251">
        <v>176</v>
      </c>
      <c r="K30" s="251">
        <v>160</v>
      </c>
      <c r="L30" s="251">
        <v>184</v>
      </c>
      <c r="M30" s="251">
        <v>152</v>
      </c>
      <c r="N30" s="252">
        <v>120</v>
      </c>
      <c r="O30" s="250">
        <v>168</v>
      </c>
      <c r="P30" s="251">
        <v>160</v>
      </c>
      <c r="Q30" s="251">
        <v>168</v>
      </c>
      <c r="R30" s="251">
        <v>176</v>
      </c>
      <c r="S30" s="208">
        <v>168</v>
      </c>
      <c r="T30" s="210">
        <v>160</v>
      </c>
      <c r="U30" s="208">
        <v>176</v>
      </c>
      <c r="V30" s="208">
        <v>168</v>
      </c>
      <c r="W30" s="208">
        <v>168</v>
      </c>
      <c r="X30" s="208">
        <v>184</v>
      </c>
      <c r="Y30" s="208">
        <v>160</v>
      </c>
      <c r="Z30" s="209">
        <v>120</v>
      </c>
    </row>
    <row r="31" spans="2:30" x14ac:dyDescent="0.55000000000000004">
      <c r="B31" s="65" t="s">
        <v>91</v>
      </c>
      <c r="C31" s="253">
        <f>C30*'2024_Chart'!$D$29*'2024_Chart'!$C$29</f>
        <v>1848</v>
      </c>
      <c r="D31" s="253">
        <f>D30*'2024_Chart'!$D$29*'2024_Chart'!$C$29</f>
        <v>1764</v>
      </c>
      <c r="E31" s="253">
        <f>E30*'2024_Chart'!$D$29*'2024_Chart'!$C$29</f>
        <v>1764</v>
      </c>
      <c r="F31" s="253">
        <f>F30*'2024_Chart'!$D$29*'2024_Chart'!$C$29</f>
        <v>1848</v>
      </c>
      <c r="G31" s="254">
        <f>G30*'2024_Chart'!$D$29*'2024_Chart'!$C$29</f>
        <v>1848</v>
      </c>
      <c r="H31" s="254">
        <f>H30*'2024_Chart'!$D$29*'2024_Chart'!$C$29</f>
        <v>1680</v>
      </c>
      <c r="I31" s="254">
        <f>I30*('2024_Chart'!$D$29+1)*'2024_Chart'!$C$29</f>
        <v>1980</v>
      </c>
      <c r="J31" s="254">
        <f>J30*('2024_Chart'!$D$29+1)*'2024_Chart'!$C$29</f>
        <v>1980</v>
      </c>
      <c r="K31" s="254">
        <f>K30*('2024_Chart'!$D$29+1)*'2024_Chart'!$C$29</f>
        <v>1800</v>
      </c>
      <c r="L31" s="254">
        <f>L30*('2024_Chart'!$D$29+1)*'2024_Chart'!$C$29</f>
        <v>2070</v>
      </c>
      <c r="M31" s="254">
        <f>M30*('2024_Chart'!$D$29+1)*'2024_Chart'!$C$29</f>
        <v>1710</v>
      </c>
      <c r="N31" s="255">
        <f>N30*('2024_Chart'!$D$29+1)*'2024_Chart'!$C$29</f>
        <v>1350</v>
      </c>
      <c r="O31" s="253">
        <f>O30*'2025_Charts'!$C$28*('2025_Charts'!$D$28)</f>
        <v>1764</v>
      </c>
      <c r="P31" s="253">
        <f>P30*'2025_Charts'!$C$28*('2025_Charts'!$D$28)</f>
        <v>1680</v>
      </c>
      <c r="Q31" s="253">
        <f>Q30*'2025_Charts'!$C$28*('2025_Charts'!$D$28)</f>
        <v>1764</v>
      </c>
      <c r="R31" s="253">
        <f>R30*'2025_Charts'!$C$28*('2025_Charts'!$D$28)</f>
        <v>1848</v>
      </c>
      <c r="S31" s="211">
        <f>S30*'2025_Charts'!$C$28*('2025_Charts'!$D$28)</f>
        <v>1764</v>
      </c>
      <c r="T31" s="211">
        <f>T30*'2025_Charts'!$C$28*('2025_Charts'!$D$28)</f>
        <v>1680</v>
      </c>
      <c r="U31" s="211">
        <f>U30*'2025_Charts'!$C$28*('2025_Charts'!$D$28)</f>
        <v>1848</v>
      </c>
      <c r="V31" s="211">
        <f>V30*'2025_Charts'!$C$28*('2025_Charts'!$D$28)</f>
        <v>1764</v>
      </c>
      <c r="W31" s="211">
        <f>W30*'2025_Charts'!$C$28*('2025_Charts'!$D$28)</f>
        <v>1764</v>
      </c>
      <c r="X31" s="211">
        <f>X30*'2025_Charts'!$C$28*('2025_Charts'!$D$28)</f>
        <v>1932</v>
      </c>
      <c r="Y31" s="211">
        <f>Y30*'2025_Charts'!$C$28*('2025_Charts'!$D$28)</f>
        <v>1680</v>
      </c>
      <c r="Z31" s="211">
        <f>Z30*'2025_Charts'!$C$28*('2025_Charts'!$D$28)</f>
        <v>1260</v>
      </c>
    </row>
    <row r="32" spans="2:30" ht="14.7" thickBot="1" x14ac:dyDescent="0.6">
      <c r="B32" s="106" t="s">
        <v>92</v>
      </c>
      <c r="C32" s="214">
        <f t="shared" ref="C32:Z32" si="10">C31-C29</f>
        <v>615.75</v>
      </c>
      <c r="D32" s="212">
        <f t="shared" si="10"/>
        <v>561.75</v>
      </c>
      <c r="E32" s="212">
        <f t="shared" si="10"/>
        <v>329.5</v>
      </c>
      <c r="F32" s="212">
        <f t="shared" si="10"/>
        <v>385.75</v>
      </c>
      <c r="G32" s="212">
        <f t="shared" si="10"/>
        <v>171.75</v>
      </c>
      <c r="H32" s="212">
        <f t="shared" si="10"/>
        <v>38.5</v>
      </c>
      <c r="I32" s="212">
        <f t="shared" si="10"/>
        <v>453.75</v>
      </c>
      <c r="J32" s="212">
        <f t="shared" si="10"/>
        <v>348</v>
      </c>
      <c r="K32" s="212">
        <f t="shared" si="10"/>
        <v>324</v>
      </c>
      <c r="L32" s="212">
        <f t="shared" si="10"/>
        <v>238.75</v>
      </c>
      <c r="M32" s="212">
        <f t="shared" si="10"/>
        <v>183</v>
      </c>
      <c r="N32" s="213">
        <f t="shared" si="10"/>
        <v>158.75</v>
      </c>
      <c r="O32" s="214">
        <f t="shared" si="10"/>
        <v>1092</v>
      </c>
      <c r="P32" s="212">
        <f t="shared" si="10"/>
        <v>1530</v>
      </c>
      <c r="Q32" s="212">
        <f t="shared" si="10"/>
        <v>1635</v>
      </c>
      <c r="R32" s="212">
        <f t="shared" si="10"/>
        <v>1719</v>
      </c>
      <c r="S32" s="212">
        <f t="shared" si="10"/>
        <v>1635</v>
      </c>
      <c r="T32" s="215">
        <f t="shared" si="10"/>
        <v>1551</v>
      </c>
      <c r="U32" s="215">
        <f t="shared" si="10"/>
        <v>1848</v>
      </c>
      <c r="V32" s="215">
        <f t="shared" si="10"/>
        <v>1764</v>
      </c>
      <c r="W32" s="215">
        <f t="shared" si="10"/>
        <v>1764</v>
      </c>
      <c r="X32" s="215">
        <f t="shared" si="10"/>
        <v>1932</v>
      </c>
      <c r="Y32" s="215">
        <f t="shared" si="10"/>
        <v>1680</v>
      </c>
      <c r="Z32" s="213">
        <f t="shared" si="10"/>
        <v>1258</v>
      </c>
      <c r="AA32" t="s">
        <v>93</v>
      </c>
    </row>
    <row r="34" spans="2:30" x14ac:dyDescent="0.55000000000000004">
      <c r="E34" s="79"/>
      <c r="F34" t="s">
        <v>94</v>
      </c>
      <c r="J34" s="25"/>
      <c r="K34" t="s">
        <v>95</v>
      </c>
      <c r="Q34" s="79"/>
      <c r="R34" t="s">
        <v>94</v>
      </c>
      <c r="V34" s="25"/>
      <c r="W34" t="s">
        <v>95</v>
      </c>
    </row>
    <row r="35" spans="2:30" ht="14.7" thickBot="1" x14ac:dyDescent="0.6">
      <c r="F35" s="32"/>
      <c r="G35" s="32"/>
      <c r="H35" s="32"/>
      <c r="I35" s="32"/>
      <c r="J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2:30" ht="20.7" thickBot="1" x14ac:dyDescent="0.8">
      <c r="B36" s="89" t="s">
        <v>96</v>
      </c>
      <c r="C36" s="290">
        <v>2024</v>
      </c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2"/>
      <c r="O36" s="295">
        <v>2025</v>
      </c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6"/>
    </row>
    <row r="37" spans="2:30" ht="14.7" thickBot="1" x14ac:dyDescent="0.6">
      <c r="B37" s="67"/>
      <c r="C37" s="111" t="s">
        <v>60</v>
      </c>
      <c r="D37" s="101" t="s">
        <v>61</v>
      </c>
      <c r="E37" s="101" t="s">
        <v>62</v>
      </c>
      <c r="F37" s="101" t="s">
        <v>63</v>
      </c>
      <c r="G37" s="101" t="s">
        <v>64</v>
      </c>
      <c r="H37" s="101" t="s">
        <v>65</v>
      </c>
      <c r="I37" s="101" t="s">
        <v>66</v>
      </c>
      <c r="J37" s="101" t="s">
        <v>67</v>
      </c>
      <c r="K37" s="101" t="s">
        <v>68</v>
      </c>
      <c r="L37" s="101" t="s">
        <v>69</v>
      </c>
      <c r="M37" s="101" t="s">
        <v>70</v>
      </c>
      <c r="N37" s="112" t="s">
        <v>71</v>
      </c>
      <c r="O37" s="111" t="s">
        <v>60</v>
      </c>
      <c r="P37" s="101" t="s">
        <v>61</v>
      </c>
      <c r="Q37" s="101" t="s">
        <v>62</v>
      </c>
      <c r="R37" s="101" t="s">
        <v>63</v>
      </c>
      <c r="S37" s="101" t="s">
        <v>64</v>
      </c>
      <c r="T37" s="101" t="s">
        <v>65</v>
      </c>
      <c r="U37" s="101" t="s">
        <v>66</v>
      </c>
      <c r="V37" s="101" t="s">
        <v>67</v>
      </c>
      <c r="W37" s="101" t="s">
        <v>68</v>
      </c>
      <c r="X37" s="101" t="s">
        <v>69</v>
      </c>
      <c r="Y37" s="101" t="s">
        <v>70</v>
      </c>
      <c r="Z37" s="113" t="s">
        <v>71</v>
      </c>
    </row>
    <row r="38" spans="2:30" x14ac:dyDescent="0.55000000000000004">
      <c r="B38" s="90"/>
      <c r="C38" s="108"/>
      <c r="D38" s="109"/>
      <c r="E38" s="109"/>
      <c r="F38" s="109"/>
      <c r="G38" s="109"/>
      <c r="H38" s="139"/>
      <c r="I38" s="139"/>
      <c r="J38" s="139"/>
      <c r="K38" s="139"/>
      <c r="L38" s="139"/>
      <c r="M38" s="139"/>
      <c r="N38" s="140"/>
      <c r="O38" s="108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10"/>
      <c r="AA38" s="45">
        <f t="shared" ref="AA38" si="11">C38</f>
        <v>0</v>
      </c>
      <c r="AB38" s="45">
        <f t="shared" ref="AB38" si="12">SUM(C38:N38)</f>
        <v>0</v>
      </c>
    </row>
    <row r="39" spans="2:30" x14ac:dyDescent="0.55000000000000004">
      <c r="B39" s="74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45"/>
      <c r="AB39" s="45"/>
      <c r="AC39" s="2"/>
      <c r="AD39" s="2"/>
    </row>
    <row r="40" spans="2:30" x14ac:dyDescent="0.55000000000000004">
      <c r="B40" s="74" t="s">
        <v>97</v>
      </c>
      <c r="C40" s="193">
        <f>SUM(NIPSCO_EMS!C40,'Future Project 05'!C40, 'Future Project 03'!C40,'BWP ADMS'!C40,'Future Project 06'!C40,'Future Project 04'!C40,'ISG PSEGLI'!C40,SDGE!C40,Lansing!C40,UNOPS_VN!C40,'AEP D_Nexus'!C40,TPC!C40,WB_EVN!C40,'NV Energy'!C40,'Avangrid ADMS'!C40,USTDA_Energisa!C40,'PEA-ProEN_TH'!C40,ANDE_ADMS!C40,'USTDA_EC_CELEC-EP'!C40,MERALCO!C40,MEC_BHER!C40,'BWP Telecom'!C40,'Future Project 08'!C40,'Future Project 09'!C40,CEATI!C40,USTDA_IN_BYPL!C40,'Future Project 07'!C40,Avangrid_NY!C40)</f>
        <v>0</v>
      </c>
      <c r="D40" s="193">
        <f>SUM(NIPSCO_EMS!D40,'Future Project 05'!D40, 'Future Project 03'!D40,'BWP ADMS'!D40,'Future Project 06'!D40,'Future Project 04'!D40,'ISG PSEGLI'!D40,SDGE!D40,Lansing!D40,UNOPS_VN!D40,'AEP D_Nexus'!D40,TPC!D40,WB_EVN!D40,'NV Energy'!D40,'Avangrid ADMS'!D40,USTDA_Energisa!D40,'PEA-ProEN_TH'!D40,ANDE_ADMS!D40,'USTDA_EC_CELEC-EP'!D40,MERALCO!D40,MEC_BHER!D40,'BWP Telecom'!D40,'Future Project 08'!D40,'Future Project 09'!D40,CEATI!D40,USTDA_IN_BYPL!D40,'Future Project 07'!D40,Avangrid_NY!D40)</f>
        <v>0</v>
      </c>
      <c r="E40" s="193">
        <f>SUM(NIPSCO_EMS!E40,'Future Project 05'!E40, 'Future Project 03'!E40,'BWP ADMS'!E40,'Future Project 06'!E40,'Future Project 04'!E40,'ISG PSEGLI'!E40,SDGE!E40,Lansing!E40,UNOPS_VN!E40,'AEP D_Nexus'!E40,TPC!E40,WB_EVN!E40,'NV Energy'!E40,'Avangrid ADMS'!E40,USTDA_Energisa!E40,'PEA-ProEN_TH'!E40,ANDE_ADMS!E40,'USTDA_EC_CELEC-EP'!E40,MERALCO!E40,MEC_BHER!E40,'BWP Telecom'!E40,'Future Project 08'!E40,'Future Project 09'!E40,CEATI!E40,USTDA_IN_BYPL!E40,'Future Project 07'!E40,Avangrid_NY!E40)</f>
        <v>0</v>
      </c>
      <c r="F40" s="193">
        <f>SUM(NIPSCO_EMS!F40,'Future Project 05'!F40, 'Future Project 03'!F40,'BWP ADMS'!F40,'Future Project 06'!F40,'Future Project 04'!F40,'ISG PSEGLI'!F40,SDGE!F40,Lansing!F40,UNOPS_VN!F40,'AEP D_Nexus'!F40,TPC!F40,WB_EVN!F40,'NV Energy'!F40,'Avangrid ADMS'!F40,USTDA_Energisa!F40,'PEA-ProEN_TH'!F40,ANDE_ADMS!F40,'USTDA_EC_CELEC-EP'!F40,MERALCO!F40,MEC_BHER!F40,'BWP Telecom'!F40,'Future Project 08'!F40,'Future Project 09'!F40,CEATI!F40,USTDA_IN_BYPL!F40,'Future Project 07'!F40,Avangrid_NY!F40)</f>
        <v>0</v>
      </c>
      <c r="G40" s="193">
        <f>SUM(NIPSCO_EMS!G40,'Future Project 05'!G40, 'Future Project 03'!G40,'BWP ADMS'!G40,'Future Project 06'!G40,'Future Project 04'!G40,'ISG PSEGLI'!G40,SDGE!G40,Lansing!G40,UNOPS_VN!G40,'AEP D_Nexus'!G40,TPC!G40,WB_EVN!G40,'NV Energy'!G40,'Avangrid ADMS'!G40,USTDA_Energisa!G40,'PEA-ProEN_TH'!G40,ANDE_ADMS!G40,'USTDA_EC_CELEC-EP'!G40,MERALCO!G40,MEC_BHER!G40,'BWP Telecom'!G40,'Future Project 08'!G40,'Future Project 09'!G40,CEATI!G40,USTDA_IN_BYPL!G40,'Future Project 07'!G40,Avangrid_NY!G40)</f>
        <v>0</v>
      </c>
      <c r="H40" s="193">
        <f>SUM(NIPSCO_EMS!H40,'Future Project 05'!H40, 'Future Project 03'!H40,'BWP ADMS'!H40,'Future Project 06'!H40,'Future Project 04'!H40,'ISG PSEGLI'!H40,SDGE!H40,Lansing!H40,UNOPS_VN!H40,'AEP D_Nexus'!H40,TPC!H40,WB_EVN!H40,'NV Energy'!H40,'Avangrid ADMS'!H40,USTDA_Energisa!H40,'PEA-ProEN_TH'!H40,ANDE_ADMS!H40,'USTDA_EC_CELEC-EP'!H40,MERALCO!H40,MEC_BHER!H40,'BWP Telecom'!H40,'Future Project 08'!H40,'Future Project 09'!H40,CEATI!H40,USTDA_IN_BYPL!H40,'Future Project 07'!H40,Avangrid_NY!H40)</f>
        <v>0</v>
      </c>
      <c r="I40" s="193">
        <f>SUM(NIPSCO_EMS!I40,'Future Project 05'!I40, 'Future Project 03'!I40,'BWP ADMS'!I40,'Future Project 06'!I40,'Future Project 04'!I40,'ISG PSEGLI'!I40,SDGE!I40,Lansing!I40,UNOPS_VN!I40,'AEP D_Nexus'!I40,TPC!I40,WB_EVN!I40,'NV Energy'!I40,'Avangrid ADMS'!I40,USTDA_Energisa!I40,'PEA-ProEN_TH'!I40,ANDE_ADMS!I40,'USTDA_EC_CELEC-EP'!I40,MERALCO!I40,MEC_BHER!I40,'BWP Telecom'!I40,'Future Project 08'!I40,'Future Project 09'!I40,CEATI!I40,USTDA_IN_BYPL!I40,'Future Project 07'!I40,Avangrid_NY!I40)</f>
        <v>0</v>
      </c>
      <c r="J40" s="193">
        <f>SUM(NIPSCO_EMS!J40,'Future Project 05'!J40, 'Future Project 03'!J40,'BWP ADMS'!J40,'Future Project 06'!J40,'Future Project 04'!J40,'ISG PSEGLI'!J40,SDGE!J40,Lansing!J40,UNOPS_VN!J40,'AEP D_Nexus'!J40,TPC!J40,WB_EVN!J40,'NV Energy'!J40,'Avangrid ADMS'!J40,USTDA_Energisa!J40,'PEA-ProEN_TH'!J40,ANDE_ADMS!J40,'USTDA_EC_CELEC-EP'!J40,MERALCO!J40,MEC_BHER!J40,'BWP Telecom'!J40,'Future Project 08'!J40,'Future Project 09'!J40,CEATI!J40,USTDA_IN_BYPL!J40,'Future Project 07'!J40,Avangrid_NY!J40)</f>
        <v>0</v>
      </c>
      <c r="K40" s="193">
        <f>SUM(NIPSCO_EMS!K40,'Future Project 05'!K40, 'Future Project 03'!K40,'BWP ADMS'!K40,'Future Project 06'!K40,'Future Project 04'!K40,'ISG PSEGLI'!K40,SDGE!K40,Lansing!K40,UNOPS_VN!K40,'AEP D_Nexus'!K40,TPC!K40,WB_EVN!K40,'NV Energy'!K40,'Avangrid ADMS'!K40,USTDA_Energisa!K40,'PEA-ProEN_TH'!K40,ANDE_ADMS!K40,'USTDA_EC_CELEC-EP'!K40,MERALCO!K40,MEC_BHER!K40,'BWP Telecom'!K40,'Future Project 08'!K40,'Future Project 09'!K40,CEATI!K40,USTDA_IN_BYPL!K40,'Future Project 07'!K40,Avangrid_NY!K40)</f>
        <v>0</v>
      </c>
      <c r="L40" s="193">
        <f>SUM(NIPSCO_EMS!L40,'Future Project 05'!L40, 'Future Project 03'!L40,'BWP ADMS'!L40,'Future Project 06'!L40,'Future Project 04'!L40,'ISG PSEGLI'!L40,SDGE!L40,Lansing!L40,UNOPS_VN!L40,'AEP D_Nexus'!L40,TPC!L40,WB_EVN!L40,'NV Energy'!L40,'Avangrid ADMS'!L40,USTDA_Energisa!L40,'PEA-ProEN_TH'!L40,ANDE_ADMS!L40,'USTDA_EC_CELEC-EP'!L40,MERALCO!L40,MEC_BHER!L40,'BWP Telecom'!L40,'Future Project 08'!L40,'Future Project 09'!L40,CEATI!L40,USTDA_IN_BYPL!L40,'Future Project 07'!L40,Avangrid_NY!L40)</f>
        <v>0</v>
      </c>
      <c r="M40" s="193">
        <f>SUM(NIPSCO_EMS!M40,'Future Project 05'!M40, 'Future Project 03'!M40,'BWP ADMS'!M40,'Future Project 06'!M40,'Future Project 04'!M40,'ISG PSEGLI'!M40,SDGE!M40,Lansing!M40,UNOPS_VN!M40,'AEP D_Nexus'!M40,TPC!M40,WB_EVN!M40,'NV Energy'!M40,'Avangrid ADMS'!M40,USTDA_Energisa!M40,'PEA-ProEN_TH'!M40,ANDE_ADMS!M40,'USTDA_EC_CELEC-EP'!M40,MERALCO!M40,MEC_BHER!M40,'BWP Telecom'!M40,'Future Project 08'!M40,'Future Project 09'!M40,CEATI!M40,USTDA_IN_BYPL!M40,'Future Project 07'!M40,Avangrid_NY!M40)</f>
        <v>0</v>
      </c>
      <c r="N40" s="193">
        <f>SUM(NIPSCO_EMS!N40,'Future Project 05'!N40, 'Future Project 03'!N40,'BWP ADMS'!N40,'Future Project 06'!N40,'Future Project 04'!N40,'ISG PSEGLI'!N40,SDGE!N40,Lansing!N40,UNOPS_VN!N40,'AEP D_Nexus'!N40,TPC!N40,WB_EVN!N40,'NV Energy'!N40,'Avangrid ADMS'!N40,USTDA_Energisa!N40,'PEA-ProEN_TH'!N40,ANDE_ADMS!N40,'USTDA_EC_CELEC-EP'!N40,MERALCO!N40,MEC_BHER!N40,'BWP Telecom'!N40,'Future Project 08'!N40,'Future Project 09'!N40,CEATI!N40,USTDA_IN_BYPL!N40,'Future Project 07'!N40,Avangrid_NY!N40)</f>
        <v>0</v>
      </c>
      <c r="O40" s="193">
        <f>SUM(NIPSCO_EMS!O40,'Future Project 05'!O40, 'Future Project 03'!O40,'BWP ADMS'!O40,'Future Project 06'!O40,'Future Project 04'!O40,'ISG PSEGLI'!O40,SDGE!O40,Lansing!O40,UNOPS_VN!O40,'AEP D_Nexus'!O40,TPC!O40,WB_EVN!O40,'NV Energy'!O40,'Avangrid ADMS'!O40,USTDA_Energisa!O40,'PEA-ProEN_TH'!O40,ANDE_ADMS!O40,'USTDA_EC_CELEC-EP'!O40,MERALCO!O40,MEC_BHER!O40,'BWP Telecom'!O40,'Future Project 08'!O40,'Future Project 09'!O40,CEATI!O40,USTDA_IN_BYPL!O40,'Future Project 07'!O40,Avangrid_NY!O40)</f>
        <v>0</v>
      </c>
      <c r="P40" s="193">
        <f>SUM(NIPSCO_EMS!P40,'Future Project 05'!P40, 'Future Project 03'!P40,'BWP ADMS'!P40,'Future Project 06'!P40,'Future Project 04'!P40,'ISG PSEGLI'!P40,SDGE!P40,Lansing!P40,UNOPS_VN!P40,'AEP D_Nexus'!P40,TPC!P40,WB_EVN!P40,'NV Energy'!P40,'Avangrid ADMS'!P40,USTDA_Energisa!P40,'PEA-ProEN_TH'!P40,ANDE_ADMS!P40,'USTDA_EC_CELEC-EP'!P40,MERALCO!P40,MEC_BHER!P40,'BWP Telecom'!P40,'Future Project 08'!P40,'Future Project 09'!P40,CEATI!P40,USTDA_IN_BYPL!P40,'Future Project 07'!P40,Avangrid_NY!P40)</f>
        <v>0</v>
      </c>
      <c r="Q40" s="193">
        <f>SUM(NIPSCO_EMS!Q40,'Future Project 05'!Q40, 'Future Project 03'!Q40,'BWP ADMS'!Q40,'Future Project 06'!Q40,'Future Project 04'!Q40,'ISG PSEGLI'!Q40,SDGE!Q40,Lansing!Q40,UNOPS_VN!Q40,'AEP D_Nexus'!Q40,TPC!Q40,WB_EVN!Q40,'NV Energy'!Q40,'Avangrid ADMS'!Q40,USTDA_Energisa!Q40,'PEA-ProEN_TH'!Q40,ANDE_ADMS!Q40,'USTDA_EC_CELEC-EP'!Q40,MERALCO!Q40,MEC_BHER!Q40,'BWP Telecom'!Q40,'Future Project 08'!Q40,'Future Project 09'!Q40,CEATI!Q40,USTDA_IN_BYPL!Q40,'Future Project 07'!Q40,Avangrid_NY!Q40)</f>
        <v>0</v>
      </c>
      <c r="R40" s="193">
        <f>SUM(NIPSCO_EMS!R40,'Future Project 05'!R40, 'Future Project 03'!R40,'BWP ADMS'!R40,'Future Project 06'!R40,'Future Project 04'!R40,'ISG PSEGLI'!R40,SDGE!R40,Lansing!R40,UNOPS_VN!R40,'AEP D_Nexus'!R40,TPC!R40,WB_EVN!R40,'NV Energy'!R40,'Avangrid ADMS'!R40,USTDA_Energisa!R40,'PEA-ProEN_TH'!R40,ANDE_ADMS!R40,'USTDA_EC_CELEC-EP'!R40,MERALCO!R40,MEC_BHER!R40,'BWP Telecom'!R40,'Future Project 08'!R40,'Future Project 09'!R40,CEATI!R40,USTDA_IN_BYPL!R40,'Future Project 07'!R40,Avangrid_NY!R40)</f>
        <v>0</v>
      </c>
      <c r="S40" s="193">
        <f>SUM(NIPSCO_EMS!S40,'Future Project 05'!S40, 'Future Project 03'!S40,'BWP ADMS'!S40,'Future Project 06'!S40,'Future Project 04'!S40,'ISG PSEGLI'!S40,SDGE!S40,Lansing!S40,UNOPS_VN!S40,'AEP D_Nexus'!S40,TPC!S40,WB_EVN!S40,'NV Energy'!S40,'Avangrid ADMS'!S40,USTDA_Energisa!S40,'PEA-ProEN_TH'!S40,ANDE_ADMS!S40,'USTDA_EC_CELEC-EP'!S40,MERALCO!S40,MEC_BHER!S40,'BWP Telecom'!S40,'Future Project 08'!S40,'Future Project 09'!S40,CEATI!S40,USTDA_IN_BYPL!S40,'Future Project 07'!S40,Avangrid_NY!S40)</f>
        <v>0</v>
      </c>
      <c r="T40" s="193">
        <f>SUM(NIPSCO_EMS!T40,'Future Project 05'!T40, 'Future Project 03'!T40,'BWP ADMS'!T40,'Future Project 06'!T40,'Future Project 04'!T40,'ISG PSEGLI'!T40,SDGE!T40,Lansing!T40,UNOPS_VN!T40,'AEP D_Nexus'!T40,TPC!T40,WB_EVN!T40,'NV Energy'!T40,'Avangrid ADMS'!T40,USTDA_Energisa!T40,'PEA-ProEN_TH'!T40,ANDE_ADMS!T40,'USTDA_EC_CELEC-EP'!T40,MERALCO!T40,MEC_BHER!T40,'BWP Telecom'!T40,'Future Project 08'!T40,'Future Project 09'!T40,CEATI!T40,USTDA_IN_BYPL!T40,'Future Project 07'!T40,Avangrid_NY!T40)</f>
        <v>0</v>
      </c>
      <c r="U40" s="193">
        <f>SUM(NIPSCO_EMS!U40,'Future Project 05'!U40, 'Future Project 03'!U40,'BWP ADMS'!U40,'Future Project 06'!U40,'Future Project 04'!U40,'ISG PSEGLI'!U40,SDGE!U40,Lansing!U40,UNOPS_VN!U40,'AEP D_Nexus'!U40,TPC!U40,WB_EVN!U40,'NV Energy'!U40,'Avangrid ADMS'!U40,USTDA_Energisa!U40,'PEA-ProEN_TH'!U40,ANDE_ADMS!U40,'USTDA_EC_CELEC-EP'!U40,MERALCO!U40,MEC_BHER!U40,'BWP Telecom'!U40,'Future Project 08'!U40,'Future Project 09'!U40,CEATI!U40,USTDA_IN_BYPL!U40,'Future Project 07'!U40,Avangrid_NY!U40)</f>
        <v>0</v>
      </c>
      <c r="V40" s="193">
        <f>SUM(NIPSCO_EMS!V40,'Future Project 05'!V40, 'Future Project 03'!V40,'BWP ADMS'!V40,'Future Project 06'!V40,'Future Project 04'!V40,'ISG PSEGLI'!V40,SDGE!V40,Lansing!V40,UNOPS_VN!V40,'AEP D_Nexus'!V40,TPC!V40,WB_EVN!V40,'NV Energy'!V40,'Avangrid ADMS'!V40,USTDA_Energisa!V40,'PEA-ProEN_TH'!V40,ANDE_ADMS!V40,'USTDA_EC_CELEC-EP'!V40,MERALCO!V40,MEC_BHER!V40,'BWP Telecom'!V40,'Future Project 08'!V40,'Future Project 09'!V40,CEATI!V40,USTDA_IN_BYPL!V40,'Future Project 07'!V40,Avangrid_NY!V40)</f>
        <v>0</v>
      </c>
      <c r="W40" s="193">
        <f>SUM(NIPSCO_EMS!W40,'Future Project 05'!W40, 'Future Project 03'!W40,'BWP ADMS'!W40,'Future Project 06'!W40,'Future Project 04'!W40,'ISG PSEGLI'!W40,SDGE!W40,Lansing!W40,UNOPS_VN!W40,'AEP D_Nexus'!W40,TPC!W40,WB_EVN!W40,'NV Energy'!W40,'Avangrid ADMS'!W40,USTDA_Energisa!W40,'PEA-ProEN_TH'!W40,ANDE_ADMS!W40,'USTDA_EC_CELEC-EP'!W40,MERALCO!W40,MEC_BHER!W40,'BWP Telecom'!W40,'Future Project 08'!W40,'Future Project 09'!W40,CEATI!W40,USTDA_IN_BYPL!W40,'Future Project 07'!W40,Avangrid_NY!W40)</f>
        <v>0</v>
      </c>
      <c r="X40" s="193">
        <f>SUM(NIPSCO_EMS!X40,'Future Project 05'!X40, 'Future Project 03'!X40,'BWP ADMS'!X40,'Future Project 06'!X40,'Future Project 04'!X40,'ISG PSEGLI'!X40,SDGE!X40,Lansing!X40,UNOPS_VN!X40,'AEP D_Nexus'!X40,TPC!X40,WB_EVN!X40,'NV Energy'!X40,'Avangrid ADMS'!X40,USTDA_Energisa!X40,'PEA-ProEN_TH'!X40,ANDE_ADMS!X40,'USTDA_EC_CELEC-EP'!X40,MERALCO!X40,MEC_BHER!X40,'BWP Telecom'!X40,'Future Project 08'!X40,'Future Project 09'!X40,CEATI!X40,USTDA_IN_BYPL!X40,'Future Project 07'!X40,Avangrid_NY!X40)</f>
        <v>0</v>
      </c>
      <c r="Y40" s="193">
        <f>SUM(NIPSCO_EMS!Y40,'Future Project 05'!Y40, 'Future Project 03'!Y40,'BWP ADMS'!Y40,'Future Project 06'!Y40,'Future Project 04'!Y40,'ISG PSEGLI'!Y40,SDGE!Y40,Lansing!Y40,UNOPS_VN!Y40,'AEP D_Nexus'!Y40,TPC!Y40,WB_EVN!Y40,'NV Energy'!Y40,'Avangrid ADMS'!Y40,USTDA_Energisa!Y40,'PEA-ProEN_TH'!Y40,ANDE_ADMS!Y40,'USTDA_EC_CELEC-EP'!Y40,MERALCO!Y40,MEC_BHER!Y40,'BWP Telecom'!Y40,'Future Project 08'!Y40,'Future Project 09'!Y40,CEATI!Y40,USTDA_IN_BYPL!Y40,'Future Project 07'!Y40,Avangrid_NY!Y40)</f>
        <v>0</v>
      </c>
      <c r="Z40" s="193">
        <f>SUM(NIPSCO_EMS!Z40,'Future Project 05'!Z40, 'Future Project 03'!Z40,'BWP ADMS'!Z40,'Future Project 06'!Z40,'Future Project 04'!Z40,'ISG PSEGLI'!Z40,SDGE!Z40,Lansing!Z40,UNOPS_VN!Z40,'AEP D_Nexus'!Z40,TPC!Z40,WB_EVN!Z40,'NV Energy'!Z40,'Avangrid ADMS'!Z40,USTDA_Energisa!Z40,'PEA-ProEN_TH'!Z40,ANDE_ADMS!Z40,'USTDA_EC_CELEC-EP'!Z40,MERALCO!Z40,MEC_BHER!Z40,'BWP Telecom'!Z40,'Future Project 08'!Z40,'Future Project 09'!Z40,CEATI!Z40,USTDA_IN_BYPL!Z40,'Future Project 07'!Z40,Avangrid_NY!Z40)</f>
        <v>0</v>
      </c>
      <c r="AA40" s="45">
        <f t="shared" ref="AA40:AA54" si="13">SUM(C40:L40)</f>
        <v>0</v>
      </c>
      <c r="AB40" s="45">
        <f t="shared" ref="AB40:AB51" si="14">SUM(C40:N40)</f>
        <v>0</v>
      </c>
      <c r="AC40" s="2">
        <f t="shared" ref="AC40:AC51" si="15">AA40/$AC$2</f>
        <v>0</v>
      </c>
      <c r="AD40" s="2">
        <f t="shared" ref="AD40:AD51" si="16">AB40/$AC$3</f>
        <v>0</v>
      </c>
    </row>
    <row r="41" spans="2:30" x14ac:dyDescent="0.55000000000000004">
      <c r="B41" s="74" t="s">
        <v>98</v>
      </c>
      <c r="C41" s="193">
        <f>SUM(NIPSCO_EMS!C41,'Future Project 05'!C41, 'Future Project 03'!C41,'BWP ADMS'!C41,'Future Project 06'!C41,'Future Project 04'!C41,'ISG PSEGLI'!C41,SDGE!C41,Lansing!C41,UNOPS_VN!C41,'AEP D_Nexus'!C41,TPC!C41,WB_EVN!C41,'NV Energy'!C41,'Avangrid ADMS'!C41,USTDA_Energisa!C41,'PEA-ProEN_TH'!C41,ANDE_ADMS!C41,'USTDA_EC_CELEC-EP'!C41,MERALCO!C41,MEC_BHER!C41,'BWP Telecom'!C41,'Future Project 08'!C41,'Future Project 09'!C41,CEATI!C41,USTDA_IN_BYPL!C41,'Future Project 07'!C41,Avangrid_NY!C41)</f>
        <v>0</v>
      </c>
      <c r="D41" s="193">
        <f>SUM(NIPSCO_EMS!D41,'Future Project 05'!D41, 'Future Project 03'!D41,'BWP ADMS'!D41,'Future Project 06'!D41,'Future Project 04'!D41,'ISG PSEGLI'!D41,SDGE!D41,Lansing!D41,UNOPS_VN!D41,'AEP D_Nexus'!D41,TPC!D41,WB_EVN!D41,'NV Energy'!D41,'Avangrid ADMS'!D41,USTDA_Energisa!D41,'PEA-ProEN_TH'!D41,ANDE_ADMS!D41,'USTDA_EC_CELEC-EP'!D41,MERALCO!D41,MEC_BHER!D41,'BWP Telecom'!D41,'Future Project 08'!D41,'Future Project 09'!D41,CEATI!D41,USTDA_IN_BYPL!D41,'Future Project 07'!D41,Avangrid_NY!D41)</f>
        <v>0</v>
      </c>
      <c r="E41" s="193">
        <f>SUM(NIPSCO_EMS!E41,'Future Project 05'!E41, 'Future Project 03'!E41,'BWP ADMS'!E41,'Future Project 06'!E41,'Future Project 04'!E41,'ISG PSEGLI'!E41,SDGE!E41,Lansing!E41,UNOPS_VN!E41,'AEP D_Nexus'!E41,TPC!E41,WB_EVN!E41,'NV Energy'!E41,'Avangrid ADMS'!E41,USTDA_Energisa!E41,'PEA-ProEN_TH'!E41,ANDE_ADMS!E41,'USTDA_EC_CELEC-EP'!E41,MERALCO!E41,MEC_BHER!E41,'BWP Telecom'!E41,'Future Project 08'!E41,'Future Project 09'!E41,CEATI!E41,USTDA_IN_BYPL!E41,'Future Project 07'!E41,Avangrid_NY!E41)</f>
        <v>0</v>
      </c>
      <c r="F41" s="193">
        <f>SUM(NIPSCO_EMS!F41,'Future Project 05'!F41, 'Future Project 03'!F41,'BWP ADMS'!F41,'Future Project 06'!F41,'Future Project 04'!F41,'ISG PSEGLI'!F41,SDGE!F41,Lansing!F41,UNOPS_VN!F41,'AEP D_Nexus'!F41,TPC!F41,WB_EVN!F41,'NV Energy'!F41,'Avangrid ADMS'!F41,USTDA_Energisa!F41,'PEA-ProEN_TH'!F41,ANDE_ADMS!F41,'USTDA_EC_CELEC-EP'!F41,MERALCO!F41,MEC_BHER!F41,'BWP Telecom'!F41,'Future Project 08'!F41,'Future Project 09'!F41,CEATI!F41,USTDA_IN_BYPL!F41,'Future Project 07'!F41,Avangrid_NY!F41)</f>
        <v>0</v>
      </c>
      <c r="G41" s="193">
        <f>SUM(NIPSCO_EMS!G41,'Future Project 05'!G41, 'Future Project 03'!G41,'BWP ADMS'!G41,'Future Project 06'!G41,'Future Project 04'!G41,'ISG PSEGLI'!G41,SDGE!G41,Lansing!G41,UNOPS_VN!G41,'AEP D_Nexus'!G41,TPC!G41,WB_EVN!G41,'NV Energy'!G41,'Avangrid ADMS'!G41,USTDA_Energisa!G41,'PEA-ProEN_TH'!G41,ANDE_ADMS!G41,'USTDA_EC_CELEC-EP'!G41,MERALCO!G41,MEC_BHER!G41,'BWP Telecom'!G41,'Future Project 08'!G41,'Future Project 09'!G41,CEATI!G41,USTDA_IN_BYPL!G41,'Future Project 07'!G41,Avangrid_NY!G41)</f>
        <v>0</v>
      </c>
      <c r="H41" s="193">
        <f>SUM(NIPSCO_EMS!H41,'Future Project 05'!H41, 'Future Project 03'!H41,'BWP ADMS'!H41,'Future Project 06'!H41,'Future Project 04'!H41,'ISG PSEGLI'!H41,SDGE!H41,Lansing!H41,UNOPS_VN!H41,'AEP D_Nexus'!H41,TPC!H41,WB_EVN!H41,'NV Energy'!H41,'Avangrid ADMS'!H41,USTDA_Energisa!H41,'PEA-ProEN_TH'!H41,ANDE_ADMS!H41,'USTDA_EC_CELEC-EP'!H41,MERALCO!H41,MEC_BHER!H41,'BWP Telecom'!H41,'Future Project 08'!H41,'Future Project 09'!H41,CEATI!H41,USTDA_IN_BYPL!H41,'Future Project 07'!H41,Avangrid_NY!H41)</f>
        <v>0</v>
      </c>
      <c r="I41" s="193">
        <f>SUM(NIPSCO_EMS!I41,'Future Project 05'!I41, 'Future Project 03'!I41,'BWP ADMS'!I41,'Future Project 06'!I41,'Future Project 04'!I41,'ISG PSEGLI'!I41,SDGE!I41,Lansing!I41,UNOPS_VN!I41,'AEP D_Nexus'!I41,TPC!I41,WB_EVN!I41,'NV Energy'!I41,'Avangrid ADMS'!I41,USTDA_Energisa!I41,'PEA-ProEN_TH'!I41,ANDE_ADMS!I41,'USTDA_EC_CELEC-EP'!I41,MERALCO!I41,MEC_BHER!I41,'BWP Telecom'!I41,'Future Project 08'!I41,'Future Project 09'!I41,CEATI!I41,USTDA_IN_BYPL!I41,'Future Project 07'!I41,Avangrid_NY!I41)</f>
        <v>0</v>
      </c>
      <c r="J41" s="193">
        <f>SUM(NIPSCO_EMS!J41,'Future Project 05'!J41, 'Future Project 03'!J41,'BWP ADMS'!J41,'Future Project 06'!J41,'Future Project 04'!J41,'ISG PSEGLI'!J41,SDGE!J41,Lansing!J41,UNOPS_VN!J41,'AEP D_Nexus'!J41,TPC!J41,WB_EVN!J41,'NV Energy'!J41,'Avangrid ADMS'!J41,USTDA_Energisa!J41,'PEA-ProEN_TH'!J41,ANDE_ADMS!J41,'USTDA_EC_CELEC-EP'!J41,MERALCO!J41,MEC_BHER!J41,'BWP Telecom'!J41,'Future Project 08'!J41,'Future Project 09'!J41,CEATI!J41,USTDA_IN_BYPL!J41,'Future Project 07'!J41,Avangrid_NY!J41)</f>
        <v>0</v>
      </c>
      <c r="K41" s="193">
        <f>SUM(NIPSCO_EMS!K41,'Future Project 05'!K41, 'Future Project 03'!K41,'BWP ADMS'!K41,'Future Project 06'!K41,'Future Project 04'!K41,'ISG PSEGLI'!K41,SDGE!K41,Lansing!K41,UNOPS_VN!K41,'AEP D_Nexus'!K41,TPC!K41,WB_EVN!K41,'NV Energy'!K41,'Avangrid ADMS'!K41,USTDA_Energisa!K41,'PEA-ProEN_TH'!K41,ANDE_ADMS!K41,'USTDA_EC_CELEC-EP'!K41,MERALCO!K41,MEC_BHER!K41,'BWP Telecom'!K41,'Future Project 08'!K41,'Future Project 09'!K41,CEATI!K41,USTDA_IN_BYPL!K41,'Future Project 07'!K41,Avangrid_NY!K41)</f>
        <v>0</v>
      </c>
      <c r="L41" s="193">
        <f>SUM(NIPSCO_EMS!L41,'Future Project 05'!L41, 'Future Project 03'!L41,'BWP ADMS'!L41,'Future Project 06'!L41,'Future Project 04'!L41,'ISG PSEGLI'!L41,SDGE!L41,Lansing!L41,UNOPS_VN!L41,'AEP D_Nexus'!L41,TPC!L41,WB_EVN!L41,'NV Energy'!L41,'Avangrid ADMS'!L41,USTDA_Energisa!L41,'PEA-ProEN_TH'!L41,ANDE_ADMS!L41,'USTDA_EC_CELEC-EP'!L41,MERALCO!L41,MEC_BHER!L41,'BWP Telecom'!L41,'Future Project 08'!L41,'Future Project 09'!L41,CEATI!L41,USTDA_IN_BYPL!L41,'Future Project 07'!L41,Avangrid_NY!L41)</f>
        <v>0</v>
      </c>
      <c r="M41" s="193">
        <f>SUM(NIPSCO_EMS!M41,'Future Project 05'!M41, 'Future Project 03'!M41,'BWP ADMS'!M41,'Future Project 06'!M41,'Future Project 04'!M41,'ISG PSEGLI'!M41,SDGE!M41,Lansing!M41,UNOPS_VN!M41,'AEP D_Nexus'!M41,TPC!M41,WB_EVN!M41,'NV Energy'!M41,'Avangrid ADMS'!M41,USTDA_Energisa!M41,'PEA-ProEN_TH'!M41,ANDE_ADMS!M41,'USTDA_EC_CELEC-EP'!M41,MERALCO!M41,MEC_BHER!M41,'BWP Telecom'!M41,'Future Project 08'!M41,'Future Project 09'!M41,CEATI!M41,USTDA_IN_BYPL!M41,'Future Project 07'!M41,Avangrid_NY!M41)</f>
        <v>4.5</v>
      </c>
      <c r="N41" s="193">
        <f>SUM(NIPSCO_EMS!N41,'Future Project 05'!N41, 'Future Project 03'!N41,'BWP ADMS'!N41,'Future Project 06'!N41,'Future Project 04'!N41,'ISG PSEGLI'!N41,SDGE!N41,Lansing!N41,UNOPS_VN!N41,'AEP D_Nexus'!N41,TPC!N41,WB_EVN!N41,'NV Energy'!N41,'Avangrid ADMS'!N41,USTDA_Energisa!N41,'PEA-ProEN_TH'!N41,ANDE_ADMS!N41,'USTDA_EC_CELEC-EP'!N41,MERALCO!N41,MEC_BHER!N41,'BWP Telecom'!N41,'Future Project 08'!N41,'Future Project 09'!N41,CEATI!N41,USTDA_IN_BYPL!N41,'Future Project 07'!N41,Avangrid_NY!N41)</f>
        <v>5</v>
      </c>
      <c r="O41" s="193">
        <f>SUM(NIPSCO_EMS!O41,'Future Project 05'!O41, 'Future Project 03'!O41,'BWP ADMS'!O41,'Future Project 06'!O41,'Future Project 04'!O41,'ISG PSEGLI'!O41,SDGE!O41,Lansing!O41,UNOPS_VN!O41,'AEP D_Nexus'!O41,TPC!O41,WB_EVN!O41,'NV Energy'!O41,'Avangrid ADMS'!O41,USTDA_Energisa!O41,'PEA-ProEN_TH'!O41,ANDE_ADMS!O41,'USTDA_EC_CELEC-EP'!O41,MERALCO!O41,MEC_BHER!O41,'BWP Telecom'!O41,'Future Project 08'!O41,'Future Project 09'!O41,CEATI!O41,USTDA_IN_BYPL!O41,'Future Project 07'!O41,Avangrid_NY!O41)</f>
        <v>0</v>
      </c>
      <c r="P41" s="193">
        <f>SUM(NIPSCO_EMS!P41,'Future Project 05'!P41, 'Future Project 03'!P41,'BWP ADMS'!P41,'Future Project 06'!P41,'Future Project 04'!P41,'ISG PSEGLI'!P41,SDGE!P41,Lansing!P41,UNOPS_VN!P41,'AEP D_Nexus'!P41,TPC!P41,WB_EVN!P41,'NV Energy'!P41,'Avangrid ADMS'!P41,USTDA_Energisa!P41,'PEA-ProEN_TH'!P41,ANDE_ADMS!P41,'USTDA_EC_CELEC-EP'!P41,MERALCO!P41,MEC_BHER!P41,'BWP Telecom'!P41,'Future Project 08'!P41,'Future Project 09'!P41,CEATI!P41,USTDA_IN_BYPL!P41,'Future Project 07'!P41,Avangrid_NY!P41)</f>
        <v>0</v>
      </c>
      <c r="Q41" s="193">
        <f>SUM(NIPSCO_EMS!Q41,'Future Project 05'!Q41, 'Future Project 03'!Q41,'BWP ADMS'!Q41,'Future Project 06'!Q41,'Future Project 04'!Q41,'ISG PSEGLI'!Q41,SDGE!Q41,Lansing!Q41,UNOPS_VN!Q41,'AEP D_Nexus'!Q41,TPC!Q41,WB_EVN!Q41,'NV Energy'!Q41,'Avangrid ADMS'!Q41,USTDA_Energisa!Q41,'PEA-ProEN_TH'!Q41,ANDE_ADMS!Q41,'USTDA_EC_CELEC-EP'!Q41,MERALCO!Q41,MEC_BHER!Q41,'BWP Telecom'!Q41,'Future Project 08'!Q41,'Future Project 09'!Q41,CEATI!Q41,USTDA_IN_BYPL!Q41,'Future Project 07'!Q41,Avangrid_NY!Q41)</f>
        <v>0</v>
      </c>
      <c r="R41" s="193">
        <f>SUM(NIPSCO_EMS!R41,'Future Project 05'!R41, 'Future Project 03'!R41,'BWP ADMS'!R41,'Future Project 06'!R41,'Future Project 04'!R41,'ISG PSEGLI'!R41,SDGE!R41,Lansing!R41,UNOPS_VN!R41,'AEP D_Nexus'!R41,TPC!R41,WB_EVN!R41,'NV Energy'!R41,'Avangrid ADMS'!R41,USTDA_Energisa!R41,'PEA-ProEN_TH'!R41,ANDE_ADMS!R41,'USTDA_EC_CELEC-EP'!R41,MERALCO!R41,MEC_BHER!R41,'BWP Telecom'!R41,'Future Project 08'!R41,'Future Project 09'!R41,CEATI!R41,USTDA_IN_BYPL!R41,'Future Project 07'!R41,Avangrid_NY!R41)</f>
        <v>0</v>
      </c>
      <c r="S41" s="193">
        <f>SUM(NIPSCO_EMS!S41,'Future Project 05'!S41, 'Future Project 03'!S41,'BWP ADMS'!S41,'Future Project 06'!S41,'Future Project 04'!S41,'ISG PSEGLI'!S41,SDGE!S41,Lansing!S41,UNOPS_VN!S41,'AEP D_Nexus'!S41,TPC!S41,WB_EVN!S41,'NV Energy'!S41,'Avangrid ADMS'!S41,USTDA_Energisa!S41,'PEA-ProEN_TH'!S41,ANDE_ADMS!S41,'USTDA_EC_CELEC-EP'!S41,MERALCO!S41,MEC_BHER!S41,'BWP Telecom'!S41,'Future Project 08'!S41,'Future Project 09'!S41,CEATI!S41,USTDA_IN_BYPL!S41,'Future Project 07'!S41,Avangrid_NY!S41)</f>
        <v>0</v>
      </c>
      <c r="T41" s="193">
        <f>SUM(NIPSCO_EMS!T41,'Future Project 05'!T41, 'Future Project 03'!T41,'BWP ADMS'!T41,'Future Project 06'!T41,'Future Project 04'!T41,'ISG PSEGLI'!T41,SDGE!T41,Lansing!T41,UNOPS_VN!T41,'AEP D_Nexus'!T41,TPC!T41,WB_EVN!T41,'NV Energy'!T41,'Avangrid ADMS'!T41,USTDA_Energisa!T41,'PEA-ProEN_TH'!T41,ANDE_ADMS!T41,'USTDA_EC_CELEC-EP'!T41,MERALCO!T41,MEC_BHER!T41,'BWP Telecom'!T41,'Future Project 08'!T41,'Future Project 09'!T41,CEATI!T41,USTDA_IN_BYPL!T41,'Future Project 07'!T41,Avangrid_NY!T41)</f>
        <v>0</v>
      </c>
      <c r="U41" s="193">
        <f>SUM(NIPSCO_EMS!U41,'Future Project 05'!U41, 'Future Project 03'!U41,'BWP ADMS'!U41,'Future Project 06'!U41,'Future Project 04'!U41,'ISG PSEGLI'!U41,SDGE!U41,Lansing!U41,UNOPS_VN!U41,'AEP D_Nexus'!U41,TPC!U41,WB_EVN!U41,'NV Energy'!U41,'Avangrid ADMS'!U41,USTDA_Energisa!U41,'PEA-ProEN_TH'!U41,ANDE_ADMS!U41,'USTDA_EC_CELEC-EP'!U41,MERALCO!U41,MEC_BHER!U41,'BWP Telecom'!U41,'Future Project 08'!U41,'Future Project 09'!U41,CEATI!U41,USTDA_IN_BYPL!U41,'Future Project 07'!U41,Avangrid_NY!U41)</f>
        <v>0</v>
      </c>
      <c r="V41" s="193">
        <f>SUM(NIPSCO_EMS!V41,'Future Project 05'!V41, 'Future Project 03'!V41,'BWP ADMS'!V41,'Future Project 06'!V41,'Future Project 04'!V41,'ISG PSEGLI'!V41,SDGE!V41,Lansing!V41,UNOPS_VN!V41,'AEP D_Nexus'!V41,TPC!V41,WB_EVN!V41,'NV Energy'!V41,'Avangrid ADMS'!V41,USTDA_Energisa!V41,'PEA-ProEN_TH'!V41,ANDE_ADMS!V41,'USTDA_EC_CELEC-EP'!V41,MERALCO!V41,MEC_BHER!V41,'BWP Telecom'!V41,'Future Project 08'!V41,'Future Project 09'!V41,CEATI!V41,USTDA_IN_BYPL!V41,'Future Project 07'!V41,Avangrid_NY!V41)</f>
        <v>0</v>
      </c>
      <c r="W41" s="193">
        <f>SUM(NIPSCO_EMS!W41,'Future Project 05'!W41, 'Future Project 03'!W41,'BWP ADMS'!W41,'Future Project 06'!W41,'Future Project 04'!W41,'ISG PSEGLI'!W41,SDGE!W41,Lansing!W41,UNOPS_VN!W41,'AEP D_Nexus'!W41,TPC!W41,WB_EVN!W41,'NV Energy'!W41,'Avangrid ADMS'!W41,USTDA_Energisa!W41,'PEA-ProEN_TH'!W41,ANDE_ADMS!W41,'USTDA_EC_CELEC-EP'!W41,MERALCO!W41,MEC_BHER!W41,'BWP Telecom'!W41,'Future Project 08'!W41,'Future Project 09'!W41,CEATI!W41,USTDA_IN_BYPL!W41,'Future Project 07'!W41,Avangrid_NY!W41)</f>
        <v>0</v>
      </c>
      <c r="X41" s="193">
        <f>SUM(NIPSCO_EMS!X41,'Future Project 05'!X41, 'Future Project 03'!X41,'BWP ADMS'!X41,'Future Project 06'!X41,'Future Project 04'!X41,'ISG PSEGLI'!X41,SDGE!X41,Lansing!X41,UNOPS_VN!X41,'AEP D_Nexus'!X41,TPC!X41,WB_EVN!X41,'NV Energy'!X41,'Avangrid ADMS'!X41,USTDA_Energisa!X41,'PEA-ProEN_TH'!X41,ANDE_ADMS!X41,'USTDA_EC_CELEC-EP'!X41,MERALCO!X41,MEC_BHER!X41,'BWP Telecom'!X41,'Future Project 08'!X41,'Future Project 09'!X41,CEATI!X41,USTDA_IN_BYPL!X41,'Future Project 07'!X41,Avangrid_NY!X41)</f>
        <v>0</v>
      </c>
      <c r="Y41" s="193">
        <f>SUM(NIPSCO_EMS!Y41,'Future Project 05'!Y41, 'Future Project 03'!Y41,'BWP ADMS'!Y41,'Future Project 06'!Y41,'Future Project 04'!Y41,'ISG PSEGLI'!Y41,SDGE!Y41,Lansing!Y41,UNOPS_VN!Y41,'AEP D_Nexus'!Y41,TPC!Y41,WB_EVN!Y41,'NV Energy'!Y41,'Avangrid ADMS'!Y41,USTDA_Energisa!Y41,'PEA-ProEN_TH'!Y41,ANDE_ADMS!Y41,'USTDA_EC_CELEC-EP'!Y41,MERALCO!Y41,MEC_BHER!Y41,'BWP Telecom'!Y41,'Future Project 08'!Y41,'Future Project 09'!Y41,CEATI!Y41,USTDA_IN_BYPL!Y41,'Future Project 07'!Y41,Avangrid_NY!Y41)</f>
        <v>0</v>
      </c>
      <c r="Z41" s="193">
        <f>SUM(NIPSCO_EMS!Z41,'Future Project 05'!Z41, 'Future Project 03'!Z41,'BWP ADMS'!Z41,'Future Project 06'!Z41,'Future Project 04'!Z41,'ISG PSEGLI'!Z41,SDGE!Z41,Lansing!Z41,UNOPS_VN!Z41,'AEP D_Nexus'!Z41,TPC!Z41,WB_EVN!Z41,'NV Energy'!Z41,'Avangrid ADMS'!Z41,USTDA_Energisa!Z41,'PEA-ProEN_TH'!Z41,ANDE_ADMS!Z41,'USTDA_EC_CELEC-EP'!Z41,MERALCO!Z41,MEC_BHER!Z41,'BWP Telecom'!Z41,'Future Project 08'!Z41,'Future Project 09'!Z41,CEATI!Z41,USTDA_IN_BYPL!Z41,'Future Project 07'!Z41,Avangrid_NY!Z41)</f>
        <v>0</v>
      </c>
      <c r="AA41" s="45">
        <f t="shared" si="13"/>
        <v>0</v>
      </c>
      <c r="AB41" s="45">
        <f t="shared" si="14"/>
        <v>9.5</v>
      </c>
      <c r="AC41" s="2">
        <f t="shared" si="15"/>
        <v>0</v>
      </c>
      <c r="AD41" s="2">
        <f t="shared" si="16"/>
        <v>4.7690763052208839E-3</v>
      </c>
    </row>
    <row r="42" spans="2:30" x14ac:dyDescent="0.55000000000000004">
      <c r="B42" s="74" t="s">
        <v>99</v>
      </c>
      <c r="C42" s="193">
        <f>SUM(NIPSCO_EMS!C42,'Future Project 05'!C42, 'Future Project 03'!C42,'BWP ADMS'!C42,'Future Project 06'!C42,'Future Project 04'!C42,'ISG PSEGLI'!C42,SDGE!C42,Lansing!C42,UNOPS_VN!C42,'AEP D_Nexus'!C42,TPC!C42,WB_EVN!C42,'NV Energy'!C42,'Avangrid ADMS'!C42,USTDA_Energisa!C42,'PEA-ProEN_TH'!C42,ANDE_ADMS!C42,'USTDA_EC_CELEC-EP'!C42,MERALCO!C42,MEC_BHER!C42,'BWP Telecom'!C42,'Future Project 08'!C42,'Future Project 09'!C42,CEATI!C42,USTDA_IN_BYPL!C42,'Future Project 07'!C42,Avangrid_NY!C42)</f>
        <v>0</v>
      </c>
      <c r="D42" s="193">
        <f>SUM(NIPSCO_EMS!D42,'Future Project 05'!D42, 'Future Project 03'!D42,'BWP ADMS'!D42,'Future Project 06'!D42,'Future Project 04'!D42,'ISG PSEGLI'!D42,SDGE!D42,Lansing!D42,UNOPS_VN!D42,'AEP D_Nexus'!D42,TPC!D42,WB_EVN!D42,'NV Energy'!D42,'Avangrid ADMS'!D42,USTDA_Energisa!D42,'PEA-ProEN_TH'!D42,ANDE_ADMS!D42,'USTDA_EC_CELEC-EP'!D42,MERALCO!D42,MEC_BHER!D42,'BWP Telecom'!D42,'Future Project 08'!D42,'Future Project 09'!D42,CEATI!D42,USTDA_IN_BYPL!D42,'Future Project 07'!D42,Avangrid_NY!D42)</f>
        <v>0</v>
      </c>
      <c r="E42" s="193">
        <f>SUM(NIPSCO_EMS!E42,'Future Project 05'!E42, 'Future Project 03'!E42,'BWP ADMS'!E42,'Future Project 06'!E42,'Future Project 04'!E42,'ISG PSEGLI'!E42,SDGE!E42,Lansing!E42,UNOPS_VN!E42,'AEP D_Nexus'!E42,TPC!E42,WB_EVN!E42,'NV Energy'!E42,'Avangrid ADMS'!E42,USTDA_Energisa!E42,'PEA-ProEN_TH'!E42,ANDE_ADMS!E42,'USTDA_EC_CELEC-EP'!E42,MERALCO!E42,MEC_BHER!E42,'BWP Telecom'!E42,'Future Project 08'!E42,'Future Project 09'!E42,CEATI!E42,USTDA_IN_BYPL!E42,'Future Project 07'!E42,Avangrid_NY!E42)</f>
        <v>0</v>
      </c>
      <c r="F42" s="193">
        <f>SUM(NIPSCO_EMS!F42,'Future Project 05'!F42, 'Future Project 03'!F42,'BWP ADMS'!F42,'Future Project 06'!F42,'Future Project 04'!F42,'ISG PSEGLI'!F42,SDGE!F42,Lansing!F42,UNOPS_VN!F42,'AEP D_Nexus'!F42,TPC!F42,WB_EVN!F42,'NV Energy'!F42,'Avangrid ADMS'!F42,USTDA_Energisa!F42,'PEA-ProEN_TH'!F42,ANDE_ADMS!F42,'USTDA_EC_CELEC-EP'!F42,MERALCO!F42,MEC_BHER!F42,'BWP Telecom'!F42,'Future Project 08'!F42,'Future Project 09'!F42,CEATI!F42,USTDA_IN_BYPL!F42,'Future Project 07'!F42,Avangrid_NY!F42)</f>
        <v>0</v>
      </c>
      <c r="G42" s="193">
        <f>SUM(NIPSCO_EMS!G42,'Future Project 05'!G42, 'Future Project 03'!G42,'BWP ADMS'!G42,'Future Project 06'!G42,'Future Project 04'!G42,'ISG PSEGLI'!G42,SDGE!G42,Lansing!G42,UNOPS_VN!G42,'AEP D_Nexus'!G42,TPC!G42,WB_EVN!G42,'NV Energy'!G42,'Avangrid ADMS'!G42,USTDA_Energisa!G42,'PEA-ProEN_TH'!G42,ANDE_ADMS!G42,'USTDA_EC_CELEC-EP'!G42,MERALCO!G42,MEC_BHER!G42,'BWP Telecom'!G42,'Future Project 08'!G42,'Future Project 09'!G42,CEATI!G42,USTDA_IN_BYPL!G42,'Future Project 07'!G42,Avangrid_NY!G42)</f>
        <v>0</v>
      </c>
      <c r="H42" s="193">
        <f>SUM(NIPSCO_EMS!H42,'Future Project 05'!H42, 'Future Project 03'!H42,'BWP ADMS'!H42,'Future Project 06'!H42,'Future Project 04'!H42,'ISG PSEGLI'!H42,SDGE!H42,Lansing!H42,UNOPS_VN!H42,'AEP D_Nexus'!H42,TPC!H42,WB_EVN!H42,'NV Energy'!H42,'Avangrid ADMS'!H42,USTDA_Energisa!H42,'PEA-ProEN_TH'!H42,ANDE_ADMS!H42,'USTDA_EC_CELEC-EP'!H42,MERALCO!H42,MEC_BHER!H42,'BWP Telecom'!H42,'Future Project 08'!H42,'Future Project 09'!H42,CEATI!H42,USTDA_IN_BYPL!H42,'Future Project 07'!H42,Avangrid_NY!H42)</f>
        <v>0</v>
      </c>
      <c r="I42" s="193">
        <f>SUM(NIPSCO_EMS!I42,'Future Project 05'!I42, 'Future Project 03'!I42,'BWP ADMS'!I42,'Future Project 06'!I42,'Future Project 04'!I42,'ISG PSEGLI'!I42,SDGE!I42,Lansing!I42,UNOPS_VN!I42,'AEP D_Nexus'!I42,TPC!I42,WB_EVN!I42,'NV Energy'!I42,'Avangrid ADMS'!I42,USTDA_Energisa!I42,'PEA-ProEN_TH'!I42,ANDE_ADMS!I42,'USTDA_EC_CELEC-EP'!I42,MERALCO!I42,MEC_BHER!I42,'BWP Telecom'!I42,'Future Project 08'!I42,'Future Project 09'!I42,CEATI!I42,USTDA_IN_BYPL!I42,'Future Project 07'!I42,Avangrid_NY!I42)</f>
        <v>0</v>
      </c>
      <c r="J42" s="193">
        <f>SUM(NIPSCO_EMS!J42,'Future Project 05'!J42, 'Future Project 03'!J42,'BWP ADMS'!J42,'Future Project 06'!J42,'Future Project 04'!J42,'ISG PSEGLI'!J42,SDGE!J42,Lansing!J42,UNOPS_VN!J42,'AEP D_Nexus'!J42,TPC!J42,WB_EVN!J42,'NV Energy'!J42,'Avangrid ADMS'!J42,USTDA_Energisa!J42,'PEA-ProEN_TH'!J42,ANDE_ADMS!J42,'USTDA_EC_CELEC-EP'!J42,MERALCO!J42,MEC_BHER!J42,'BWP Telecom'!J42,'Future Project 08'!J42,'Future Project 09'!J42,CEATI!J42,USTDA_IN_BYPL!J42,'Future Project 07'!J42,Avangrid_NY!J42)</f>
        <v>0</v>
      </c>
      <c r="K42" s="193">
        <f>SUM(NIPSCO_EMS!K42,'Future Project 05'!K42, 'Future Project 03'!K42,'BWP ADMS'!K42,'Future Project 06'!K42,'Future Project 04'!K42,'ISG PSEGLI'!K42,SDGE!K42,Lansing!K42,UNOPS_VN!K42,'AEP D_Nexus'!K42,TPC!K42,WB_EVN!K42,'NV Energy'!K42,'Avangrid ADMS'!K42,USTDA_Energisa!K42,'PEA-ProEN_TH'!K42,ANDE_ADMS!K42,'USTDA_EC_CELEC-EP'!K42,MERALCO!K42,MEC_BHER!K42,'BWP Telecom'!K42,'Future Project 08'!K42,'Future Project 09'!K42,CEATI!K42,USTDA_IN_BYPL!K42,'Future Project 07'!K42,Avangrid_NY!K42)</f>
        <v>0</v>
      </c>
      <c r="L42" s="193">
        <f>SUM(NIPSCO_EMS!L42,'Future Project 05'!L42, 'Future Project 03'!L42,'BWP ADMS'!L42,'Future Project 06'!L42,'Future Project 04'!L42,'ISG PSEGLI'!L42,SDGE!L42,Lansing!L42,UNOPS_VN!L42,'AEP D_Nexus'!L42,TPC!L42,WB_EVN!L42,'NV Energy'!L42,'Avangrid ADMS'!L42,USTDA_Energisa!L42,'PEA-ProEN_TH'!L42,ANDE_ADMS!L42,'USTDA_EC_CELEC-EP'!L42,MERALCO!L42,MEC_BHER!L42,'BWP Telecom'!L42,'Future Project 08'!L42,'Future Project 09'!L42,CEATI!L42,USTDA_IN_BYPL!L42,'Future Project 07'!L42,Avangrid_NY!L42)</f>
        <v>0</v>
      </c>
      <c r="M42" s="193">
        <f>SUM(NIPSCO_EMS!M42,'Future Project 05'!M42, 'Future Project 03'!M42,'BWP ADMS'!M42,'Future Project 06'!M42,'Future Project 04'!M42,'ISG PSEGLI'!M42,SDGE!M42,Lansing!M42,UNOPS_VN!M42,'AEP D_Nexus'!M42,TPC!M42,WB_EVN!M42,'NV Energy'!M42,'Avangrid ADMS'!M42,USTDA_Energisa!M42,'PEA-ProEN_TH'!M42,ANDE_ADMS!M42,'USTDA_EC_CELEC-EP'!M42,MERALCO!M42,MEC_BHER!M42,'BWP Telecom'!M42,'Future Project 08'!M42,'Future Project 09'!M42,CEATI!M42,USTDA_IN_BYPL!M42,'Future Project 07'!M42,Avangrid_NY!M42)</f>
        <v>0</v>
      </c>
      <c r="N42" s="193">
        <f>SUM(NIPSCO_EMS!N42,'Future Project 05'!N42, 'Future Project 03'!N42,'BWP ADMS'!N42,'Future Project 06'!N42,'Future Project 04'!N42,'ISG PSEGLI'!N42,SDGE!N42,Lansing!N42,UNOPS_VN!N42,'AEP D_Nexus'!N42,TPC!N42,WB_EVN!N42,'NV Energy'!N42,'Avangrid ADMS'!N42,USTDA_Energisa!N42,'PEA-ProEN_TH'!N42,ANDE_ADMS!N42,'USTDA_EC_CELEC-EP'!N42,MERALCO!N42,MEC_BHER!N42,'BWP Telecom'!N42,'Future Project 08'!N42,'Future Project 09'!N42,CEATI!N42,USTDA_IN_BYPL!N42,'Future Project 07'!N42,Avangrid_NY!N42)</f>
        <v>0</v>
      </c>
      <c r="O42" s="193">
        <f>SUM(NIPSCO_EMS!O42,'Future Project 05'!O42, 'Future Project 03'!O42,'BWP ADMS'!O42,'Future Project 06'!O42,'Future Project 04'!O42,'ISG PSEGLI'!O42,SDGE!O42,Lansing!O42,UNOPS_VN!O42,'AEP D_Nexus'!O42,TPC!O42,WB_EVN!O42,'NV Energy'!O42,'Avangrid ADMS'!O42,USTDA_Energisa!O42,'PEA-ProEN_TH'!O42,ANDE_ADMS!O42,'USTDA_EC_CELEC-EP'!O42,MERALCO!O42,MEC_BHER!O42,'BWP Telecom'!O42,'Future Project 08'!O42,'Future Project 09'!O42,CEATI!O42,USTDA_IN_BYPL!O42,'Future Project 07'!O42,Avangrid_NY!O42)</f>
        <v>0</v>
      </c>
      <c r="P42" s="193">
        <f>SUM(NIPSCO_EMS!P42,'Future Project 05'!P42, 'Future Project 03'!P42,'BWP ADMS'!P42,'Future Project 06'!P42,'Future Project 04'!P42,'ISG PSEGLI'!P42,SDGE!P42,Lansing!P42,UNOPS_VN!P42,'AEP D_Nexus'!P42,TPC!P42,WB_EVN!P42,'NV Energy'!P42,'Avangrid ADMS'!P42,USTDA_Energisa!P42,'PEA-ProEN_TH'!P42,ANDE_ADMS!P42,'USTDA_EC_CELEC-EP'!P42,MERALCO!P42,MEC_BHER!P42,'BWP Telecom'!P42,'Future Project 08'!P42,'Future Project 09'!P42,CEATI!P42,USTDA_IN_BYPL!P42,'Future Project 07'!P42,Avangrid_NY!P42)</f>
        <v>0</v>
      </c>
      <c r="Q42" s="193">
        <f>SUM(NIPSCO_EMS!Q42,'Future Project 05'!Q42, 'Future Project 03'!Q42,'BWP ADMS'!Q42,'Future Project 06'!Q42,'Future Project 04'!Q42,'ISG PSEGLI'!Q42,SDGE!Q42,Lansing!Q42,UNOPS_VN!Q42,'AEP D_Nexus'!Q42,TPC!Q42,WB_EVN!Q42,'NV Energy'!Q42,'Avangrid ADMS'!Q42,USTDA_Energisa!Q42,'PEA-ProEN_TH'!Q42,ANDE_ADMS!Q42,'USTDA_EC_CELEC-EP'!Q42,MERALCO!Q42,MEC_BHER!Q42,'BWP Telecom'!Q42,'Future Project 08'!Q42,'Future Project 09'!Q42,CEATI!Q42,USTDA_IN_BYPL!Q42,'Future Project 07'!Q42,Avangrid_NY!Q42)</f>
        <v>0</v>
      </c>
      <c r="R42" s="193">
        <f>SUM(NIPSCO_EMS!R42,'Future Project 05'!R42, 'Future Project 03'!R42,'BWP ADMS'!R42,'Future Project 06'!R42,'Future Project 04'!R42,'ISG PSEGLI'!R42,SDGE!R42,Lansing!R42,UNOPS_VN!R42,'AEP D_Nexus'!R42,TPC!R42,WB_EVN!R42,'NV Energy'!R42,'Avangrid ADMS'!R42,USTDA_Energisa!R42,'PEA-ProEN_TH'!R42,ANDE_ADMS!R42,'USTDA_EC_CELEC-EP'!R42,MERALCO!R42,MEC_BHER!R42,'BWP Telecom'!R42,'Future Project 08'!R42,'Future Project 09'!R42,CEATI!R42,USTDA_IN_BYPL!R42,'Future Project 07'!R42,Avangrid_NY!R42)</f>
        <v>0</v>
      </c>
      <c r="S42" s="193">
        <f>SUM(NIPSCO_EMS!S42,'Future Project 05'!S42, 'Future Project 03'!S42,'BWP ADMS'!S42,'Future Project 06'!S42,'Future Project 04'!S42,'ISG PSEGLI'!S42,SDGE!S42,Lansing!S42,UNOPS_VN!S42,'AEP D_Nexus'!S42,TPC!S42,WB_EVN!S42,'NV Energy'!S42,'Avangrid ADMS'!S42,USTDA_Energisa!S42,'PEA-ProEN_TH'!S42,ANDE_ADMS!S42,'USTDA_EC_CELEC-EP'!S42,MERALCO!S42,MEC_BHER!S42,'BWP Telecom'!S42,'Future Project 08'!S42,'Future Project 09'!S42,CEATI!S42,USTDA_IN_BYPL!S42,'Future Project 07'!S42,Avangrid_NY!S42)</f>
        <v>0</v>
      </c>
      <c r="T42" s="193">
        <f>SUM(NIPSCO_EMS!T42,'Future Project 05'!T42, 'Future Project 03'!T42,'BWP ADMS'!T42,'Future Project 06'!T42,'Future Project 04'!T42,'ISG PSEGLI'!T42,SDGE!T42,Lansing!T42,UNOPS_VN!T42,'AEP D_Nexus'!T42,TPC!T42,WB_EVN!T42,'NV Energy'!T42,'Avangrid ADMS'!T42,USTDA_Energisa!T42,'PEA-ProEN_TH'!T42,ANDE_ADMS!T42,'USTDA_EC_CELEC-EP'!T42,MERALCO!T42,MEC_BHER!T42,'BWP Telecom'!T42,'Future Project 08'!T42,'Future Project 09'!T42,CEATI!T42,USTDA_IN_BYPL!T42,'Future Project 07'!T42,Avangrid_NY!T42)</f>
        <v>0</v>
      </c>
      <c r="U42" s="193">
        <f>SUM(NIPSCO_EMS!U42,'Future Project 05'!U42, 'Future Project 03'!U42,'BWP ADMS'!U42,'Future Project 06'!U42,'Future Project 04'!U42,'ISG PSEGLI'!U42,SDGE!U42,Lansing!U42,UNOPS_VN!U42,'AEP D_Nexus'!U42,TPC!U42,WB_EVN!U42,'NV Energy'!U42,'Avangrid ADMS'!U42,USTDA_Energisa!U42,'PEA-ProEN_TH'!U42,ANDE_ADMS!U42,'USTDA_EC_CELEC-EP'!U42,MERALCO!U42,MEC_BHER!U42,'BWP Telecom'!U42,'Future Project 08'!U42,'Future Project 09'!U42,CEATI!U42,USTDA_IN_BYPL!U42,'Future Project 07'!U42,Avangrid_NY!U42)</f>
        <v>0</v>
      </c>
      <c r="V42" s="193">
        <f>SUM(NIPSCO_EMS!V42,'Future Project 05'!V42, 'Future Project 03'!V42,'BWP ADMS'!V42,'Future Project 06'!V42,'Future Project 04'!V42,'ISG PSEGLI'!V42,SDGE!V42,Lansing!V42,UNOPS_VN!V42,'AEP D_Nexus'!V42,TPC!V42,WB_EVN!V42,'NV Energy'!V42,'Avangrid ADMS'!V42,USTDA_Energisa!V42,'PEA-ProEN_TH'!V42,ANDE_ADMS!V42,'USTDA_EC_CELEC-EP'!V42,MERALCO!V42,MEC_BHER!V42,'BWP Telecom'!V42,'Future Project 08'!V42,'Future Project 09'!V42,CEATI!V42,USTDA_IN_BYPL!V42,'Future Project 07'!V42,Avangrid_NY!V42)</f>
        <v>0</v>
      </c>
      <c r="W42" s="193">
        <f>SUM(NIPSCO_EMS!W42,'Future Project 05'!W42, 'Future Project 03'!W42,'BWP ADMS'!W42,'Future Project 06'!W42,'Future Project 04'!W42,'ISG PSEGLI'!W42,SDGE!W42,Lansing!W42,UNOPS_VN!W42,'AEP D_Nexus'!W42,TPC!W42,WB_EVN!W42,'NV Energy'!W42,'Avangrid ADMS'!W42,USTDA_Energisa!W42,'PEA-ProEN_TH'!W42,ANDE_ADMS!W42,'USTDA_EC_CELEC-EP'!W42,MERALCO!W42,MEC_BHER!W42,'BWP Telecom'!W42,'Future Project 08'!W42,'Future Project 09'!W42,CEATI!W42,USTDA_IN_BYPL!W42,'Future Project 07'!W42,Avangrid_NY!W42)</f>
        <v>0</v>
      </c>
      <c r="X42" s="193">
        <f>SUM(NIPSCO_EMS!X42,'Future Project 05'!X42, 'Future Project 03'!X42,'BWP ADMS'!X42,'Future Project 06'!X42,'Future Project 04'!X42,'ISG PSEGLI'!X42,SDGE!X42,Lansing!X42,UNOPS_VN!X42,'AEP D_Nexus'!X42,TPC!X42,WB_EVN!X42,'NV Energy'!X42,'Avangrid ADMS'!X42,USTDA_Energisa!X42,'PEA-ProEN_TH'!X42,ANDE_ADMS!X42,'USTDA_EC_CELEC-EP'!X42,MERALCO!X42,MEC_BHER!X42,'BWP Telecom'!X42,'Future Project 08'!X42,'Future Project 09'!X42,CEATI!X42,USTDA_IN_BYPL!X42,'Future Project 07'!X42,Avangrid_NY!X42)</f>
        <v>0</v>
      </c>
      <c r="Y42" s="193">
        <f>SUM(NIPSCO_EMS!Y42,'Future Project 05'!Y42, 'Future Project 03'!Y42,'BWP ADMS'!Y42,'Future Project 06'!Y42,'Future Project 04'!Y42,'ISG PSEGLI'!Y42,SDGE!Y42,Lansing!Y42,UNOPS_VN!Y42,'AEP D_Nexus'!Y42,TPC!Y42,WB_EVN!Y42,'NV Energy'!Y42,'Avangrid ADMS'!Y42,USTDA_Energisa!Y42,'PEA-ProEN_TH'!Y42,ANDE_ADMS!Y42,'USTDA_EC_CELEC-EP'!Y42,MERALCO!Y42,MEC_BHER!Y42,'BWP Telecom'!Y42,'Future Project 08'!Y42,'Future Project 09'!Y42,CEATI!Y42,USTDA_IN_BYPL!Y42,'Future Project 07'!Y42,Avangrid_NY!Y42)</f>
        <v>0</v>
      </c>
      <c r="Z42" s="193">
        <f>SUM(NIPSCO_EMS!Z42,'Future Project 05'!Z42, 'Future Project 03'!Z42,'BWP ADMS'!Z42,'Future Project 06'!Z42,'Future Project 04'!Z42,'ISG PSEGLI'!Z42,SDGE!Z42,Lansing!Z42,UNOPS_VN!Z42,'AEP D_Nexus'!Z42,TPC!Z42,WB_EVN!Z42,'NV Energy'!Z42,'Avangrid ADMS'!Z42,USTDA_Energisa!Z42,'PEA-ProEN_TH'!Z42,ANDE_ADMS!Z42,'USTDA_EC_CELEC-EP'!Z42,MERALCO!Z42,MEC_BHER!Z42,'BWP Telecom'!Z42,'Future Project 08'!Z42,'Future Project 09'!Z42,CEATI!Z42,USTDA_IN_BYPL!Z42,'Future Project 07'!Z42,Avangrid_NY!Z42)</f>
        <v>0</v>
      </c>
      <c r="AA42" s="45">
        <f t="shared" si="13"/>
        <v>0</v>
      </c>
      <c r="AB42" s="45">
        <f t="shared" si="14"/>
        <v>0</v>
      </c>
      <c r="AC42" s="2">
        <f t="shared" si="15"/>
        <v>0</v>
      </c>
      <c r="AD42" s="2">
        <f t="shared" si="16"/>
        <v>0</v>
      </c>
    </row>
    <row r="43" spans="2:30" x14ac:dyDescent="0.55000000000000004">
      <c r="B43" s="74" t="s">
        <v>100</v>
      </c>
      <c r="C43" s="193">
        <f>SUM(NIPSCO_EMS!C43,'Future Project 05'!C43, 'Future Project 03'!C43,'BWP ADMS'!C43,'Future Project 06'!C43,'Future Project 04'!C43,'ISG PSEGLI'!C43,SDGE!C43,Lansing!C43,UNOPS_VN!C43,'AEP D_Nexus'!C43,TPC!C43,WB_EVN!C43,'NV Energy'!C43,'Avangrid ADMS'!C43,USTDA_Energisa!C43,'PEA-ProEN_TH'!C43,ANDE_ADMS!C43,'USTDA_EC_CELEC-EP'!C43,MERALCO!C43,MEC_BHER!C43,'BWP Telecom'!C43,'Future Project 08'!C43,'Future Project 09'!C43,CEATI!C43,USTDA_IN_BYPL!C43,'Future Project 07'!C43,Avangrid_NY!C43)</f>
        <v>0</v>
      </c>
      <c r="D43" s="193">
        <f>SUM(NIPSCO_EMS!D43,'Future Project 05'!D43, 'Future Project 03'!D43,'BWP ADMS'!D43,'Future Project 06'!D43,'Future Project 04'!D43,'ISG PSEGLI'!D43,SDGE!D43,Lansing!D43,UNOPS_VN!D43,'AEP D_Nexus'!D43,TPC!D43,WB_EVN!D43,'NV Energy'!D43,'Avangrid ADMS'!D43,USTDA_Energisa!D43,'PEA-ProEN_TH'!D43,ANDE_ADMS!D43,'USTDA_EC_CELEC-EP'!D43,MERALCO!D43,MEC_BHER!D43,'BWP Telecom'!D43,'Future Project 08'!D43,'Future Project 09'!D43,CEATI!D43,USTDA_IN_BYPL!D43,'Future Project 07'!D43,Avangrid_NY!D43)</f>
        <v>0</v>
      </c>
      <c r="E43" s="193">
        <f>SUM(NIPSCO_EMS!E43,'Future Project 05'!E43, 'Future Project 03'!E43,'BWP ADMS'!E43,'Future Project 06'!E43,'Future Project 04'!E43,'ISG PSEGLI'!E43,SDGE!E43,Lansing!E43,UNOPS_VN!E43,'AEP D_Nexus'!E43,TPC!E43,WB_EVN!E43,'NV Energy'!E43,'Avangrid ADMS'!E43,USTDA_Energisa!E43,'PEA-ProEN_TH'!E43,ANDE_ADMS!E43,'USTDA_EC_CELEC-EP'!E43,MERALCO!E43,MEC_BHER!E43,'BWP Telecom'!E43,'Future Project 08'!E43,'Future Project 09'!E43,CEATI!E43,USTDA_IN_BYPL!E43,'Future Project 07'!E43,Avangrid_NY!E43)</f>
        <v>0</v>
      </c>
      <c r="F43" s="193">
        <f>SUM(NIPSCO_EMS!F43,'Future Project 05'!F43, 'Future Project 03'!F43,'BWP ADMS'!F43,'Future Project 06'!F43,'Future Project 04'!F43,'ISG PSEGLI'!F43,SDGE!F43,Lansing!F43,UNOPS_VN!F43,'AEP D_Nexus'!F43,TPC!F43,WB_EVN!F43,'NV Energy'!F43,'Avangrid ADMS'!F43,USTDA_Energisa!F43,'PEA-ProEN_TH'!F43,ANDE_ADMS!F43,'USTDA_EC_CELEC-EP'!F43,MERALCO!F43,MEC_BHER!F43,'BWP Telecom'!F43,'Future Project 08'!F43,'Future Project 09'!F43,CEATI!F43,USTDA_IN_BYPL!F43,'Future Project 07'!F43,Avangrid_NY!F43)</f>
        <v>0</v>
      </c>
      <c r="G43" s="193">
        <f>SUM(NIPSCO_EMS!G43,'Future Project 05'!G43, 'Future Project 03'!G43,'BWP ADMS'!G43,'Future Project 06'!G43,'Future Project 04'!G43,'ISG PSEGLI'!G43,SDGE!G43,Lansing!G43,UNOPS_VN!G43,'AEP D_Nexus'!G43,TPC!G43,WB_EVN!G43,'NV Energy'!G43,'Avangrid ADMS'!G43,USTDA_Energisa!G43,'PEA-ProEN_TH'!G43,ANDE_ADMS!G43,'USTDA_EC_CELEC-EP'!G43,MERALCO!G43,MEC_BHER!G43,'BWP Telecom'!G43,'Future Project 08'!G43,'Future Project 09'!G43,CEATI!G43,USTDA_IN_BYPL!G43,'Future Project 07'!G43,Avangrid_NY!G43)</f>
        <v>0</v>
      </c>
      <c r="H43" s="193">
        <f>SUM(NIPSCO_EMS!H43,'Future Project 05'!H43, 'Future Project 03'!H43,'BWP ADMS'!H43,'Future Project 06'!H43,'Future Project 04'!H43,'ISG PSEGLI'!H43,SDGE!H43,Lansing!H43,UNOPS_VN!H43,'AEP D_Nexus'!H43,TPC!H43,WB_EVN!H43,'NV Energy'!H43,'Avangrid ADMS'!H43,USTDA_Energisa!H43,'PEA-ProEN_TH'!H43,ANDE_ADMS!H43,'USTDA_EC_CELEC-EP'!H43,MERALCO!H43,MEC_BHER!H43,'BWP Telecom'!H43,'Future Project 08'!H43,'Future Project 09'!H43,CEATI!H43,USTDA_IN_BYPL!H43,'Future Project 07'!H43,Avangrid_NY!H43)</f>
        <v>0</v>
      </c>
      <c r="I43" s="193">
        <f>SUM(NIPSCO_EMS!I43,'Future Project 05'!I43, 'Future Project 03'!I43,'BWP ADMS'!I43,'Future Project 06'!I43,'Future Project 04'!I43,'ISG PSEGLI'!I43,SDGE!I43,Lansing!I43,UNOPS_VN!I43,'AEP D_Nexus'!I43,TPC!I43,WB_EVN!I43,'NV Energy'!I43,'Avangrid ADMS'!I43,USTDA_Energisa!I43,'PEA-ProEN_TH'!I43,ANDE_ADMS!I43,'USTDA_EC_CELEC-EP'!I43,MERALCO!I43,MEC_BHER!I43,'BWP Telecom'!I43,'Future Project 08'!I43,'Future Project 09'!I43,CEATI!I43,USTDA_IN_BYPL!I43,'Future Project 07'!I43,Avangrid_NY!I43)</f>
        <v>3</v>
      </c>
      <c r="J43" s="193">
        <f>SUM(NIPSCO_EMS!J43,'Future Project 05'!J43, 'Future Project 03'!J43,'BWP ADMS'!J43,'Future Project 06'!J43,'Future Project 04'!J43,'ISG PSEGLI'!J43,SDGE!J43,Lansing!J43,UNOPS_VN!J43,'AEP D_Nexus'!J43,TPC!J43,WB_EVN!J43,'NV Energy'!J43,'Avangrid ADMS'!J43,USTDA_Energisa!J43,'PEA-ProEN_TH'!J43,ANDE_ADMS!J43,'USTDA_EC_CELEC-EP'!J43,MERALCO!J43,MEC_BHER!J43,'BWP Telecom'!J43,'Future Project 08'!J43,'Future Project 09'!J43,CEATI!J43,USTDA_IN_BYPL!J43,'Future Project 07'!J43,Avangrid_NY!J43)</f>
        <v>0</v>
      </c>
      <c r="K43" s="193">
        <f>SUM(NIPSCO_EMS!K43,'Future Project 05'!K43, 'Future Project 03'!K43,'BWP ADMS'!K43,'Future Project 06'!K43,'Future Project 04'!K43,'ISG PSEGLI'!K43,SDGE!K43,Lansing!K43,UNOPS_VN!K43,'AEP D_Nexus'!K43,TPC!K43,WB_EVN!K43,'NV Energy'!K43,'Avangrid ADMS'!K43,USTDA_Energisa!K43,'PEA-ProEN_TH'!K43,ANDE_ADMS!K43,'USTDA_EC_CELEC-EP'!K43,MERALCO!K43,MEC_BHER!K43,'BWP Telecom'!K43,'Future Project 08'!K43,'Future Project 09'!K43,CEATI!K43,USTDA_IN_BYPL!K43,'Future Project 07'!K43,Avangrid_NY!K43)</f>
        <v>0</v>
      </c>
      <c r="L43" s="193">
        <f>SUM(NIPSCO_EMS!L43,'Future Project 05'!L43, 'Future Project 03'!L43,'BWP ADMS'!L43,'Future Project 06'!L43,'Future Project 04'!L43,'ISG PSEGLI'!L43,SDGE!L43,Lansing!L43,UNOPS_VN!L43,'AEP D_Nexus'!L43,TPC!L43,WB_EVN!L43,'NV Energy'!L43,'Avangrid ADMS'!L43,USTDA_Energisa!L43,'PEA-ProEN_TH'!L43,ANDE_ADMS!L43,'USTDA_EC_CELEC-EP'!L43,MERALCO!L43,MEC_BHER!L43,'BWP Telecom'!L43,'Future Project 08'!L43,'Future Project 09'!L43,CEATI!L43,USTDA_IN_BYPL!L43,'Future Project 07'!L43,Avangrid_NY!L43)</f>
        <v>0</v>
      </c>
      <c r="M43" s="193">
        <f>SUM(NIPSCO_EMS!M43,'Future Project 05'!M43, 'Future Project 03'!M43,'BWP ADMS'!M43,'Future Project 06'!M43,'Future Project 04'!M43,'ISG PSEGLI'!M43,SDGE!M43,Lansing!M43,UNOPS_VN!M43,'AEP D_Nexus'!M43,TPC!M43,WB_EVN!M43,'NV Energy'!M43,'Avangrid ADMS'!M43,USTDA_Energisa!M43,'PEA-ProEN_TH'!M43,ANDE_ADMS!M43,'USTDA_EC_CELEC-EP'!M43,MERALCO!M43,MEC_BHER!M43,'BWP Telecom'!M43,'Future Project 08'!M43,'Future Project 09'!M43,CEATI!M43,USTDA_IN_BYPL!M43,'Future Project 07'!M43,Avangrid_NY!M43)</f>
        <v>0</v>
      </c>
      <c r="N43" s="193">
        <f>SUM(NIPSCO_EMS!N43,'Future Project 05'!N43, 'Future Project 03'!N43,'BWP ADMS'!N43,'Future Project 06'!N43,'Future Project 04'!N43,'ISG PSEGLI'!N43,SDGE!N43,Lansing!N43,UNOPS_VN!N43,'AEP D_Nexus'!N43,TPC!N43,WB_EVN!N43,'NV Energy'!N43,'Avangrid ADMS'!N43,USTDA_Energisa!N43,'PEA-ProEN_TH'!N43,ANDE_ADMS!N43,'USTDA_EC_CELEC-EP'!N43,MERALCO!N43,MEC_BHER!N43,'BWP Telecom'!N43,'Future Project 08'!N43,'Future Project 09'!N43,CEATI!N43,USTDA_IN_BYPL!N43,'Future Project 07'!N43,Avangrid_NY!N43)</f>
        <v>0</v>
      </c>
      <c r="O43" s="193">
        <f>SUM(NIPSCO_EMS!O43,'Future Project 05'!O43, 'Future Project 03'!O43,'BWP ADMS'!O43,'Future Project 06'!O43,'Future Project 04'!O43,'ISG PSEGLI'!O43,SDGE!O43,Lansing!O43,UNOPS_VN!O43,'AEP D_Nexus'!O43,TPC!O43,WB_EVN!O43,'NV Energy'!O43,'Avangrid ADMS'!O43,USTDA_Energisa!O43,'PEA-ProEN_TH'!O43,ANDE_ADMS!O43,'USTDA_EC_CELEC-EP'!O43,MERALCO!O43,MEC_BHER!O43,'BWP Telecom'!O43,'Future Project 08'!O43,'Future Project 09'!O43,CEATI!O43,USTDA_IN_BYPL!O43,'Future Project 07'!O43,Avangrid_NY!O43)</f>
        <v>0</v>
      </c>
      <c r="P43" s="193">
        <f>SUM(NIPSCO_EMS!P43,'Future Project 05'!P43, 'Future Project 03'!P43,'BWP ADMS'!P43,'Future Project 06'!P43,'Future Project 04'!P43,'ISG PSEGLI'!P43,SDGE!P43,Lansing!P43,UNOPS_VN!P43,'AEP D_Nexus'!P43,TPC!P43,WB_EVN!P43,'NV Energy'!P43,'Avangrid ADMS'!P43,USTDA_Energisa!P43,'PEA-ProEN_TH'!P43,ANDE_ADMS!P43,'USTDA_EC_CELEC-EP'!P43,MERALCO!P43,MEC_BHER!P43,'BWP Telecom'!P43,'Future Project 08'!P43,'Future Project 09'!P43,CEATI!P43,USTDA_IN_BYPL!P43,'Future Project 07'!P43,Avangrid_NY!P43)</f>
        <v>0</v>
      </c>
      <c r="Q43" s="193">
        <f>SUM(NIPSCO_EMS!Q43,'Future Project 05'!Q43, 'Future Project 03'!Q43,'BWP ADMS'!Q43,'Future Project 06'!Q43,'Future Project 04'!Q43,'ISG PSEGLI'!Q43,SDGE!Q43,Lansing!Q43,UNOPS_VN!Q43,'AEP D_Nexus'!Q43,TPC!Q43,WB_EVN!Q43,'NV Energy'!Q43,'Avangrid ADMS'!Q43,USTDA_Energisa!Q43,'PEA-ProEN_TH'!Q43,ANDE_ADMS!Q43,'USTDA_EC_CELEC-EP'!Q43,MERALCO!Q43,MEC_BHER!Q43,'BWP Telecom'!Q43,'Future Project 08'!Q43,'Future Project 09'!Q43,CEATI!Q43,USTDA_IN_BYPL!Q43,'Future Project 07'!Q43,Avangrid_NY!Q43)</f>
        <v>0</v>
      </c>
      <c r="R43" s="193">
        <f>SUM(NIPSCO_EMS!R43,'Future Project 05'!R43, 'Future Project 03'!R43,'BWP ADMS'!R43,'Future Project 06'!R43,'Future Project 04'!R43,'ISG PSEGLI'!R43,SDGE!R43,Lansing!R43,UNOPS_VN!R43,'AEP D_Nexus'!R43,TPC!R43,WB_EVN!R43,'NV Energy'!R43,'Avangrid ADMS'!R43,USTDA_Energisa!R43,'PEA-ProEN_TH'!R43,ANDE_ADMS!R43,'USTDA_EC_CELEC-EP'!R43,MERALCO!R43,MEC_BHER!R43,'BWP Telecom'!R43,'Future Project 08'!R43,'Future Project 09'!R43,CEATI!R43,USTDA_IN_BYPL!R43,'Future Project 07'!R43,Avangrid_NY!R43)</f>
        <v>0</v>
      </c>
      <c r="S43" s="193">
        <f>SUM(NIPSCO_EMS!S43,'Future Project 05'!S43, 'Future Project 03'!S43,'BWP ADMS'!S43,'Future Project 06'!S43,'Future Project 04'!S43,'ISG PSEGLI'!S43,SDGE!S43,Lansing!S43,UNOPS_VN!S43,'AEP D_Nexus'!S43,TPC!S43,WB_EVN!S43,'NV Energy'!S43,'Avangrid ADMS'!S43,USTDA_Energisa!S43,'PEA-ProEN_TH'!S43,ANDE_ADMS!S43,'USTDA_EC_CELEC-EP'!S43,MERALCO!S43,MEC_BHER!S43,'BWP Telecom'!S43,'Future Project 08'!S43,'Future Project 09'!S43,CEATI!S43,USTDA_IN_BYPL!S43,'Future Project 07'!S43,Avangrid_NY!S43)</f>
        <v>0</v>
      </c>
      <c r="T43" s="193">
        <f>SUM(NIPSCO_EMS!T43,'Future Project 05'!T43, 'Future Project 03'!T43,'BWP ADMS'!T43,'Future Project 06'!T43,'Future Project 04'!T43,'ISG PSEGLI'!T43,SDGE!T43,Lansing!T43,UNOPS_VN!T43,'AEP D_Nexus'!T43,TPC!T43,WB_EVN!T43,'NV Energy'!T43,'Avangrid ADMS'!T43,USTDA_Energisa!T43,'PEA-ProEN_TH'!T43,ANDE_ADMS!T43,'USTDA_EC_CELEC-EP'!T43,MERALCO!T43,MEC_BHER!T43,'BWP Telecom'!T43,'Future Project 08'!T43,'Future Project 09'!T43,CEATI!T43,USTDA_IN_BYPL!T43,'Future Project 07'!T43,Avangrid_NY!T43)</f>
        <v>0</v>
      </c>
      <c r="U43" s="193">
        <f>SUM(NIPSCO_EMS!U43,'Future Project 05'!U43, 'Future Project 03'!U43,'BWP ADMS'!U43,'Future Project 06'!U43,'Future Project 04'!U43,'ISG PSEGLI'!U43,SDGE!U43,Lansing!U43,UNOPS_VN!U43,'AEP D_Nexus'!U43,TPC!U43,WB_EVN!U43,'NV Energy'!U43,'Avangrid ADMS'!U43,USTDA_Energisa!U43,'PEA-ProEN_TH'!U43,ANDE_ADMS!U43,'USTDA_EC_CELEC-EP'!U43,MERALCO!U43,MEC_BHER!U43,'BWP Telecom'!U43,'Future Project 08'!U43,'Future Project 09'!U43,CEATI!U43,USTDA_IN_BYPL!U43,'Future Project 07'!U43,Avangrid_NY!U43)</f>
        <v>0</v>
      </c>
      <c r="V43" s="193">
        <f>SUM(NIPSCO_EMS!V43,'Future Project 05'!V43, 'Future Project 03'!V43,'BWP ADMS'!V43,'Future Project 06'!V43,'Future Project 04'!V43,'ISG PSEGLI'!V43,SDGE!V43,Lansing!V43,UNOPS_VN!V43,'AEP D_Nexus'!V43,TPC!V43,WB_EVN!V43,'NV Energy'!V43,'Avangrid ADMS'!V43,USTDA_Energisa!V43,'PEA-ProEN_TH'!V43,ANDE_ADMS!V43,'USTDA_EC_CELEC-EP'!V43,MERALCO!V43,MEC_BHER!V43,'BWP Telecom'!V43,'Future Project 08'!V43,'Future Project 09'!V43,CEATI!V43,USTDA_IN_BYPL!V43,'Future Project 07'!V43,Avangrid_NY!V43)</f>
        <v>0</v>
      </c>
      <c r="W43" s="193">
        <f>SUM(NIPSCO_EMS!W43,'Future Project 05'!W43, 'Future Project 03'!W43,'BWP ADMS'!W43,'Future Project 06'!W43,'Future Project 04'!W43,'ISG PSEGLI'!W43,SDGE!W43,Lansing!W43,UNOPS_VN!W43,'AEP D_Nexus'!W43,TPC!W43,WB_EVN!W43,'NV Energy'!W43,'Avangrid ADMS'!W43,USTDA_Energisa!W43,'PEA-ProEN_TH'!W43,ANDE_ADMS!W43,'USTDA_EC_CELEC-EP'!W43,MERALCO!W43,MEC_BHER!W43,'BWP Telecom'!W43,'Future Project 08'!W43,'Future Project 09'!W43,CEATI!W43,USTDA_IN_BYPL!W43,'Future Project 07'!W43,Avangrid_NY!W43)</f>
        <v>0</v>
      </c>
      <c r="X43" s="193">
        <f>SUM(NIPSCO_EMS!X43,'Future Project 05'!X43, 'Future Project 03'!X43,'BWP ADMS'!X43,'Future Project 06'!X43,'Future Project 04'!X43,'ISG PSEGLI'!X43,SDGE!X43,Lansing!X43,UNOPS_VN!X43,'AEP D_Nexus'!X43,TPC!X43,WB_EVN!X43,'NV Energy'!X43,'Avangrid ADMS'!X43,USTDA_Energisa!X43,'PEA-ProEN_TH'!X43,ANDE_ADMS!X43,'USTDA_EC_CELEC-EP'!X43,MERALCO!X43,MEC_BHER!X43,'BWP Telecom'!X43,'Future Project 08'!X43,'Future Project 09'!X43,CEATI!X43,USTDA_IN_BYPL!X43,'Future Project 07'!X43,Avangrid_NY!X43)</f>
        <v>0</v>
      </c>
      <c r="Y43" s="193">
        <f>SUM(NIPSCO_EMS!Y43,'Future Project 05'!Y43, 'Future Project 03'!Y43,'BWP ADMS'!Y43,'Future Project 06'!Y43,'Future Project 04'!Y43,'ISG PSEGLI'!Y43,SDGE!Y43,Lansing!Y43,UNOPS_VN!Y43,'AEP D_Nexus'!Y43,TPC!Y43,WB_EVN!Y43,'NV Energy'!Y43,'Avangrid ADMS'!Y43,USTDA_Energisa!Y43,'PEA-ProEN_TH'!Y43,ANDE_ADMS!Y43,'USTDA_EC_CELEC-EP'!Y43,MERALCO!Y43,MEC_BHER!Y43,'BWP Telecom'!Y43,'Future Project 08'!Y43,'Future Project 09'!Y43,CEATI!Y43,USTDA_IN_BYPL!Y43,'Future Project 07'!Y43,Avangrid_NY!Y43)</f>
        <v>0</v>
      </c>
      <c r="Z43" s="193">
        <f>SUM(NIPSCO_EMS!Z43,'Future Project 05'!Z43, 'Future Project 03'!Z43,'BWP ADMS'!Z43,'Future Project 06'!Z43,'Future Project 04'!Z43,'ISG PSEGLI'!Z43,SDGE!Z43,Lansing!Z43,UNOPS_VN!Z43,'AEP D_Nexus'!Z43,TPC!Z43,WB_EVN!Z43,'NV Energy'!Z43,'Avangrid ADMS'!Z43,USTDA_Energisa!Z43,'PEA-ProEN_TH'!Z43,ANDE_ADMS!Z43,'USTDA_EC_CELEC-EP'!Z43,MERALCO!Z43,MEC_BHER!Z43,'BWP Telecom'!Z43,'Future Project 08'!Z43,'Future Project 09'!Z43,CEATI!Z43,USTDA_IN_BYPL!Z43,'Future Project 07'!Z43,Avangrid_NY!Z43)</f>
        <v>0</v>
      </c>
      <c r="AA43" s="45">
        <f t="shared" si="13"/>
        <v>3</v>
      </c>
      <c r="AB43" s="45">
        <f t="shared" si="14"/>
        <v>3</v>
      </c>
      <c r="AC43" s="2">
        <f t="shared" si="15"/>
        <v>2.1802325581395349E-3</v>
      </c>
      <c r="AD43" s="2">
        <f t="shared" si="16"/>
        <v>1.5060240963855422E-3</v>
      </c>
    </row>
    <row r="44" spans="2:30" x14ac:dyDescent="0.55000000000000004">
      <c r="B44" s="91" t="s">
        <v>101</v>
      </c>
      <c r="C44" s="193">
        <f>SUM(NIPSCO_EMS!C44,'Future Project 05'!C44, 'Future Project 03'!C44,'BWP ADMS'!C44,'Future Project 06'!C44,'Future Project 04'!C44,'ISG PSEGLI'!C44,SDGE!C44,Lansing!C44,UNOPS_VN!C44,'AEP D_Nexus'!C44,TPC!C44,WB_EVN!C44,'NV Energy'!C44,'Avangrid ADMS'!C44,USTDA_Energisa!C44,'PEA-ProEN_TH'!C44,ANDE_ADMS!C44,'USTDA_EC_CELEC-EP'!C44,MERALCO!C44,MEC_BHER!C44,'BWP Telecom'!C44,'Future Project 08'!C44,'Future Project 09'!C44,CEATI!C44,USTDA_IN_BYPL!C44,'Future Project 07'!C44,Avangrid_NY!C44)</f>
        <v>0</v>
      </c>
      <c r="D44" s="193">
        <f>SUM(NIPSCO_EMS!D44,'Future Project 05'!D44, 'Future Project 03'!D44,'BWP ADMS'!D44,'Future Project 06'!D44,'Future Project 04'!D44,'ISG PSEGLI'!D44,SDGE!D44,Lansing!D44,UNOPS_VN!D44,'AEP D_Nexus'!D44,TPC!D44,WB_EVN!D44,'NV Energy'!D44,'Avangrid ADMS'!D44,USTDA_Energisa!D44,'PEA-ProEN_TH'!D44,ANDE_ADMS!D44,'USTDA_EC_CELEC-EP'!D44,MERALCO!D44,MEC_BHER!D44,'BWP Telecom'!D44,'Future Project 08'!D44,'Future Project 09'!D44,CEATI!D44,USTDA_IN_BYPL!D44,'Future Project 07'!D44,Avangrid_NY!D44)</f>
        <v>0</v>
      </c>
      <c r="E44" s="193">
        <f>SUM(NIPSCO_EMS!E44,'Future Project 05'!E44, 'Future Project 03'!E44,'BWP ADMS'!E44,'Future Project 06'!E44,'Future Project 04'!E44,'ISG PSEGLI'!E44,SDGE!E44,Lansing!E44,UNOPS_VN!E44,'AEP D_Nexus'!E44,TPC!E44,WB_EVN!E44,'NV Energy'!E44,'Avangrid ADMS'!E44,USTDA_Energisa!E44,'PEA-ProEN_TH'!E44,ANDE_ADMS!E44,'USTDA_EC_CELEC-EP'!E44,MERALCO!E44,MEC_BHER!E44,'BWP Telecom'!E44,'Future Project 08'!E44,'Future Project 09'!E44,CEATI!E44,USTDA_IN_BYPL!E44,'Future Project 07'!E44,Avangrid_NY!E44)</f>
        <v>0</v>
      </c>
      <c r="F44" s="193">
        <f>SUM(NIPSCO_EMS!F44,'Future Project 05'!F44, 'Future Project 03'!F44,'BWP ADMS'!F44,'Future Project 06'!F44,'Future Project 04'!F44,'ISG PSEGLI'!F44,SDGE!F44,Lansing!F44,UNOPS_VN!F44,'AEP D_Nexus'!F44,TPC!F44,WB_EVN!F44,'NV Energy'!F44,'Avangrid ADMS'!F44,USTDA_Energisa!F44,'PEA-ProEN_TH'!F44,ANDE_ADMS!F44,'USTDA_EC_CELEC-EP'!F44,MERALCO!F44,MEC_BHER!F44,'BWP Telecom'!F44,'Future Project 08'!F44,'Future Project 09'!F44,CEATI!F44,USTDA_IN_BYPL!F44,'Future Project 07'!F44,Avangrid_NY!F44)</f>
        <v>0</v>
      </c>
      <c r="G44" s="193">
        <f>SUM(NIPSCO_EMS!G44,'Future Project 05'!G44, 'Future Project 03'!G44,'BWP ADMS'!G44,'Future Project 06'!G44,'Future Project 04'!G44,'ISG PSEGLI'!G44,SDGE!G44,Lansing!G44,UNOPS_VN!G44,'AEP D_Nexus'!G44,TPC!G44,WB_EVN!G44,'NV Energy'!G44,'Avangrid ADMS'!G44,USTDA_Energisa!G44,'PEA-ProEN_TH'!G44,ANDE_ADMS!G44,'USTDA_EC_CELEC-EP'!G44,MERALCO!G44,MEC_BHER!G44,'BWP Telecom'!G44,'Future Project 08'!G44,'Future Project 09'!G44,CEATI!G44,USTDA_IN_BYPL!G44,'Future Project 07'!G44,Avangrid_NY!G44)</f>
        <v>0</v>
      </c>
      <c r="H44" s="193">
        <f>SUM(NIPSCO_EMS!H44,'Future Project 05'!H44, 'Future Project 03'!H44,'BWP ADMS'!H44,'Future Project 06'!H44,'Future Project 04'!H44,'ISG PSEGLI'!H44,SDGE!H44,Lansing!H44,UNOPS_VN!H44,'AEP D_Nexus'!H44,TPC!H44,WB_EVN!H44,'NV Energy'!H44,'Avangrid ADMS'!H44,USTDA_Energisa!H44,'PEA-ProEN_TH'!H44,ANDE_ADMS!H44,'USTDA_EC_CELEC-EP'!H44,MERALCO!H44,MEC_BHER!H44,'BWP Telecom'!H44,'Future Project 08'!H44,'Future Project 09'!H44,CEATI!H44,USTDA_IN_BYPL!H44,'Future Project 07'!H44,Avangrid_NY!H44)</f>
        <v>0</v>
      </c>
      <c r="I44" s="193">
        <f>SUM(NIPSCO_EMS!I44,'Future Project 05'!I44, 'Future Project 03'!I44,'BWP ADMS'!I44,'Future Project 06'!I44,'Future Project 04'!I44,'ISG PSEGLI'!I44,SDGE!I44,Lansing!I44,UNOPS_VN!I44,'AEP D_Nexus'!I44,TPC!I44,WB_EVN!I44,'NV Energy'!I44,'Avangrid ADMS'!I44,USTDA_Energisa!I44,'PEA-ProEN_TH'!I44,ANDE_ADMS!I44,'USTDA_EC_CELEC-EP'!I44,MERALCO!I44,MEC_BHER!I44,'BWP Telecom'!I44,'Future Project 08'!I44,'Future Project 09'!I44,CEATI!I44,USTDA_IN_BYPL!I44,'Future Project 07'!I44,Avangrid_NY!I44)</f>
        <v>0</v>
      </c>
      <c r="J44" s="193">
        <f>SUM(NIPSCO_EMS!J44,'Future Project 05'!J44, 'Future Project 03'!J44,'BWP ADMS'!J44,'Future Project 06'!J44,'Future Project 04'!J44,'ISG PSEGLI'!J44,SDGE!J44,Lansing!J44,UNOPS_VN!J44,'AEP D_Nexus'!J44,TPC!J44,WB_EVN!J44,'NV Energy'!J44,'Avangrid ADMS'!J44,USTDA_Energisa!J44,'PEA-ProEN_TH'!J44,ANDE_ADMS!J44,'USTDA_EC_CELEC-EP'!J44,MERALCO!J44,MEC_BHER!J44,'BWP Telecom'!J44,'Future Project 08'!J44,'Future Project 09'!J44,CEATI!J44,USTDA_IN_BYPL!J44,'Future Project 07'!J44,Avangrid_NY!J44)</f>
        <v>0</v>
      </c>
      <c r="K44" s="193">
        <f>SUM(NIPSCO_EMS!K44,'Future Project 05'!K44, 'Future Project 03'!K44,'BWP ADMS'!K44,'Future Project 06'!K44,'Future Project 04'!K44,'ISG PSEGLI'!K44,SDGE!K44,Lansing!K44,UNOPS_VN!K44,'AEP D_Nexus'!K44,TPC!K44,WB_EVN!K44,'NV Energy'!K44,'Avangrid ADMS'!K44,USTDA_Energisa!K44,'PEA-ProEN_TH'!K44,ANDE_ADMS!K44,'USTDA_EC_CELEC-EP'!K44,MERALCO!K44,MEC_BHER!K44,'BWP Telecom'!K44,'Future Project 08'!K44,'Future Project 09'!K44,CEATI!K44,USTDA_IN_BYPL!K44,'Future Project 07'!K44,Avangrid_NY!K44)</f>
        <v>0</v>
      </c>
      <c r="L44" s="193">
        <f>SUM(NIPSCO_EMS!L44,'Future Project 05'!L44, 'Future Project 03'!L44,'BWP ADMS'!L44,'Future Project 06'!L44,'Future Project 04'!L44,'ISG PSEGLI'!L44,SDGE!L44,Lansing!L44,UNOPS_VN!L44,'AEP D_Nexus'!L44,TPC!L44,WB_EVN!L44,'NV Energy'!L44,'Avangrid ADMS'!L44,USTDA_Energisa!L44,'PEA-ProEN_TH'!L44,ANDE_ADMS!L44,'USTDA_EC_CELEC-EP'!L44,MERALCO!L44,MEC_BHER!L44,'BWP Telecom'!L44,'Future Project 08'!L44,'Future Project 09'!L44,CEATI!L44,USTDA_IN_BYPL!L44,'Future Project 07'!L44,Avangrid_NY!L44)</f>
        <v>0</v>
      </c>
      <c r="M44" s="193">
        <f>SUM(NIPSCO_EMS!M44,'Future Project 05'!M44, 'Future Project 03'!M44,'BWP ADMS'!M44,'Future Project 06'!M44,'Future Project 04'!M44,'ISG PSEGLI'!M44,SDGE!M44,Lansing!M44,UNOPS_VN!M44,'AEP D_Nexus'!M44,TPC!M44,WB_EVN!M44,'NV Energy'!M44,'Avangrid ADMS'!M44,USTDA_Energisa!M44,'PEA-ProEN_TH'!M44,ANDE_ADMS!M44,'USTDA_EC_CELEC-EP'!M44,MERALCO!M44,MEC_BHER!M44,'BWP Telecom'!M44,'Future Project 08'!M44,'Future Project 09'!M44,CEATI!M44,USTDA_IN_BYPL!M44,'Future Project 07'!M44,Avangrid_NY!M44)</f>
        <v>0</v>
      </c>
      <c r="N44" s="193">
        <f>SUM(NIPSCO_EMS!N44,'Future Project 05'!N44, 'Future Project 03'!N44,'BWP ADMS'!N44,'Future Project 06'!N44,'Future Project 04'!N44,'ISG PSEGLI'!N44,SDGE!N44,Lansing!N44,UNOPS_VN!N44,'AEP D_Nexus'!N44,TPC!N44,WB_EVN!N44,'NV Energy'!N44,'Avangrid ADMS'!N44,USTDA_Energisa!N44,'PEA-ProEN_TH'!N44,ANDE_ADMS!N44,'USTDA_EC_CELEC-EP'!N44,MERALCO!N44,MEC_BHER!N44,'BWP Telecom'!N44,'Future Project 08'!N44,'Future Project 09'!N44,CEATI!N44,USTDA_IN_BYPL!N44,'Future Project 07'!N44,Avangrid_NY!N44)</f>
        <v>0</v>
      </c>
      <c r="O44" s="193">
        <f>SUM(NIPSCO_EMS!O44,'Future Project 05'!O44, 'Future Project 03'!O44,'BWP ADMS'!O44,'Future Project 06'!O44,'Future Project 04'!O44,'ISG PSEGLI'!O44,SDGE!O44,Lansing!O44,UNOPS_VN!O44,'AEP D_Nexus'!O44,TPC!O44,WB_EVN!O44,'NV Energy'!O44,'Avangrid ADMS'!O44,USTDA_Energisa!O44,'PEA-ProEN_TH'!O44,ANDE_ADMS!O44,'USTDA_EC_CELEC-EP'!O44,MERALCO!O44,MEC_BHER!O44,'BWP Telecom'!O44,'Future Project 08'!O44,'Future Project 09'!O44,CEATI!O44,USTDA_IN_BYPL!O44,'Future Project 07'!O44,Avangrid_NY!O44)</f>
        <v>0</v>
      </c>
      <c r="P44" s="193">
        <f>SUM(NIPSCO_EMS!P44,'Future Project 05'!P44, 'Future Project 03'!P44,'BWP ADMS'!P44,'Future Project 06'!P44,'Future Project 04'!P44,'ISG PSEGLI'!P44,SDGE!P44,Lansing!P44,UNOPS_VN!P44,'AEP D_Nexus'!P44,TPC!P44,WB_EVN!P44,'NV Energy'!P44,'Avangrid ADMS'!P44,USTDA_Energisa!P44,'PEA-ProEN_TH'!P44,ANDE_ADMS!P44,'USTDA_EC_CELEC-EP'!P44,MERALCO!P44,MEC_BHER!P44,'BWP Telecom'!P44,'Future Project 08'!P44,'Future Project 09'!P44,CEATI!P44,USTDA_IN_BYPL!P44,'Future Project 07'!P44,Avangrid_NY!P44)</f>
        <v>0</v>
      </c>
      <c r="Q44" s="193">
        <f>SUM(NIPSCO_EMS!Q44,'Future Project 05'!Q44, 'Future Project 03'!Q44,'BWP ADMS'!Q44,'Future Project 06'!Q44,'Future Project 04'!Q44,'ISG PSEGLI'!Q44,SDGE!Q44,Lansing!Q44,UNOPS_VN!Q44,'AEP D_Nexus'!Q44,TPC!Q44,WB_EVN!Q44,'NV Energy'!Q44,'Avangrid ADMS'!Q44,USTDA_Energisa!Q44,'PEA-ProEN_TH'!Q44,ANDE_ADMS!Q44,'USTDA_EC_CELEC-EP'!Q44,MERALCO!Q44,MEC_BHER!Q44,'BWP Telecom'!Q44,'Future Project 08'!Q44,'Future Project 09'!Q44,CEATI!Q44,USTDA_IN_BYPL!Q44,'Future Project 07'!Q44,Avangrid_NY!Q44)</f>
        <v>0</v>
      </c>
      <c r="R44" s="193">
        <f>SUM(NIPSCO_EMS!R44,'Future Project 05'!R44, 'Future Project 03'!R44,'BWP ADMS'!R44,'Future Project 06'!R44,'Future Project 04'!R44,'ISG PSEGLI'!R44,SDGE!R44,Lansing!R44,UNOPS_VN!R44,'AEP D_Nexus'!R44,TPC!R44,WB_EVN!R44,'NV Energy'!R44,'Avangrid ADMS'!R44,USTDA_Energisa!R44,'PEA-ProEN_TH'!R44,ANDE_ADMS!R44,'USTDA_EC_CELEC-EP'!R44,MERALCO!R44,MEC_BHER!R44,'BWP Telecom'!R44,'Future Project 08'!R44,'Future Project 09'!R44,CEATI!R44,USTDA_IN_BYPL!R44,'Future Project 07'!R44,Avangrid_NY!R44)</f>
        <v>0</v>
      </c>
      <c r="S44" s="193">
        <f>SUM(NIPSCO_EMS!S44,'Future Project 05'!S44, 'Future Project 03'!S44,'BWP ADMS'!S44,'Future Project 06'!S44,'Future Project 04'!S44,'ISG PSEGLI'!S44,SDGE!S44,Lansing!S44,UNOPS_VN!S44,'AEP D_Nexus'!S44,TPC!S44,WB_EVN!S44,'NV Energy'!S44,'Avangrid ADMS'!S44,USTDA_Energisa!S44,'PEA-ProEN_TH'!S44,ANDE_ADMS!S44,'USTDA_EC_CELEC-EP'!S44,MERALCO!S44,MEC_BHER!S44,'BWP Telecom'!S44,'Future Project 08'!S44,'Future Project 09'!S44,CEATI!S44,USTDA_IN_BYPL!S44,'Future Project 07'!S44,Avangrid_NY!S44)</f>
        <v>0</v>
      </c>
      <c r="T44" s="193">
        <f>SUM(NIPSCO_EMS!T44,'Future Project 05'!T44, 'Future Project 03'!T44,'BWP ADMS'!T44,'Future Project 06'!T44,'Future Project 04'!T44,'ISG PSEGLI'!T44,SDGE!T44,Lansing!T44,UNOPS_VN!T44,'AEP D_Nexus'!T44,TPC!T44,WB_EVN!T44,'NV Energy'!T44,'Avangrid ADMS'!T44,USTDA_Energisa!T44,'PEA-ProEN_TH'!T44,ANDE_ADMS!T44,'USTDA_EC_CELEC-EP'!T44,MERALCO!T44,MEC_BHER!T44,'BWP Telecom'!T44,'Future Project 08'!T44,'Future Project 09'!T44,CEATI!T44,USTDA_IN_BYPL!T44,'Future Project 07'!T44,Avangrid_NY!T44)</f>
        <v>0</v>
      </c>
      <c r="U44" s="193">
        <f>SUM(NIPSCO_EMS!U44,'Future Project 05'!U44, 'Future Project 03'!U44,'BWP ADMS'!U44,'Future Project 06'!U44,'Future Project 04'!U44,'ISG PSEGLI'!U44,SDGE!U44,Lansing!U44,UNOPS_VN!U44,'AEP D_Nexus'!U44,TPC!U44,WB_EVN!U44,'NV Energy'!U44,'Avangrid ADMS'!U44,USTDA_Energisa!U44,'PEA-ProEN_TH'!U44,ANDE_ADMS!U44,'USTDA_EC_CELEC-EP'!U44,MERALCO!U44,MEC_BHER!U44,'BWP Telecom'!U44,'Future Project 08'!U44,'Future Project 09'!U44,CEATI!U44,USTDA_IN_BYPL!U44,'Future Project 07'!U44,Avangrid_NY!U44)</f>
        <v>0</v>
      </c>
      <c r="V44" s="193">
        <f>SUM(NIPSCO_EMS!V44,'Future Project 05'!V44, 'Future Project 03'!V44,'BWP ADMS'!V44,'Future Project 06'!V44,'Future Project 04'!V44,'ISG PSEGLI'!V44,SDGE!V44,Lansing!V44,UNOPS_VN!V44,'AEP D_Nexus'!V44,TPC!V44,WB_EVN!V44,'NV Energy'!V44,'Avangrid ADMS'!V44,USTDA_Energisa!V44,'PEA-ProEN_TH'!V44,ANDE_ADMS!V44,'USTDA_EC_CELEC-EP'!V44,MERALCO!V44,MEC_BHER!V44,'BWP Telecom'!V44,'Future Project 08'!V44,'Future Project 09'!V44,CEATI!V44,USTDA_IN_BYPL!V44,'Future Project 07'!V44,Avangrid_NY!V44)</f>
        <v>0</v>
      </c>
      <c r="W44" s="193">
        <f>SUM(NIPSCO_EMS!W44,'Future Project 05'!W44, 'Future Project 03'!W44,'BWP ADMS'!W44,'Future Project 06'!W44,'Future Project 04'!W44,'ISG PSEGLI'!W44,SDGE!W44,Lansing!W44,UNOPS_VN!W44,'AEP D_Nexus'!W44,TPC!W44,WB_EVN!W44,'NV Energy'!W44,'Avangrid ADMS'!W44,USTDA_Energisa!W44,'PEA-ProEN_TH'!W44,ANDE_ADMS!W44,'USTDA_EC_CELEC-EP'!W44,MERALCO!W44,MEC_BHER!W44,'BWP Telecom'!W44,'Future Project 08'!W44,'Future Project 09'!W44,CEATI!W44,USTDA_IN_BYPL!W44,'Future Project 07'!W44,Avangrid_NY!W44)</f>
        <v>0</v>
      </c>
      <c r="X44" s="193">
        <f>SUM(NIPSCO_EMS!X44,'Future Project 05'!X44, 'Future Project 03'!X44,'BWP ADMS'!X44,'Future Project 06'!X44,'Future Project 04'!X44,'ISG PSEGLI'!X44,SDGE!X44,Lansing!X44,UNOPS_VN!X44,'AEP D_Nexus'!X44,TPC!X44,WB_EVN!X44,'NV Energy'!X44,'Avangrid ADMS'!X44,USTDA_Energisa!X44,'PEA-ProEN_TH'!X44,ANDE_ADMS!X44,'USTDA_EC_CELEC-EP'!X44,MERALCO!X44,MEC_BHER!X44,'BWP Telecom'!X44,'Future Project 08'!X44,'Future Project 09'!X44,CEATI!X44,USTDA_IN_BYPL!X44,'Future Project 07'!X44,Avangrid_NY!X44)</f>
        <v>0</v>
      </c>
      <c r="Y44" s="193">
        <f>SUM(NIPSCO_EMS!Y44,'Future Project 05'!Y44, 'Future Project 03'!Y44,'BWP ADMS'!Y44,'Future Project 06'!Y44,'Future Project 04'!Y44,'ISG PSEGLI'!Y44,SDGE!Y44,Lansing!Y44,UNOPS_VN!Y44,'AEP D_Nexus'!Y44,TPC!Y44,WB_EVN!Y44,'NV Energy'!Y44,'Avangrid ADMS'!Y44,USTDA_Energisa!Y44,'PEA-ProEN_TH'!Y44,ANDE_ADMS!Y44,'USTDA_EC_CELEC-EP'!Y44,MERALCO!Y44,MEC_BHER!Y44,'BWP Telecom'!Y44,'Future Project 08'!Y44,'Future Project 09'!Y44,CEATI!Y44,USTDA_IN_BYPL!Y44,'Future Project 07'!Y44,Avangrid_NY!Y44)</f>
        <v>0</v>
      </c>
      <c r="Z44" s="193">
        <f>SUM(NIPSCO_EMS!Z44,'Future Project 05'!Z44, 'Future Project 03'!Z44,'BWP ADMS'!Z44,'Future Project 06'!Z44,'Future Project 04'!Z44,'ISG PSEGLI'!Z44,SDGE!Z44,Lansing!Z44,UNOPS_VN!Z44,'AEP D_Nexus'!Z44,TPC!Z44,WB_EVN!Z44,'NV Energy'!Z44,'Avangrid ADMS'!Z44,USTDA_Energisa!Z44,'PEA-ProEN_TH'!Z44,ANDE_ADMS!Z44,'USTDA_EC_CELEC-EP'!Z44,MERALCO!Z44,MEC_BHER!Z44,'BWP Telecom'!Z44,'Future Project 08'!Z44,'Future Project 09'!Z44,CEATI!Z44,USTDA_IN_BYPL!Z44,'Future Project 07'!Z44,Avangrid_NY!Z44)</f>
        <v>0</v>
      </c>
      <c r="AA44" s="45">
        <f t="shared" si="13"/>
        <v>0</v>
      </c>
      <c r="AB44" s="45">
        <f t="shared" si="14"/>
        <v>0</v>
      </c>
      <c r="AC44" s="2">
        <f t="shared" si="15"/>
        <v>0</v>
      </c>
      <c r="AD44" s="2">
        <f t="shared" si="16"/>
        <v>0</v>
      </c>
    </row>
    <row r="45" spans="2:30" x14ac:dyDescent="0.55000000000000004">
      <c r="B45" s="74" t="s">
        <v>102</v>
      </c>
      <c r="C45" s="193">
        <f>SUM(NIPSCO_EMS!C45,'Future Project 05'!C45, 'Future Project 03'!C45,'BWP ADMS'!C45,'Future Project 06'!C45,'Future Project 04'!C45,'ISG PSEGLI'!C45,SDGE!C45,Lansing!C45,UNOPS_VN!C45,'AEP D_Nexus'!C45,TPC!C45,WB_EVN!C45,'NV Energy'!C45,'Avangrid ADMS'!C45,USTDA_Energisa!C45,'PEA-ProEN_TH'!C45,ANDE_ADMS!C45,'USTDA_EC_CELEC-EP'!C45,MERALCO!C45,MEC_BHER!C45,'BWP Telecom'!C45,'Future Project 08'!C45,'Future Project 09'!C45,CEATI!C45,USTDA_IN_BYPL!C45,'Future Project 07'!C45,Avangrid_NY!C45)</f>
        <v>0</v>
      </c>
      <c r="D45" s="193">
        <f>SUM(NIPSCO_EMS!D45,'Future Project 05'!D45, 'Future Project 03'!D45,'BWP ADMS'!D45,'Future Project 06'!D45,'Future Project 04'!D45,'ISG PSEGLI'!D45,SDGE!D45,Lansing!D45,UNOPS_VN!D45,'AEP D_Nexus'!D45,TPC!D45,WB_EVN!D45,'NV Energy'!D45,'Avangrid ADMS'!D45,USTDA_Energisa!D45,'PEA-ProEN_TH'!D45,ANDE_ADMS!D45,'USTDA_EC_CELEC-EP'!D45,MERALCO!D45,MEC_BHER!D45,'BWP Telecom'!D45,'Future Project 08'!D45,'Future Project 09'!D45,CEATI!D45,USTDA_IN_BYPL!D45,'Future Project 07'!D45,Avangrid_NY!D45)</f>
        <v>0</v>
      </c>
      <c r="E45" s="193">
        <f>SUM(NIPSCO_EMS!E45,'Future Project 05'!E45, 'Future Project 03'!E45,'BWP ADMS'!E45,'Future Project 06'!E45,'Future Project 04'!E45,'ISG PSEGLI'!E45,SDGE!E45,Lansing!E45,UNOPS_VN!E45,'AEP D_Nexus'!E45,TPC!E45,WB_EVN!E45,'NV Energy'!E45,'Avangrid ADMS'!E45,USTDA_Energisa!E45,'PEA-ProEN_TH'!E45,ANDE_ADMS!E45,'USTDA_EC_CELEC-EP'!E45,MERALCO!E45,MEC_BHER!E45,'BWP Telecom'!E45,'Future Project 08'!E45,'Future Project 09'!E45,CEATI!E45,USTDA_IN_BYPL!E45,'Future Project 07'!E45,Avangrid_NY!E45)</f>
        <v>0</v>
      </c>
      <c r="F45" s="193">
        <f>SUM(NIPSCO_EMS!F45,'Future Project 05'!F45, 'Future Project 03'!F45,'BWP ADMS'!F45,'Future Project 06'!F45,'Future Project 04'!F45,'ISG PSEGLI'!F45,SDGE!F45,Lansing!F45,UNOPS_VN!F45,'AEP D_Nexus'!F45,TPC!F45,WB_EVN!F45,'NV Energy'!F45,'Avangrid ADMS'!F45,USTDA_Energisa!F45,'PEA-ProEN_TH'!F45,ANDE_ADMS!F45,'USTDA_EC_CELEC-EP'!F45,MERALCO!F45,MEC_BHER!F45,'BWP Telecom'!F45,'Future Project 08'!F45,'Future Project 09'!F45,CEATI!F45,USTDA_IN_BYPL!F45,'Future Project 07'!F45,Avangrid_NY!F45)</f>
        <v>0</v>
      </c>
      <c r="G45" s="193">
        <f>SUM(NIPSCO_EMS!G45,'Future Project 05'!G45, 'Future Project 03'!G45,'BWP ADMS'!G45,'Future Project 06'!G45,'Future Project 04'!G45,'ISG PSEGLI'!G45,SDGE!G45,Lansing!G45,UNOPS_VN!G45,'AEP D_Nexus'!G45,TPC!G45,WB_EVN!G45,'NV Energy'!G45,'Avangrid ADMS'!G45,USTDA_Energisa!G45,'PEA-ProEN_TH'!G45,ANDE_ADMS!G45,'USTDA_EC_CELEC-EP'!G45,MERALCO!G45,MEC_BHER!G45,'BWP Telecom'!G45,'Future Project 08'!G45,'Future Project 09'!G45,CEATI!G45,USTDA_IN_BYPL!G45,'Future Project 07'!G45,Avangrid_NY!G45)</f>
        <v>0</v>
      </c>
      <c r="H45" s="193">
        <f>SUM(NIPSCO_EMS!H45,'Future Project 05'!H45, 'Future Project 03'!H45,'BWP ADMS'!H45,'Future Project 06'!H45,'Future Project 04'!H45,'ISG PSEGLI'!H45,SDGE!H45,Lansing!H45,UNOPS_VN!H45,'AEP D_Nexus'!H45,TPC!H45,WB_EVN!H45,'NV Energy'!H45,'Avangrid ADMS'!H45,USTDA_Energisa!H45,'PEA-ProEN_TH'!H45,ANDE_ADMS!H45,'USTDA_EC_CELEC-EP'!H45,MERALCO!H45,MEC_BHER!H45,'BWP Telecom'!H45,'Future Project 08'!H45,'Future Project 09'!H45,CEATI!H45,USTDA_IN_BYPL!H45,'Future Project 07'!H45,Avangrid_NY!H45)</f>
        <v>0</v>
      </c>
      <c r="I45" s="193">
        <f>SUM(NIPSCO_EMS!I45,'Future Project 05'!I45, 'Future Project 03'!I45,'BWP ADMS'!I45,'Future Project 06'!I45,'Future Project 04'!I45,'ISG PSEGLI'!I45,SDGE!I45,Lansing!I45,UNOPS_VN!I45,'AEP D_Nexus'!I45,TPC!I45,WB_EVN!I45,'NV Energy'!I45,'Avangrid ADMS'!I45,USTDA_Energisa!I45,'PEA-ProEN_TH'!I45,ANDE_ADMS!I45,'USTDA_EC_CELEC-EP'!I45,MERALCO!I45,MEC_BHER!I45,'BWP Telecom'!I45,'Future Project 08'!I45,'Future Project 09'!I45,CEATI!I45,USTDA_IN_BYPL!I45,'Future Project 07'!I45,Avangrid_NY!I45)</f>
        <v>0</v>
      </c>
      <c r="J45" s="193">
        <f>SUM(NIPSCO_EMS!J45,'Future Project 05'!J45, 'Future Project 03'!J45,'BWP ADMS'!J45,'Future Project 06'!J45,'Future Project 04'!J45,'ISG PSEGLI'!J45,SDGE!J45,Lansing!J45,UNOPS_VN!J45,'AEP D_Nexus'!J45,TPC!J45,WB_EVN!J45,'NV Energy'!J45,'Avangrid ADMS'!J45,USTDA_Energisa!J45,'PEA-ProEN_TH'!J45,ANDE_ADMS!J45,'USTDA_EC_CELEC-EP'!J45,MERALCO!J45,MEC_BHER!J45,'BWP Telecom'!J45,'Future Project 08'!J45,'Future Project 09'!J45,CEATI!J45,USTDA_IN_BYPL!J45,'Future Project 07'!J45,Avangrid_NY!J45)</f>
        <v>0</v>
      </c>
      <c r="K45" s="193">
        <f>SUM(NIPSCO_EMS!K45,'Future Project 05'!K45, 'Future Project 03'!K45,'BWP ADMS'!K45,'Future Project 06'!K45,'Future Project 04'!K45,'ISG PSEGLI'!K45,SDGE!K45,Lansing!K45,UNOPS_VN!K45,'AEP D_Nexus'!K45,TPC!K45,WB_EVN!K45,'NV Energy'!K45,'Avangrid ADMS'!K45,USTDA_Energisa!K45,'PEA-ProEN_TH'!K45,ANDE_ADMS!K45,'USTDA_EC_CELEC-EP'!K45,MERALCO!K45,MEC_BHER!K45,'BWP Telecom'!K45,'Future Project 08'!K45,'Future Project 09'!K45,CEATI!K45,USTDA_IN_BYPL!K45,'Future Project 07'!K45,Avangrid_NY!K45)</f>
        <v>0</v>
      </c>
      <c r="L45" s="193">
        <f>SUM(NIPSCO_EMS!L45,'Future Project 05'!L45, 'Future Project 03'!L45,'BWP ADMS'!L45,'Future Project 06'!L45,'Future Project 04'!L45,'ISG PSEGLI'!L45,SDGE!L45,Lansing!L45,UNOPS_VN!L45,'AEP D_Nexus'!L45,TPC!L45,WB_EVN!L45,'NV Energy'!L45,'Avangrid ADMS'!L45,USTDA_Energisa!L45,'PEA-ProEN_TH'!L45,ANDE_ADMS!L45,'USTDA_EC_CELEC-EP'!L45,MERALCO!L45,MEC_BHER!L45,'BWP Telecom'!L45,'Future Project 08'!L45,'Future Project 09'!L45,CEATI!L45,USTDA_IN_BYPL!L45,'Future Project 07'!L45,Avangrid_NY!L45)</f>
        <v>0</v>
      </c>
      <c r="M45" s="193">
        <f>SUM(NIPSCO_EMS!M45,'Future Project 05'!M45, 'Future Project 03'!M45,'BWP ADMS'!M45,'Future Project 06'!M45,'Future Project 04'!M45,'ISG PSEGLI'!M45,SDGE!M45,Lansing!M45,UNOPS_VN!M45,'AEP D_Nexus'!M45,TPC!M45,WB_EVN!M45,'NV Energy'!M45,'Avangrid ADMS'!M45,USTDA_Energisa!M45,'PEA-ProEN_TH'!M45,ANDE_ADMS!M45,'USTDA_EC_CELEC-EP'!M45,MERALCO!M45,MEC_BHER!M45,'BWP Telecom'!M45,'Future Project 08'!M45,'Future Project 09'!M45,CEATI!M45,USTDA_IN_BYPL!M45,'Future Project 07'!M45,Avangrid_NY!M45)</f>
        <v>0</v>
      </c>
      <c r="N45" s="193">
        <f>SUM(NIPSCO_EMS!N45,'Future Project 05'!N45, 'Future Project 03'!N45,'BWP ADMS'!N45,'Future Project 06'!N45,'Future Project 04'!N45,'ISG PSEGLI'!N45,SDGE!N45,Lansing!N45,UNOPS_VN!N45,'AEP D_Nexus'!N45,TPC!N45,WB_EVN!N45,'NV Energy'!N45,'Avangrid ADMS'!N45,USTDA_Energisa!N45,'PEA-ProEN_TH'!N45,ANDE_ADMS!N45,'USTDA_EC_CELEC-EP'!N45,MERALCO!N45,MEC_BHER!N45,'BWP Telecom'!N45,'Future Project 08'!N45,'Future Project 09'!N45,CEATI!N45,USTDA_IN_BYPL!N45,'Future Project 07'!N45,Avangrid_NY!N45)</f>
        <v>0</v>
      </c>
      <c r="O45" s="193">
        <f>SUM(NIPSCO_EMS!O45,'Future Project 05'!O45, 'Future Project 03'!O45,'BWP ADMS'!O45,'Future Project 06'!O45,'Future Project 04'!O45,'ISG PSEGLI'!O45,SDGE!O45,Lansing!O45,UNOPS_VN!O45,'AEP D_Nexus'!O45,TPC!O45,WB_EVN!O45,'NV Energy'!O45,'Avangrid ADMS'!O45,USTDA_Energisa!O45,'PEA-ProEN_TH'!O45,ANDE_ADMS!O45,'USTDA_EC_CELEC-EP'!O45,MERALCO!O45,MEC_BHER!O45,'BWP Telecom'!O45,'Future Project 08'!O45,'Future Project 09'!O45,CEATI!O45,USTDA_IN_BYPL!O45,'Future Project 07'!O45,Avangrid_NY!O45)</f>
        <v>0</v>
      </c>
      <c r="P45" s="193">
        <f>SUM(NIPSCO_EMS!P45,'Future Project 05'!P45, 'Future Project 03'!P45,'BWP ADMS'!P45,'Future Project 06'!P45,'Future Project 04'!P45,'ISG PSEGLI'!P45,SDGE!P45,Lansing!P45,UNOPS_VN!P45,'AEP D_Nexus'!P45,TPC!P45,WB_EVN!P45,'NV Energy'!P45,'Avangrid ADMS'!P45,USTDA_Energisa!P45,'PEA-ProEN_TH'!P45,ANDE_ADMS!P45,'USTDA_EC_CELEC-EP'!P45,MERALCO!P45,MEC_BHER!P45,'BWP Telecom'!P45,'Future Project 08'!P45,'Future Project 09'!P45,CEATI!P45,USTDA_IN_BYPL!P45,'Future Project 07'!P45,Avangrid_NY!P45)</f>
        <v>0</v>
      </c>
      <c r="Q45" s="193">
        <f>SUM(NIPSCO_EMS!Q45,'Future Project 05'!Q45, 'Future Project 03'!Q45,'BWP ADMS'!Q45,'Future Project 06'!Q45,'Future Project 04'!Q45,'ISG PSEGLI'!Q45,SDGE!Q45,Lansing!Q45,UNOPS_VN!Q45,'AEP D_Nexus'!Q45,TPC!Q45,WB_EVN!Q45,'NV Energy'!Q45,'Avangrid ADMS'!Q45,USTDA_Energisa!Q45,'PEA-ProEN_TH'!Q45,ANDE_ADMS!Q45,'USTDA_EC_CELEC-EP'!Q45,MERALCO!Q45,MEC_BHER!Q45,'BWP Telecom'!Q45,'Future Project 08'!Q45,'Future Project 09'!Q45,CEATI!Q45,USTDA_IN_BYPL!Q45,'Future Project 07'!Q45,Avangrid_NY!Q45)</f>
        <v>0</v>
      </c>
      <c r="R45" s="193">
        <f>SUM(NIPSCO_EMS!R45,'Future Project 05'!R45, 'Future Project 03'!R45,'BWP ADMS'!R45,'Future Project 06'!R45,'Future Project 04'!R45,'ISG PSEGLI'!R45,SDGE!R45,Lansing!R45,UNOPS_VN!R45,'AEP D_Nexus'!R45,TPC!R45,WB_EVN!R45,'NV Energy'!R45,'Avangrid ADMS'!R45,USTDA_Energisa!R45,'PEA-ProEN_TH'!R45,ANDE_ADMS!R45,'USTDA_EC_CELEC-EP'!R45,MERALCO!R45,MEC_BHER!R45,'BWP Telecom'!R45,'Future Project 08'!R45,'Future Project 09'!R45,CEATI!R45,USTDA_IN_BYPL!R45,'Future Project 07'!R45,Avangrid_NY!R45)</f>
        <v>0</v>
      </c>
      <c r="S45" s="193">
        <f>SUM(NIPSCO_EMS!S45,'Future Project 05'!S45, 'Future Project 03'!S45,'BWP ADMS'!S45,'Future Project 06'!S45,'Future Project 04'!S45,'ISG PSEGLI'!S45,SDGE!S45,Lansing!S45,UNOPS_VN!S45,'AEP D_Nexus'!S45,TPC!S45,WB_EVN!S45,'NV Energy'!S45,'Avangrid ADMS'!S45,USTDA_Energisa!S45,'PEA-ProEN_TH'!S45,ANDE_ADMS!S45,'USTDA_EC_CELEC-EP'!S45,MERALCO!S45,MEC_BHER!S45,'BWP Telecom'!S45,'Future Project 08'!S45,'Future Project 09'!S45,CEATI!S45,USTDA_IN_BYPL!S45,'Future Project 07'!S45,Avangrid_NY!S45)</f>
        <v>0</v>
      </c>
      <c r="T45" s="193">
        <f>SUM(NIPSCO_EMS!T45,'Future Project 05'!T45, 'Future Project 03'!T45,'BWP ADMS'!T45,'Future Project 06'!T45,'Future Project 04'!T45,'ISG PSEGLI'!T45,SDGE!T45,Lansing!T45,UNOPS_VN!T45,'AEP D_Nexus'!T45,TPC!T45,WB_EVN!T45,'NV Energy'!T45,'Avangrid ADMS'!T45,USTDA_Energisa!T45,'PEA-ProEN_TH'!T45,ANDE_ADMS!T45,'USTDA_EC_CELEC-EP'!T45,MERALCO!T45,MEC_BHER!T45,'BWP Telecom'!T45,'Future Project 08'!T45,'Future Project 09'!T45,CEATI!T45,USTDA_IN_BYPL!T45,'Future Project 07'!T45,Avangrid_NY!T45)</f>
        <v>0</v>
      </c>
      <c r="U45" s="193">
        <f>SUM(NIPSCO_EMS!U45,'Future Project 05'!U45, 'Future Project 03'!U45,'BWP ADMS'!U45,'Future Project 06'!U45,'Future Project 04'!U45,'ISG PSEGLI'!U45,SDGE!U45,Lansing!U45,UNOPS_VN!U45,'AEP D_Nexus'!U45,TPC!U45,WB_EVN!U45,'NV Energy'!U45,'Avangrid ADMS'!U45,USTDA_Energisa!U45,'PEA-ProEN_TH'!U45,ANDE_ADMS!U45,'USTDA_EC_CELEC-EP'!U45,MERALCO!U45,MEC_BHER!U45,'BWP Telecom'!U45,'Future Project 08'!U45,'Future Project 09'!U45,CEATI!U45,USTDA_IN_BYPL!U45,'Future Project 07'!U45,Avangrid_NY!U45)</f>
        <v>0</v>
      </c>
      <c r="V45" s="193">
        <f>SUM(NIPSCO_EMS!V45,'Future Project 05'!V45, 'Future Project 03'!V45,'BWP ADMS'!V45,'Future Project 06'!V45,'Future Project 04'!V45,'ISG PSEGLI'!V45,SDGE!V45,Lansing!V45,UNOPS_VN!V45,'AEP D_Nexus'!V45,TPC!V45,WB_EVN!V45,'NV Energy'!V45,'Avangrid ADMS'!V45,USTDA_Energisa!V45,'PEA-ProEN_TH'!V45,ANDE_ADMS!V45,'USTDA_EC_CELEC-EP'!V45,MERALCO!V45,MEC_BHER!V45,'BWP Telecom'!V45,'Future Project 08'!V45,'Future Project 09'!V45,CEATI!V45,USTDA_IN_BYPL!V45,'Future Project 07'!V45,Avangrid_NY!V45)</f>
        <v>0</v>
      </c>
      <c r="W45" s="193">
        <f>SUM(NIPSCO_EMS!W45,'Future Project 05'!W45, 'Future Project 03'!W45,'BWP ADMS'!W45,'Future Project 06'!W45,'Future Project 04'!W45,'ISG PSEGLI'!W45,SDGE!W45,Lansing!W45,UNOPS_VN!W45,'AEP D_Nexus'!W45,TPC!W45,WB_EVN!W45,'NV Energy'!W45,'Avangrid ADMS'!W45,USTDA_Energisa!W45,'PEA-ProEN_TH'!W45,ANDE_ADMS!W45,'USTDA_EC_CELEC-EP'!W45,MERALCO!W45,MEC_BHER!W45,'BWP Telecom'!W45,'Future Project 08'!W45,'Future Project 09'!W45,CEATI!W45,USTDA_IN_BYPL!W45,'Future Project 07'!W45,Avangrid_NY!W45)</f>
        <v>0</v>
      </c>
      <c r="X45" s="193">
        <f>SUM(NIPSCO_EMS!X45,'Future Project 05'!X45, 'Future Project 03'!X45,'BWP ADMS'!X45,'Future Project 06'!X45,'Future Project 04'!X45,'ISG PSEGLI'!X45,SDGE!X45,Lansing!X45,UNOPS_VN!X45,'AEP D_Nexus'!X45,TPC!X45,WB_EVN!X45,'NV Energy'!X45,'Avangrid ADMS'!X45,USTDA_Energisa!X45,'PEA-ProEN_TH'!X45,ANDE_ADMS!X45,'USTDA_EC_CELEC-EP'!X45,MERALCO!X45,MEC_BHER!X45,'BWP Telecom'!X45,'Future Project 08'!X45,'Future Project 09'!X45,CEATI!X45,USTDA_IN_BYPL!X45,'Future Project 07'!X45,Avangrid_NY!X45)</f>
        <v>0</v>
      </c>
      <c r="Y45" s="193">
        <f>SUM(NIPSCO_EMS!Y45,'Future Project 05'!Y45, 'Future Project 03'!Y45,'BWP ADMS'!Y45,'Future Project 06'!Y45,'Future Project 04'!Y45,'ISG PSEGLI'!Y45,SDGE!Y45,Lansing!Y45,UNOPS_VN!Y45,'AEP D_Nexus'!Y45,TPC!Y45,WB_EVN!Y45,'NV Energy'!Y45,'Avangrid ADMS'!Y45,USTDA_Energisa!Y45,'PEA-ProEN_TH'!Y45,ANDE_ADMS!Y45,'USTDA_EC_CELEC-EP'!Y45,MERALCO!Y45,MEC_BHER!Y45,'BWP Telecom'!Y45,'Future Project 08'!Y45,'Future Project 09'!Y45,CEATI!Y45,USTDA_IN_BYPL!Y45,'Future Project 07'!Y45,Avangrid_NY!Y45)</f>
        <v>0</v>
      </c>
      <c r="Z45" s="193">
        <f>SUM(NIPSCO_EMS!Z45,'Future Project 05'!Z45, 'Future Project 03'!Z45,'BWP ADMS'!Z45,'Future Project 06'!Z45,'Future Project 04'!Z45,'ISG PSEGLI'!Z45,SDGE!Z45,Lansing!Z45,UNOPS_VN!Z45,'AEP D_Nexus'!Z45,TPC!Z45,WB_EVN!Z45,'NV Energy'!Z45,'Avangrid ADMS'!Z45,USTDA_Energisa!Z45,'PEA-ProEN_TH'!Z45,ANDE_ADMS!Z45,'USTDA_EC_CELEC-EP'!Z45,MERALCO!Z45,MEC_BHER!Z45,'BWP Telecom'!Z45,'Future Project 08'!Z45,'Future Project 09'!Z45,CEATI!Z45,USTDA_IN_BYPL!Z45,'Future Project 07'!Z45,Avangrid_NY!Z45)</f>
        <v>0</v>
      </c>
      <c r="AA45" s="45">
        <f t="shared" si="13"/>
        <v>0</v>
      </c>
      <c r="AB45" s="45">
        <f t="shared" si="14"/>
        <v>0</v>
      </c>
      <c r="AC45" s="2">
        <f t="shared" si="15"/>
        <v>0</v>
      </c>
      <c r="AD45" s="2">
        <f t="shared" si="16"/>
        <v>0</v>
      </c>
    </row>
    <row r="46" spans="2:30" x14ac:dyDescent="0.55000000000000004">
      <c r="B46" s="74" t="s">
        <v>103</v>
      </c>
      <c r="C46" s="193">
        <f>SUM(NIPSCO_EMS!C46,'Future Project 05'!C46, 'Future Project 03'!C46,'BWP ADMS'!C46,'Future Project 06'!C46,'Future Project 04'!C46,'ISG PSEGLI'!C46,SDGE!C46,Lansing!C46,UNOPS_VN!C46,'AEP D_Nexus'!C46,TPC!C46,WB_EVN!C46,'NV Energy'!C46,'Avangrid ADMS'!C46,USTDA_Energisa!C46,'PEA-ProEN_TH'!C46,ANDE_ADMS!C46,'USTDA_EC_CELEC-EP'!C46,MERALCO!C46,MEC_BHER!C46,'BWP Telecom'!C46,'Future Project 08'!C46,'Future Project 09'!C46,CEATI!C46,USTDA_IN_BYPL!C46,'Future Project 07'!C46,Avangrid_NY!C46)</f>
        <v>0</v>
      </c>
      <c r="D46" s="193">
        <f>SUM(NIPSCO_EMS!D46,'Future Project 05'!D46, 'Future Project 03'!D46,'BWP ADMS'!D46,'Future Project 06'!D46,'Future Project 04'!D46,'ISG PSEGLI'!D46,SDGE!D46,Lansing!D46,UNOPS_VN!D46,'AEP D_Nexus'!D46,TPC!D46,WB_EVN!D46,'NV Energy'!D46,'Avangrid ADMS'!D46,USTDA_Energisa!D46,'PEA-ProEN_TH'!D46,ANDE_ADMS!D46,'USTDA_EC_CELEC-EP'!D46,MERALCO!D46,MEC_BHER!D46,'BWP Telecom'!D46,'Future Project 08'!D46,'Future Project 09'!D46,CEATI!D46,USTDA_IN_BYPL!D46,'Future Project 07'!D46,Avangrid_NY!D46)</f>
        <v>0</v>
      </c>
      <c r="E46" s="193">
        <f>SUM(NIPSCO_EMS!E46,'Future Project 05'!E46, 'Future Project 03'!E46,'BWP ADMS'!E46,'Future Project 06'!E46,'Future Project 04'!E46,'ISG PSEGLI'!E46,SDGE!E46,Lansing!E46,UNOPS_VN!E46,'AEP D_Nexus'!E46,TPC!E46,WB_EVN!E46,'NV Energy'!E46,'Avangrid ADMS'!E46,USTDA_Energisa!E46,'PEA-ProEN_TH'!E46,ANDE_ADMS!E46,'USTDA_EC_CELEC-EP'!E46,MERALCO!E46,MEC_BHER!E46,'BWP Telecom'!E46,'Future Project 08'!E46,'Future Project 09'!E46,CEATI!E46,USTDA_IN_BYPL!E46,'Future Project 07'!E46,Avangrid_NY!E46)</f>
        <v>0</v>
      </c>
      <c r="F46" s="193">
        <f>SUM(NIPSCO_EMS!F46,'Future Project 05'!F46, 'Future Project 03'!F46,'BWP ADMS'!F46,'Future Project 06'!F46,'Future Project 04'!F46,'ISG PSEGLI'!F46,SDGE!F46,Lansing!F46,UNOPS_VN!F46,'AEP D_Nexus'!F46,TPC!F46,WB_EVN!F46,'NV Energy'!F46,'Avangrid ADMS'!F46,USTDA_Energisa!F46,'PEA-ProEN_TH'!F46,ANDE_ADMS!F46,'USTDA_EC_CELEC-EP'!F46,MERALCO!F46,MEC_BHER!F46,'BWP Telecom'!F46,'Future Project 08'!F46,'Future Project 09'!F46,CEATI!F46,USTDA_IN_BYPL!F46,'Future Project 07'!F46,Avangrid_NY!F46)</f>
        <v>0</v>
      </c>
      <c r="G46" s="193">
        <f>SUM(NIPSCO_EMS!G46,'Future Project 05'!G46, 'Future Project 03'!G46,'BWP ADMS'!G46,'Future Project 06'!G46,'Future Project 04'!G46,'ISG PSEGLI'!G46,SDGE!G46,Lansing!G46,UNOPS_VN!G46,'AEP D_Nexus'!G46,TPC!G46,WB_EVN!G46,'NV Energy'!G46,'Avangrid ADMS'!G46,USTDA_Energisa!G46,'PEA-ProEN_TH'!G46,ANDE_ADMS!G46,'USTDA_EC_CELEC-EP'!G46,MERALCO!G46,MEC_BHER!G46,'BWP Telecom'!G46,'Future Project 08'!G46,'Future Project 09'!G46,CEATI!G46,USTDA_IN_BYPL!G46,'Future Project 07'!G46,Avangrid_NY!G46)</f>
        <v>0</v>
      </c>
      <c r="H46" s="193">
        <f>SUM(NIPSCO_EMS!H46,'Future Project 05'!H46, 'Future Project 03'!H46,'BWP ADMS'!H46,'Future Project 06'!H46,'Future Project 04'!H46,'ISG PSEGLI'!H46,SDGE!H46,Lansing!H46,UNOPS_VN!H46,'AEP D_Nexus'!H46,TPC!H46,WB_EVN!H46,'NV Energy'!H46,'Avangrid ADMS'!H46,USTDA_Energisa!H46,'PEA-ProEN_TH'!H46,ANDE_ADMS!H46,'USTDA_EC_CELEC-EP'!H46,MERALCO!H46,MEC_BHER!H46,'BWP Telecom'!H46,'Future Project 08'!H46,'Future Project 09'!H46,CEATI!H46,USTDA_IN_BYPL!H46,'Future Project 07'!H46,Avangrid_NY!H46)</f>
        <v>0</v>
      </c>
      <c r="I46" s="193">
        <f>SUM(NIPSCO_EMS!I46,'Future Project 05'!I46, 'Future Project 03'!I46,'BWP ADMS'!I46,'Future Project 06'!I46,'Future Project 04'!I46,'ISG PSEGLI'!I46,SDGE!I46,Lansing!I46,UNOPS_VN!I46,'AEP D_Nexus'!I46,TPC!I46,WB_EVN!I46,'NV Energy'!I46,'Avangrid ADMS'!I46,USTDA_Energisa!I46,'PEA-ProEN_TH'!I46,ANDE_ADMS!I46,'USTDA_EC_CELEC-EP'!I46,MERALCO!I46,MEC_BHER!I46,'BWP Telecom'!I46,'Future Project 08'!I46,'Future Project 09'!I46,CEATI!I46,USTDA_IN_BYPL!I46,'Future Project 07'!I46,Avangrid_NY!I46)</f>
        <v>0</v>
      </c>
      <c r="J46" s="193">
        <f>SUM(NIPSCO_EMS!J46,'Future Project 05'!J46, 'Future Project 03'!J46,'BWP ADMS'!J46,'Future Project 06'!J46,'Future Project 04'!J46,'ISG PSEGLI'!J46,SDGE!J46,Lansing!J46,UNOPS_VN!J46,'AEP D_Nexus'!J46,TPC!J46,WB_EVN!J46,'NV Energy'!J46,'Avangrid ADMS'!J46,USTDA_Energisa!J46,'PEA-ProEN_TH'!J46,ANDE_ADMS!J46,'USTDA_EC_CELEC-EP'!J46,MERALCO!J46,MEC_BHER!J46,'BWP Telecom'!J46,'Future Project 08'!J46,'Future Project 09'!J46,CEATI!J46,USTDA_IN_BYPL!J46,'Future Project 07'!J46,Avangrid_NY!J46)</f>
        <v>0</v>
      </c>
      <c r="K46" s="193">
        <f>SUM(NIPSCO_EMS!K46,'Future Project 05'!K46, 'Future Project 03'!K46,'BWP ADMS'!K46,'Future Project 06'!K46,'Future Project 04'!K46,'ISG PSEGLI'!K46,SDGE!K46,Lansing!K46,UNOPS_VN!K46,'AEP D_Nexus'!K46,TPC!K46,WB_EVN!K46,'NV Energy'!K46,'Avangrid ADMS'!K46,USTDA_Energisa!K46,'PEA-ProEN_TH'!K46,ANDE_ADMS!K46,'USTDA_EC_CELEC-EP'!K46,MERALCO!K46,MEC_BHER!K46,'BWP Telecom'!K46,'Future Project 08'!K46,'Future Project 09'!K46,CEATI!K46,USTDA_IN_BYPL!K46,'Future Project 07'!K46,Avangrid_NY!K46)</f>
        <v>40</v>
      </c>
      <c r="L46" s="193">
        <f>SUM(NIPSCO_EMS!L46,'Future Project 05'!L46, 'Future Project 03'!L46,'BWP ADMS'!L46,'Future Project 06'!L46,'Future Project 04'!L46,'ISG PSEGLI'!L46,SDGE!L46,Lansing!L46,UNOPS_VN!L46,'AEP D_Nexus'!L46,TPC!L46,WB_EVN!L46,'NV Energy'!L46,'Avangrid ADMS'!L46,USTDA_Energisa!L46,'PEA-ProEN_TH'!L46,ANDE_ADMS!L46,'USTDA_EC_CELEC-EP'!L46,MERALCO!L46,MEC_BHER!L46,'BWP Telecom'!L46,'Future Project 08'!L46,'Future Project 09'!L46,CEATI!L46,USTDA_IN_BYPL!L46,'Future Project 07'!L46,Avangrid_NY!L46)</f>
        <v>13</v>
      </c>
      <c r="M46" s="193">
        <f>SUM(NIPSCO_EMS!M46,'Future Project 05'!M46, 'Future Project 03'!M46,'BWP ADMS'!M46,'Future Project 06'!M46,'Future Project 04'!M46,'ISG PSEGLI'!M46,SDGE!M46,Lansing!M46,UNOPS_VN!M46,'AEP D_Nexus'!M46,TPC!M46,WB_EVN!M46,'NV Energy'!M46,'Avangrid ADMS'!M46,USTDA_Energisa!M46,'PEA-ProEN_TH'!M46,ANDE_ADMS!M46,'USTDA_EC_CELEC-EP'!M46,MERALCO!M46,MEC_BHER!M46,'BWP Telecom'!M46,'Future Project 08'!M46,'Future Project 09'!M46,CEATI!M46,USTDA_IN_BYPL!M46,'Future Project 07'!M46,Avangrid_NY!M46)</f>
        <v>62</v>
      </c>
      <c r="N46" s="193">
        <f>SUM(NIPSCO_EMS!N46,'Future Project 05'!N46, 'Future Project 03'!N46,'BWP ADMS'!N46,'Future Project 06'!N46,'Future Project 04'!N46,'ISG PSEGLI'!N46,SDGE!N46,Lansing!N46,UNOPS_VN!N46,'AEP D_Nexus'!N46,TPC!N46,WB_EVN!N46,'NV Energy'!N46,'Avangrid ADMS'!N46,USTDA_Energisa!N46,'PEA-ProEN_TH'!N46,ANDE_ADMS!N46,'USTDA_EC_CELEC-EP'!N46,MERALCO!N46,MEC_BHER!N46,'BWP Telecom'!N46,'Future Project 08'!N46,'Future Project 09'!N46,CEATI!N46,USTDA_IN_BYPL!N46,'Future Project 07'!N46,Avangrid_NY!N46)</f>
        <v>8</v>
      </c>
      <c r="O46" s="193">
        <f>SUM(NIPSCO_EMS!O46,'Future Project 05'!O46, 'Future Project 03'!O46,'BWP ADMS'!O46,'Future Project 06'!O46,'Future Project 04'!O46,'ISG PSEGLI'!O46,SDGE!O46,Lansing!O46,UNOPS_VN!O46,'AEP D_Nexus'!O46,TPC!O46,WB_EVN!O46,'NV Energy'!O46,'Avangrid ADMS'!O46,USTDA_Energisa!O46,'PEA-ProEN_TH'!O46,ANDE_ADMS!O46,'USTDA_EC_CELEC-EP'!O46,MERALCO!O46,MEC_BHER!O46,'BWP Telecom'!O46,'Future Project 08'!O46,'Future Project 09'!O46,CEATI!O46,USTDA_IN_BYPL!O46,'Future Project 07'!O46,Avangrid_NY!O46)</f>
        <v>0</v>
      </c>
      <c r="P46" s="193">
        <f>SUM(NIPSCO_EMS!P46,'Future Project 05'!P46, 'Future Project 03'!P46,'BWP ADMS'!P46,'Future Project 06'!P46,'Future Project 04'!P46,'ISG PSEGLI'!P46,SDGE!P46,Lansing!P46,UNOPS_VN!P46,'AEP D_Nexus'!P46,TPC!P46,WB_EVN!P46,'NV Energy'!P46,'Avangrid ADMS'!P46,USTDA_Energisa!P46,'PEA-ProEN_TH'!P46,ANDE_ADMS!P46,'USTDA_EC_CELEC-EP'!P46,MERALCO!P46,MEC_BHER!P46,'BWP Telecom'!P46,'Future Project 08'!P46,'Future Project 09'!P46,CEATI!P46,USTDA_IN_BYPL!P46,'Future Project 07'!P46,Avangrid_NY!P46)</f>
        <v>0</v>
      </c>
      <c r="Q46" s="193">
        <f>SUM(NIPSCO_EMS!Q46,'Future Project 05'!Q46, 'Future Project 03'!Q46,'BWP ADMS'!Q46,'Future Project 06'!Q46,'Future Project 04'!Q46,'ISG PSEGLI'!Q46,SDGE!Q46,Lansing!Q46,UNOPS_VN!Q46,'AEP D_Nexus'!Q46,TPC!Q46,WB_EVN!Q46,'NV Energy'!Q46,'Avangrid ADMS'!Q46,USTDA_Energisa!Q46,'PEA-ProEN_TH'!Q46,ANDE_ADMS!Q46,'USTDA_EC_CELEC-EP'!Q46,MERALCO!Q46,MEC_BHER!Q46,'BWP Telecom'!Q46,'Future Project 08'!Q46,'Future Project 09'!Q46,CEATI!Q46,USTDA_IN_BYPL!Q46,'Future Project 07'!Q46,Avangrid_NY!Q46)</f>
        <v>0</v>
      </c>
      <c r="R46" s="193">
        <f>SUM(NIPSCO_EMS!R46,'Future Project 05'!R46, 'Future Project 03'!R46,'BWP ADMS'!R46,'Future Project 06'!R46,'Future Project 04'!R46,'ISG PSEGLI'!R46,SDGE!R46,Lansing!R46,UNOPS_VN!R46,'AEP D_Nexus'!R46,TPC!R46,WB_EVN!R46,'NV Energy'!R46,'Avangrid ADMS'!R46,USTDA_Energisa!R46,'PEA-ProEN_TH'!R46,ANDE_ADMS!R46,'USTDA_EC_CELEC-EP'!R46,MERALCO!R46,MEC_BHER!R46,'BWP Telecom'!R46,'Future Project 08'!R46,'Future Project 09'!R46,CEATI!R46,USTDA_IN_BYPL!R46,'Future Project 07'!R46,Avangrid_NY!R46)</f>
        <v>0</v>
      </c>
      <c r="S46" s="193">
        <f>SUM(NIPSCO_EMS!S46,'Future Project 05'!S46, 'Future Project 03'!S46,'BWP ADMS'!S46,'Future Project 06'!S46,'Future Project 04'!S46,'ISG PSEGLI'!S46,SDGE!S46,Lansing!S46,UNOPS_VN!S46,'AEP D_Nexus'!S46,TPC!S46,WB_EVN!S46,'NV Energy'!S46,'Avangrid ADMS'!S46,USTDA_Energisa!S46,'PEA-ProEN_TH'!S46,ANDE_ADMS!S46,'USTDA_EC_CELEC-EP'!S46,MERALCO!S46,MEC_BHER!S46,'BWP Telecom'!S46,'Future Project 08'!S46,'Future Project 09'!S46,CEATI!S46,USTDA_IN_BYPL!S46,'Future Project 07'!S46,Avangrid_NY!S46)</f>
        <v>0</v>
      </c>
      <c r="T46" s="193">
        <f>SUM(NIPSCO_EMS!T46,'Future Project 05'!T46, 'Future Project 03'!T46,'BWP ADMS'!T46,'Future Project 06'!T46,'Future Project 04'!T46,'ISG PSEGLI'!T46,SDGE!T46,Lansing!T46,UNOPS_VN!T46,'AEP D_Nexus'!T46,TPC!T46,WB_EVN!T46,'NV Energy'!T46,'Avangrid ADMS'!T46,USTDA_Energisa!T46,'PEA-ProEN_TH'!T46,ANDE_ADMS!T46,'USTDA_EC_CELEC-EP'!T46,MERALCO!T46,MEC_BHER!T46,'BWP Telecom'!T46,'Future Project 08'!T46,'Future Project 09'!T46,CEATI!T46,USTDA_IN_BYPL!T46,'Future Project 07'!T46,Avangrid_NY!T46)</f>
        <v>0</v>
      </c>
      <c r="U46" s="193">
        <f>SUM(NIPSCO_EMS!U46,'Future Project 05'!U46, 'Future Project 03'!U46,'BWP ADMS'!U46,'Future Project 06'!U46,'Future Project 04'!U46,'ISG PSEGLI'!U46,SDGE!U46,Lansing!U46,UNOPS_VN!U46,'AEP D_Nexus'!U46,TPC!U46,WB_EVN!U46,'NV Energy'!U46,'Avangrid ADMS'!U46,USTDA_Energisa!U46,'PEA-ProEN_TH'!U46,ANDE_ADMS!U46,'USTDA_EC_CELEC-EP'!U46,MERALCO!U46,MEC_BHER!U46,'BWP Telecom'!U46,'Future Project 08'!U46,'Future Project 09'!U46,CEATI!U46,USTDA_IN_BYPL!U46,'Future Project 07'!U46,Avangrid_NY!U46)</f>
        <v>0</v>
      </c>
      <c r="V46" s="193">
        <f>SUM(NIPSCO_EMS!V46,'Future Project 05'!V46, 'Future Project 03'!V46,'BWP ADMS'!V46,'Future Project 06'!V46,'Future Project 04'!V46,'ISG PSEGLI'!V46,SDGE!V46,Lansing!V46,UNOPS_VN!V46,'AEP D_Nexus'!V46,TPC!V46,WB_EVN!V46,'NV Energy'!V46,'Avangrid ADMS'!V46,USTDA_Energisa!V46,'PEA-ProEN_TH'!V46,ANDE_ADMS!V46,'USTDA_EC_CELEC-EP'!V46,MERALCO!V46,MEC_BHER!V46,'BWP Telecom'!V46,'Future Project 08'!V46,'Future Project 09'!V46,CEATI!V46,USTDA_IN_BYPL!V46,'Future Project 07'!V46,Avangrid_NY!V46)</f>
        <v>0</v>
      </c>
      <c r="W46" s="193">
        <f>SUM(NIPSCO_EMS!W46,'Future Project 05'!W46, 'Future Project 03'!W46,'BWP ADMS'!W46,'Future Project 06'!W46,'Future Project 04'!W46,'ISG PSEGLI'!W46,SDGE!W46,Lansing!W46,UNOPS_VN!W46,'AEP D_Nexus'!W46,TPC!W46,WB_EVN!W46,'NV Energy'!W46,'Avangrid ADMS'!W46,USTDA_Energisa!W46,'PEA-ProEN_TH'!W46,ANDE_ADMS!W46,'USTDA_EC_CELEC-EP'!W46,MERALCO!W46,MEC_BHER!W46,'BWP Telecom'!W46,'Future Project 08'!W46,'Future Project 09'!W46,CEATI!W46,USTDA_IN_BYPL!W46,'Future Project 07'!W46,Avangrid_NY!W46)</f>
        <v>0</v>
      </c>
      <c r="X46" s="193">
        <f>SUM(NIPSCO_EMS!X46,'Future Project 05'!X46, 'Future Project 03'!X46,'BWP ADMS'!X46,'Future Project 06'!X46,'Future Project 04'!X46,'ISG PSEGLI'!X46,SDGE!X46,Lansing!X46,UNOPS_VN!X46,'AEP D_Nexus'!X46,TPC!X46,WB_EVN!X46,'NV Energy'!X46,'Avangrid ADMS'!X46,USTDA_Energisa!X46,'PEA-ProEN_TH'!X46,ANDE_ADMS!X46,'USTDA_EC_CELEC-EP'!X46,MERALCO!X46,MEC_BHER!X46,'BWP Telecom'!X46,'Future Project 08'!X46,'Future Project 09'!X46,CEATI!X46,USTDA_IN_BYPL!X46,'Future Project 07'!X46,Avangrid_NY!X46)</f>
        <v>0</v>
      </c>
      <c r="Y46" s="193">
        <f>SUM(NIPSCO_EMS!Y46,'Future Project 05'!Y46, 'Future Project 03'!Y46,'BWP ADMS'!Y46,'Future Project 06'!Y46,'Future Project 04'!Y46,'ISG PSEGLI'!Y46,SDGE!Y46,Lansing!Y46,UNOPS_VN!Y46,'AEP D_Nexus'!Y46,TPC!Y46,WB_EVN!Y46,'NV Energy'!Y46,'Avangrid ADMS'!Y46,USTDA_Energisa!Y46,'PEA-ProEN_TH'!Y46,ANDE_ADMS!Y46,'USTDA_EC_CELEC-EP'!Y46,MERALCO!Y46,MEC_BHER!Y46,'BWP Telecom'!Y46,'Future Project 08'!Y46,'Future Project 09'!Y46,CEATI!Y46,USTDA_IN_BYPL!Y46,'Future Project 07'!Y46,Avangrid_NY!Y46)</f>
        <v>0</v>
      </c>
      <c r="Z46" s="193">
        <f>SUM(NIPSCO_EMS!Z46,'Future Project 05'!Z46, 'Future Project 03'!Z46,'BWP ADMS'!Z46,'Future Project 06'!Z46,'Future Project 04'!Z46,'ISG PSEGLI'!Z46,SDGE!Z46,Lansing!Z46,UNOPS_VN!Z46,'AEP D_Nexus'!Z46,TPC!Z46,WB_EVN!Z46,'NV Energy'!Z46,'Avangrid ADMS'!Z46,USTDA_Energisa!Z46,'PEA-ProEN_TH'!Z46,ANDE_ADMS!Z46,'USTDA_EC_CELEC-EP'!Z46,MERALCO!Z46,MEC_BHER!Z46,'BWP Telecom'!Z46,'Future Project 08'!Z46,'Future Project 09'!Z46,CEATI!Z46,USTDA_IN_BYPL!Z46,'Future Project 07'!Z46,Avangrid_NY!Z46)</f>
        <v>0</v>
      </c>
      <c r="AA46" s="45">
        <f t="shared" si="13"/>
        <v>53</v>
      </c>
      <c r="AB46" s="45">
        <f t="shared" si="14"/>
        <v>123</v>
      </c>
      <c r="AC46" s="2">
        <f t="shared" si="15"/>
        <v>3.8517441860465115E-2</v>
      </c>
      <c r="AD46" s="2">
        <f t="shared" si="16"/>
        <v>6.1746987951807226E-2</v>
      </c>
    </row>
    <row r="47" spans="2:30" x14ac:dyDescent="0.55000000000000004">
      <c r="B47" s="74" t="s">
        <v>104</v>
      </c>
      <c r="C47" s="193">
        <f>SUM(NIPSCO_EMS!C47,'Future Project 05'!C47, 'Future Project 03'!C47,'BWP ADMS'!C47,'Future Project 06'!C47,'Future Project 04'!C47,'ISG PSEGLI'!C47,SDGE!C47,Lansing!C47,UNOPS_VN!C47,'AEP D_Nexus'!C47,TPC!C47,WB_EVN!C47,'NV Energy'!C47,'Avangrid ADMS'!C47,USTDA_Energisa!C47,'PEA-ProEN_TH'!C47,ANDE_ADMS!C47,'USTDA_EC_CELEC-EP'!C47,MERALCO!C47,MEC_BHER!C47,'BWP Telecom'!C47,'Future Project 08'!C47,'Future Project 09'!C47,CEATI!C47,USTDA_IN_BYPL!C47,'Future Project 07'!C47,Avangrid_NY!C47)</f>
        <v>0</v>
      </c>
      <c r="D47" s="193">
        <f>SUM(NIPSCO_EMS!D47,'Future Project 05'!D47, 'Future Project 03'!D47,'BWP ADMS'!D47,'Future Project 06'!D47,'Future Project 04'!D47,'ISG PSEGLI'!D47,SDGE!D47,Lansing!D47,UNOPS_VN!D47,'AEP D_Nexus'!D47,TPC!D47,WB_EVN!D47,'NV Energy'!D47,'Avangrid ADMS'!D47,USTDA_Energisa!D47,'PEA-ProEN_TH'!D47,ANDE_ADMS!D47,'USTDA_EC_CELEC-EP'!D47,MERALCO!D47,MEC_BHER!D47,'BWP Telecom'!D47,'Future Project 08'!D47,'Future Project 09'!D47,CEATI!D47,USTDA_IN_BYPL!D47,'Future Project 07'!D47,Avangrid_NY!D47)</f>
        <v>0</v>
      </c>
      <c r="E47" s="193">
        <f>SUM(NIPSCO_EMS!E47,'Future Project 05'!E47, 'Future Project 03'!E47,'BWP ADMS'!E47,'Future Project 06'!E47,'Future Project 04'!E47,'ISG PSEGLI'!E47,SDGE!E47,Lansing!E47,UNOPS_VN!E47,'AEP D_Nexus'!E47,TPC!E47,WB_EVN!E47,'NV Energy'!E47,'Avangrid ADMS'!E47,USTDA_Energisa!E47,'PEA-ProEN_TH'!E47,ANDE_ADMS!E47,'USTDA_EC_CELEC-EP'!E47,MERALCO!E47,MEC_BHER!E47,'BWP Telecom'!E47,'Future Project 08'!E47,'Future Project 09'!E47,CEATI!E47,USTDA_IN_BYPL!E47,'Future Project 07'!E47,Avangrid_NY!E47)</f>
        <v>0</v>
      </c>
      <c r="F47" s="193">
        <f>SUM(NIPSCO_EMS!F47,'Future Project 05'!F47, 'Future Project 03'!F47,'BWP ADMS'!F47,'Future Project 06'!F47,'Future Project 04'!F47,'ISG PSEGLI'!F47,SDGE!F47,Lansing!F47,UNOPS_VN!F47,'AEP D_Nexus'!F47,TPC!F47,WB_EVN!F47,'NV Energy'!F47,'Avangrid ADMS'!F47,USTDA_Energisa!F47,'PEA-ProEN_TH'!F47,ANDE_ADMS!F47,'USTDA_EC_CELEC-EP'!F47,MERALCO!F47,MEC_BHER!F47,'BWP Telecom'!F47,'Future Project 08'!F47,'Future Project 09'!F47,CEATI!F47,USTDA_IN_BYPL!F47,'Future Project 07'!F47,Avangrid_NY!F47)</f>
        <v>0</v>
      </c>
      <c r="G47" s="193">
        <f>SUM(NIPSCO_EMS!G47,'Future Project 05'!G47, 'Future Project 03'!G47,'BWP ADMS'!G47,'Future Project 06'!G47,'Future Project 04'!G47,'ISG PSEGLI'!G47,SDGE!G47,Lansing!G47,UNOPS_VN!G47,'AEP D_Nexus'!G47,TPC!G47,WB_EVN!G47,'NV Energy'!G47,'Avangrid ADMS'!G47,USTDA_Energisa!G47,'PEA-ProEN_TH'!G47,ANDE_ADMS!G47,'USTDA_EC_CELEC-EP'!G47,MERALCO!G47,MEC_BHER!G47,'BWP Telecom'!G47,'Future Project 08'!G47,'Future Project 09'!G47,CEATI!G47,USTDA_IN_BYPL!G47,'Future Project 07'!G47,Avangrid_NY!G47)</f>
        <v>0</v>
      </c>
      <c r="H47" s="193">
        <f>SUM(NIPSCO_EMS!H47,'Future Project 05'!H47, 'Future Project 03'!H47,'BWP ADMS'!H47,'Future Project 06'!H47,'Future Project 04'!H47,'ISG PSEGLI'!H47,SDGE!H47,Lansing!H47,UNOPS_VN!H47,'AEP D_Nexus'!H47,TPC!H47,WB_EVN!H47,'NV Energy'!H47,'Avangrid ADMS'!H47,USTDA_Energisa!H47,'PEA-ProEN_TH'!H47,ANDE_ADMS!H47,'USTDA_EC_CELEC-EP'!H47,MERALCO!H47,MEC_BHER!H47,'BWP Telecom'!H47,'Future Project 08'!H47,'Future Project 09'!H47,CEATI!H47,USTDA_IN_BYPL!H47,'Future Project 07'!H47,Avangrid_NY!H47)</f>
        <v>0</v>
      </c>
      <c r="I47" s="193">
        <f>SUM(NIPSCO_EMS!I47,'Future Project 05'!I47, 'Future Project 03'!I47,'BWP ADMS'!I47,'Future Project 06'!I47,'Future Project 04'!I47,'ISG PSEGLI'!I47,SDGE!I47,Lansing!I47,UNOPS_VN!I47,'AEP D_Nexus'!I47,TPC!I47,WB_EVN!I47,'NV Energy'!I47,'Avangrid ADMS'!I47,USTDA_Energisa!I47,'PEA-ProEN_TH'!I47,ANDE_ADMS!I47,'USTDA_EC_CELEC-EP'!I47,MERALCO!I47,MEC_BHER!I47,'BWP Telecom'!I47,'Future Project 08'!I47,'Future Project 09'!I47,CEATI!I47,USTDA_IN_BYPL!I47,'Future Project 07'!I47,Avangrid_NY!I47)</f>
        <v>0</v>
      </c>
      <c r="J47" s="193">
        <f>SUM(NIPSCO_EMS!J47,'Future Project 05'!J47, 'Future Project 03'!J47,'BWP ADMS'!J47,'Future Project 06'!J47,'Future Project 04'!J47,'ISG PSEGLI'!J47,SDGE!J47,Lansing!J47,UNOPS_VN!J47,'AEP D_Nexus'!J47,TPC!J47,WB_EVN!J47,'NV Energy'!J47,'Avangrid ADMS'!J47,USTDA_Energisa!J47,'PEA-ProEN_TH'!J47,ANDE_ADMS!J47,'USTDA_EC_CELEC-EP'!J47,MERALCO!J47,MEC_BHER!J47,'BWP Telecom'!J47,'Future Project 08'!J47,'Future Project 09'!J47,CEATI!J47,USTDA_IN_BYPL!J47,'Future Project 07'!J47,Avangrid_NY!J47)</f>
        <v>0</v>
      </c>
      <c r="K47" s="193">
        <f>SUM(NIPSCO_EMS!K47,'Future Project 05'!K47, 'Future Project 03'!K47,'BWP ADMS'!K47,'Future Project 06'!K47,'Future Project 04'!K47,'ISG PSEGLI'!K47,SDGE!K47,Lansing!K47,UNOPS_VN!K47,'AEP D_Nexus'!K47,TPC!K47,WB_EVN!K47,'NV Energy'!K47,'Avangrid ADMS'!K47,USTDA_Energisa!K47,'PEA-ProEN_TH'!K47,ANDE_ADMS!K47,'USTDA_EC_CELEC-EP'!K47,MERALCO!K47,MEC_BHER!K47,'BWP Telecom'!K47,'Future Project 08'!K47,'Future Project 09'!K47,CEATI!K47,USTDA_IN_BYPL!K47,'Future Project 07'!K47,Avangrid_NY!K47)</f>
        <v>0</v>
      </c>
      <c r="L47" s="193">
        <f>SUM(NIPSCO_EMS!L47,'Future Project 05'!L47, 'Future Project 03'!L47,'BWP ADMS'!L47,'Future Project 06'!L47,'Future Project 04'!L47,'ISG PSEGLI'!L47,SDGE!L47,Lansing!L47,UNOPS_VN!L47,'AEP D_Nexus'!L47,TPC!L47,WB_EVN!L47,'NV Energy'!L47,'Avangrid ADMS'!L47,USTDA_Energisa!L47,'PEA-ProEN_TH'!L47,ANDE_ADMS!L47,'USTDA_EC_CELEC-EP'!L47,MERALCO!L47,MEC_BHER!L47,'BWP Telecom'!L47,'Future Project 08'!L47,'Future Project 09'!L47,CEATI!L47,USTDA_IN_BYPL!L47,'Future Project 07'!L47,Avangrid_NY!L47)</f>
        <v>0</v>
      </c>
      <c r="M47" s="193">
        <f>SUM(NIPSCO_EMS!M47,'Future Project 05'!M47, 'Future Project 03'!M47,'BWP ADMS'!M47,'Future Project 06'!M47,'Future Project 04'!M47,'ISG PSEGLI'!M47,SDGE!M47,Lansing!M47,UNOPS_VN!M47,'AEP D_Nexus'!M47,TPC!M47,WB_EVN!M47,'NV Energy'!M47,'Avangrid ADMS'!M47,USTDA_Energisa!M47,'PEA-ProEN_TH'!M47,ANDE_ADMS!M47,'USTDA_EC_CELEC-EP'!M47,MERALCO!M47,MEC_BHER!M47,'BWP Telecom'!M47,'Future Project 08'!M47,'Future Project 09'!M47,CEATI!M47,USTDA_IN_BYPL!M47,'Future Project 07'!M47,Avangrid_NY!M47)</f>
        <v>0</v>
      </c>
      <c r="N47" s="193">
        <f>SUM(NIPSCO_EMS!N47,'Future Project 05'!N47, 'Future Project 03'!N47,'BWP ADMS'!N47,'Future Project 06'!N47,'Future Project 04'!N47,'ISG PSEGLI'!N47,SDGE!N47,Lansing!N47,UNOPS_VN!N47,'AEP D_Nexus'!N47,TPC!N47,WB_EVN!N47,'NV Energy'!N47,'Avangrid ADMS'!N47,USTDA_Energisa!N47,'PEA-ProEN_TH'!N47,ANDE_ADMS!N47,'USTDA_EC_CELEC-EP'!N47,MERALCO!N47,MEC_BHER!N47,'BWP Telecom'!N47,'Future Project 08'!N47,'Future Project 09'!N47,CEATI!N47,USTDA_IN_BYPL!N47,'Future Project 07'!N47,Avangrid_NY!N47)</f>
        <v>0</v>
      </c>
      <c r="O47" s="193">
        <f>SUM(NIPSCO_EMS!O47,'Future Project 05'!O47, 'Future Project 03'!O47,'BWP ADMS'!O47,'Future Project 06'!O47,'Future Project 04'!O47,'ISG PSEGLI'!O47,SDGE!O47,Lansing!O47,UNOPS_VN!O47,'AEP D_Nexus'!O47,TPC!O47,WB_EVN!O47,'NV Energy'!O47,'Avangrid ADMS'!O47,USTDA_Energisa!O47,'PEA-ProEN_TH'!O47,ANDE_ADMS!O47,'USTDA_EC_CELEC-EP'!O47,MERALCO!O47,MEC_BHER!O47,'BWP Telecom'!O47,'Future Project 08'!O47,'Future Project 09'!O47,CEATI!O47,USTDA_IN_BYPL!O47,'Future Project 07'!O47,Avangrid_NY!O47)</f>
        <v>0</v>
      </c>
      <c r="P47" s="193">
        <f>SUM(NIPSCO_EMS!P47,'Future Project 05'!P47, 'Future Project 03'!P47,'BWP ADMS'!P47,'Future Project 06'!P47,'Future Project 04'!P47,'ISG PSEGLI'!P47,SDGE!P47,Lansing!P47,UNOPS_VN!P47,'AEP D_Nexus'!P47,TPC!P47,WB_EVN!P47,'NV Energy'!P47,'Avangrid ADMS'!P47,USTDA_Energisa!P47,'PEA-ProEN_TH'!P47,ANDE_ADMS!P47,'USTDA_EC_CELEC-EP'!P47,MERALCO!P47,MEC_BHER!P47,'BWP Telecom'!P47,'Future Project 08'!P47,'Future Project 09'!P47,CEATI!P47,USTDA_IN_BYPL!P47,'Future Project 07'!P47,Avangrid_NY!P47)</f>
        <v>0</v>
      </c>
      <c r="Q47" s="193">
        <f>SUM(NIPSCO_EMS!Q47,'Future Project 05'!Q47, 'Future Project 03'!Q47,'BWP ADMS'!Q47,'Future Project 06'!Q47,'Future Project 04'!Q47,'ISG PSEGLI'!Q47,SDGE!Q47,Lansing!Q47,UNOPS_VN!Q47,'AEP D_Nexus'!Q47,TPC!Q47,WB_EVN!Q47,'NV Energy'!Q47,'Avangrid ADMS'!Q47,USTDA_Energisa!Q47,'PEA-ProEN_TH'!Q47,ANDE_ADMS!Q47,'USTDA_EC_CELEC-EP'!Q47,MERALCO!Q47,MEC_BHER!Q47,'BWP Telecom'!Q47,'Future Project 08'!Q47,'Future Project 09'!Q47,CEATI!Q47,USTDA_IN_BYPL!Q47,'Future Project 07'!Q47,Avangrid_NY!Q47)</f>
        <v>0</v>
      </c>
      <c r="R47" s="193">
        <f>SUM(NIPSCO_EMS!R47,'Future Project 05'!R47, 'Future Project 03'!R47,'BWP ADMS'!R47,'Future Project 06'!R47,'Future Project 04'!R47,'ISG PSEGLI'!R47,SDGE!R47,Lansing!R47,UNOPS_VN!R47,'AEP D_Nexus'!R47,TPC!R47,WB_EVN!R47,'NV Energy'!R47,'Avangrid ADMS'!R47,USTDA_Energisa!R47,'PEA-ProEN_TH'!R47,ANDE_ADMS!R47,'USTDA_EC_CELEC-EP'!R47,MERALCO!R47,MEC_BHER!R47,'BWP Telecom'!R47,'Future Project 08'!R47,'Future Project 09'!R47,CEATI!R47,USTDA_IN_BYPL!R47,'Future Project 07'!R47,Avangrid_NY!R47)</f>
        <v>0</v>
      </c>
      <c r="S47" s="193">
        <f>SUM(NIPSCO_EMS!S47,'Future Project 05'!S47, 'Future Project 03'!S47,'BWP ADMS'!S47,'Future Project 06'!S47,'Future Project 04'!S47,'ISG PSEGLI'!S47,SDGE!S47,Lansing!S47,UNOPS_VN!S47,'AEP D_Nexus'!S47,TPC!S47,WB_EVN!S47,'NV Energy'!S47,'Avangrid ADMS'!S47,USTDA_Energisa!S47,'PEA-ProEN_TH'!S47,ANDE_ADMS!S47,'USTDA_EC_CELEC-EP'!S47,MERALCO!S47,MEC_BHER!S47,'BWP Telecom'!S47,'Future Project 08'!S47,'Future Project 09'!S47,CEATI!S47,USTDA_IN_BYPL!S47,'Future Project 07'!S47,Avangrid_NY!S47)</f>
        <v>0</v>
      </c>
      <c r="T47" s="193">
        <f>SUM(NIPSCO_EMS!T47,'Future Project 05'!T47, 'Future Project 03'!T47,'BWP ADMS'!T47,'Future Project 06'!T47,'Future Project 04'!T47,'ISG PSEGLI'!T47,SDGE!T47,Lansing!T47,UNOPS_VN!T47,'AEP D_Nexus'!T47,TPC!T47,WB_EVN!T47,'NV Energy'!T47,'Avangrid ADMS'!T47,USTDA_Energisa!T47,'PEA-ProEN_TH'!T47,ANDE_ADMS!T47,'USTDA_EC_CELEC-EP'!T47,MERALCO!T47,MEC_BHER!T47,'BWP Telecom'!T47,'Future Project 08'!T47,'Future Project 09'!T47,CEATI!T47,USTDA_IN_BYPL!T47,'Future Project 07'!T47,Avangrid_NY!T47)</f>
        <v>0</v>
      </c>
      <c r="U47" s="193">
        <f>SUM(NIPSCO_EMS!U47,'Future Project 05'!U47, 'Future Project 03'!U47,'BWP ADMS'!U47,'Future Project 06'!U47,'Future Project 04'!U47,'ISG PSEGLI'!U47,SDGE!U47,Lansing!U47,UNOPS_VN!U47,'AEP D_Nexus'!U47,TPC!U47,WB_EVN!U47,'NV Energy'!U47,'Avangrid ADMS'!U47,USTDA_Energisa!U47,'PEA-ProEN_TH'!U47,ANDE_ADMS!U47,'USTDA_EC_CELEC-EP'!U47,MERALCO!U47,MEC_BHER!U47,'BWP Telecom'!U47,'Future Project 08'!U47,'Future Project 09'!U47,CEATI!U47,USTDA_IN_BYPL!U47,'Future Project 07'!U47,Avangrid_NY!U47)</f>
        <v>0</v>
      </c>
      <c r="V47" s="193">
        <f>SUM(NIPSCO_EMS!V47,'Future Project 05'!V47, 'Future Project 03'!V47,'BWP ADMS'!V47,'Future Project 06'!V47,'Future Project 04'!V47,'ISG PSEGLI'!V47,SDGE!V47,Lansing!V47,UNOPS_VN!V47,'AEP D_Nexus'!V47,TPC!V47,WB_EVN!V47,'NV Energy'!V47,'Avangrid ADMS'!V47,USTDA_Energisa!V47,'PEA-ProEN_TH'!V47,ANDE_ADMS!V47,'USTDA_EC_CELEC-EP'!V47,MERALCO!V47,MEC_BHER!V47,'BWP Telecom'!V47,'Future Project 08'!V47,'Future Project 09'!V47,CEATI!V47,USTDA_IN_BYPL!V47,'Future Project 07'!V47,Avangrid_NY!V47)</f>
        <v>0</v>
      </c>
      <c r="W47" s="193">
        <f>SUM(NIPSCO_EMS!W47,'Future Project 05'!W47, 'Future Project 03'!W47,'BWP ADMS'!W47,'Future Project 06'!W47,'Future Project 04'!W47,'ISG PSEGLI'!W47,SDGE!W47,Lansing!W47,UNOPS_VN!W47,'AEP D_Nexus'!W47,TPC!W47,WB_EVN!W47,'NV Energy'!W47,'Avangrid ADMS'!W47,USTDA_Energisa!W47,'PEA-ProEN_TH'!W47,ANDE_ADMS!W47,'USTDA_EC_CELEC-EP'!W47,MERALCO!W47,MEC_BHER!W47,'BWP Telecom'!W47,'Future Project 08'!W47,'Future Project 09'!W47,CEATI!W47,USTDA_IN_BYPL!W47,'Future Project 07'!W47,Avangrid_NY!W47)</f>
        <v>0</v>
      </c>
      <c r="X47" s="193">
        <f>SUM(NIPSCO_EMS!X47,'Future Project 05'!X47, 'Future Project 03'!X47,'BWP ADMS'!X47,'Future Project 06'!X47,'Future Project 04'!X47,'ISG PSEGLI'!X47,SDGE!X47,Lansing!X47,UNOPS_VN!X47,'AEP D_Nexus'!X47,TPC!X47,WB_EVN!X47,'NV Energy'!X47,'Avangrid ADMS'!X47,USTDA_Energisa!X47,'PEA-ProEN_TH'!X47,ANDE_ADMS!X47,'USTDA_EC_CELEC-EP'!X47,MERALCO!X47,MEC_BHER!X47,'BWP Telecom'!X47,'Future Project 08'!X47,'Future Project 09'!X47,CEATI!X47,USTDA_IN_BYPL!X47,'Future Project 07'!X47,Avangrid_NY!X47)</f>
        <v>0</v>
      </c>
      <c r="Y47" s="193">
        <f>SUM(NIPSCO_EMS!Y47,'Future Project 05'!Y47, 'Future Project 03'!Y47,'BWP ADMS'!Y47,'Future Project 06'!Y47,'Future Project 04'!Y47,'ISG PSEGLI'!Y47,SDGE!Y47,Lansing!Y47,UNOPS_VN!Y47,'AEP D_Nexus'!Y47,TPC!Y47,WB_EVN!Y47,'NV Energy'!Y47,'Avangrid ADMS'!Y47,USTDA_Energisa!Y47,'PEA-ProEN_TH'!Y47,ANDE_ADMS!Y47,'USTDA_EC_CELEC-EP'!Y47,MERALCO!Y47,MEC_BHER!Y47,'BWP Telecom'!Y47,'Future Project 08'!Y47,'Future Project 09'!Y47,CEATI!Y47,USTDA_IN_BYPL!Y47,'Future Project 07'!Y47,Avangrid_NY!Y47)</f>
        <v>0</v>
      </c>
      <c r="Z47" s="193">
        <f>SUM(NIPSCO_EMS!Z47,'Future Project 05'!Z47, 'Future Project 03'!Z47,'BWP ADMS'!Z47,'Future Project 06'!Z47,'Future Project 04'!Z47,'ISG PSEGLI'!Z47,SDGE!Z47,Lansing!Z47,UNOPS_VN!Z47,'AEP D_Nexus'!Z47,TPC!Z47,WB_EVN!Z47,'NV Energy'!Z47,'Avangrid ADMS'!Z47,USTDA_Energisa!Z47,'PEA-ProEN_TH'!Z47,ANDE_ADMS!Z47,'USTDA_EC_CELEC-EP'!Z47,MERALCO!Z47,MEC_BHER!Z47,'BWP Telecom'!Z47,'Future Project 08'!Z47,'Future Project 09'!Z47,CEATI!Z47,USTDA_IN_BYPL!Z47,'Future Project 07'!Z47,Avangrid_NY!Z47)</f>
        <v>0</v>
      </c>
      <c r="AA47" s="45">
        <f t="shared" si="13"/>
        <v>0</v>
      </c>
      <c r="AB47" s="45">
        <f t="shared" si="14"/>
        <v>0</v>
      </c>
      <c r="AC47" s="2">
        <f t="shared" si="15"/>
        <v>0</v>
      </c>
      <c r="AD47" s="2">
        <f t="shared" si="16"/>
        <v>0</v>
      </c>
    </row>
    <row r="48" spans="2:30" x14ac:dyDescent="0.55000000000000004">
      <c r="B48" s="74" t="s">
        <v>105</v>
      </c>
      <c r="C48" s="193">
        <f>SUM(NIPSCO_EMS!C48,'Future Project 05'!C48, 'Future Project 03'!C48,'BWP ADMS'!C48,'Future Project 06'!C48,'Future Project 04'!C48,'ISG PSEGLI'!C48,SDGE!C48,Lansing!C48,UNOPS_VN!C48,'AEP D_Nexus'!C48,TPC!C48,WB_EVN!C48,'NV Energy'!C48,'Avangrid ADMS'!C48,USTDA_Energisa!C48,'PEA-ProEN_TH'!C48,ANDE_ADMS!C48,'USTDA_EC_CELEC-EP'!C48,MERALCO!C48,MEC_BHER!C48,'BWP Telecom'!C48,'Future Project 08'!C48,'Future Project 09'!C48,CEATI!C48,USTDA_IN_BYPL!C48,'Future Project 07'!C48,Avangrid_NY!C48)</f>
        <v>0</v>
      </c>
      <c r="D48" s="193">
        <f>SUM(NIPSCO_EMS!D48,'Future Project 05'!D48, 'Future Project 03'!D48,'BWP ADMS'!D48,'Future Project 06'!D48,'Future Project 04'!D48,'ISG PSEGLI'!D48,SDGE!D48,Lansing!D48,UNOPS_VN!D48,'AEP D_Nexus'!D48,TPC!D48,WB_EVN!D48,'NV Energy'!D48,'Avangrid ADMS'!D48,USTDA_Energisa!D48,'PEA-ProEN_TH'!D48,ANDE_ADMS!D48,'USTDA_EC_CELEC-EP'!D48,MERALCO!D48,MEC_BHER!D48,'BWP Telecom'!D48,'Future Project 08'!D48,'Future Project 09'!D48,CEATI!D48,USTDA_IN_BYPL!D48,'Future Project 07'!D48,Avangrid_NY!D48)</f>
        <v>0</v>
      </c>
      <c r="E48" s="193">
        <f>SUM(NIPSCO_EMS!E48,'Future Project 05'!E48, 'Future Project 03'!E48,'BWP ADMS'!E48,'Future Project 06'!E48,'Future Project 04'!E48,'ISG PSEGLI'!E48,SDGE!E48,Lansing!E48,UNOPS_VN!E48,'AEP D_Nexus'!E48,TPC!E48,WB_EVN!E48,'NV Energy'!E48,'Avangrid ADMS'!E48,USTDA_Energisa!E48,'PEA-ProEN_TH'!E48,ANDE_ADMS!E48,'USTDA_EC_CELEC-EP'!E48,MERALCO!E48,MEC_BHER!E48,'BWP Telecom'!E48,'Future Project 08'!E48,'Future Project 09'!E48,CEATI!E48,USTDA_IN_BYPL!E48,'Future Project 07'!E48,Avangrid_NY!E48)</f>
        <v>0</v>
      </c>
      <c r="F48" s="193">
        <f>SUM(NIPSCO_EMS!F48,'Future Project 05'!F48, 'Future Project 03'!F48,'BWP ADMS'!F48,'Future Project 06'!F48,'Future Project 04'!F48,'ISG PSEGLI'!F48,SDGE!F48,Lansing!F48,UNOPS_VN!F48,'AEP D_Nexus'!F48,TPC!F48,WB_EVN!F48,'NV Energy'!F48,'Avangrid ADMS'!F48,USTDA_Energisa!F48,'PEA-ProEN_TH'!F48,ANDE_ADMS!F48,'USTDA_EC_CELEC-EP'!F48,MERALCO!F48,MEC_BHER!F48,'BWP Telecom'!F48,'Future Project 08'!F48,'Future Project 09'!F48,CEATI!F48,USTDA_IN_BYPL!F48,'Future Project 07'!F48,Avangrid_NY!F48)</f>
        <v>0</v>
      </c>
      <c r="G48" s="193">
        <f>SUM(NIPSCO_EMS!G48,'Future Project 05'!G48, 'Future Project 03'!G48,'BWP ADMS'!G48,'Future Project 06'!G48,'Future Project 04'!G48,'ISG PSEGLI'!G48,SDGE!G48,Lansing!G48,UNOPS_VN!G48,'AEP D_Nexus'!G48,TPC!G48,WB_EVN!G48,'NV Energy'!G48,'Avangrid ADMS'!G48,USTDA_Energisa!G48,'PEA-ProEN_TH'!G48,ANDE_ADMS!G48,'USTDA_EC_CELEC-EP'!G48,MERALCO!G48,MEC_BHER!G48,'BWP Telecom'!G48,'Future Project 08'!G48,'Future Project 09'!G48,CEATI!G48,USTDA_IN_BYPL!G48,'Future Project 07'!G48,Avangrid_NY!G48)</f>
        <v>0</v>
      </c>
      <c r="H48" s="193">
        <f>SUM(NIPSCO_EMS!H48,'Future Project 05'!H48, 'Future Project 03'!H48,'BWP ADMS'!H48,'Future Project 06'!H48,'Future Project 04'!H48,'ISG PSEGLI'!H48,SDGE!H48,Lansing!H48,UNOPS_VN!H48,'AEP D_Nexus'!H48,TPC!H48,WB_EVN!H48,'NV Energy'!H48,'Avangrid ADMS'!H48,USTDA_Energisa!H48,'PEA-ProEN_TH'!H48,ANDE_ADMS!H48,'USTDA_EC_CELEC-EP'!H48,MERALCO!H48,MEC_BHER!H48,'BWP Telecom'!H48,'Future Project 08'!H48,'Future Project 09'!H48,CEATI!H48,USTDA_IN_BYPL!H48,'Future Project 07'!H48,Avangrid_NY!H48)</f>
        <v>0</v>
      </c>
      <c r="I48" s="193">
        <f>SUM(NIPSCO_EMS!I48,'Future Project 05'!I48, 'Future Project 03'!I48,'BWP ADMS'!I48,'Future Project 06'!I48,'Future Project 04'!I48,'ISG PSEGLI'!I48,SDGE!I48,Lansing!I48,UNOPS_VN!I48,'AEP D_Nexus'!I48,TPC!I48,WB_EVN!I48,'NV Energy'!I48,'Avangrid ADMS'!I48,USTDA_Energisa!I48,'PEA-ProEN_TH'!I48,ANDE_ADMS!I48,'USTDA_EC_CELEC-EP'!I48,MERALCO!I48,MEC_BHER!I48,'BWP Telecom'!I48,'Future Project 08'!I48,'Future Project 09'!I48,CEATI!I48,USTDA_IN_BYPL!I48,'Future Project 07'!I48,Avangrid_NY!I48)</f>
        <v>0</v>
      </c>
      <c r="J48" s="193">
        <f>SUM(NIPSCO_EMS!J48,'Future Project 05'!J48, 'Future Project 03'!J48,'BWP ADMS'!J48,'Future Project 06'!J48,'Future Project 04'!J48,'ISG PSEGLI'!J48,SDGE!J48,Lansing!J48,UNOPS_VN!J48,'AEP D_Nexus'!J48,TPC!J48,WB_EVN!J48,'NV Energy'!J48,'Avangrid ADMS'!J48,USTDA_Energisa!J48,'PEA-ProEN_TH'!J48,ANDE_ADMS!J48,'USTDA_EC_CELEC-EP'!J48,MERALCO!J48,MEC_BHER!J48,'BWP Telecom'!J48,'Future Project 08'!J48,'Future Project 09'!J48,CEATI!J48,USTDA_IN_BYPL!J48,'Future Project 07'!J48,Avangrid_NY!J48)</f>
        <v>0</v>
      </c>
      <c r="K48" s="193">
        <f>SUM(NIPSCO_EMS!K48,'Future Project 05'!K48, 'Future Project 03'!K48,'BWP ADMS'!K48,'Future Project 06'!K48,'Future Project 04'!K48,'ISG PSEGLI'!K48,SDGE!K48,Lansing!K48,UNOPS_VN!K48,'AEP D_Nexus'!K48,TPC!K48,WB_EVN!K48,'NV Energy'!K48,'Avangrid ADMS'!K48,USTDA_Energisa!K48,'PEA-ProEN_TH'!K48,ANDE_ADMS!K48,'USTDA_EC_CELEC-EP'!K48,MERALCO!K48,MEC_BHER!K48,'BWP Telecom'!K48,'Future Project 08'!K48,'Future Project 09'!K48,CEATI!K48,USTDA_IN_BYPL!K48,'Future Project 07'!K48,Avangrid_NY!K48)</f>
        <v>0</v>
      </c>
      <c r="L48" s="193">
        <f>SUM(NIPSCO_EMS!L48,'Future Project 05'!L48, 'Future Project 03'!L48,'BWP ADMS'!L48,'Future Project 06'!L48,'Future Project 04'!L48,'ISG PSEGLI'!L48,SDGE!L48,Lansing!L48,UNOPS_VN!L48,'AEP D_Nexus'!L48,TPC!L48,WB_EVN!L48,'NV Energy'!L48,'Avangrid ADMS'!L48,USTDA_Energisa!L48,'PEA-ProEN_TH'!L48,ANDE_ADMS!L48,'USTDA_EC_CELEC-EP'!L48,MERALCO!L48,MEC_BHER!L48,'BWP Telecom'!L48,'Future Project 08'!L48,'Future Project 09'!L48,CEATI!L48,USTDA_IN_BYPL!L48,'Future Project 07'!L48,Avangrid_NY!L48)</f>
        <v>0</v>
      </c>
      <c r="M48" s="193">
        <f>SUM(NIPSCO_EMS!M48,'Future Project 05'!M48, 'Future Project 03'!M48,'BWP ADMS'!M48,'Future Project 06'!M48,'Future Project 04'!M48,'ISG PSEGLI'!M48,SDGE!M48,Lansing!M48,UNOPS_VN!M48,'AEP D_Nexus'!M48,TPC!M48,WB_EVN!M48,'NV Energy'!M48,'Avangrid ADMS'!M48,USTDA_Energisa!M48,'PEA-ProEN_TH'!M48,ANDE_ADMS!M48,'USTDA_EC_CELEC-EP'!M48,MERALCO!M48,MEC_BHER!M48,'BWP Telecom'!M48,'Future Project 08'!M48,'Future Project 09'!M48,CEATI!M48,USTDA_IN_BYPL!M48,'Future Project 07'!M48,Avangrid_NY!M48)</f>
        <v>0</v>
      </c>
      <c r="N48" s="193">
        <f>SUM(NIPSCO_EMS!N48,'Future Project 05'!N48, 'Future Project 03'!N48,'BWP ADMS'!N48,'Future Project 06'!N48,'Future Project 04'!N48,'ISG PSEGLI'!N48,SDGE!N48,Lansing!N48,UNOPS_VN!N48,'AEP D_Nexus'!N48,TPC!N48,WB_EVN!N48,'NV Energy'!N48,'Avangrid ADMS'!N48,USTDA_Energisa!N48,'PEA-ProEN_TH'!N48,ANDE_ADMS!N48,'USTDA_EC_CELEC-EP'!N48,MERALCO!N48,MEC_BHER!N48,'BWP Telecom'!N48,'Future Project 08'!N48,'Future Project 09'!N48,CEATI!N48,USTDA_IN_BYPL!N48,'Future Project 07'!N48,Avangrid_NY!N48)</f>
        <v>0</v>
      </c>
      <c r="O48" s="193">
        <f>SUM(NIPSCO_EMS!O48,'Future Project 05'!O48, 'Future Project 03'!O48,'BWP ADMS'!O48,'Future Project 06'!O48,'Future Project 04'!O48,'ISG PSEGLI'!O48,SDGE!O48,Lansing!O48,UNOPS_VN!O48,'AEP D_Nexus'!O48,TPC!O48,WB_EVN!O48,'NV Energy'!O48,'Avangrid ADMS'!O48,USTDA_Energisa!O48,'PEA-ProEN_TH'!O48,ANDE_ADMS!O48,'USTDA_EC_CELEC-EP'!O48,MERALCO!O48,MEC_BHER!O48,'BWP Telecom'!O48,'Future Project 08'!O48,'Future Project 09'!O48,CEATI!O48,USTDA_IN_BYPL!O48,'Future Project 07'!O48,Avangrid_NY!O48)</f>
        <v>0</v>
      </c>
      <c r="P48" s="193">
        <f>SUM(NIPSCO_EMS!P48,'Future Project 05'!P48, 'Future Project 03'!P48,'BWP ADMS'!P48,'Future Project 06'!P48,'Future Project 04'!P48,'ISG PSEGLI'!P48,SDGE!P48,Lansing!P48,UNOPS_VN!P48,'AEP D_Nexus'!P48,TPC!P48,WB_EVN!P48,'NV Energy'!P48,'Avangrid ADMS'!P48,USTDA_Energisa!P48,'PEA-ProEN_TH'!P48,ANDE_ADMS!P48,'USTDA_EC_CELEC-EP'!P48,MERALCO!P48,MEC_BHER!P48,'BWP Telecom'!P48,'Future Project 08'!P48,'Future Project 09'!P48,CEATI!P48,USTDA_IN_BYPL!P48,'Future Project 07'!P48,Avangrid_NY!P48)</f>
        <v>0</v>
      </c>
      <c r="Q48" s="193">
        <f>SUM(NIPSCO_EMS!Q48,'Future Project 05'!Q48, 'Future Project 03'!Q48,'BWP ADMS'!Q48,'Future Project 06'!Q48,'Future Project 04'!Q48,'ISG PSEGLI'!Q48,SDGE!Q48,Lansing!Q48,UNOPS_VN!Q48,'AEP D_Nexus'!Q48,TPC!Q48,WB_EVN!Q48,'NV Energy'!Q48,'Avangrid ADMS'!Q48,USTDA_Energisa!Q48,'PEA-ProEN_TH'!Q48,ANDE_ADMS!Q48,'USTDA_EC_CELEC-EP'!Q48,MERALCO!Q48,MEC_BHER!Q48,'BWP Telecom'!Q48,'Future Project 08'!Q48,'Future Project 09'!Q48,CEATI!Q48,USTDA_IN_BYPL!Q48,'Future Project 07'!Q48,Avangrid_NY!Q48)</f>
        <v>0</v>
      </c>
      <c r="R48" s="193">
        <f>SUM(NIPSCO_EMS!R48,'Future Project 05'!R48, 'Future Project 03'!R48,'BWP ADMS'!R48,'Future Project 06'!R48,'Future Project 04'!R48,'ISG PSEGLI'!R48,SDGE!R48,Lansing!R48,UNOPS_VN!R48,'AEP D_Nexus'!R48,TPC!R48,WB_EVN!R48,'NV Energy'!R48,'Avangrid ADMS'!R48,USTDA_Energisa!R48,'PEA-ProEN_TH'!R48,ANDE_ADMS!R48,'USTDA_EC_CELEC-EP'!R48,MERALCO!R48,MEC_BHER!R48,'BWP Telecom'!R48,'Future Project 08'!R48,'Future Project 09'!R48,CEATI!R48,USTDA_IN_BYPL!R48,'Future Project 07'!R48,Avangrid_NY!R48)</f>
        <v>0</v>
      </c>
      <c r="S48" s="193">
        <f>SUM(NIPSCO_EMS!S48,'Future Project 05'!S48, 'Future Project 03'!S48,'BWP ADMS'!S48,'Future Project 06'!S48,'Future Project 04'!S48,'ISG PSEGLI'!S48,SDGE!S48,Lansing!S48,UNOPS_VN!S48,'AEP D_Nexus'!S48,TPC!S48,WB_EVN!S48,'NV Energy'!S48,'Avangrid ADMS'!S48,USTDA_Energisa!S48,'PEA-ProEN_TH'!S48,ANDE_ADMS!S48,'USTDA_EC_CELEC-EP'!S48,MERALCO!S48,MEC_BHER!S48,'BWP Telecom'!S48,'Future Project 08'!S48,'Future Project 09'!S48,CEATI!S48,USTDA_IN_BYPL!S48,'Future Project 07'!S48,Avangrid_NY!S48)</f>
        <v>0</v>
      </c>
      <c r="T48" s="193">
        <f>SUM(NIPSCO_EMS!T48,'Future Project 05'!T48, 'Future Project 03'!T48,'BWP ADMS'!T48,'Future Project 06'!T48,'Future Project 04'!T48,'ISG PSEGLI'!T48,SDGE!T48,Lansing!T48,UNOPS_VN!T48,'AEP D_Nexus'!T48,TPC!T48,WB_EVN!T48,'NV Energy'!T48,'Avangrid ADMS'!T48,USTDA_Energisa!T48,'PEA-ProEN_TH'!T48,ANDE_ADMS!T48,'USTDA_EC_CELEC-EP'!T48,MERALCO!T48,MEC_BHER!T48,'BWP Telecom'!T48,'Future Project 08'!T48,'Future Project 09'!T48,CEATI!T48,USTDA_IN_BYPL!T48,'Future Project 07'!T48,Avangrid_NY!T48)</f>
        <v>0</v>
      </c>
      <c r="U48" s="193">
        <f>SUM(NIPSCO_EMS!U48,'Future Project 05'!U48, 'Future Project 03'!U48,'BWP ADMS'!U48,'Future Project 06'!U48,'Future Project 04'!U48,'ISG PSEGLI'!U48,SDGE!U48,Lansing!U48,UNOPS_VN!U48,'AEP D_Nexus'!U48,TPC!U48,WB_EVN!U48,'NV Energy'!U48,'Avangrid ADMS'!U48,USTDA_Energisa!U48,'PEA-ProEN_TH'!U48,ANDE_ADMS!U48,'USTDA_EC_CELEC-EP'!U48,MERALCO!U48,MEC_BHER!U48,'BWP Telecom'!U48,'Future Project 08'!U48,'Future Project 09'!U48,CEATI!U48,USTDA_IN_BYPL!U48,'Future Project 07'!U48,Avangrid_NY!U48)</f>
        <v>0</v>
      </c>
      <c r="V48" s="193">
        <f>SUM(NIPSCO_EMS!V48,'Future Project 05'!V48, 'Future Project 03'!V48,'BWP ADMS'!V48,'Future Project 06'!V48,'Future Project 04'!V48,'ISG PSEGLI'!V48,SDGE!V48,Lansing!V48,UNOPS_VN!V48,'AEP D_Nexus'!V48,TPC!V48,WB_EVN!V48,'NV Energy'!V48,'Avangrid ADMS'!V48,USTDA_Energisa!V48,'PEA-ProEN_TH'!V48,ANDE_ADMS!V48,'USTDA_EC_CELEC-EP'!V48,MERALCO!V48,MEC_BHER!V48,'BWP Telecom'!V48,'Future Project 08'!V48,'Future Project 09'!V48,CEATI!V48,USTDA_IN_BYPL!V48,'Future Project 07'!V48,Avangrid_NY!V48)</f>
        <v>0</v>
      </c>
      <c r="W48" s="193">
        <f>SUM(NIPSCO_EMS!W48,'Future Project 05'!W48, 'Future Project 03'!W48,'BWP ADMS'!W48,'Future Project 06'!W48,'Future Project 04'!W48,'ISG PSEGLI'!W48,SDGE!W48,Lansing!W48,UNOPS_VN!W48,'AEP D_Nexus'!W48,TPC!W48,WB_EVN!W48,'NV Energy'!W48,'Avangrid ADMS'!W48,USTDA_Energisa!W48,'PEA-ProEN_TH'!W48,ANDE_ADMS!W48,'USTDA_EC_CELEC-EP'!W48,MERALCO!W48,MEC_BHER!W48,'BWP Telecom'!W48,'Future Project 08'!W48,'Future Project 09'!W48,CEATI!W48,USTDA_IN_BYPL!W48,'Future Project 07'!W48,Avangrid_NY!W48)</f>
        <v>0</v>
      </c>
      <c r="X48" s="193">
        <f>SUM(NIPSCO_EMS!X48,'Future Project 05'!X48, 'Future Project 03'!X48,'BWP ADMS'!X48,'Future Project 06'!X48,'Future Project 04'!X48,'ISG PSEGLI'!X48,SDGE!X48,Lansing!X48,UNOPS_VN!X48,'AEP D_Nexus'!X48,TPC!X48,WB_EVN!X48,'NV Energy'!X48,'Avangrid ADMS'!X48,USTDA_Energisa!X48,'PEA-ProEN_TH'!X48,ANDE_ADMS!X48,'USTDA_EC_CELEC-EP'!X48,MERALCO!X48,MEC_BHER!X48,'BWP Telecom'!X48,'Future Project 08'!X48,'Future Project 09'!X48,CEATI!X48,USTDA_IN_BYPL!X48,'Future Project 07'!X48,Avangrid_NY!X48)</f>
        <v>0</v>
      </c>
      <c r="Y48" s="193">
        <f>SUM(NIPSCO_EMS!Y48,'Future Project 05'!Y48, 'Future Project 03'!Y48,'BWP ADMS'!Y48,'Future Project 06'!Y48,'Future Project 04'!Y48,'ISG PSEGLI'!Y48,SDGE!Y48,Lansing!Y48,UNOPS_VN!Y48,'AEP D_Nexus'!Y48,TPC!Y48,WB_EVN!Y48,'NV Energy'!Y48,'Avangrid ADMS'!Y48,USTDA_Energisa!Y48,'PEA-ProEN_TH'!Y48,ANDE_ADMS!Y48,'USTDA_EC_CELEC-EP'!Y48,MERALCO!Y48,MEC_BHER!Y48,'BWP Telecom'!Y48,'Future Project 08'!Y48,'Future Project 09'!Y48,CEATI!Y48,USTDA_IN_BYPL!Y48,'Future Project 07'!Y48,Avangrid_NY!Y48)</f>
        <v>0</v>
      </c>
      <c r="Z48" s="193">
        <f>SUM(NIPSCO_EMS!Z48,'Future Project 05'!Z48, 'Future Project 03'!Z48,'BWP ADMS'!Z48,'Future Project 06'!Z48,'Future Project 04'!Z48,'ISG PSEGLI'!Z48,SDGE!Z48,Lansing!Z48,UNOPS_VN!Z48,'AEP D_Nexus'!Z48,TPC!Z48,WB_EVN!Z48,'NV Energy'!Z48,'Avangrid ADMS'!Z48,USTDA_Energisa!Z48,'PEA-ProEN_TH'!Z48,ANDE_ADMS!Z48,'USTDA_EC_CELEC-EP'!Z48,MERALCO!Z48,MEC_BHER!Z48,'BWP Telecom'!Z48,'Future Project 08'!Z48,'Future Project 09'!Z48,CEATI!Z48,USTDA_IN_BYPL!Z48,'Future Project 07'!Z48,Avangrid_NY!Z48)</f>
        <v>0</v>
      </c>
      <c r="AA48" s="45">
        <f t="shared" si="13"/>
        <v>0</v>
      </c>
      <c r="AB48" s="45">
        <f t="shared" si="14"/>
        <v>0</v>
      </c>
      <c r="AC48" s="2">
        <f t="shared" si="15"/>
        <v>0</v>
      </c>
      <c r="AD48" s="2">
        <f t="shared" si="16"/>
        <v>0</v>
      </c>
    </row>
    <row r="49" spans="2:30" x14ac:dyDescent="0.55000000000000004">
      <c r="B49" s="74" t="s">
        <v>106</v>
      </c>
      <c r="C49" s="193">
        <f>SUM(NIPSCO_EMS!C49,'Future Project 05'!C49, 'Future Project 03'!C49,'BWP ADMS'!C49,'Future Project 06'!C49,'Future Project 04'!C49,'ISG PSEGLI'!C49,SDGE!C49,Lansing!C49,UNOPS_VN!C49,'AEP D_Nexus'!C49,TPC!C49,WB_EVN!C49,'NV Energy'!C49,'Avangrid ADMS'!C49,USTDA_Energisa!C49,'PEA-ProEN_TH'!C49,ANDE_ADMS!C49,'USTDA_EC_CELEC-EP'!C49,MERALCO!C49,MEC_BHER!C49,'BWP Telecom'!C49,'Future Project 08'!C49,'Future Project 09'!C49,CEATI!C49,USTDA_IN_BYPL!C49,'Future Project 07'!C49,Avangrid_NY!C49)</f>
        <v>0</v>
      </c>
      <c r="D49" s="193">
        <f>SUM(NIPSCO_EMS!D49,'Future Project 05'!D49, 'Future Project 03'!D49,'BWP ADMS'!D49,'Future Project 06'!D49,'Future Project 04'!D49,'ISG PSEGLI'!D49,SDGE!D49,Lansing!D49,UNOPS_VN!D49,'AEP D_Nexus'!D49,TPC!D49,WB_EVN!D49,'NV Energy'!D49,'Avangrid ADMS'!D49,USTDA_Energisa!D49,'PEA-ProEN_TH'!D49,ANDE_ADMS!D49,'USTDA_EC_CELEC-EP'!D49,MERALCO!D49,MEC_BHER!D49,'BWP Telecom'!D49,'Future Project 08'!D49,'Future Project 09'!D49,CEATI!D49,USTDA_IN_BYPL!D49,'Future Project 07'!D49,Avangrid_NY!D49)</f>
        <v>0</v>
      </c>
      <c r="E49" s="193">
        <f>SUM(NIPSCO_EMS!E49,'Future Project 05'!E49, 'Future Project 03'!E49,'BWP ADMS'!E49,'Future Project 06'!E49,'Future Project 04'!E49,'ISG PSEGLI'!E49,SDGE!E49,Lansing!E49,UNOPS_VN!E49,'AEP D_Nexus'!E49,TPC!E49,WB_EVN!E49,'NV Energy'!E49,'Avangrid ADMS'!E49,USTDA_Energisa!E49,'PEA-ProEN_TH'!E49,ANDE_ADMS!E49,'USTDA_EC_CELEC-EP'!E49,MERALCO!E49,MEC_BHER!E49,'BWP Telecom'!E49,'Future Project 08'!E49,'Future Project 09'!E49,CEATI!E49,USTDA_IN_BYPL!E49,'Future Project 07'!E49,Avangrid_NY!E49)</f>
        <v>0</v>
      </c>
      <c r="F49" s="193">
        <f>SUM(NIPSCO_EMS!F49,'Future Project 05'!F49, 'Future Project 03'!F49,'BWP ADMS'!F49,'Future Project 06'!F49,'Future Project 04'!F49,'ISG PSEGLI'!F49,SDGE!F49,Lansing!F49,UNOPS_VN!F49,'AEP D_Nexus'!F49,TPC!F49,WB_EVN!F49,'NV Energy'!F49,'Avangrid ADMS'!F49,USTDA_Energisa!F49,'PEA-ProEN_TH'!F49,ANDE_ADMS!F49,'USTDA_EC_CELEC-EP'!F49,MERALCO!F49,MEC_BHER!F49,'BWP Telecom'!F49,'Future Project 08'!F49,'Future Project 09'!F49,CEATI!F49,USTDA_IN_BYPL!F49,'Future Project 07'!F49,Avangrid_NY!F49)</f>
        <v>0</v>
      </c>
      <c r="G49" s="193">
        <f>SUM(NIPSCO_EMS!G49,'Future Project 05'!G49, 'Future Project 03'!G49,'BWP ADMS'!G49,'Future Project 06'!G49,'Future Project 04'!G49,'ISG PSEGLI'!G49,SDGE!G49,Lansing!G49,UNOPS_VN!G49,'AEP D_Nexus'!G49,TPC!G49,WB_EVN!G49,'NV Energy'!G49,'Avangrid ADMS'!G49,USTDA_Energisa!G49,'PEA-ProEN_TH'!G49,ANDE_ADMS!G49,'USTDA_EC_CELEC-EP'!G49,MERALCO!G49,MEC_BHER!G49,'BWP Telecom'!G49,'Future Project 08'!G49,'Future Project 09'!G49,CEATI!G49,USTDA_IN_BYPL!G49,'Future Project 07'!G49,Avangrid_NY!G49)</f>
        <v>0</v>
      </c>
      <c r="H49" s="193">
        <f>SUM(NIPSCO_EMS!H49,'Future Project 05'!H49, 'Future Project 03'!H49,'BWP ADMS'!H49,'Future Project 06'!H49,'Future Project 04'!H49,'ISG PSEGLI'!H49,SDGE!H49,Lansing!H49,UNOPS_VN!H49,'AEP D_Nexus'!H49,TPC!H49,WB_EVN!H49,'NV Energy'!H49,'Avangrid ADMS'!H49,USTDA_Energisa!H49,'PEA-ProEN_TH'!H49,ANDE_ADMS!H49,'USTDA_EC_CELEC-EP'!H49,MERALCO!H49,MEC_BHER!H49,'BWP Telecom'!H49,'Future Project 08'!H49,'Future Project 09'!H49,CEATI!H49,USTDA_IN_BYPL!H49,'Future Project 07'!H49,Avangrid_NY!H49)</f>
        <v>29</v>
      </c>
      <c r="I49" s="193">
        <f>SUM(NIPSCO_EMS!I49,'Future Project 05'!I49, 'Future Project 03'!I49,'BWP ADMS'!I49,'Future Project 06'!I49,'Future Project 04'!I49,'ISG PSEGLI'!I49,SDGE!I49,Lansing!I49,UNOPS_VN!I49,'AEP D_Nexus'!I49,TPC!I49,WB_EVN!I49,'NV Energy'!I49,'Avangrid ADMS'!I49,USTDA_Energisa!I49,'PEA-ProEN_TH'!I49,ANDE_ADMS!I49,'USTDA_EC_CELEC-EP'!I49,MERALCO!I49,MEC_BHER!I49,'BWP Telecom'!I49,'Future Project 08'!I49,'Future Project 09'!I49,CEATI!I49,USTDA_IN_BYPL!I49,'Future Project 07'!I49,Avangrid_NY!I49)</f>
        <v>11</v>
      </c>
      <c r="J49" s="193">
        <f>SUM(NIPSCO_EMS!J49,'Future Project 05'!J49, 'Future Project 03'!J49,'BWP ADMS'!J49,'Future Project 06'!J49,'Future Project 04'!J49,'ISG PSEGLI'!J49,SDGE!J49,Lansing!J49,UNOPS_VN!J49,'AEP D_Nexus'!J49,TPC!J49,WB_EVN!J49,'NV Energy'!J49,'Avangrid ADMS'!J49,USTDA_Energisa!J49,'PEA-ProEN_TH'!J49,ANDE_ADMS!J49,'USTDA_EC_CELEC-EP'!J49,MERALCO!J49,MEC_BHER!J49,'BWP Telecom'!J49,'Future Project 08'!J49,'Future Project 09'!J49,CEATI!J49,USTDA_IN_BYPL!J49,'Future Project 07'!J49,Avangrid_NY!J49)</f>
        <v>0</v>
      </c>
      <c r="K49" s="193">
        <f>SUM(NIPSCO_EMS!K49,'Future Project 05'!K49, 'Future Project 03'!K49,'BWP ADMS'!K49,'Future Project 06'!K49,'Future Project 04'!K49,'ISG PSEGLI'!K49,SDGE!K49,Lansing!K49,UNOPS_VN!K49,'AEP D_Nexus'!K49,TPC!K49,WB_EVN!K49,'NV Energy'!K49,'Avangrid ADMS'!K49,USTDA_Energisa!K49,'PEA-ProEN_TH'!K49,ANDE_ADMS!K49,'USTDA_EC_CELEC-EP'!K49,MERALCO!K49,MEC_BHER!K49,'BWP Telecom'!K49,'Future Project 08'!K49,'Future Project 09'!K49,CEATI!K49,USTDA_IN_BYPL!K49,'Future Project 07'!K49,Avangrid_NY!K49)</f>
        <v>0</v>
      </c>
      <c r="L49" s="193">
        <f>SUM(NIPSCO_EMS!L49,'Future Project 05'!L49, 'Future Project 03'!L49,'BWP ADMS'!L49,'Future Project 06'!L49,'Future Project 04'!L49,'ISG PSEGLI'!L49,SDGE!L49,Lansing!L49,UNOPS_VN!L49,'AEP D_Nexus'!L49,TPC!L49,WB_EVN!L49,'NV Energy'!L49,'Avangrid ADMS'!L49,USTDA_Energisa!L49,'PEA-ProEN_TH'!L49,ANDE_ADMS!L49,'USTDA_EC_CELEC-EP'!L49,MERALCO!L49,MEC_BHER!L49,'BWP Telecom'!L49,'Future Project 08'!L49,'Future Project 09'!L49,CEATI!L49,USTDA_IN_BYPL!L49,'Future Project 07'!L49,Avangrid_NY!L49)</f>
        <v>0</v>
      </c>
      <c r="M49" s="193">
        <f>SUM(NIPSCO_EMS!M49,'Future Project 05'!M49, 'Future Project 03'!M49,'BWP ADMS'!M49,'Future Project 06'!M49,'Future Project 04'!M49,'ISG PSEGLI'!M49,SDGE!M49,Lansing!M49,UNOPS_VN!M49,'AEP D_Nexus'!M49,TPC!M49,WB_EVN!M49,'NV Energy'!M49,'Avangrid ADMS'!M49,USTDA_Energisa!M49,'PEA-ProEN_TH'!M49,ANDE_ADMS!M49,'USTDA_EC_CELEC-EP'!M49,MERALCO!M49,MEC_BHER!M49,'BWP Telecom'!M49,'Future Project 08'!M49,'Future Project 09'!M49,CEATI!M49,USTDA_IN_BYPL!M49,'Future Project 07'!M49,Avangrid_NY!M49)</f>
        <v>0</v>
      </c>
      <c r="N49" s="193">
        <f>SUM(NIPSCO_EMS!N49,'Future Project 05'!N49, 'Future Project 03'!N49,'BWP ADMS'!N49,'Future Project 06'!N49,'Future Project 04'!N49,'ISG PSEGLI'!N49,SDGE!N49,Lansing!N49,UNOPS_VN!N49,'AEP D_Nexus'!N49,TPC!N49,WB_EVN!N49,'NV Energy'!N49,'Avangrid ADMS'!N49,USTDA_Energisa!N49,'PEA-ProEN_TH'!N49,ANDE_ADMS!N49,'USTDA_EC_CELEC-EP'!N49,MERALCO!N49,MEC_BHER!N49,'BWP Telecom'!N49,'Future Project 08'!N49,'Future Project 09'!N49,CEATI!N49,USTDA_IN_BYPL!N49,'Future Project 07'!N49,Avangrid_NY!N49)</f>
        <v>0</v>
      </c>
      <c r="O49" s="193">
        <f>SUM(NIPSCO_EMS!O49,'Future Project 05'!O49, 'Future Project 03'!O49,'BWP ADMS'!O49,'Future Project 06'!O49,'Future Project 04'!O49,'ISG PSEGLI'!O49,SDGE!O49,Lansing!O49,UNOPS_VN!O49,'AEP D_Nexus'!O49,TPC!O49,WB_EVN!O49,'NV Energy'!O49,'Avangrid ADMS'!O49,USTDA_Energisa!O49,'PEA-ProEN_TH'!O49,ANDE_ADMS!O49,'USTDA_EC_CELEC-EP'!O49,MERALCO!O49,MEC_BHER!O49,'BWP Telecom'!O49,'Future Project 08'!O49,'Future Project 09'!O49,CEATI!O49,USTDA_IN_BYPL!O49,'Future Project 07'!O49,Avangrid_NY!O49)</f>
        <v>0</v>
      </c>
      <c r="P49" s="193">
        <f>SUM(NIPSCO_EMS!P49,'Future Project 05'!P49, 'Future Project 03'!P49,'BWP ADMS'!P49,'Future Project 06'!P49,'Future Project 04'!P49,'ISG PSEGLI'!P49,SDGE!P49,Lansing!P49,UNOPS_VN!P49,'AEP D_Nexus'!P49,TPC!P49,WB_EVN!P49,'NV Energy'!P49,'Avangrid ADMS'!P49,USTDA_Energisa!P49,'PEA-ProEN_TH'!P49,ANDE_ADMS!P49,'USTDA_EC_CELEC-EP'!P49,MERALCO!P49,MEC_BHER!P49,'BWP Telecom'!P49,'Future Project 08'!P49,'Future Project 09'!P49,CEATI!P49,USTDA_IN_BYPL!P49,'Future Project 07'!P49,Avangrid_NY!P49)</f>
        <v>0</v>
      </c>
      <c r="Q49" s="193">
        <f>SUM(NIPSCO_EMS!Q49,'Future Project 05'!Q49, 'Future Project 03'!Q49,'BWP ADMS'!Q49,'Future Project 06'!Q49,'Future Project 04'!Q49,'ISG PSEGLI'!Q49,SDGE!Q49,Lansing!Q49,UNOPS_VN!Q49,'AEP D_Nexus'!Q49,TPC!Q49,WB_EVN!Q49,'NV Energy'!Q49,'Avangrid ADMS'!Q49,USTDA_Energisa!Q49,'PEA-ProEN_TH'!Q49,ANDE_ADMS!Q49,'USTDA_EC_CELEC-EP'!Q49,MERALCO!Q49,MEC_BHER!Q49,'BWP Telecom'!Q49,'Future Project 08'!Q49,'Future Project 09'!Q49,CEATI!Q49,USTDA_IN_BYPL!Q49,'Future Project 07'!Q49,Avangrid_NY!Q49)</f>
        <v>0</v>
      </c>
      <c r="R49" s="193">
        <f>SUM(NIPSCO_EMS!R49,'Future Project 05'!R49, 'Future Project 03'!R49,'BWP ADMS'!R49,'Future Project 06'!R49,'Future Project 04'!R49,'ISG PSEGLI'!R49,SDGE!R49,Lansing!R49,UNOPS_VN!R49,'AEP D_Nexus'!R49,TPC!R49,WB_EVN!R49,'NV Energy'!R49,'Avangrid ADMS'!R49,USTDA_Energisa!R49,'PEA-ProEN_TH'!R49,ANDE_ADMS!R49,'USTDA_EC_CELEC-EP'!R49,MERALCO!R49,MEC_BHER!R49,'BWP Telecom'!R49,'Future Project 08'!R49,'Future Project 09'!R49,CEATI!R49,USTDA_IN_BYPL!R49,'Future Project 07'!R49,Avangrid_NY!R49)</f>
        <v>0</v>
      </c>
      <c r="S49" s="193">
        <f>SUM(NIPSCO_EMS!S49,'Future Project 05'!S49, 'Future Project 03'!S49,'BWP ADMS'!S49,'Future Project 06'!S49,'Future Project 04'!S49,'ISG PSEGLI'!S49,SDGE!S49,Lansing!S49,UNOPS_VN!S49,'AEP D_Nexus'!S49,TPC!S49,WB_EVN!S49,'NV Energy'!S49,'Avangrid ADMS'!S49,USTDA_Energisa!S49,'PEA-ProEN_TH'!S49,ANDE_ADMS!S49,'USTDA_EC_CELEC-EP'!S49,MERALCO!S49,MEC_BHER!S49,'BWP Telecom'!S49,'Future Project 08'!S49,'Future Project 09'!S49,CEATI!S49,USTDA_IN_BYPL!S49,'Future Project 07'!S49,Avangrid_NY!S49)</f>
        <v>0</v>
      </c>
      <c r="T49" s="193">
        <f>SUM(NIPSCO_EMS!T49,'Future Project 05'!T49, 'Future Project 03'!T49,'BWP ADMS'!T49,'Future Project 06'!T49,'Future Project 04'!T49,'ISG PSEGLI'!T49,SDGE!T49,Lansing!T49,UNOPS_VN!T49,'AEP D_Nexus'!T49,TPC!T49,WB_EVN!T49,'NV Energy'!T49,'Avangrid ADMS'!T49,USTDA_Energisa!T49,'PEA-ProEN_TH'!T49,ANDE_ADMS!T49,'USTDA_EC_CELEC-EP'!T49,MERALCO!T49,MEC_BHER!T49,'BWP Telecom'!T49,'Future Project 08'!T49,'Future Project 09'!T49,CEATI!T49,USTDA_IN_BYPL!T49,'Future Project 07'!T49,Avangrid_NY!T49)</f>
        <v>0</v>
      </c>
      <c r="U49" s="193">
        <f>SUM(NIPSCO_EMS!U49,'Future Project 05'!U49, 'Future Project 03'!U49,'BWP ADMS'!U49,'Future Project 06'!U49,'Future Project 04'!U49,'ISG PSEGLI'!U49,SDGE!U49,Lansing!U49,UNOPS_VN!U49,'AEP D_Nexus'!U49,TPC!U49,WB_EVN!U49,'NV Energy'!U49,'Avangrid ADMS'!U49,USTDA_Energisa!U49,'PEA-ProEN_TH'!U49,ANDE_ADMS!U49,'USTDA_EC_CELEC-EP'!U49,MERALCO!U49,MEC_BHER!U49,'BWP Telecom'!U49,'Future Project 08'!U49,'Future Project 09'!U49,CEATI!U49,USTDA_IN_BYPL!U49,'Future Project 07'!U49,Avangrid_NY!U49)</f>
        <v>0</v>
      </c>
      <c r="V49" s="193">
        <f>SUM(NIPSCO_EMS!V49,'Future Project 05'!V49, 'Future Project 03'!V49,'BWP ADMS'!V49,'Future Project 06'!V49,'Future Project 04'!V49,'ISG PSEGLI'!V49,SDGE!V49,Lansing!V49,UNOPS_VN!V49,'AEP D_Nexus'!V49,TPC!V49,WB_EVN!V49,'NV Energy'!V49,'Avangrid ADMS'!V49,USTDA_Energisa!V49,'PEA-ProEN_TH'!V49,ANDE_ADMS!V49,'USTDA_EC_CELEC-EP'!V49,MERALCO!V49,MEC_BHER!V49,'BWP Telecom'!V49,'Future Project 08'!V49,'Future Project 09'!V49,CEATI!V49,USTDA_IN_BYPL!V49,'Future Project 07'!V49,Avangrid_NY!V49)</f>
        <v>0</v>
      </c>
      <c r="W49" s="193">
        <f>SUM(NIPSCO_EMS!W49,'Future Project 05'!W49, 'Future Project 03'!W49,'BWP ADMS'!W49,'Future Project 06'!W49,'Future Project 04'!W49,'ISG PSEGLI'!W49,SDGE!W49,Lansing!W49,UNOPS_VN!W49,'AEP D_Nexus'!W49,TPC!W49,WB_EVN!W49,'NV Energy'!W49,'Avangrid ADMS'!W49,USTDA_Energisa!W49,'PEA-ProEN_TH'!W49,ANDE_ADMS!W49,'USTDA_EC_CELEC-EP'!W49,MERALCO!W49,MEC_BHER!W49,'BWP Telecom'!W49,'Future Project 08'!W49,'Future Project 09'!W49,CEATI!W49,USTDA_IN_BYPL!W49,'Future Project 07'!W49,Avangrid_NY!W49)</f>
        <v>0</v>
      </c>
      <c r="X49" s="193">
        <f>SUM(NIPSCO_EMS!X49,'Future Project 05'!X49, 'Future Project 03'!X49,'BWP ADMS'!X49,'Future Project 06'!X49,'Future Project 04'!X49,'ISG PSEGLI'!X49,SDGE!X49,Lansing!X49,UNOPS_VN!X49,'AEP D_Nexus'!X49,TPC!X49,WB_EVN!X49,'NV Energy'!X49,'Avangrid ADMS'!X49,USTDA_Energisa!X49,'PEA-ProEN_TH'!X49,ANDE_ADMS!X49,'USTDA_EC_CELEC-EP'!X49,MERALCO!X49,MEC_BHER!X49,'BWP Telecom'!X49,'Future Project 08'!X49,'Future Project 09'!X49,CEATI!X49,USTDA_IN_BYPL!X49,'Future Project 07'!X49,Avangrid_NY!X49)</f>
        <v>0</v>
      </c>
      <c r="Y49" s="193">
        <f>SUM(NIPSCO_EMS!Y49,'Future Project 05'!Y49, 'Future Project 03'!Y49,'BWP ADMS'!Y49,'Future Project 06'!Y49,'Future Project 04'!Y49,'ISG PSEGLI'!Y49,SDGE!Y49,Lansing!Y49,UNOPS_VN!Y49,'AEP D_Nexus'!Y49,TPC!Y49,WB_EVN!Y49,'NV Energy'!Y49,'Avangrid ADMS'!Y49,USTDA_Energisa!Y49,'PEA-ProEN_TH'!Y49,ANDE_ADMS!Y49,'USTDA_EC_CELEC-EP'!Y49,MERALCO!Y49,MEC_BHER!Y49,'BWP Telecom'!Y49,'Future Project 08'!Y49,'Future Project 09'!Y49,CEATI!Y49,USTDA_IN_BYPL!Y49,'Future Project 07'!Y49,Avangrid_NY!Y49)</f>
        <v>0</v>
      </c>
      <c r="Z49" s="193">
        <f>SUM(NIPSCO_EMS!Z49,'Future Project 05'!Z49, 'Future Project 03'!Z49,'BWP ADMS'!Z49,'Future Project 06'!Z49,'Future Project 04'!Z49,'ISG PSEGLI'!Z49,SDGE!Z49,Lansing!Z49,UNOPS_VN!Z49,'AEP D_Nexus'!Z49,TPC!Z49,WB_EVN!Z49,'NV Energy'!Z49,'Avangrid ADMS'!Z49,USTDA_Energisa!Z49,'PEA-ProEN_TH'!Z49,ANDE_ADMS!Z49,'USTDA_EC_CELEC-EP'!Z49,MERALCO!Z49,MEC_BHER!Z49,'BWP Telecom'!Z49,'Future Project 08'!Z49,'Future Project 09'!Z49,CEATI!Z49,USTDA_IN_BYPL!Z49,'Future Project 07'!Z49,Avangrid_NY!Z49)</f>
        <v>0</v>
      </c>
      <c r="AA49" s="45">
        <f t="shared" si="13"/>
        <v>40</v>
      </c>
      <c r="AB49" s="45">
        <f t="shared" si="14"/>
        <v>40</v>
      </c>
      <c r="AC49" s="2">
        <f t="shared" si="15"/>
        <v>2.9069767441860465E-2</v>
      </c>
      <c r="AD49" s="2">
        <f t="shared" si="16"/>
        <v>2.0080321285140562E-2</v>
      </c>
    </row>
    <row r="50" spans="2:30" x14ac:dyDescent="0.55000000000000004">
      <c r="B50" s="74" t="s">
        <v>107</v>
      </c>
      <c r="C50" s="193">
        <f>SUM(NIPSCO_EMS!C50,'Future Project 05'!C50, 'Future Project 03'!C50,'BWP ADMS'!C50,'Future Project 06'!C50,'Future Project 04'!C50,'ISG PSEGLI'!C50,SDGE!C50,Lansing!C50,UNOPS_VN!C50,'AEP D_Nexus'!C50,TPC!C50,WB_EVN!C50,'NV Energy'!C50,'Avangrid ADMS'!C50,USTDA_Energisa!C50,'PEA-ProEN_TH'!C50,ANDE_ADMS!C50,'USTDA_EC_CELEC-EP'!C50,MERALCO!C50,MEC_BHER!C50,'BWP Telecom'!C50,'Future Project 08'!C50,'Future Project 09'!C50,CEATI!C50,USTDA_IN_BYPL!C50,'Future Project 07'!C50,Avangrid_NY!C50)</f>
        <v>0</v>
      </c>
      <c r="D50" s="193">
        <f>SUM(NIPSCO_EMS!D50,'Future Project 05'!D50, 'Future Project 03'!D50,'BWP ADMS'!D50,'Future Project 06'!D50,'Future Project 04'!D50,'ISG PSEGLI'!D50,SDGE!D50,Lansing!D50,UNOPS_VN!D50,'AEP D_Nexus'!D50,TPC!D50,WB_EVN!D50,'NV Energy'!D50,'Avangrid ADMS'!D50,USTDA_Energisa!D50,'PEA-ProEN_TH'!D50,ANDE_ADMS!D50,'USTDA_EC_CELEC-EP'!D50,MERALCO!D50,MEC_BHER!D50,'BWP Telecom'!D50,'Future Project 08'!D50,'Future Project 09'!D50,CEATI!D50,USTDA_IN_BYPL!D50,'Future Project 07'!D50,Avangrid_NY!D50)</f>
        <v>0</v>
      </c>
      <c r="E50" s="193">
        <f>SUM(NIPSCO_EMS!E50,'Future Project 05'!E50, 'Future Project 03'!E50,'BWP ADMS'!E50,'Future Project 06'!E50,'Future Project 04'!E50,'ISG PSEGLI'!E50,SDGE!E50,Lansing!E50,UNOPS_VN!E50,'AEP D_Nexus'!E50,TPC!E50,WB_EVN!E50,'NV Energy'!E50,'Avangrid ADMS'!E50,USTDA_Energisa!E50,'PEA-ProEN_TH'!E50,ANDE_ADMS!E50,'USTDA_EC_CELEC-EP'!E50,MERALCO!E50,MEC_BHER!E50,'BWP Telecom'!E50,'Future Project 08'!E50,'Future Project 09'!E50,CEATI!E50,USTDA_IN_BYPL!E50,'Future Project 07'!E50,Avangrid_NY!E50)</f>
        <v>0</v>
      </c>
      <c r="F50" s="193">
        <f>SUM(NIPSCO_EMS!F50,'Future Project 05'!F50, 'Future Project 03'!F50,'BWP ADMS'!F50,'Future Project 06'!F50,'Future Project 04'!F50,'ISG PSEGLI'!F50,SDGE!F50,Lansing!F50,UNOPS_VN!F50,'AEP D_Nexus'!F50,TPC!F50,WB_EVN!F50,'NV Energy'!F50,'Avangrid ADMS'!F50,USTDA_Energisa!F50,'PEA-ProEN_TH'!F50,ANDE_ADMS!F50,'USTDA_EC_CELEC-EP'!F50,MERALCO!F50,MEC_BHER!F50,'BWP Telecom'!F50,'Future Project 08'!F50,'Future Project 09'!F50,CEATI!F50,USTDA_IN_BYPL!F50,'Future Project 07'!F50,Avangrid_NY!F50)</f>
        <v>0</v>
      </c>
      <c r="G50" s="193">
        <f>SUM(NIPSCO_EMS!G50,'Future Project 05'!G50, 'Future Project 03'!G50,'BWP ADMS'!G50,'Future Project 06'!G50,'Future Project 04'!G50,'ISG PSEGLI'!G50,SDGE!G50,Lansing!G50,UNOPS_VN!G50,'AEP D_Nexus'!G50,TPC!G50,WB_EVN!G50,'NV Energy'!G50,'Avangrid ADMS'!G50,USTDA_Energisa!G50,'PEA-ProEN_TH'!G50,ANDE_ADMS!G50,'USTDA_EC_CELEC-EP'!G50,MERALCO!G50,MEC_BHER!G50,'BWP Telecom'!G50,'Future Project 08'!G50,'Future Project 09'!G50,CEATI!G50,USTDA_IN_BYPL!G50,'Future Project 07'!G50,Avangrid_NY!G50)</f>
        <v>0</v>
      </c>
      <c r="H50" s="193">
        <f>SUM(NIPSCO_EMS!H50,'Future Project 05'!H50, 'Future Project 03'!H50,'BWP ADMS'!H50,'Future Project 06'!H50,'Future Project 04'!H50,'ISG PSEGLI'!H50,SDGE!H50,Lansing!H50,UNOPS_VN!H50,'AEP D_Nexus'!H50,TPC!H50,WB_EVN!H50,'NV Energy'!H50,'Avangrid ADMS'!H50,USTDA_Energisa!H50,'PEA-ProEN_TH'!H50,ANDE_ADMS!H50,'USTDA_EC_CELEC-EP'!H50,MERALCO!H50,MEC_BHER!H50,'BWP Telecom'!H50,'Future Project 08'!H50,'Future Project 09'!H50,CEATI!H50,USTDA_IN_BYPL!H50,'Future Project 07'!H50,Avangrid_NY!H50)</f>
        <v>0</v>
      </c>
      <c r="I50" s="193">
        <f>SUM(NIPSCO_EMS!I50,'Future Project 05'!I50, 'Future Project 03'!I50,'BWP ADMS'!I50,'Future Project 06'!I50,'Future Project 04'!I50,'ISG PSEGLI'!I50,SDGE!I50,Lansing!I50,UNOPS_VN!I50,'AEP D_Nexus'!I50,TPC!I50,WB_EVN!I50,'NV Energy'!I50,'Avangrid ADMS'!I50,USTDA_Energisa!I50,'PEA-ProEN_TH'!I50,ANDE_ADMS!I50,'USTDA_EC_CELEC-EP'!I50,MERALCO!I50,MEC_BHER!I50,'BWP Telecom'!I50,'Future Project 08'!I50,'Future Project 09'!I50,CEATI!I50,USTDA_IN_BYPL!I50,'Future Project 07'!I50,Avangrid_NY!I50)</f>
        <v>0</v>
      </c>
      <c r="J50" s="193">
        <f>SUM(NIPSCO_EMS!J50,'Future Project 05'!J50, 'Future Project 03'!J50,'BWP ADMS'!J50,'Future Project 06'!J50,'Future Project 04'!J50,'ISG PSEGLI'!J50,SDGE!J50,Lansing!J50,UNOPS_VN!J50,'AEP D_Nexus'!J50,TPC!J50,WB_EVN!J50,'NV Energy'!J50,'Avangrid ADMS'!J50,USTDA_Energisa!J50,'PEA-ProEN_TH'!J50,ANDE_ADMS!J50,'USTDA_EC_CELEC-EP'!J50,MERALCO!J50,MEC_BHER!J50,'BWP Telecom'!J50,'Future Project 08'!J50,'Future Project 09'!J50,CEATI!J50,USTDA_IN_BYPL!J50,'Future Project 07'!J50,Avangrid_NY!J50)</f>
        <v>100</v>
      </c>
      <c r="K50" s="193">
        <f>SUM(NIPSCO_EMS!K50,'Future Project 05'!K50, 'Future Project 03'!K50,'BWP ADMS'!K50,'Future Project 06'!K50,'Future Project 04'!K50,'ISG PSEGLI'!K50,SDGE!K50,Lansing!K50,UNOPS_VN!K50,'AEP D_Nexus'!K50,TPC!K50,WB_EVN!K50,'NV Energy'!K50,'Avangrid ADMS'!K50,USTDA_Energisa!K50,'PEA-ProEN_TH'!K50,ANDE_ADMS!K50,'USTDA_EC_CELEC-EP'!K50,MERALCO!K50,MEC_BHER!K50,'BWP Telecom'!K50,'Future Project 08'!K50,'Future Project 09'!K50,CEATI!K50,USTDA_IN_BYPL!K50,'Future Project 07'!K50,Avangrid_NY!K50)</f>
        <v>60</v>
      </c>
      <c r="L50" s="193">
        <f>SUM(NIPSCO_EMS!L50,'Future Project 05'!L50, 'Future Project 03'!L50,'BWP ADMS'!L50,'Future Project 06'!L50,'Future Project 04'!L50,'ISG PSEGLI'!L50,SDGE!L50,Lansing!L50,UNOPS_VN!L50,'AEP D_Nexus'!L50,TPC!L50,WB_EVN!L50,'NV Energy'!L50,'Avangrid ADMS'!L50,USTDA_Energisa!L50,'PEA-ProEN_TH'!L50,ANDE_ADMS!L50,'USTDA_EC_CELEC-EP'!L50,MERALCO!L50,MEC_BHER!L50,'BWP Telecom'!L50,'Future Project 08'!L50,'Future Project 09'!L50,CEATI!L50,USTDA_IN_BYPL!L50,'Future Project 07'!L50,Avangrid_NY!L50)</f>
        <v>100</v>
      </c>
      <c r="M50" s="193">
        <f>SUM(NIPSCO_EMS!M50,'Future Project 05'!M50, 'Future Project 03'!M50,'BWP ADMS'!M50,'Future Project 06'!M50,'Future Project 04'!M50,'ISG PSEGLI'!M50,SDGE!M50,Lansing!M50,UNOPS_VN!M50,'AEP D_Nexus'!M50,TPC!M50,WB_EVN!M50,'NV Energy'!M50,'Avangrid ADMS'!M50,USTDA_Energisa!M50,'PEA-ProEN_TH'!M50,ANDE_ADMS!M50,'USTDA_EC_CELEC-EP'!M50,MERALCO!M50,MEC_BHER!M50,'BWP Telecom'!M50,'Future Project 08'!M50,'Future Project 09'!M50,CEATI!M50,USTDA_IN_BYPL!M50,'Future Project 07'!M50,Avangrid_NY!M50)</f>
        <v>60</v>
      </c>
      <c r="N50" s="193">
        <f>SUM(NIPSCO_EMS!N50,'Future Project 05'!N50, 'Future Project 03'!N50,'BWP ADMS'!N50,'Future Project 06'!N50,'Future Project 04'!N50,'ISG PSEGLI'!N50,SDGE!N50,Lansing!N50,UNOPS_VN!N50,'AEP D_Nexus'!N50,TPC!N50,WB_EVN!N50,'NV Energy'!N50,'Avangrid ADMS'!N50,USTDA_Energisa!N50,'PEA-ProEN_TH'!N50,ANDE_ADMS!N50,'USTDA_EC_CELEC-EP'!N50,MERALCO!N50,MEC_BHER!N50,'BWP Telecom'!N50,'Future Project 08'!N50,'Future Project 09'!N50,CEATI!N50,USTDA_IN_BYPL!N50,'Future Project 07'!N50,Avangrid_NY!N50)</f>
        <v>80</v>
      </c>
      <c r="O50" s="193">
        <f>SUM(NIPSCO_EMS!O50,'Future Project 05'!O50, 'Future Project 03'!O50,'BWP ADMS'!O50,'Future Project 06'!O50,'Future Project 04'!O50,'ISG PSEGLI'!O50,SDGE!O50,Lansing!O50,UNOPS_VN!O50,'AEP D_Nexus'!O50,TPC!O50,WB_EVN!O50,'NV Energy'!O50,'Avangrid ADMS'!O50,USTDA_Energisa!O50,'PEA-ProEN_TH'!O50,ANDE_ADMS!O50,'USTDA_EC_CELEC-EP'!O50,MERALCO!O50,MEC_BHER!O50,'BWP Telecom'!O50,'Future Project 08'!O50,'Future Project 09'!O50,CEATI!O50,USTDA_IN_BYPL!O50,'Future Project 07'!O50,Avangrid_NY!O50)</f>
        <v>0</v>
      </c>
      <c r="P50" s="193">
        <f>SUM(NIPSCO_EMS!P50,'Future Project 05'!P50, 'Future Project 03'!P50,'BWP ADMS'!P50,'Future Project 06'!P50,'Future Project 04'!P50,'ISG PSEGLI'!P50,SDGE!P50,Lansing!P50,UNOPS_VN!P50,'AEP D_Nexus'!P50,TPC!P50,WB_EVN!P50,'NV Energy'!P50,'Avangrid ADMS'!P50,USTDA_Energisa!P50,'PEA-ProEN_TH'!P50,ANDE_ADMS!P50,'USTDA_EC_CELEC-EP'!P50,MERALCO!P50,MEC_BHER!P50,'BWP Telecom'!P50,'Future Project 08'!P50,'Future Project 09'!P50,CEATI!P50,USTDA_IN_BYPL!P50,'Future Project 07'!P50,Avangrid_NY!P50)</f>
        <v>0</v>
      </c>
      <c r="Q50" s="193">
        <f>SUM(NIPSCO_EMS!Q50,'Future Project 05'!Q50, 'Future Project 03'!Q50,'BWP ADMS'!Q50,'Future Project 06'!Q50,'Future Project 04'!Q50,'ISG PSEGLI'!Q50,SDGE!Q50,Lansing!Q50,UNOPS_VN!Q50,'AEP D_Nexus'!Q50,TPC!Q50,WB_EVN!Q50,'NV Energy'!Q50,'Avangrid ADMS'!Q50,USTDA_Energisa!Q50,'PEA-ProEN_TH'!Q50,ANDE_ADMS!Q50,'USTDA_EC_CELEC-EP'!Q50,MERALCO!Q50,MEC_BHER!Q50,'BWP Telecom'!Q50,'Future Project 08'!Q50,'Future Project 09'!Q50,CEATI!Q50,USTDA_IN_BYPL!Q50,'Future Project 07'!Q50,Avangrid_NY!Q50)</f>
        <v>0</v>
      </c>
      <c r="R50" s="193">
        <f>SUM(NIPSCO_EMS!R50,'Future Project 05'!R50, 'Future Project 03'!R50,'BWP ADMS'!R50,'Future Project 06'!R50,'Future Project 04'!R50,'ISG PSEGLI'!R50,SDGE!R50,Lansing!R50,UNOPS_VN!R50,'AEP D_Nexus'!R50,TPC!R50,WB_EVN!R50,'NV Energy'!R50,'Avangrid ADMS'!R50,USTDA_Energisa!R50,'PEA-ProEN_TH'!R50,ANDE_ADMS!R50,'USTDA_EC_CELEC-EP'!R50,MERALCO!R50,MEC_BHER!R50,'BWP Telecom'!R50,'Future Project 08'!R50,'Future Project 09'!R50,CEATI!R50,USTDA_IN_BYPL!R50,'Future Project 07'!R50,Avangrid_NY!R50)</f>
        <v>0</v>
      </c>
      <c r="S50" s="193">
        <f>SUM(NIPSCO_EMS!S50,'Future Project 05'!S50, 'Future Project 03'!S50,'BWP ADMS'!S50,'Future Project 06'!S50,'Future Project 04'!S50,'ISG PSEGLI'!S50,SDGE!S50,Lansing!S50,UNOPS_VN!S50,'AEP D_Nexus'!S50,TPC!S50,WB_EVN!S50,'NV Energy'!S50,'Avangrid ADMS'!S50,USTDA_Energisa!S50,'PEA-ProEN_TH'!S50,ANDE_ADMS!S50,'USTDA_EC_CELEC-EP'!S50,MERALCO!S50,MEC_BHER!S50,'BWP Telecom'!S50,'Future Project 08'!S50,'Future Project 09'!S50,CEATI!S50,USTDA_IN_BYPL!S50,'Future Project 07'!S50,Avangrid_NY!S50)</f>
        <v>0</v>
      </c>
      <c r="T50" s="193">
        <f>SUM(NIPSCO_EMS!T50,'Future Project 05'!T50, 'Future Project 03'!T50,'BWP ADMS'!T50,'Future Project 06'!T50,'Future Project 04'!T50,'ISG PSEGLI'!T50,SDGE!T50,Lansing!T50,UNOPS_VN!T50,'AEP D_Nexus'!T50,TPC!T50,WB_EVN!T50,'NV Energy'!T50,'Avangrid ADMS'!T50,USTDA_Energisa!T50,'PEA-ProEN_TH'!T50,ANDE_ADMS!T50,'USTDA_EC_CELEC-EP'!T50,MERALCO!T50,MEC_BHER!T50,'BWP Telecom'!T50,'Future Project 08'!T50,'Future Project 09'!T50,CEATI!T50,USTDA_IN_BYPL!T50,'Future Project 07'!T50,Avangrid_NY!T50)</f>
        <v>0</v>
      </c>
      <c r="U50" s="193">
        <f>SUM(NIPSCO_EMS!U50,'Future Project 05'!U50, 'Future Project 03'!U50,'BWP ADMS'!U50,'Future Project 06'!U50,'Future Project 04'!U50,'ISG PSEGLI'!U50,SDGE!U50,Lansing!U50,UNOPS_VN!U50,'AEP D_Nexus'!U50,TPC!U50,WB_EVN!U50,'NV Energy'!U50,'Avangrid ADMS'!U50,USTDA_Energisa!U50,'PEA-ProEN_TH'!U50,ANDE_ADMS!U50,'USTDA_EC_CELEC-EP'!U50,MERALCO!U50,MEC_BHER!U50,'BWP Telecom'!U50,'Future Project 08'!U50,'Future Project 09'!U50,CEATI!U50,USTDA_IN_BYPL!U50,'Future Project 07'!U50,Avangrid_NY!U50)</f>
        <v>0</v>
      </c>
      <c r="V50" s="193">
        <f>SUM(NIPSCO_EMS!V50,'Future Project 05'!V50, 'Future Project 03'!V50,'BWP ADMS'!V50,'Future Project 06'!V50,'Future Project 04'!V50,'ISG PSEGLI'!V50,SDGE!V50,Lansing!V50,UNOPS_VN!V50,'AEP D_Nexus'!V50,TPC!V50,WB_EVN!V50,'NV Energy'!V50,'Avangrid ADMS'!V50,USTDA_Energisa!V50,'PEA-ProEN_TH'!V50,ANDE_ADMS!V50,'USTDA_EC_CELEC-EP'!V50,MERALCO!V50,MEC_BHER!V50,'BWP Telecom'!V50,'Future Project 08'!V50,'Future Project 09'!V50,CEATI!V50,USTDA_IN_BYPL!V50,'Future Project 07'!V50,Avangrid_NY!V50)</f>
        <v>0</v>
      </c>
      <c r="W50" s="193">
        <f>SUM(NIPSCO_EMS!W50,'Future Project 05'!W50, 'Future Project 03'!W50,'BWP ADMS'!W50,'Future Project 06'!W50,'Future Project 04'!W50,'ISG PSEGLI'!W50,SDGE!W50,Lansing!W50,UNOPS_VN!W50,'AEP D_Nexus'!W50,TPC!W50,WB_EVN!W50,'NV Energy'!W50,'Avangrid ADMS'!W50,USTDA_Energisa!W50,'PEA-ProEN_TH'!W50,ANDE_ADMS!W50,'USTDA_EC_CELEC-EP'!W50,MERALCO!W50,MEC_BHER!W50,'BWP Telecom'!W50,'Future Project 08'!W50,'Future Project 09'!W50,CEATI!W50,USTDA_IN_BYPL!W50,'Future Project 07'!W50,Avangrid_NY!W50)</f>
        <v>0</v>
      </c>
      <c r="X50" s="193">
        <f>SUM(NIPSCO_EMS!X50,'Future Project 05'!X50, 'Future Project 03'!X50,'BWP ADMS'!X50,'Future Project 06'!X50,'Future Project 04'!X50,'ISG PSEGLI'!X50,SDGE!X50,Lansing!X50,UNOPS_VN!X50,'AEP D_Nexus'!X50,TPC!X50,WB_EVN!X50,'NV Energy'!X50,'Avangrid ADMS'!X50,USTDA_Energisa!X50,'PEA-ProEN_TH'!X50,ANDE_ADMS!X50,'USTDA_EC_CELEC-EP'!X50,MERALCO!X50,MEC_BHER!X50,'BWP Telecom'!X50,'Future Project 08'!X50,'Future Project 09'!X50,CEATI!X50,USTDA_IN_BYPL!X50,'Future Project 07'!X50,Avangrid_NY!X50)</f>
        <v>0</v>
      </c>
      <c r="Y50" s="193">
        <f>SUM(NIPSCO_EMS!Y50,'Future Project 05'!Y50, 'Future Project 03'!Y50,'BWP ADMS'!Y50,'Future Project 06'!Y50,'Future Project 04'!Y50,'ISG PSEGLI'!Y50,SDGE!Y50,Lansing!Y50,UNOPS_VN!Y50,'AEP D_Nexus'!Y50,TPC!Y50,WB_EVN!Y50,'NV Energy'!Y50,'Avangrid ADMS'!Y50,USTDA_Energisa!Y50,'PEA-ProEN_TH'!Y50,ANDE_ADMS!Y50,'USTDA_EC_CELEC-EP'!Y50,MERALCO!Y50,MEC_BHER!Y50,'BWP Telecom'!Y50,'Future Project 08'!Y50,'Future Project 09'!Y50,CEATI!Y50,USTDA_IN_BYPL!Y50,'Future Project 07'!Y50,Avangrid_NY!Y50)</f>
        <v>0</v>
      </c>
      <c r="Z50" s="193">
        <f>SUM(NIPSCO_EMS!Z50,'Future Project 05'!Z50, 'Future Project 03'!Z50,'BWP ADMS'!Z50,'Future Project 06'!Z50,'Future Project 04'!Z50,'ISG PSEGLI'!Z50,SDGE!Z50,Lansing!Z50,UNOPS_VN!Z50,'AEP D_Nexus'!Z50,TPC!Z50,WB_EVN!Z50,'NV Energy'!Z50,'Avangrid ADMS'!Z50,USTDA_Energisa!Z50,'PEA-ProEN_TH'!Z50,ANDE_ADMS!Z50,'USTDA_EC_CELEC-EP'!Z50,MERALCO!Z50,MEC_BHER!Z50,'BWP Telecom'!Z50,'Future Project 08'!Z50,'Future Project 09'!Z50,CEATI!Z50,USTDA_IN_BYPL!Z50,'Future Project 07'!Z50,Avangrid_NY!Z50)</f>
        <v>0</v>
      </c>
      <c r="AA50" s="45">
        <f t="shared" si="13"/>
        <v>260</v>
      </c>
      <c r="AB50" s="45">
        <f t="shared" si="14"/>
        <v>400</v>
      </c>
      <c r="AC50" s="2">
        <f t="shared" si="15"/>
        <v>0.18895348837209303</v>
      </c>
      <c r="AD50" s="2">
        <f t="shared" si="16"/>
        <v>0.20080321285140562</v>
      </c>
    </row>
    <row r="51" spans="2:30" x14ac:dyDescent="0.55000000000000004">
      <c r="B51" s="74" t="s">
        <v>108</v>
      </c>
      <c r="C51" s="193">
        <f>SUM(NIPSCO_EMS!C51,'Future Project 05'!C51, 'Future Project 03'!C51,'BWP ADMS'!C51,'Future Project 06'!C51,'Future Project 04'!C51,'ISG PSEGLI'!C51,SDGE!C51,Lansing!C51,UNOPS_VN!C51,'AEP D_Nexus'!C51,TPC!C51,WB_EVN!C51,'NV Energy'!C51,'Avangrid ADMS'!C51,USTDA_Energisa!C51,'PEA-ProEN_TH'!C51,ANDE_ADMS!C51,'USTDA_EC_CELEC-EP'!C51,MERALCO!C51,MEC_BHER!C51,'BWP Telecom'!C51,'Future Project 08'!C51,'Future Project 09'!C51,CEATI!C51,USTDA_IN_BYPL!C51,'Future Project 07'!C51,Avangrid_NY!C51)</f>
        <v>0</v>
      </c>
      <c r="D51" s="193">
        <f>SUM(NIPSCO_EMS!D51,'Future Project 05'!D51, 'Future Project 03'!D51,'BWP ADMS'!D51,'Future Project 06'!D51,'Future Project 04'!D51,'ISG PSEGLI'!D51,SDGE!D51,Lansing!D51,UNOPS_VN!D51,'AEP D_Nexus'!D51,TPC!D51,WB_EVN!D51,'NV Energy'!D51,'Avangrid ADMS'!D51,USTDA_Energisa!D51,'PEA-ProEN_TH'!D51,ANDE_ADMS!D51,'USTDA_EC_CELEC-EP'!D51,MERALCO!D51,MEC_BHER!D51,'BWP Telecom'!D51,'Future Project 08'!D51,'Future Project 09'!D51,CEATI!D51,USTDA_IN_BYPL!D51,'Future Project 07'!D51,Avangrid_NY!D51)</f>
        <v>0</v>
      </c>
      <c r="E51" s="193">
        <f>SUM(NIPSCO_EMS!E51,'Future Project 05'!E51, 'Future Project 03'!E51,'BWP ADMS'!E51,'Future Project 06'!E51,'Future Project 04'!E51,'ISG PSEGLI'!E51,SDGE!E51,Lansing!E51,UNOPS_VN!E51,'AEP D_Nexus'!E51,TPC!E51,WB_EVN!E51,'NV Energy'!E51,'Avangrid ADMS'!E51,USTDA_Energisa!E51,'PEA-ProEN_TH'!E51,ANDE_ADMS!E51,'USTDA_EC_CELEC-EP'!E51,MERALCO!E51,MEC_BHER!E51,'BWP Telecom'!E51,'Future Project 08'!E51,'Future Project 09'!E51,CEATI!E51,USTDA_IN_BYPL!E51,'Future Project 07'!E51,Avangrid_NY!E51)</f>
        <v>0</v>
      </c>
      <c r="F51" s="193">
        <f>SUM(NIPSCO_EMS!F51,'Future Project 05'!F51, 'Future Project 03'!F51,'BWP ADMS'!F51,'Future Project 06'!F51,'Future Project 04'!F51,'ISG PSEGLI'!F51,SDGE!F51,Lansing!F51,UNOPS_VN!F51,'AEP D_Nexus'!F51,TPC!F51,WB_EVN!F51,'NV Energy'!F51,'Avangrid ADMS'!F51,USTDA_Energisa!F51,'PEA-ProEN_TH'!F51,ANDE_ADMS!F51,'USTDA_EC_CELEC-EP'!F51,MERALCO!F51,MEC_BHER!F51,'BWP Telecom'!F51,'Future Project 08'!F51,'Future Project 09'!F51,CEATI!F51,USTDA_IN_BYPL!F51,'Future Project 07'!F51,Avangrid_NY!F51)</f>
        <v>0</v>
      </c>
      <c r="G51" s="193">
        <f>SUM(NIPSCO_EMS!G51,'Future Project 05'!G51, 'Future Project 03'!G51,'BWP ADMS'!G51,'Future Project 06'!G51,'Future Project 04'!G51,'ISG PSEGLI'!G51,SDGE!G51,Lansing!G51,UNOPS_VN!G51,'AEP D_Nexus'!G51,TPC!G51,WB_EVN!G51,'NV Energy'!G51,'Avangrid ADMS'!G51,USTDA_Energisa!G51,'PEA-ProEN_TH'!G51,ANDE_ADMS!G51,'USTDA_EC_CELEC-EP'!G51,MERALCO!G51,MEC_BHER!G51,'BWP Telecom'!G51,'Future Project 08'!G51,'Future Project 09'!G51,CEATI!G51,USTDA_IN_BYPL!G51,'Future Project 07'!G51,Avangrid_NY!G51)</f>
        <v>0</v>
      </c>
      <c r="H51" s="193">
        <f>SUM(NIPSCO_EMS!H51,'Future Project 05'!H51, 'Future Project 03'!H51,'BWP ADMS'!H51,'Future Project 06'!H51,'Future Project 04'!H51,'ISG PSEGLI'!H51,SDGE!H51,Lansing!H51,UNOPS_VN!H51,'AEP D_Nexus'!H51,TPC!H51,WB_EVN!H51,'NV Energy'!H51,'Avangrid ADMS'!H51,USTDA_Energisa!H51,'PEA-ProEN_TH'!H51,ANDE_ADMS!H51,'USTDA_EC_CELEC-EP'!H51,MERALCO!H51,MEC_BHER!H51,'BWP Telecom'!H51,'Future Project 08'!H51,'Future Project 09'!H51,CEATI!H51,USTDA_IN_BYPL!H51,'Future Project 07'!H51,Avangrid_NY!H51)</f>
        <v>0</v>
      </c>
      <c r="I51" s="193">
        <f>SUM(NIPSCO_EMS!I51,'Future Project 05'!I51, 'Future Project 03'!I51,'BWP ADMS'!I51,'Future Project 06'!I51,'Future Project 04'!I51,'ISG PSEGLI'!I51,SDGE!I51,Lansing!I51,UNOPS_VN!I51,'AEP D_Nexus'!I51,TPC!I51,WB_EVN!I51,'NV Energy'!I51,'Avangrid ADMS'!I51,USTDA_Energisa!I51,'PEA-ProEN_TH'!I51,ANDE_ADMS!I51,'USTDA_EC_CELEC-EP'!I51,MERALCO!I51,MEC_BHER!I51,'BWP Telecom'!I51,'Future Project 08'!I51,'Future Project 09'!I51,CEATI!I51,USTDA_IN_BYPL!I51,'Future Project 07'!I51,Avangrid_NY!I51)</f>
        <v>0</v>
      </c>
      <c r="J51" s="193">
        <f>SUM(NIPSCO_EMS!J51,'Future Project 05'!J51, 'Future Project 03'!J51,'BWP ADMS'!J51,'Future Project 06'!J51,'Future Project 04'!J51,'ISG PSEGLI'!J51,SDGE!J51,Lansing!J51,UNOPS_VN!J51,'AEP D_Nexus'!J51,TPC!J51,WB_EVN!J51,'NV Energy'!J51,'Avangrid ADMS'!J51,USTDA_Energisa!J51,'PEA-ProEN_TH'!J51,ANDE_ADMS!J51,'USTDA_EC_CELEC-EP'!J51,MERALCO!J51,MEC_BHER!J51,'BWP Telecom'!J51,'Future Project 08'!J51,'Future Project 09'!J51,CEATI!J51,USTDA_IN_BYPL!J51,'Future Project 07'!J51,Avangrid_NY!J51)</f>
        <v>0</v>
      </c>
      <c r="K51" s="193">
        <f>SUM(NIPSCO_EMS!K51,'Future Project 05'!K51, 'Future Project 03'!K51,'BWP ADMS'!K51,'Future Project 06'!K51,'Future Project 04'!K51,'ISG PSEGLI'!K51,SDGE!K51,Lansing!K51,UNOPS_VN!K51,'AEP D_Nexus'!K51,TPC!K51,WB_EVN!K51,'NV Energy'!K51,'Avangrid ADMS'!K51,USTDA_Energisa!K51,'PEA-ProEN_TH'!K51,ANDE_ADMS!K51,'USTDA_EC_CELEC-EP'!K51,MERALCO!K51,MEC_BHER!K51,'BWP Telecom'!K51,'Future Project 08'!K51,'Future Project 09'!K51,CEATI!K51,USTDA_IN_BYPL!K51,'Future Project 07'!K51,Avangrid_NY!K51)</f>
        <v>0</v>
      </c>
      <c r="L51" s="193">
        <f>SUM(NIPSCO_EMS!L51,'Future Project 05'!L51, 'Future Project 03'!L51,'BWP ADMS'!L51,'Future Project 06'!L51,'Future Project 04'!L51,'ISG PSEGLI'!L51,SDGE!L51,Lansing!L51,UNOPS_VN!L51,'AEP D_Nexus'!L51,TPC!L51,WB_EVN!L51,'NV Energy'!L51,'Avangrid ADMS'!L51,USTDA_Energisa!L51,'PEA-ProEN_TH'!L51,ANDE_ADMS!L51,'USTDA_EC_CELEC-EP'!L51,MERALCO!L51,MEC_BHER!L51,'BWP Telecom'!L51,'Future Project 08'!L51,'Future Project 09'!L51,CEATI!L51,USTDA_IN_BYPL!L51,'Future Project 07'!L51,Avangrid_NY!L51)</f>
        <v>0</v>
      </c>
      <c r="M51" s="193">
        <f>SUM(NIPSCO_EMS!M51,'Future Project 05'!M51, 'Future Project 03'!M51,'BWP ADMS'!M51,'Future Project 06'!M51,'Future Project 04'!M51,'ISG PSEGLI'!M51,SDGE!M51,Lansing!M51,UNOPS_VN!M51,'AEP D_Nexus'!M51,TPC!M51,WB_EVN!M51,'NV Energy'!M51,'Avangrid ADMS'!M51,USTDA_Energisa!M51,'PEA-ProEN_TH'!M51,ANDE_ADMS!M51,'USTDA_EC_CELEC-EP'!M51,MERALCO!M51,MEC_BHER!M51,'BWP Telecom'!M51,'Future Project 08'!M51,'Future Project 09'!M51,CEATI!M51,USTDA_IN_BYPL!M51,'Future Project 07'!M51,Avangrid_NY!M51)</f>
        <v>0</v>
      </c>
      <c r="N51" s="193">
        <f>SUM(NIPSCO_EMS!N51,'Future Project 05'!N51, 'Future Project 03'!N51,'BWP ADMS'!N51,'Future Project 06'!N51,'Future Project 04'!N51,'ISG PSEGLI'!N51,SDGE!N51,Lansing!N51,UNOPS_VN!N51,'AEP D_Nexus'!N51,TPC!N51,WB_EVN!N51,'NV Energy'!N51,'Avangrid ADMS'!N51,USTDA_Energisa!N51,'PEA-ProEN_TH'!N51,ANDE_ADMS!N51,'USTDA_EC_CELEC-EP'!N51,MERALCO!N51,MEC_BHER!N51,'BWP Telecom'!N51,'Future Project 08'!N51,'Future Project 09'!N51,CEATI!N51,USTDA_IN_BYPL!N51,'Future Project 07'!N51,Avangrid_NY!N51)</f>
        <v>0</v>
      </c>
      <c r="O51" s="193">
        <f>SUM(NIPSCO_EMS!O51,'Future Project 05'!O51, 'Future Project 03'!O51,'BWP ADMS'!O51,'Future Project 06'!O51,'Future Project 04'!O51,'ISG PSEGLI'!O51,SDGE!O51,Lansing!O51,UNOPS_VN!O51,'AEP D_Nexus'!O51,TPC!O51,WB_EVN!O51,'NV Energy'!O51,'Avangrid ADMS'!O51,USTDA_Energisa!O51,'PEA-ProEN_TH'!O51,ANDE_ADMS!O51,'USTDA_EC_CELEC-EP'!O51,MERALCO!O51,MEC_BHER!O51,'BWP Telecom'!O51,'Future Project 08'!O51,'Future Project 09'!O51,CEATI!O51,USTDA_IN_BYPL!O51,'Future Project 07'!O51,Avangrid_NY!O51)</f>
        <v>0</v>
      </c>
      <c r="P51" s="193">
        <f>SUM(NIPSCO_EMS!P51,'Future Project 05'!P51, 'Future Project 03'!P51,'BWP ADMS'!P51,'Future Project 06'!P51,'Future Project 04'!P51,'ISG PSEGLI'!P51,SDGE!P51,Lansing!P51,UNOPS_VN!P51,'AEP D_Nexus'!P51,TPC!P51,WB_EVN!P51,'NV Energy'!P51,'Avangrid ADMS'!P51,USTDA_Energisa!P51,'PEA-ProEN_TH'!P51,ANDE_ADMS!P51,'USTDA_EC_CELEC-EP'!P51,MERALCO!P51,MEC_BHER!P51,'BWP Telecom'!P51,'Future Project 08'!P51,'Future Project 09'!P51,CEATI!P51,USTDA_IN_BYPL!P51,'Future Project 07'!P51,Avangrid_NY!P51)</f>
        <v>0</v>
      </c>
      <c r="Q51" s="193">
        <f>SUM(NIPSCO_EMS!Q51,'Future Project 05'!Q51, 'Future Project 03'!Q51,'BWP ADMS'!Q51,'Future Project 06'!Q51,'Future Project 04'!Q51,'ISG PSEGLI'!Q51,SDGE!Q51,Lansing!Q51,UNOPS_VN!Q51,'AEP D_Nexus'!Q51,TPC!Q51,WB_EVN!Q51,'NV Energy'!Q51,'Avangrid ADMS'!Q51,USTDA_Energisa!Q51,'PEA-ProEN_TH'!Q51,ANDE_ADMS!Q51,'USTDA_EC_CELEC-EP'!Q51,MERALCO!Q51,MEC_BHER!Q51,'BWP Telecom'!Q51,'Future Project 08'!Q51,'Future Project 09'!Q51,CEATI!Q51,USTDA_IN_BYPL!Q51,'Future Project 07'!Q51,Avangrid_NY!Q51)</f>
        <v>0</v>
      </c>
      <c r="R51" s="193">
        <f>SUM(NIPSCO_EMS!R51,'Future Project 05'!R51, 'Future Project 03'!R51,'BWP ADMS'!R51,'Future Project 06'!R51,'Future Project 04'!R51,'ISG PSEGLI'!R51,SDGE!R51,Lansing!R51,UNOPS_VN!R51,'AEP D_Nexus'!R51,TPC!R51,WB_EVN!R51,'NV Energy'!R51,'Avangrid ADMS'!R51,USTDA_Energisa!R51,'PEA-ProEN_TH'!R51,ANDE_ADMS!R51,'USTDA_EC_CELEC-EP'!R51,MERALCO!R51,MEC_BHER!R51,'BWP Telecom'!R51,'Future Project 08'!R51,'Future Project 09'!R51,CEATI!R51,USTDA_IN_BYPL!R51,'Future Project 07'!R51,Avangrid_NY!R51)</f>
        <v>0</v>
      </c>
      <c r="S51" s="193">
        <f>SUM(NIPSCO_EMS!S51,'Future Project 05'!S51, 'Future Project 03'!S51,'BWP ADMS'!S51,'Future Project 06'!S51,'Future Project 04'!S51,'ISG PSEGLI'!S51,SDGE!S51,Lansing!S51,UNOPS_VN!S51,'AEP D_Nexus'!S51,TPC!S51,WB_EVN!S51,'NV Energy'!S51,'Avangrid ADMS'!S51,USTDA_Energisa!S51,'PEA-ProEN_TH'!S51,ANDE_ADMS!S51,'USTDA_EC_CELEC-EP'!S51,MERALCO!S51,MEC_BHER!S51,'BWP Telecom'!S51,'Future Project 08'!S51,'Future Project 09'!S51,CEATI!S51,USTDA_IN_BYPL!S51,'Future Project 07'!S51,Avangrid_NY!S51)</f>
        <v>0</v>
      </c>
      <c r="T51" s="193">
        <f>SUM(NIPSCO_EMS!T51,'Future Project 05'!T51, 'Future Project 03'!T51,'BWP ADMS'!T51,'Future Project 06'!T51,'Future Project 04'!T51,'ISG PSEGLI'!T51,SDGE!T51,Lansing!T51,UNOPS_VN!T51,'AEP D_Nexus'!T51,TPC!T51,WB_EVN!T51,'NV Energy'!T51,'Avangrid ADMS'!T51,USTDA_Energisa!T51,'PEA-ProEN_TH'!T51,ANDE_ADMS!T51,'USTDA_EC_CELEC-EP'!T51,MERALCO!T51,MEC_BHER!T51,'BWP Telecom'!T51,'Future Project 08'!T51,'Future Project 09'!T51,CEATI!T51,USTDA_IN_BYPL!T51,'Future Project 07'!T51,Avangrid_NY!T51)</f>
        <v>0</v>
      </c>
      <c r="U51" s="193">
        <f>SUM(NIPSCO_EMS!U51,'Future Project 05'!U51, 'Future Project 03'!U51,'BWP ADMS'!U51,'Future Project 06'!U51,'Future Project 04'!U51,'ISG PSEGLI'!U51,SDGE!U51,Lansing!U51,UNOPS_VN!U51,'AEP D_Nexus'!U51,TPC!U51,WB_EVN!U51,'NV Energy'!U51,'Avangrid ADMS'!U51,USTDA_Energisa!U51,'PEA-ProEN_TH'!U51,ANDE_ADMS!U51,'USTDA_EC_CELEC-EP'!U51,MERALCO!U51,MEC_BHER!U51,'BWP Telecom'!U51,'Future Project 08'!U51,'Future Project 09'!U51,CEATI!U51,USTDA_IN_BYPL!U51,'Future Project 07'!U51,Avangrid_NY!U51)</f>
        <v>0</v>
      </c>
      <c r="V51" s="193">
        <f>SUM(NIPSCO_EMS!V51,'Future Project 05'!V51, 'Future Project 03'!V51,'BWP ADMS'!V51,'Future Project 06'!V51,'Future Project 04'!V51,'ISG PSEGLI'!V51,SDGE!V51,Lansing!V51,UNOPS_VN!V51,'AEP D_Nexus'!V51,TPC!V51,WB_EVN!V51,'NV Energy'!V51,'Avangrid ADMS'!V51,USTDA_Energisa!V51,'PEA-ProEN_TH'!V51,ANDE_ADMS!V51,'USTDA_EC_CELEC-EP'!V51,MERALCO!V51,MEC_BHER!V51,'BWP Telecom'!V51,'Future Project 08'!V51,'Future Project 09'!V51,CEATI!V51,USTDA_IN_BYPL!V51,'Future Project 07'!V51,Avangrid_NY!V51)</f>
        <v>0</v>
      </c>
      <c r="W51" s="193">
        <f>SUM(NIPSCO_EMS!W51,'Future Project 05'!W51, 'Future Project 03'!W51,'BWP ADMS'!W51,'Future Project 06'!W51,'Future Project 04'!W51,'ISG PSEGLI'!W51,SDGE!W51,Lansing!W51,UNOPS_VN!W51,'AEP D_Nexus'!W51,TPC!W51,WB_EVN!W51,'NV Energy'!W51,'Avangrid ADMS'!W51,USTDA_Energisa!W51,'PEA-ProEN_TH'!W51,ANDE_ADMS!W51,'USTDA_EC_CELEC-EP'!W51,MERALCO!W51,MEC_BHER!W51,'BWP Telecom'!W51,'Future Project 08'!W51,'Future Project 09'!W51,CEATI!W51,USTDA_IN_BYPL!W51,'Future Project 07'!W51,Avangrid_NY!W51)</f>
        <v>0</v>
      </c>
      <c r="X51" s="193">
        <f>SUM(NIPSCO_EMS!X51,'Future Project 05'!X51, 'Future Project 03'!X51,'BWP ADMS'!X51,'Future Project 06'!X51,'Future Project 04'!X51,'ISG PSEGLI'!X51,SDGE!X51,Lansing!X51,UNOPS_VN!X51,'AEP D_Nexus'!X51,TPC!X51,WB_EVN!X51,'NV Energy'!X51,'Avangrid ADMS'!X51,USTDA_Energisa!X51,'PEA-ProEN_TH'!X51,ANDE_ADMS!X51,'USTDA_EC_CELEC-EP'!X51,MERALCO!X51,MEC_BHER!X51,'BWP Telecom'!X51,'Future Project 08'!X51,'Future Project 09'!X51,CEATI!X51,USTDA_IN_BYPL!X51,'Future Project 07'!X51,Avangrid_NY!X51)</f>
        <v>0</v>
      </c>
      <c r="Y51" s="193">
        <f>SUM(NIPSCO_EMS!Y51,'Future Project 05'!Y51, 'Future Project 03'!Y51,'BWP ADMS'!Y51,'Future Project 06'!Y51,'Future Project 04'!Y51,'ISG PSEGLI'!Y51,SDGE!Y51,Lansing!Y51,UNOPS_VN!Y51,'AEP D_Nexus'!Y51,TPC!Y51,WB_EVN!Y51,'NV Energy'!Y51,'Avangrid ADMS'!Y51,USTDA_Energisa!Y51,'PEA-ProEN_TH'!Y51,ANDE_ADMS!Y51,'USTDA_EC_CELEC-EP'!Y51,MERALCO!Y51,MEC_BHER!Y51,'BWP Telecom'!Y51,'Future Project 08'!Y51,'Future Project 09'!Y51,CEATI!Y51,USTDA_IN_BYPL!Y51,'Future Project 07'!Y51,Avangrid_NY!Y51)</f>
        <v>0</v>
      </c>
      <c r="Z51" s="193">
        <f>SUM(NIPSCO_EMS!Z51,'Future Project 05'!Z51, 'Future Project 03'!Z51,'BWP ADMS'!Z51,'Future Project 06'!Z51,'Future Project 04'!Z51,'ISG PSEGLI'!Z51,SDGE!Z51,Lansing!Z51,UNOPS_VN!Z51,'AEP D_Nexus'!Z51,TPC!Z51,WB_EVN!Z51,'NV Energy'!Z51,'Avangrid ADMS'!Z51,USTDA_Energisa!Z51,'PEA-ProEN_TH'!Z51,ANDE_ADMS!Z51,'USTDA_EC_CELEC-EP'!Z51,MERALCO!Z51,MEC_BHER!Z51,'BWP Telecom'!Z51,'Future Project 08'!Z51,'Future Project 09'!Z51,CEATI!Z51,USTDA_IN_BYPL!Z51,'Future Project 07'!Z51,Avangrid_NY!Z51)</f>
        <v>0</v>
      </c>
      <c r="AA51" s="45">
        <f t="shared" si="13"/>
        <v>0</v>
      </c>
      <c r="AB51" s="45">
        <f t="shared" si="14"/>
        <v>0</v>
      </c>
      <c r="AC51" s="2">
        <f t="shared" si="15"/>
        <v>0</v>
      </c>
      <c r="AD51" s="2">
        <f t="shared" si="16"/>
        <v>0</v>
      </c>
    </row>
    <row r="52" spans="2:30" x14ac:dyDescent="0.55000000000000004">
      <c r="B52" s="74"/>
      <c r="C52" s="193">
        <f>SUM(NIPSCO_EMS!C52,'Future Project 05'!C52, 'Future Project 03'!C52,'BWP ADMS'!C52,'Future Project 06'!C52,'Future Project 04'!C52,'ISG PSEGLI'!C52,SDGE!C52,Lansing!C52,UNOPS_VN!C52,'AEP D_Nexus'!C52,TPC!C52,WB_EVN!C52,'NV Energy'!C52,'Avangrid ADMS'!C52,USTDA_Energisa!C52,'PEA-ProEN_TH'!C52,ANDE_ADMS!C52,'USTDA_EC_CELEC-EP'!C52,MERALCO!C52,MEC_BHER!C52,'BWP Telecom'!C52,'Future Project 08'!C52,'Future Project 09'!C52,CEATI!C52,USTDA_IN_BYPL!C52,'Future Project 07'!C52,Avangrid_NY!C52)</f>
        <v>0</v>
      </c>
      <c r="D52" s="193">
        <f>SUM(NIPSCO_EMS!D52,'Future Project 05'!D52, 'Future Project 03'!D52,'BWP ADMS'!D52,'Future Project 06'!D52,'Future Project 04'!D52,'ISG PSEGLI'!D52,SDGE!D52,Lansing!D52,UNOPS_VN!D52,'AEP D_Nexus'!D52,TPC!D52,WB_EVN!D52,'NV Energy'!D52,'Avangrid ADMS'!D52,USTDA_Energisa!D52,'PEA-ProEN_TH'!D52,ANDE_ADMS!D52,'USTDA_EC_CELEC-EP'!D52,MERALCO!D52,MEC_BHER!D52,'BWP Telecom'!D52,'Future Project 08'!D52,'Future Project 09'!D52,CEATI!D52,USTDA_IN_BYPL!D52,'Future Project 07'!D52,Avangrid_NY!D52)</f>
        <v>0</v>
      </c>
      <c r="E52" s="193">
        <f>SUM(NIPSCO_EMS!E52,'Future Project 05'!E52, 'Future Project 03'!E52,'BWP ADMS'!E52,'Future Project 06'!E52,'Future Project 04'!E52,'ISG PSEGLI'!E52,SDGE!E52,Lansing!E52,UNOPS_VN!E52,'AEP D_Nexus'!E52,TPC!E52,WB_EVN!E52,'NV Energy'!E52,'Avangrid ADMS'!E52,USTDA_Energisa!E52,'PEA-ProEN_TH'!E52,ANDE_ADMS!E52,'USTDA_EC_CELEC-EP'!E52,MERALCO!E52,MEC_BHER!E52,'BWP Telecom'!E52,'Future Project 08'!E52,'Future Project 09'!E52,CEATI!E52,USTDA_IN_BYPL!E52,'Future Project 07'!E52,Avangrid_NY!E52)</f>
        <v>0</v>
      </c>
      <c r="F52" s="193">
        <f>SUM(NIPSCO_EMS!F52,'Future Project 05'!F52, 'Future Project 03'!F52,'BWP ADMS'!F52,'Future Project 06'!F52,'Future Project 04'!F52,'ISG PSEGLI'!F52,SDGE!F52,Lansing!F52,UNOPS_VN!F52,'AEP D_Nexus'!F52,TPC!F52,WB_EVN!F52,'NV Energy'!F52,'Avangrid ADMS'!F52,USTDA_Energisa!F52,'PEA-ProEN_TH'!F52,ANDE_ADMS!F52,'USTDA_EC_CELEC-EP'!F52,MERALCO!F52,MEC_BHER!F52,'BWP Telecom'!F52,'Future Project 08'!F52,'Future Project 09'!F52,CEATI!F52,USTDA_IN_BYPL!F52,'Future Project 07'!F52,Avangrid_NY!F52)</f>
        <v>0</v>
      </c>
      <c r="G52" s="193">
        <f>SUM(NIPSCO_EMS!G52,'Future Project 05'!G52, 'Future Project 03'!G52,'BWP ADMS'!G52,'Future Project 06'!G52,'Future Project 04'!G52,'ISG PSEGLI'!G52,SDGE!G52,Lansing!G52,UNOPS_VN!G52,'AEP D_Nexus'!G52,TPC!G52,WB_EVN!G52,'NV Energy'!G52,'Avangrid ADMS'!G52,USTDA_Energisa!G52,'PEA-ProEN_TH'!G52,ANDE_ADMS!G52,'USTDA_EC_CELEC-EP'!G52,MERALCO!G52,MEC_BHER!G52,'BWP Telecom'!G52,'Future Project 08'!G52,'Future Project 09'!G52,CEATI!G52,USTDA_IN_BYPL!G52,'Future Project 07'!G52,Avangrid_NY!G52)</f>
        <v>0</v>
      </c>
      <c r="H52" s="193">
        <f>SUM(NIPSCO_EMS!H52,'Future Project 05'!H52, 'Future Project 03'!H52,'BWP ADMS'!H52,'Future Project 06'!H52,'Future Project 04'!H52,'ISG PSEGLI'!H52,SDGE!H52,Lansing!H52,UNOPS_VN!H52,'AEP D_Nexus'!H52,TPC!H52,WB_EVN!H52,'NV Energy'!H52,'Avangrid ADMS'!H52,USTDA_Energisa!H52,'PEA-ProEN_TH'!H52,ANDE_ADMS!H52,'USTDA_EC_CELEC-EP'!H52,MERALCO!H52,MEC_BHER!H52,'BWP Telecom'!H52,'Future Project 08'!H52,'Future Project 09'!H52,CEATI!H52,USTDA_IN_BYPL!H52,'Future Project 07'!H52,Avangrid_NY!H52)</f>
        <v>0</v>
      </c>
      <c r="I52" s="193">
        <f>SUM(NIPSCO_EMS!I52,'Future Project 05'!I52, 'Future Project 03'!I52,'BWP ADMS'!I52,'Future Project 06'!I52,'Future Project 04'!I52,'ISG PSEGLI'!I52,SDGE!I52,Lansing!I52,UNOPS_VN!I52,'AEP D_Nexus'!I52,TPC!I52,WB_EVN!I52,'NV Energy'!I52,'Avangrid ADMS'!I52,USTDA_Energisa!I52,'PEA-ProEN_TH'!I52,ANDE_ADMS!I52,'USTDA_EC_CELEC-EP'!I52,MERALCO!I52,MEC_BHER!I52,'BWP Telecom'!I52,'Future Project 08'!I52,'Future Project 09'!I52,CEATI!I52,USTDA_IN_BYPL!I52,'Future Project 07'!I52,Avangrid_NY!I52)</f>
        <v>0</v>
      </c>
      <c r="J52" s="193">
        <f>SUM(NIPSCO_EMS!J52,'Future Project 05'!J52, 'Future Project 03'!J52,'BWP ADMS'!J52,'Future Project 06'!J52,'Future Project 04'!J52,'ISG PSEGLI'!J52,SDGE!J52,Lansing!J52,UNOPS_VN!J52,'AEP D_Nexus'!J52,TPC!J52,WB_EVN!J52,'NV Energy'!J52,'Avangrid ADMS'!J52,USTDA_Energisa!J52,'PEA-ProEN_TH'!J52,ANDE_ADMS!J52,'USTDA_EC_CELEC-EP'!J52,MERALCO!J52,MEC_BHER!J52,'BWP Telecom'!J52,'Future Project 08'!J52,'Future Project 09'!J52,CEATI!J52,USTDA_IN_BYPL!J52,'Future Project 07'!J52,Avangrid_NY!J52)</f>
        <v>0</v>
      </c>
      <c r="K52" s="193">
        <f>SUM(NIPSCO_EMS!K52,'Future Project 05'!K52, 'Future Project 03'!K52,'BWP ADMS'!K52,'Future Project 06'!K52,'Future Project 04'!K52,'ISG PSEGLI'!K52,SDGE!K52,Lansing!K52,UNOPS_VN!K52,'AEP D_Nexus'!K52,TPC!K52,WB_EVN!K52,'NV Energy'!K52,'Avangrid ADMS'!K52,USTDA_Energisa!K52,'PEA-ProEN_TH'!K52,ANDE_ADMS!K52,'USTDA_EC_CELEC-EP'!K52,MERALCO!K52,MEC_BHER!K52,'BWP Telecom'!K52,'Future Project 08'!K52,'Future Project 09'!K52,CEATI!K52,USTDA_IN_BYPL!K52,'Future Project 07'!K52,Avangrid_NY!K52)</f>
        <v>0</v>
      </c>
      <c r="L52" s="193">
        <f>SUM(NIPSCO_EMS!L52,'Future Project 05'!L52, 'Future Project 03'!L52,'BWP ADMS'!L52,'Future Project 06'!L52,'Future Project 04'!L52,'ISG PSEGLI'!L52,SDGE!L52,Lansing!L52,UNOPS_VN!L52,'AEP D_Nexus'!L52,TPC!L52,WB_EVN!L52,'NV Energy'!L52,'Avangrid ADMS'!L52,USTDA_Energisa!L52,'PEA-ProEN_TH'!L52,ANDE_ADMS!L52,'USTDA_EC_CELEC-EP'!L52,MERALCO!L52,MEC_BHER!L52,'BWP Telecom'!L52,'Future Project 08'!L52,'Future Project 09'!L52,CEATI!L52,USTDA_IN_BYPL!L52,'Future Project 07'!L52,Avangrid_NY!L52)</f>
        <v>0</v>
      </c>
      <c r="M52" s="193">
        <f>SUM(NIPSCO_EMS!M52,'Future Project 05'!M52, 'Future Project 03'!M52,'BWP ADMS'!M52,'Future Project 06'!M52,'Future Project 04'!M52,'ISG PSEGLI'!M52,SDGE!M52,Lansing!M52,UNOPS_VN!M52,'AEP D_Nexus'!M52,TPC!M52,WB_EVN!M52,'NV Energy'!M52,'Avangrid ADMS'!M52,USTDA_Energisa!M52,'PEA-ProEN_TH'!M52,ANDE_ADMS!M52,'USTDA_EC_CELEC-EP'!M52,MERALCO!M52,MEC_BHER!M52,'BWP Telecom'!M52,'Future Project 08'!M52,'Future Project 09'!M52,CEATI!M52,USTDA_IN_BYPL!M52,'Future Project 07'!M52,Avangrid_NY!M52)</f>
        <v>0</v>
      </c>
      <c r="N52" s="193">
        <f>SUM(NIPSCO_EMS!N52,'Future Project 05'!N52, 'Future Project 03'!N52,'BWP ADMS'!N52,'Future Project 06'!N52,'Future Project 04'!N52,'ISG PSEGLI'!N52,SDGE!N52,Lansing!N52,UNOPS_VN!N52,'AEP D_Nexus'!N52,TPC!N52,WB_EVN!N52,'NV Energy'!N52,'Avangrid ADMS'!N52,USTDA_Energisa!N52,'PEA-ProEN_TH'!N52,ANDE_ADMS!N52,'USTDA_EC_CELEC-EP'!N52,MERALCO!N52,MEC_BHER!N52,'BWP Telecom'!N52,'Future Project 08'!N52,'Future Project 09'!N52,CEATI!N52,USTDA_IN_BYPL!N52,'Future Project 07'!N52,Avangrid_NY!N52)</f>
        <v>0</v>
      </c>
      <c r="O52" s="193">
        <f>SUM(NIPSCO_EMS!O52,'Future Project 05'!O52, 'Future Project 03'!O52,'BWP ADMS'!O52,'Future Project 06'!O52,'Future Project 04'!O52,'ISG PSEGLI'!O52,SDGE!O52,Lansing!O52,UNOPS_VN!O52,'AEP D_Nexus'!O52,TPC!O52,WB_EVN!O52,'NV Energy'!O52,'Avangrid ADMS'!O52,USTDA_Energisa!O52,'PEA-ProEN_TH'!O52,ANDE_ADMS!O52,'USTDA_EC_CELEC-EP'!O52,MERALCO!O52,MEC_BHER!O52,'BWP Telecom'!O52,'Future Project 08'!O52,'Future Project 09'!O52,CEATI!O52,USTDA_IN_BYPL!O52,'Future Project 07'!O52,Avangrid_NY!O52)</f>
        <v>0</v>
      </c>
      <c r="P52" s="193">
        <f>SUM(NIPSCO_EMS!P52,'Future Project 05'!P52, 'Future Project 03'!P52,'BWP ADMS'!P52,'Future Project 06'!P52,'Future Project 04'!P52,'ISG PSEGLI'!P52,SDGE!P52,Lansing!P52,UNOPS_VN!P52,'AEP D_Nexus'!P52,TPC!P52,WB_EVN!P52,'NV Energy'!P52,'Avangrid ADMS'!P52,USTDA_Energisa!P52,'PEA-ProEN_TH'!P52,ANDE_ADMS!P52,'USTDA_EC_CELEC-EP'!P52,MERALCO!P52,MEC_BHER!P52,'BWP Telecom'!P52,'Future Project 08'!P52,'Future Project 09'!P52,CEATI!P52,USTDA_IN_BYPL!P52,'Future Project 07'!P52,Avangrid_NY!P52)</f>
        <v>0</v>
      </c>
      <c r="Q52" s="193">
        <f>SUM(NIPSCO_EMS!Q52,'Future Project 05'!Q52, 'Future Project 03'!Q52,'BWP ADMS'!Q52,'Future Project 06'!Q52,'Future Project 04'!Q52,'ISG PSEGLI'!Q52,SDGE!Q52,Lansing!Q52,UNOPS_VN!Q52,'AEP D_Nexus'!Q52,TPC!Q52,WB_EVN!Q52,'NV Energy'!Q52,'Avangrid ADMS'!Q52,USTDA_Energisa!Q52,'PEA-ProEN_TH'!Q52,ANDE_ADMS!Q52,'USTDA_EC_CELEC-EP'!Q52,MERALCO!Q52,MEC_BHER!Q52,'BWP Telecom'!Q52,'Future Project 08'!Q52,'Future Project 09'!Q52,CEATI!Q52,USTDA_IN_BYPL!Q52,'Future Project 07'!Q52,Avangrid_NY!Q52)</f>
        <v>0</v>
      </c>
      <c r="R52" s="193">
        <f>SUM(NIPSCO_EMS!R52,'Future Project 05'!R52, 'Future Project 03'!R52,'BWP ADMS'!R52,'Future Project 06'!R52,'Future Project 04'!R52,'ISG PSEGLI'!R52,SDGE!R52,Lansing!R52,UNOPS_VN!R52,'AEP D_Nexus'!R52,TPC!R52,WB_EVN!R52,'NV Energy'!R52,'Avangrid ADMS'!R52,USTDA_Energisa!R52,'PEA-ProEN_TH'!R52,ANDE_ADMS!R52,'USTDA_EC_CELEC-EP'!R52,MERALCO!R52,MEC_BHER!R52,'BWP Telecom'!R52,'Future Project 08'!R52,'Future Project 09'!R52,CEATI!R52,USTDA_IN_BYPL!R52,'Future Project 07'!R52,Avangrid_NY!R52)</f>
        <v>0</v>
      </c>
      <c r="S52" s="193">
        <f>SUM(NIPSCO_EMS!S52,'Future Project 05'!S52, 'Future Project 03'!S52,'BWP ADMS'!S52,'Future Project 06'!S52,'Future Project 04'!S52,'ISG PSEGLI'!S52,SDGE!S52,Lansing!S52,UNOPS_VN!S52,'AEP D_Nexus'!S52,TPC!S52,WB_EVN!S52,'NV Energy'!S52,'Avangrid ADMS'!S52,USTDA_Energisa!S52,'PEA-ProEN_TH'!S52,ANDE_ADMS!S52,'USTDA_EC_CELEC-EP'!S52,MERALCO!S52,MEC_BHER!S52,'BWP Telecom'!S52,'Future Project 08'!S52,'Future Project 09'!S52,CEATI!S52,USTDA_IN_BYPL!S52,'Future Project 07'!S52,Avangrid_NY!S52)</f>
        <v>0</v>
      </c>
      <c r="T52" s="193">
        <f>SUM(NIPSCO_EMS!T52,'Future Project 05'!T52, 'Future Project 03'!T52,'BWP ADMS'!T52,'Future Project 06'!T52,'Future Project 04'!T52,'ISG PSEGLI'!T52,SDGE!T52,Lansing!T52,UNOPS_VN!T52,'AEP D_Nexus'!T52,TPC!T52,WB_EVN!T52,'NV Energy'!T52,'Avangrid ADMS'!T52,USTDA_Energisa!T52,'PEA-ProEN_TH'!T52,ANDE_ADMS!T52,'USTDA_EC_CELEC-EP'!T52,MERALCO!T52,MEC_BHER!T52,'BWP Telecom'!T52,'Future Project 08'!T52,'Future Project 09'!T52,CEATI!T52,USTDA_IN_BYPL!T52,'Future Project 07'!T52,Avangrid_NY!T52)</f>
        <v>0</v>
      </c>
      <c r="U52" s="193">
        <f>SUM(NIPSCO_EMS!U52,'Future Project 05'!U52, 'Future Project 03'!U52,'BWP ADMS'!U52,'Future Project 06'!U52,'Future Project 04'!U52,'ISG PSEGLI'!U52,SDGE!U52,Lansing!U52,UNOPS_VN!U52,'AEP D_Nexus'!U52,TPC!U52,WB_EVN!U52,'NV Energy'!U52,'Avangrid ADMS'!U52,USTDA_Energisa!U52,'PEA-ProEN_TH'!U52,ANDE_ADMS!U52,'USTDA_EC_CELEC-EP'!U52,MERALCO!U52,MEC_BHER!U52,'BWP Telecom'!U52,'Future Project 08'!U52,'Future Project 09'!U52,CEATI!U52,USTDA_IN_BYPL!U52,'Future Project 07'!U52,Avangrid_NY!U52)</f>
        <v>0</v>
      </c>
      <c r="V52" s="193">
        <f>SUM(NIPSCO_EMS!V52,'Future Project 05'!V52, 'Future Project 03'!V52,'BWP ADMS'!V52,'Future Project 06'!V52,'Future Project 04'!V52,'ISG PSEGLI'!V52,SDGE!V52,Lansing!V52,UNOPS_VN!V52,'AEP D_Nexus'!V52,TPC!V52,WB_EVN!V52,'NV Energy'!V52,'Avangrid ADMS'!V52,USTDA_Energisa!V52,'PEA-ProEN_TH'!V52,ANDE_ADMS!V52,'USTDA_EC_CELEC-EP'!V52,MERALCO!V52,MEC_BHER!V52,'BWP Telecom'!V52,'Future Project 08'!V52,'Future Project 09'!V52,CEATI!V52,USTDA_IN_BYPL!V52,'Future Project 07'!V52,Avangrid_NY!V52)</f>
        <v>0</v>
      </c>
      <c r="W52" s="193">
        <f>SUM(NIPSCO_EMS!W52,'Future Project 05'!W52, 'Future Project 03'!W52,'BWP ADMS'!W52,'Future Project 06'!W52,'Future Project 04'!W52,'ISG PSEGLI'!W52,SDGE!W52,Lansing!W52,UNOPS_VN!W52,'AEP D_Nexus'!W52,TPC!W52,WB_EVN!W52,'NV Energy'!W52,'Avangrid ADMS'!W52,USTDA_Energisa!W52,'PEA-ProEN_TH'!W52,ANDE_ADMS!W52,'USTDA_EC_CELEC-EP'!W52,MERALCO!W52,MEC_BHER!W52,'BWP Telecom'!W52,'Future Project 08'!W52,'Future Project 09'!W52,CEATI!W52,USTDA_IN_BYPL!W52,'Future Project 07'!W52,Avangrid_NY!W52)</f>
        <v>0</v>
      </c>
      <c r="X52" s="193">
        <f>SUM(NIPSCO_EMS!X52,'Future Project 05'!X52, 'Future Project 03'!X52,'BWP ADMS'!X52,'Future Project 06'!X52,'Future Project 04'!X52,'ISG PSEGLI'!X52,SDGE!X52,Lansing!X52,UNOPS_VN!X52,'AEP D_Nexus'!X52,TPC!X52,WB_EVN!X52,'NV Energy'!X52,'Avangrid ADMS'!X52,USTDA_Energisa!X52,'PEA-ProEN_TH'!X52,ANDE_ADMS!X52,'USTDA_EC_CELEC-EP'!X52,MERALCO!X52,MEC_BHER!X52,'BWP Telecom'!X52,'Future Project 08'!X52,'Future Project 09'!X52,CEATI!X52,USTDA_IN_BYPL!X52,'Future Project 07'!X52,Avangrid_NY!X52)</f>
        <v>0</v>
      </c>
      <c r="Y52" s="193">
        <f>SUM(NIPSCO_EMS!Y52,'Future Project 05'!Y52, 'Future Project 03'!Y52,'BWP ADMS'!Y52,'Future Project 06'!Y52,'Future Project 04'!Y52,'ISG PSEGLI'!Y52,SDGE!Y52,Lansing!Y52,UNOPS_VN!Y52,'AEP D_Nexus'!Y52,TPC!Y52,WB_EVN!Y52,'NV Energy'!Y52,'Avangrid ADMS'!Y52,USTDA_Energisa!Y52,'PEA-ProEN_TH'!Y52,ANDE_ADMS!Y52,'USTDA_EC_CELEC-EP'!Y52,MERALCO!Y52,MEC_BHER!Y52,'BWP Telecom'!Y52,'Future Project 08'!Y52,'Future Project 09'!Y52,CEATI!Y52,USTDA_IN_BYPL!Y52,'Future Project 07'!Y52,Avangrid_NY!Y52)</f>
        <v>0</v>
      </c>
      <c r="Z52" s="193">
        <f>SUM(NIPSCO_EMS!Z52,'Future Project 05'!Z52, 'Future Project 03'!Z52,'BWP ADMS'!Z52,'Future Project 06'!Z52,'Future Project 04'!Z52,'ISG PSEGLI'!Z52,SDGE!Z52,Lansing!Z52,UNOPS_VN!Z52,'AEP D_Nexus'!Z52,TPC!Z52,WB_EVN!Z52,'NV Energy'!Z52,'Avangrid ADMS'!Z52,USTDA_Energisa!Z52,'PEA-ProEN_TH'!Z52,ANDE_ADMS!Z52,'USTDA_EC_CELEC-EP'!Z52,MERALCO!Z52,MEC_BHER!Z52,'BWP Telecom'!Z52,'Future Project 08'!Z52,'Future Project 09'!Z52,CEATI!Z52,USTDA_IN_BYPL!Z52,'Future Project 07'!Z52,Avangrid_NY!Z52)</f>
        <v>0</v>
      </c>
      <c r="AA52" s="45">
        <f t="shared" si="13"/>
        <v>0</v>
      </c>
    </row>
    <row r="53" spans="2:30" x14ac:dyDescent="0.55000000000000004">
      <c r="B53" s="74"/>
      <c r="C53" s="193">
        <f>SUM(NIPSCO_EMS!C53,'Future Project 05'!C53, 'Future Project 03'!C53,'BWP ADMS'!C53,'Future Project 06'!C53,'Future Project 04'!C53,'ISG PSEGLI'!C53,SDGE!C53,Lansing!C53,UNOPS_VN!C53,'AEP D_Nexus'!C53,TPC!C53,WB_EVN!C53,'NV Energy'!C53,'Avangrid ADMS'!C53,USTDA_Energisa!C53,'PEA-ProEN_TH'!C53,ANDE_ADMS!C53,'USTDA_EC_CELEC-EP'!C53,MERALCO!C53,MEC_BHER!C53,'BWP Telecom'!C53,'Future Project 08'!C53,'Future Project 09'!C53,CEATI!C53,USTDA_IN_BYPL!C53,'Future Project 07'!C53,Avangrid_NY!C53)</f>
        <v>0</v>
      </c>
      <c r="D53" s="193">
        <f>SUM(NIPSCO_EMS!D53,'Future Project 05'!D53, 'Future Project 03'!D53,'BWP ADMS'!D53,'Future Project 06'!D53,'Future Project 04'!D53,'ISG PSEGLI'!D53,SDGE!D53,Lansing!D53,UNOPS_VN!D53,'AEP D_Nexus'!D53,TPC!D53,WB_EVN!D53,'NV Energy'!D53,'Avangrid ADMS'!D53,USTDA_Energisa!D53,'PEA-ProEN_TH'!D53,ANDE_ADMS!D53,'USTDA_EC_CELEC-EP'!D53,MERALCO!D53,MEC_BHER!D53,'BWP Telecom'!D53,'Future Project 08'!D53,'Future Project 09'!D53,CEATI!D53,USTDA_IN_BYPL!D53,'Future Project 07'!D53,Avangrid_NY!D53)</f>
        <v>0</v>
      </c>
      <c r="E53" s="193">
        <f>SUM(NIPSCO_EMS!E53,'Future Project 05'!E53, 'Future Project 03'!E53,'BWP ADMS'!E53,'Future Project 06'!E53,'Future Project 04'!E53,'ISG PSEGLI'!E53,SDGE!E53,Lansing!E53,UNOPS_VN!E53,'AEP D_Nexus'!E53,TPC!E53,WB_EVN!E53,'NV Energy'!E53,'Avangrid ADMS'!E53,USTDA_Energisa!E53,'PEA-ProEN_TH'!E53,ANDE_ADMS!E53,'USTDA_EC_CELEC-EP'!E53,MERALCO!E53,MEC_BHER!E53,'BWP Telecom'!E53,'Future Project 08'!E53,'Future Project 09'!E53,CEATI!E53,USTDA_IN_BYPL!E53,'Future Project 07'!E53,Avangrid_NY!E53)</f>
        <v>0</v>
      </c>
      <c r="F53" s="193">
        <f>SUM(NIPSCO_EMS!F53,'Future Project 05'!F53, 'Future Project 03'!F53,'BWP ADMS'!F53,'Future Project 06'!F53,'Future Project 04'!F53,'ISG PSEGLI'!F53,SDGE!F53,Lansing!F53,UNOPS_VN!F53,'AEP D_Nexus'!F53,TPC!F53,WB_EVN!F53,'NV Energy'!F53,'Avangrid ADMS'!F53,USTDA_Energisa!F53,'PEA-ProEN_TH'!F53,ANDE_ADMS!F53,'USTDA_EC_CELEC-EP'!F53,MERALCO!F53,MEC_BHER!F53,'BWP Telecom'!F53,'Future Project 08'!F53,'Future Project 09'!F53,CEATI!F53,USTDA_IN_BYPL!F53,'Future Project 07'!F53,Avangrid_NY!F53)</f>
        <v>0</v>
      </c>
      <c r="G53" s="193">
        <f>SUM(NIPSCO_EMS!G53,'Future Project 05'!G53, 'Future Project 03'!G53,'BWP ADMS'!G53,'Future Project 06'!G53,'Future Project 04'!G53,'ISG PSEGLI'!G53,SDGE!G53,Lansing!G53,UNOPS_VN!G53,'AEP D_Nexus'!G53,TPC!G53,WB_EVN!G53,'NV Energy'!G53,'Avangrid ADMS'!G53,USTDA_Energisa!G53,'PEA-ProEN_TH'!G53,ANDE_ADMS!G53,'USTDA_EC_CELEC-EP'!G53,MERALCO!G53,MEC_BHER!G53,'BWP Telecom'!G53,'Future Project 08'!G53,'Future Project 09'!G53,CEATI!G53,USTDA_IN_BYPL!G53,'Future Project 07'!G53,Avangrid_NY!G53)</f>
        <v>0</v>
      </c>
      <c r="H53" s="193">
        <f>SUM(NIPSCO_EMS!H53,'Future Project 05'!H53, 'Future Project 03'!H53,'BWP ADMS'!H53,'Future Project 06'!H53,'Future Project 04'!H53,'ISG PSEGLI'!H53,SDGE!H53,Lansing!H53,UNOPS_VN!H53,'AEP D_Nexus'!H53,TPC!H53,WB_EVN!H53,'NV Energy'!H53,'Avangrid ADMS'!H53,USTDA_Energisa!H53,'PEA-ProEN_TH'!H53,ANDE_ADMS!H53,'USTDA_EC_CELEC-EP'!H53,MERALCO!H53,MEC_BHER!H53,'BWP Telecom'!H53,'Future Project 08'!H53,'Future Project 09'!H53,CEATI!H53,USTDA_IN_BYPL!H53,'Future Project 07'!H53,Avangrid_NY!H53)</f>
        <v>0</v>
      </c>
      <c r="I53" s="193">
        <f>SUM(NIPSCO_EMS!I53,'Future Project 05'!I53, 'Future Project 03'!I53,'BWP ADMS'!I53,'Future Project 06'!I53,'Future Project 04'!I53,'ISG PSEGLI'!I53,SDGE!I53,Lansing!I53,UNOPS_VN!I53,'AEP D_Nexus'!I53,TPC!I53,WB_EVN!I53,'NV Energy'!I53,'Avangrid ADMS'!I53,USTDA_Energisa!I53,'PEA-ProEN_TH'!I53,ANDE_ADMS!I53,'USTDA_EC_CELEC-EP'!I53,MERALCO!I53,MEC_BHER!I53,'BWP Telecom'!I53,'Future Project 08'!I53,'Future Project 09'!I53,CEATI!I53,USTDA_IN_BYPL!I53,'Future Project 07'!I53,Avangrid_NY!I53)</f>
        <v>0</v>
      </c>
      <c r="J53" s="193">
        <f>SUM(NIPSCO_EMS!J53,'Future Project 05'!J53, 'Future Project 03'!J53,'BWP ADMS'!J53,'Future Project 06'!J53,'Future Project 04'!J53,'ISG PSEGLI'!J53,SDGE!J53,Lansing!J53,UNOPS_VN!J53,'AEP D_Nexus'!J53,TPC!J53,WB_EVN!J53,'NV Energy'!J53,'Avangrid ADMS'!J53,USTDA_Energisa!J53,'PEA-ProEN_TH'!J53,ANDE_ADMS!J53,'USTDA_EC_CELEC-EP'!J53,MERALCO!J53,MEC_BHER!J53,'BWP Telecom'!J53,'Future Project 08'!J53,'Future Project 09'!J53,CEATI!J53,USTDA_IN_BYPL!J53,'Future Project 07'!J53,Avangrid_NY!J53)</f>
        <v>0</v>
      </c>
      <c r="K53" s="193">
        <f>SUM(NIPSCO_EMS!K53,'Future Project 05'!K53, 'Future Project 03'!K53,'BWP ADMS'!K53,'Future Project 06'!K53,'Future Project 04'!K53,'ISG PSEGLI'!K53,SDGE!K53,Lansing!K53,UNOPS_VN!K53,'AEP D_Nexus'!K53,TPC!K53,WB_EVN!K53,'NV Energy'!K53,'Avangrid ADMS'!K53,USTDA_Energisa!K53,'PEA-ProEN_TH'!K53,ANDE_ADMS!K53,'USTDA_EC_CELEC-EP'!K53,MERALCO!K53,MEC_BHER!K53,'BWP Telecom'!K53,'Future Project 08'!K53,'Future Project 09'!K53,CEATI!K53,USTDA_IN_BYPL!K53,'Future Project 07'!K53,Avangrid_NY!K53)</f>
        <v>0</v>
      </c>
      <c r="L53" s="193">
        <f>SUM(NIPSCO_EMS!L53,'Future Project 05'!L53, 'Future Project 03'!L53,'BWP ADMS'!L53,'Future Project 06'!L53,'Future Project 04'!L53,'ISG PSEGLI'!L53,SDGE!L53,Lansing!L53,UNOPS_VN!L53,'AEP D_Nexus'!L53,TPC!L53,WB_EVN!L53,'NV Energy'!L53,'Avangrid ADMS'!L53,USTDA_Energisa!L53,'PEA-ProEN_TH'!L53,ANDE_ADMS!L53,'USTDA_EC_CELEC-EP'!L53,MERALCO!L53,MEC_BHER!L53,'BWP Telecom'!L53,'Future Project 08'!L53,'Future Project 09'!L53,CEATI!L53,USTDA_IN_BYPL!L53,'Future Project 07'!L53,Avangrid_NY!L53)</f>
        <v>0</v>
      </c>
      <c r="M53" s="193">
        <f>SUM(NIPSCO_EMS!M53,'Future Project 05'!M53, 'Future Project 03'!M53,'BWP ADMS'!M53,'Future Project 06'!M53,'Future Project 04'!M53,'ISG PSEGLI'!M53,SDGE!M53,Lansing!M53,UNOPS_VN!M53,'AEP D_Nexus'!M53,TPC!M53,WB_EVN!M53,'NV Energy'!M53,'Avangrid ADMS'!M53,USTDA_Energisa!M53,'PEA-ProEN_TH'!M53,ANDE_ADMS!M53,'USTDA_EC_CELEC-EP'!M53,MERALCO!M53,MEC_BHER!M53,'BWP Telecom'!M53,'Future Project 08'!M53,'Future Project 09'!M53,CEATI!M53,USTDA_IN_BYPL!M53,'Future Project 07'!M53,Avangrid_NY!M53)</f>
        <v>0</v>
      </c>
      <c r="N53" s="193">
        <f>SUM(NIPSCO_EMS!N53,'Future Project 05'!N53, 'Future Project 03'!N53,'BWP ADMS'!N53,'Future Project 06'!N53,'Future Project 04'!N53,'ISG PSEGLI'!N53,SDGE!N53,Lansing!N53,UNOPS_VN!N53,'AEP D_Nexus'!N53,TPC!N53,WB_EVN!N53,'NV Energy'!N53,'Avangrid ADMS'!N53,USTDA_Energisa!N53,'PEA-ProEN_TH'!N53,ANDE_ADMS!N53,'USTDA_EC_CELEC-EP'!N53,MERALCO!N53,MEC_BHER!N53,'BWP Telecom'!N53,'Future Project 08'!N53,'Future Project 09'!N53,CEATI!N53,USTDA_IN_BYPL!N53,'Future Project 07'!N53,Avangrid_NY!N53)</f>
        <v>0</v>
      </c>
      <c r="O53" s="193">
        <f>SUM(NIPSCO_EMS!O53,'Future Project 05'!O53, 'Future Project 03'!O53,'BWP ADMS'!O53,'Future Project 06'!O53,'Future Project 04'!O53,'ISG PSEGLI'!O53,SDGE!O53,Lansing!O53,UNOPS_VN!O53,'AEP D_Nexus'!O53,TPC!O53,WB_EVN!O53,'NV Energy'!O53,'Avangrid ADMS'!O53,USTDA_Energisa!O53,'PEA-ProEN_TH'!O53,ANDE_ADMS!O53,'USTDA_EC_CELEC-EP'!O53,MERALCO!O53,MEC_BHER!O53,'BWP Telecom'!O53,'Future Project 08'!O53,'Future Project 09'!O53,CEATI!O53,USTDA_IN_BYPL!O53,'Future Project 07'!O53,Avangrid_NY!O53)</f>
        <v>0</v>
      </c>
      <c r="P53" s="193">
        <f>SUM(NIPSCO_EMS!P53,'Future Project 05'!P53, 'Future Project 03'!P53,'BWP ADMS'!P53,'Future Project 06'!P53,'Future Project 04'!P53,'ISG PSEGLI'!P53,SDGE!P53,Lansing!P53,UNOPS_VN!P53,'AEP D_Nexus'!P53,TPC!P53,WB_EVN!P53,'NV Energy'!P53,'Avangrid ADMS'!P53,USTDA_Energisa!P53,'PEA-ProEN_TH'!P53,ANDE_ADMS!P53,'USTDA_EC_CELEC-EP'!P53,MERALCO!P53,MEC_BHER!P53,'BWP Telecom'!P53,'Future Project 08'!P53,'Future Project 09'!P53,CEATI!P53,USTDA_IN_BYPL!P53,'Future Project 07'!P53,Avangrid_NY!P53)</f>
        <v>0</v>
      </c>
      <c r="Q53" s="193">
        <f>SUM(NIPSCO_EMS!Q53,'Future Project 05'!Q53, 'Future Project 03'!Q53,'BWP ADMS'!Q53,'Future Project 06'!Q53,'Future Project 04'!Q53,'ISG PSEGLI'!Q53,SDGE!Q53,Lansing!Q53,UNOPS_VN!Q53,'AEP D_Nexus'!Q53,TPC!Q53,WB_EVN!Q53,'NV Energy'!Q53,'Avangrid ADMS'!Q53,USTDA_Energisa!Q53,'PEA-ProEN_TH'!Q53,ANDE_ADMS!Q53,'USTDA_EC_CELEC-EP'!Q53,MERALCO!Q53,MEC_BHER!Q53,'BWP Telecom'!Q53,'Future Project 08'!Q53,'Future Project 09'!Q53,CEATI!Q53,USTDA_IN_BYPL!Q53,'Future Project 07'!Q53,Avangrid_NY!Q53)</f>
        <v>0</v>
      </c>
      <c r="R53" s="193">
        <f>SUM(NIPSCO_EMS!R53,'Future Project 05'!R53, 'Future Project 03'!R53,'BWP ADMS'!R53,'Future Project 06'!R53,'Future Project 04'!R53,'ISG PSEGLI'!R53,SDGE!R53,Lansing!R53,UNOPS_VN!R53,'AEP D_Nexus'!R53,TPC!R53,WB_EVN!R53,'NV Energy'!R53,'Avangrid ADMS'!R53,USTDA_Energisa!R53,'PEA-ProEN_TH'!R53,ANDE_ADMS!R53,'USTDA_EC_CELEC-EP'!R53,MERALCO!R53,MEC_BHER!R53,'BWP Telecom'!R53,'Future Project 08'!R53,'Future Project 09'!R53,CEATI!R53,USTDA_IN_BYPL!R53,'Future Project 07'!R53,Avangrid_NY!R53)</f>
        <v>0</v>
      </c>
      <c r="S53" s="193">
        <f>SUM(NIPSCO_EMS!S53,'Future Project 05'!S53, 'Future Project 03'!S53,'BWP ADMS'!S53,'Future Project 06'!S53,'Future Project 04'!S53,'ISG PSEGLI'!S53,SDGE!S53,Lansing!S53,UNOPS_VN!S53,'AEP D_Nexus'!S53,TPC!S53,WB_EVN!S53,'NV Energy'!S53,'Avangrid ADMS'!S53,USTDA_Energisa!S53,'PEA-ProEN_TH'!S53,ANDE_ADMS!S53,'USTDA_EC_CELEC-EP'!S53,MERALCO!S53,MEC_BHER!S53,'BWP Telecom'!S53,'Future Project 08'!S53,'Future Project 09'!S53,CEATI!S53,USTDA_IN_BYPL!S53,'Future Project 07'!S53,Avangrid_NY!S53)</f>
        <v>0</v>
      </c>
      <c r="T53" s="193">
        <f>SUM(NIPSCO_EMS!T53,'Future Project 05'!T53, 'Future Project 03'!T53,'BWP ADMS'!T53,'Future Project 06'!T53,'Future Project 04'!T53,'ISG PSEGLI'!T53,SDGE!T53,Lansing!T53,UNOPS_VN!T53,'AEP D_Nexus'!T53,TPC!T53,WB_EVN!T53,'NV Energy'!T53,'Avangrid ADMS'!T53,USTDA_Energisa!T53,'PEA-ProEN_TH'!T53,ANDE_ADMS!T53,'USTDA_EC_CELEC-EP'!T53,MERALCO!T53,MEC_BHER!T53,'BWP Telecom'!T53,'Future Project 08'!T53,'Future Project 09'!T53,CEATI!T53,USTDA_IN_BYPL!T53,'Future Project 07'!T53,Avangrid_NY!T53)</f>
        <v>0</v>
      </c>
      <c r="U53" s="193">
        <f>SUM(NIPSCO_EMS!U53,'Future Project 05'!U53, 'Future Project 03'!U53,'BWP ADMS'!U53,'Future Project 06'!U53,'Future Project 04'!U53,'ISG PSEGLI'!U53,SDGE!U53,Lansing!U53,UNOPS_VN!U53,'AEP D_Nexus'!U53,TPC!U53,WB_EVN!U53,'NV Energy'!U53,'Avangrid ADMS'!U53,USTDA_Energisa!U53,'PEA-ProEN_TH'!U53,ANDE_ADMS!U53,'USTDA_EC_CELEC-EP'!U53,MERALCO!U53,MEC_BHER!U53,'BWP Telecom'!U53,'Future Project 08'!U53,'Future Project 09'!U53,CEATI!U53,USTDA_IN_BYPL!U53,'Future Project 07'!U53,Avangrid_NY!U53)</f>
        <v>0</v>
      </c>
      <c r="V53" s="193">
        <f>SUM(NIPSCO_EMS!V53,'Future Project 05'!V53, 'Future Project 03'!V53,'BWP ADMS'!V53,'Future Project 06'!V53,'Future Project 04'!V53,'ISG PSEGLI'!V53,SDGE!V53,Lansing!V53,UNOPS_VN!V53,'AEP D_Nexus'!V53,TPC!V53,WB_EVN!V53,'NV Energy'!V53,'Avangrid ADMS'!V53,USTDA_Energisa!V53,'PEA-ProEN_TH'!V53,ANDE_ADMS!V53,'USTDA_EC_CELEC-EP'!V53,MERALCO!V53,MEC_BHER!V53,'BWP Telecom'!V53,'Future Project 08'!V53,'Future Project 09'!V53,CEATI!V53,USTDA_IN_BYPL!V53,'Future Project 07'!V53,Avangrid_NY!V53)</f>
        <v>0</v>
      </c>
      <c r="W53" s="193">
        <f>SUM(NIPSCO_EMS!W53,'Future Project 05'!W53, 'Future Project 03'!W53,'BWP ADMS'!W53,'Future Project 06'!W53,'Future Project 04'!W53,'ISG PSEGLI'!W53,SDGE!W53,Lansing!W53,UNOPS_VN!W53,'AEP D_Nexus'!W53,TPC!W53,WB_EVN!W53,'NV Energy'!W53,'Avangrid ADMS'!W53,USTDA_Energisa!W53,'PEA-ProEN_TH'!W53,ANDE_ADMS!W53,'USTDA_EC_CELEC-EP'!W53,MERALCO!W53,MEC_BHER!W53,'BWP Telecom'!W53,'Future Project 08'!W53,'Future Project 09'!W53,CEATI!W53,USTDA_IN_BYPL!W53,'Future Project 07'!W53,Avangrid_NY!W53)</f>
        <v>0</v>
      </c>
      <c r="X53" s="193">
        <f>SUM(NIPSCO_EMS!X53,'Future Project 05'!X53, 'Future Project 03'!X53,'BWP ADMS'!X53,'Future Project 06'!X53,'Future Project 04'!X53,'ISG PSEGLI'!X53,SDGE!X53,Lansing!X53,UNOPS_VN!X53,'AEP D_Nexus'!X53,TPC!X53,WB_EVN!X53,'NV Energy'!X53,'Avangrid ADMS'!X53,USTDA_Energisa!X53,'PEA-ProEN_TH'!X53,ANDE_ADMS!X53,'USTDA_EC_CELEC-EP'!X53,MERALCO!X53,MEC_BHER!X53,'BWP Telecom'!X53,'Future Project 08'!X53,'Future Project 09'!X53,CEATI!X53,USTDA_IN_BYPL!X53,'Future Project 07'!X53,Avangrid_NY!X53)</f>
        <v>0</v>
      </c>
      <c r="Y53" s="193">
        <f>SUM(NIPSCO_EMS!Y53,'Future Project 05'!Y53, 'Future Project 03'!Y53,'BWP ADMS'!Y53,'Future Project 06'!Y53,'Future Project 04'!Y53,'ISG PSEGLI'!Y53,SDGE!Y53,Lansing!Y53,UNOPS_VN!Y53,'AEP D_Nexus'!Y53,TPC!Y53,WB_EVN!Y53,'NV Energy'!Y53,'Avangrid ADMS'!Y53,USTDA_Energisa!Y53,'PEA-ProEN_TH'!Y53,ANDE_ADMS!Y53,'USTDA_EC_CELEC-EP'!Y53,MERALCO!Y53,MEC_BHER!Y53,'BWP Telecom'!Y53,'Future Project 08'!Y53,'Future Project 09'!Y53,CEATI!Y53,USTDA_IN_BYPL!Y53,'Future Project 07'!Y53,Avangrid_NY!Y53)</f>
        <v>0</v>
      </c>
      <c r="Z53" s="193">
        <f>SUM(NIPSCO_EMS!Z53,'Future Project 05'!Z53, 'Future Project 03'!Z53,'BWP ADMS'!Z53,'Future Project 06'!Z53,'Future Project 04'!Z53,'ISG PSEGLI'!Z53,SDGE!Z53,Lansing!Z53,UNOPS_VN!Z53,'AEP D_Nexus'!Z53,TPC!Z53,WB_EVN!Z53,'NV Energy'!Z53,'Avangrid ADMS'!Z53,USTDA_Energisa!Z53,'PEA-ProEN_TH'!Z53,ANDE_ADMS!Z53,'USTDA_EC_CELEC-EP'!Z53,MERALCO!Z53,MEC_BHER!Z53,'BWP Telecom'!Z53,'Future Project 08'!Z53,'Future Project 09'!Z53,CEATI!Z53,USTDA_IN_BYPL!Z53,'Future Project 07'!Z53,Avangrid_NY!Z53)</f>
        <v>0</v>
      </c>
      <c r="AA53" s="45">
        <f t="shared" si="13"/>
        <v>0</v>
      </c>
    </row>
    <row r="54" spans="2:30" ht="14.7" thickBot="1" x14ac:dyDescent="0.6">
      <c r="B54" s="75"/>
      <c r="C54" s="193">
        <f>SUM(NIPSCO_EMS!C54,'Future Project 05'!C54, 'Future Project 03'!C54,'BWP ADMS'!C54,'Future Project 06'!C54,'Future Project 04'!C54,'ISG PSEGLI'!C54,SDGE!C54,Lansing!C54,UNOPS_VN!C54,'AEP D_Nexus'!C54,TPC!C54,WB_EVN!C54,'NV Energy'!C54,'Avangrid ADMS'!C54,USTDA_Energisa!C54,'PEA-ProEN_TH'!C54,ANDE_ADMS!C54,'USTDA_EC_CELEC-EP'!C54,MERALCO!C54,MEC_BHER!C54,'BWP Telecom'!C54,'Future Project 08'!C54,'Future Project 09'!C54,CEATI!C54,USTDA_IN_BYPL!C54,'Future Project 07'!C54,Avangrid_NY!C54)</f>
        <v>0</v>
      </c>
      <c r="D54" s="193">
        <f>SUM(NIPSCO_EMS!D54,'Future Project 05'!D54, 'Future Project 03'!D54,'BWP ADMS'!D54,'Future Project 06'!D54,'Future Project 04'!D54,'ISG PSEGLI'!D54,SDGE!D54,Lansing!D54,UNOPS_VN!D54,'AEP D_Nexus'!D54,TPC!D54,WB_EVN!D54,'NV Energy'!D54,'Avangrid ADMS'!D54,USTDA_Energisa!D54,'PEA-ProEN_TH'!D54,ANDE_ADMS!D54,'USTDA_EC_CELEC-EP'!D54,MERALCO!D54,MEC_BHER!D54,'BWP Telecom'!D54,'Future Project 08'!D54,'Future Project 09'!D54,CEATI!D54,USTDA_IN_BYPL!D54,'Future Project 07'!D54,Avangrid_NY!D54)</f>
        <v>0</v>
      </c>
      <c r="E54" s="193">
        <f>SUM(NIPSCO_EMS!E54,'Future Project 05'!E54, 'Future Project 03'!E54,'BWP ADMS'!E54,'Future Project 06'!E54,'Future Project 04'!E54,'ISG PSEGLI'!E54,SDGE!E54,Lansing!E54,UNOPS_VN!E54,'AEP D_Nexus'!E54,TPC!E54,WB_EVN!E54,'NV Energy'!E54,'Avangrid ADMS'!E54,USTDA_Energisa!E54,'PEA-ProEN_TH'!E54,ANDE_ADMS!E54,'USTDA_EC_CELEC-EP'!E54,MERALCO!E54,MEC_BHER!E54,'BWP Telecom'!E54,'Future Project 08'!E54,'Future Project 09'!E54,CEATI!E54,USTDA_IN_BYPL!E54,'Future Project 07'!E54,Avangrid_NY!E54)</f>
        <v>0</v>
      </c>
      <c r="F54" s="193">
        <f>SUM(NIPSCO_EMS!F54,'Future Project 05'!F54, 'Future Project 03'!F54,'BWP ADMS'!F54,'Future Project 06'!F54,'Future Project 04'!F54,'ISG PSEGLI'!F54,SDGE!F54,Lansing!F54,UNOPS_VN!F54,'AEP D_Nexus'!F54,TPC!F54,WB_EVN!F54,'NV Energy'!F54,'Avangrid ADMS'!F54,USTDA_Energisa!F54,'PEA-ProEN_TH'!F54,ANDE_ADMS!F54,'USTDA_EC_CELEC-EP'!F54,MERALCO!F54,MEC_BHER!F54,'BWP Telecom'!F54,'Future Project 08'!F54,'Future Project 09'!F54,CEATI!F54,USTDA_IN_BYPL!F54,'Future Project 07'!F54,Avangrid_NY!F54)</f>
        <v>0</v>
      </c>
      <c r="G54" s="193">
        <f>SUM(NIPSCO_EMS!G54,'Future Project 05'!G54, 'Future Project 03'!G54,'BWP ADMS'!G54,'Future Project 06'!G54,'Future Project 04'!G54,'ISG PSEGLI'!G54,SDGE!G54,Lansing!G54,UNOPS_VN!G54,'AEP D_Nexus'!G54,TPC!G54,WB_EVN!G54,'NV Energy'!G54,'Avangrid ADMS'!G54,USTDA_Energisa!G54,'PEA-ProEN_TH'!G54,ANDE_ADMS!G54,'USTDA_EC_CELEC-EP'!G54,MERALCO!G54,MEC_BHER!G54,'BWP Telecom'!G54,'Future Project 08'!G54,'Future Project 09'!G54,CEATI!G54,USTDA_IN_BYPL!G54,'Future Project 07'!G54,Avangrid_NY!G54)</f>
        <v>0</v>
      </c>
      <c r="H54" s="193">
        <f>SUM(NIPSCO_EMS!H54,'Future Project 05'!H54, 'Future Project 03'!H54,'BWP ADMS'!H54,'Future Project 06'!H54,'Future Project 04'!H54,'ISG PSEGLI'!H54,SDGE!H54,Lansing!H54,UNOPS_VN!H54,'AEP D_Nexus'!H54,TPC!H54,WB_EVN!H54,'NV Energy'!H54,'Avangrid ADMS'!H54,USTDA_Energisa!H54,'PEA-ProEN_TH'!H54,ANDE_ADMS!H54,'USTDA_EC_CELEC-EP'!H54,MERALCO!H54,MEC_BHER!H54,'BWP Telecom'!H54,'Future Project 08'!H54,'Future Project 09'!H54,CEATI!H54,USTDA_IN_BYPL!H54,'Future Project 07'!H54,Avangrid_NY!H54)</f>
        <v>0</v>
      </c>
      <c r="I54" s="193">
        <f>SUM(NIPSCO_EMS!I54,'Future Project 05'!I54, 'Future Project 03'!I54,'BWP ADMS'!I54,'Future Project 06'!I54,'Future Project 04'!I54,'ISG PSEGLI'!I54,SDGE!I54,Lansing!I54,UNOPS_VN!I54,'AEP D_Nexus'!I54,TPC!I54,WB_EVN!I54,'NV Energy'!I54,'Avangrid ADMS'!I54,USTDA_Energisa!I54,'PEA-ProEN_TH'!I54,ANDE_ADMS!I54,'USTDA_EC_CELEC-EP'!I54,MERALCO!I54,MEC_BHER!I54,'BWP Telecom'!I54,'Future Project 08'!I54,'Future Project 09'!I54,CEATI!I54,USTDA_IN_BYPL!I54,'Future Project 07'!I54,Avangrid_NY!I54)</f>
        <v>0</v>
      </c>
      <c r="J54" s="193">
        <f>SUM(NIPSCO_EMS!J54,'Future Project 05'!J54, 'Future Project 03'!J54,'BWP ADMS'!J54,'Future Project 06'!J54,'Future Project 04'!J54,'ISG PSEGLI'!J54,SDGE!J54,Lansing!J54,UNOPS_VN!J54,'AEP D_Nexus'!J54,TPC!J54,WB_EVN!J54,'NV Energy'!J54,'Avangrid ADMS'!J54,USTDA_Energisa!J54,'PEA-ProEN_TH'!J54,ANDE_ADMS!J54,'USTDA_EC_CELEC-EP'!J54,MERALCO!J54,MEC_BHER!J54,'BWP Telecom'!J54,'Future Project 08'!J54,'Future Project 09'!J54,CEATI!J54,USTDA_IN_BYPL!J54,'Future Project 07'!J54,Avangrid_NY!J54)</f>
        <v>0</v>
      </c>
      <c r="K54" s="193">
        <f>SUM(NIPSCO_EMS!K54,'Future Project 05'!K54, 'Future Project 03'!K54,'BWP ADMS'!K54,'Future Project 06'!K54,'Future Project 04'!K54,'ISG PSEGLI'!K54,SDGE!K54,Lansing!K54,UNOPS_VN!K54,'AEP D_Nexus'!K54,TPC!K54,WB_EVN!K54,'NV Energy'!K54,'Avangrid ADMS'!K54,USTDA_Energisa!K54,'PEA-ProEN_TH'!K54,ANDE_ADMS!K54,'USTDA_EC_CELEC-EP'!K54,MERALCO!K54,MEC_BHER!K54,'BWP Telecom'!K54,'Future Project 08'!K54,'Future Project 09'!K54,CEATI!K54,USTDA_IN_BYPL!K54,'Future Project 07'!K54,Avangrid_NY!K54)</f>
        <v>0</v>
      </c>
      <c r="L54" s="193">
        <f>SUM(NIPSCO_EMS!L54,'Future Project 05'!L54, 'Future Project 03'!L54,'BWP ADMS'!L54,'Future Project 06'!L54,'Future Project 04'!L54,'ISG PSEGLI'!L54,SDGE!L54,Lansing!L54,UNOPS_VN!L54,'AEP D_Nexus'!L54,TPC!L54,WB_EVN!L54,'NV Energy'!L54,'Avangrid ADMS'!L54,USTDA_Energisa!L54,'PEA-ProEN_TH'!L54,ANDE_ADMS!L54,'USTDA_EC_CELEC-EP'!L54,MERALCO!L54,MEC_BHER!L54,'BWP Telecom'!L54,'Future Project 08'!L54,'Future Project 09'!L54,CEATI!L54,USTDA_IN_BYPL!L54,'Future Project 07'!L54,Avangrid_NY!L54)</f>
        <v>0</v>
      </c>
      <c r="M54" s="193">
        <f>SUM(NIPSCO_EMS!M54,'Future Project 05'!M54, 'Future Project 03'!M54,'BWP ADMS'!M54,'Future Project 06'!M54,'Future Project 04'!M54,'ISG PSEGLI'!M54,SDGE!M54,Lansing!M54,UNOPS_VN!M54,'AEP D_Nexus'!M54,TPC!M54,WB_EVN!M54,'NV Energy'!M54,'Avangrid ADMS'!M54,USTDA_Energisa!M54,'PEA-ProEN_TH'!M54,ANDE_ADMS!M54,'USTDA_EC_CELEC-EP'!M54,MERALCO!M54,MEC_BHER!M54,'BWP Telecom'!M54,'Future Project 08'!M54,'Future Project 09'!M54,CEATI!M54,USTDA_IN_BYPL!M54,'Future Project 07'!M54,Avangrid_NY!M54)</f>
        <v>0</v>
      </c>
      <c r="N54" s="193">
        <f>SUM(NIPSCO_EMS!N54,'Future Project 05'!N54, 'Future Project 03'!N54,'BWP ADMS'!N54,'Future Project 06'!N54,'Future Project 04'!N54,'ISG PSEGLI'!N54,SDGE!N54,Lansing!N54,UNOPS_VN!N54,'AEP D_Nexus'!N54,TPC!N54,WB_EVN!N54,'NV Energy'!N54,'Avangrid ADMS'!N54,USTDA_Energisa!N54,'PEA-ProEN_TH'!N54,ANDE_ADMS!N54,'USTDA_EC_CELEC-EP'!N54,MERALCO!N54,MEC_BHER!N54,'BWP Telecom'!N54,'Future Project 08'!N54,'Future Project 09'!N54,CEATI!N54,USTDA_IN_BYPL!N54,'Future Project 07'!N54,Avangrid_NY!N54)</f>
        <v>0</v>
      </c>
      <c r="O54" s="193">
        <f>SUM(NIPSCO_EMS!O54,'Future Project 05'!O54, 'Future Project 03'!O54,'BWP ADMS'!O54,'Future Project 06'!O54,'Future Project 04'!O54,'ISG PSEGLI'!O54,SDGE!O54,Lansing!O54,UNOPS_VN!O54,'AEP D_Nexus'!O54,TPC!O54,WB_EVN!O54,'NV Energy'!O54,'Avangrid ADMS'!O54,USTDA_Energisa!O54,'PEA-ProEN_TH'!O54,ANDE_ADMS!O54,'USTDA_EC_CELEC-EP'!O54,MERALCO!O54,MEC_BHER!O54,'BWP Telecom'!O54,'Future Project 08'!O54,'Future Project 09'!O54,CEATI!O54,USTDA_IN_BYPL!O54,'Future Project 07'!O54,Avangrid_NY!O54)</f>
        <v>0</v>
      </c>
      <c r="P54" s="193">
        <f>SUM(NIPSCO_EMS!P54,'Future Project 05'!P54, 'Future Project 03'!P54,'BWP ADMS'!P54,'Future Project 06'!P54,'Future Project 04'!P54,'ISG PSEGLI'!P54,SDGE!P54,Lansing!P54,UNOPS_VN!P54,'AEP D_Nexus'!P54,TPC!P54,WB_EVN!P54,'NV Energy'!P54,'Avangrid ADMS'!P54,USTDA_Energisa!P54,'PEA-ProEN_TH'!P54,ANDE_ADMS!P54,'USTDA_EC_CELEC-EP'!P54,MERALCO!P54,MEC_BHER!P54,'BWP Telecom'!P54,'Future Project 08'!P54,'Future Project 09'!P54,CEATI!P54,USTDA_IN_BYPL!P54,'Future Project 07'!P54,Avangrid_NY!P54)</f>
        <v>0</v>
      </c>
      <c r="Q54" s="193">
        <f>SUM(NIPSCO_EMS!Q54,'Future Project 05'!Q54, 'Future Project 03'!Q54,'BWP ADMS'!Q54,'Future Project 06'!Q54,'Future Project 04'!Q54,'ISG PSEGLI'!Q54,SDGE!Q54,Lansing!Q54,UNOPS_VN!Q54,'AEP D_Nexus'!Q54,TPC!Q54,WB_EVN!Q54,'NV Energy'!Q54,'Avangrid ADMS'!Q54,USTDA_Energisa!Q54,'PEA-ProEN_TH'!Q54,ANDE_ADMS!Q54,'USTDA_EC_CELEC-EP'!Q54,MERALCO!Q54,MEC_BHER!Q54,'BWP Telecom'!Q54,'Future Project 08'!Q54,'Future Project 09'!Q54,CEATI!Q54,USTDA_IN_BYPL!Q54,'Future Project 07'!Q54,Avangrid_NY!Q54)</f>
        <v>0</v>
      </c>
      <c r="R54" s="193">
        <f>SUM(NIPSCO_EMS!R54,'Future Project 05'!R54, 'Future Project 03'!R54,'BWP ADMS'!R54,'Future Project 06'!R54,'Future Project 04'!R54,'ISG PSEGLI'!R54,SDGE!R54,Lansing!R54,UNOPS_VN!R54,'AEP D_Nexus'!R54,TPC!R54,WB_EVN!R54,'NV Energy'!R54,'Avangrid ADMS'!R54,USTDA_Energisa!R54,'PEA-ProEN_TH'!R54,ANDE_ADMS!R54,'USTDA_EC_CELEC-EP'!R54,MERALCO!R54,MEC_BHER!R54,'BWP Telecom'!R54,'Future Project 08'!R54,'Future Project 09'!R54,CEATI!R54,USTDA_IN_BYPL!R54,'Future Project 07'!R54,Avangrid_NY!R54)</f>
        <v>0</v>
      </c>
      <c r="S54" s="193">
        <f>SUM(NIPSCO_EMS!S54,'Future Project 05'!S54, 'Future Project 03'!S54,'BWP ADMS'!S54,'Future Project 06'!S54,'Future Project 04'!S54,'ISG PSEGLI'!S54,SDGE!S54,Lansing!S54,UNOPS_VN!S54,'AEP D_Nexus'!S54,TPC!S54,WB_EVN!S54,'NV Energy'!S54,'Avangrid ADMS'!S54,USTDA_Energisa!S54,'PEA-ProEN_TH'!S54,ANDE_ADMS!S54,'USTDA_EC_CELEC-EP'!S54,MERALCO!S54,MEC_BHER!S54,'BWP Telecom'!S54,'Future Project 08'!S54,'Future Project 09'!S54,CEATI!S54,USTDA_IN_BYPL!S54,'Future Project 07'!S54,Avangrid_NY!S54)</f>
        <v>0</v>
      </c>
      <c r="T54" s="193">
        <f>SUM(NIPSCO_EMS!T54,'Future Project 05'!T54, 'Future Project 03'!T54,'BWP ADMS'!T54,'Future Project 06'!T54,'Future Project 04'!T54,'ISG PSEGLI'!T54,SDGE!T54,Lansing!T54,UNOPS_VN!T54,'AEP D_Nexus'!T54,TPC!T54,WB_EVN!T54,'NV Energy'!T54,'Avangrid ADMS'!T54,USTDA_Energisa!T54,'PEA-ProEN_TH'!T54,ANDE_ADMS!T54,'USTDA_EC_CELEC-EP'!T54,MERALCO!T54,MEC_BHER!T54,'BWP Telecom'!T54,'Future Project 08'!T54,'Future Project 09'!T54,CEATI!T54,USTDA_IN_BYPL!T54,'Future Project 07'!T54,Avangrid_NY!T54)</f>
        <v>0</v>
      </c>
      <c r="U54" s="193">
        <f>SUM(NIPSCO_EMS!U54,'Future Project 05'!U54, 'Future Project 03'!U54,'BWP ADMS'!U54,'Future Project 06'!U54,'Future Project 04'!U54,'ISG PSEGLI'!U54,SDGE!U54,Lansing!U54,UNOPS_VN!U54,'AEP D_Nexus'!U54,TPC!U54,WB_EVN!U54,'NV Energy'!U54,'Avangrid ADMS'!U54,USTDA_Energisa!U54,'PEA-ProEN_TH'!U54,ANDE_ADMS!U54,'USTDA_EC_CELEC-EP'!U54,MERALCO!U54,MEC_BHER!U54,'BWP Telecom'!U54,'Future Project 08'!U54,'Future Project 09'!U54,CEATI!U54,USTDA_IN_BYPL!U54,'Future Project 07'!U54,Avangrid_NY!U54)</f>
        <v>0</v>
      </c>
      <c r="V54" s="193">
        <f>SUM(NIPSCO_EMS!V54,'Future Project 05'!V54, 'Future Project 03'!V54,'BWP ADMS'!V54,'Future Project 06'!V54,'Future Project 04'!V54,'ISG PSEGLI'!V54,SDGE!V54,Lansing!V54,UNOPS_VN!V54,'AEP D_Nexus'!V54,TPC!V54,WB_EVN!V54,'NV Energy'!V54,'Avangrid ADMS'!V54,USTDA_Energisa!V54,'PEA-ProEN_TH'!V54,ANDE_ADMS!V54,'USTDA_EC_CELEC-EP'!V54,MERALCO!V54,MEC_BHER!V54,'BWP Telecom'!V54,'Future Project 08'!V54,'Future Project 09'!V54,CEATI!V54,USTDA_IN_BYPL!V54,'Future Project 07'!V54,Avangrid_NY!V54)</f>
        <v>0</v>
      </c>
      <c r="W54" s="193">
        <f>SUM(NIPSCO_EMS!W54,'Future Project 05'!W54, 'Future Project 03'!W54,'BWP ADMS'!W54,'Future Project 06'!W54,'Future Project 04'!W54,'ISG PSEGLI'!W54,SDGE!W54,Lansing!W54,UNOPS_VN!W54,'AEP D_Nexus'!W54,TPC!W54,WB_EVN!W54,'NV Energy'!W54,'Avangrid ADMS'!W54,USTDA_Energisa!W54,'PEA-ProEN_TH'!W54,ANDE_ADMS!W54,'USTDA_EC_CELEC-EP'!W54,MERALCO!W54,MEC_BHER!W54,'BWP Telecom'!W54,'Future Project 08'!W54,'Future Project 09'!W54,CEATI!W54,USTDA_IN_BYPL!W54,'Future Project 07'!W54,Avangrid_NY!W54)</f>
        <v>0</v>
      </c>
      <c r="X54" s="193">
        <f>SUM(NIPSCO_EMS!X54,'Future Project 05'!X54, 'Future Project 03'!X54,'BWP ADMS'!X54,'Future Project 06'!X54,'Future Project 04'!X54,'ISG PSEGLI'!X54,SDGE!X54,Lansing!X54,UNOPS_VN!X54,'AEP D_Nexus'!X54,TPC!X54,WB_EVN!X54,'NV Energy'!X54,'Avangrid ADMS'!X54,USTDA_Energisa!X54,'PEA-ProEN_TH'!X54,ANDE_ADMS!X54,'USTDA_EC_CELEC-EP'!X54,MERALCO!X54,MEC_BHER!X54,'BWP Telecom'!X54,'Future Project 08'!X54,'Future Project 09'!X54,CEATI!X54,USTDA_IN_BYPL!X54,'Future Project 07'!X54,Avangrid_NY!X54)</f>
        <v>0</v>
      </c>
      <c r="Y54" s="193">
        <f>SUM(NIPSCO_EMS!Y54,'Future Project 05'!Y54, 'Future Project 03'!Y54,'BWP ADMS'!Y54,'Future Project 06'!Y54,'Future Project 04'!Y54,'ISG PSEGLI'!Y54,SDGE!Y54,Lansing!Y54,UNOPS_VN!Y54,'AEP D_Nexus'!Y54,TPC!Y54,WB_EVN!Y54,'NV Energy'!Y54,'Avangrid ADMS'!Y54,USTDA_Energisa!Y54,'PEA-ProEN_TH'!Y54,ANDE_ADMS!Y54,'USTDA_EC_CELEC-EP'!Y54,MERALCO!Y54,MEC_BHER!Y54,'BWP Telecom'!Y54,'Future Project 08'!Y54,'Future Project 09'!Y54,CEATI!Y54,USTDA_IN_BYPL!Y54,'Future Project 07'!Y54,Avangrid_NY!Y54)</f>
        <v>0</v>
      </c>
      <c r="Z54" s="193">
        <f>SUM(NIPSCO_EMS!Z54,'Future Project 05'!Z54, 'Future Project 03'!Z54,'BWP ADMS'!Z54,'Future Project 06'!Z54,'Future Project 04'!Z54,'ISG PSEGLI'!Z54,SDGE!Z54,Lansing!Z54,UNOPS_VN!Z54,'AEP D_Nexus'!Z54,TPC!Z54,WB_EVN!Z54,'NV Energy'!Z54,'Avangrid ADMS'!Z54,USTDA_Energisa!Z54,'PEA-ProEN_TH'!Z54,ANDE_ADMS!Z54,'USTDA_EC_CELEC-EP'!Z54,MERALCO!Z54,MEC_BHER!Z54,'BWP Telecom'!Z54,'Future Project 08'!Z54,'Future Project 09'!Z54,CEATI!Z54,USTDA_IN_BYPL!Z54,'Future Project 07'!Z54,Avangrid_NY!Z54)</f>
        <v>0</v>
      </c>
      <c r="AA54" s="45">
        <f t="shared" si="13"/>
        <v>0</v>
      </c>
    </row>
    <row r="55" spans="2:30" ht="14.7" thickBot="1" x14ac:dyDescent="0.6">
      <c r="B55" s="67" t="s">
        <v>109</v>
      </c>
      <c r="C55" s="94">
        <f t="shared" ref="C55:Z55" si="17">SUM(C39:C54)</f>
        <v>0</v>
      </c>
      <c r="D55" s="92">
        <f t="shared" si="17"/>
        <v>0</v>
      </c>
      <c r="E55" s="92">
        <f t="shared" si="17"/>
        <v>0</v>
      </c>
      <c r="F55" s="92">
        <f t="shared" si="17"/>
        <v>0</v>
      </c>
      <c r="G55" s="92">
        <f t="shared" si="17"/>
        <v>0</v>
      </c>
      <c r="H55" s="92">
        <f t="shared" si="17"/>
        <v>29</v>
      </c>
      <c r="I55" s="92">
        <f t="shared" si="17"/>
        <v>14</v>
      </c>
      <c r="J55" s="92">
        <f>SUM(J39:J54)</f>
        <v>100</v>
      </c>
      <c r="K55" s="92">
        <f t="shared" si="17"/>
        <v>100</v>
      </c>
      <c r="L55" s="92">
        <f t="shared" si="17"/>
        <v>113</v>
      </c>
      <c r="M55" s="92">
        <f t="shared" si="17"/>
        <v>126.5</v>
      </c>
      <c r="N55" s="107">
        <f t="shared" si="17"/>
        <v>93</v>
      </c>
      <c r="O55" s="94">
        <f t="shared" si="17"/>
        <v>0</v>
      </c>
      <c r="P55" s="92">
        <f t="shared" si="17"/>
        <v>0</v>
      </c>
      <c r="Q55" s="92">
        <f t="shared" si="17"/>
        <v>0</v>
      </c>
      <c r="R55" s="92">
        <f t="shared" si="17"/>
        <v>0</v>
      </c>
      <c r="S55" s="92">
        <f t="shared" si="17"/>
        <v>0</v>
      </c>
      <c r="T55" s="92">
        <f t="shared" si="17"/>
        <v>0</v>
      </c>
      <c r="U55" s="92">
        <f t="shared" si="17"/>
        <v>0</v>
      </c>
      <c r="V55" s="92">
        <f t="shared" si="17"/>
        <v>0</v>
      </c>
      <c r="W55" s="92">
        <f t="shared" si="17"/>
        <v>0</v>
      </c>
      <c r="X55" s="92">
        <f t="shared" si="17"/>
        <v>0</v>
      </c>
      <c r="Y55" s="92">
        <f t="shared" si="17"/>
        <v>0</v>
      </c>
      <c r="Z55" s="93">
        <f t="shared" si="17"/>
        <v>0</v>
      </c>
    </row>
    <row r="57" spans="2:30" x14ac:dyDescent="0.55000000000000004">
      <c r="C57" s="45">
        <f t="shared" ref="C57:Z57" si="18">C55+C29</f>
        <v>1232.25</v>
      </c>
      <c r="D57" s="45">
        <f t="shared" si="18"/>
        <v>1202.25</v>
      </c>
      <c r="E57" s="45">
        <f t="shared" si="18"/>
        <v>1434.5</v>
      </c>
      <c r="F57" s="45">
        <f t="shared" si="18"/>
        <v>1462.25</v>
      </c>
      <c r="G57" s="45">
        <f t="shared" si="18"/>
        <v>1676.25</v>
      </c>
      <c r="H57" s="45">
        <f t="shared" si="18"/>
        <v>1670.5</v>
      </c>
      <c r="I57" s="45">
        <f t="shared" si="18"/>
        <v>1540.25</v>
      </c>
      <c r="J57" s="45">
        <f t="shared" si="18"/>
        <v>1732</v>
      </c>
      <c r="K57" s="45">
        <f t="shared" si="18"/>
        <v>1576</v>
      </c>
      <c r="L57" s="45">
        <f t="shared" si="18"/>
        <v>1944.25</v>
      </c>
      <c r="M57" s="45">
        <f t="shared" si="18"/>
        <v>1653.5</v>
      </c>
      <c r="N57" s="45">
        <f t="shared" si="18"/>
        <v>1284.25</v>
      </c>
      <c r="O57" s="45">
        <f t="shared" si="18"/>
        <v>672</v>
      </c>
      <c r="P57" s="45">
        <f t="shared" si="18"/>
        <v>150</v>
      </c>
      <c r="Q57" s="45">
        <f t="shared" si="18"/>
        <v>129</v>
      </c>
      <c r="R57" s="45">
        <f t="shared" si="18"/>
        <v>129</v>
      </c>
      <c r="S57" s="45">
        <f t="shared" si="18"/>
        <v>129</v>
      </c>
      <c r="T57" s="45">
        <f t="shared" si="18"/>
        <v>129</v>
      </c>
      <c r="U57" s="45">
        <f t="shared" si="18"/>
        <v>0</v>
      </c>
      <c r="V57" s="45">
        <f t="shared" si="18"/>
        <v>0</v>
      </c>
      <c r="W57" s="45">
        <f t="shared" si="18"/>
        <v>0</v>
      </c>
      <c r="X57" s="45">
        <f t="shared" si="18"/>
        <v>0</v>
      </c>
      <c r="Y57" s="45">
        <f t="shared" si="18"/>
        <v>0</v>
      </c>
      <c r="Z57" s="45">
        <f t="shared" si="18"/>
        <v>2</v>
      </c>
      <c r="AA57" s="45">
        <f>SUM(C57:Z57)</f>
        <v>19748.25</v>
      </c>
    </row>
    <row r="58" spans="2:30" x14ac:dyDescent="0.55000000000000004">
      <c r="M58" s="45"/>
    </row>
    <row r="59" spans="2:30" x14ac:dyDescent="0.55000000000000004">
      <c r="K59" s="45"/>
      <c r="N59" s="45"/>
    </row>
    <row r="61" spans="2:30" x14ac:dyDescent="0.55000000000000004">
      <c r="M61" s="45"/>
    </row>
  </sheetData>
  <sheetProtection selectLockedCells="1" selectUnlockedCells="1"/>
  <mergeCells count="10">
    <mergeCell ref="AC4:AD4"/>
    <mergeCell ref="AA3:AB3"/>
    <mergeCell ref="C4:N4"/>
    <mergeCell ref="C36:N36"/>
    <mergeCell ref="B2:N2"/>
    <mergeCell ref="O4:Z4"/>
    <mergeCell ref="O36:Z36"/>
    <mergeCell ref="H3:N3"/>
    <mergeCell ref="O3:Z3"/>
    <mergeCell ref="AA2:AB2"/>
  </mergeCells>
  <conditionalFormatting sqref="C8:Z28">
    <cfRule type="cellIs" dxfId="5" priority="1" operator="greaterThan">
      <formula>C$30</formula>
    </cfRule>
    <cfRule type="cellIs" dxfId="4" priority="2" operator="lessThan">
      <formula>C$30/2</formula>
    </cfRule>
  </conditionalFormatting>
  <conditionalFormatting sqref="E34">
    <cfRule type="cellIs" dxfId="3" priority="7" operator="greaterThan">
      <formula>E$30</formula>
    </cfRule>
    <cfRule type="cellIs" dxfId="2" priority="8" operator="lessThan">
      <formula>E$30/2</formula>
    </cfRule>
  </conditionalFormatting>
  <conditionalFormatting sqref="Q34">
    <cfRule type="cellIs" dxfId="1" priority="5" operator="greaterThan">
      <formula>Q$30</formula>
    </cfRule>
    <cfRule type="cellIs" dxfId="0" priority="6" operator="lessThan">
      <formula>Q$30/2</formula>
    </cfRule>
  </conditionalFormatting>
  <pageMargins left="0.7" right="0.7" top="0.75" bottom="0.75" header="0.3" footer="0.3"/>
  <pageSetup orientation="portrait" horizontalDpi="0" verticalDpi="0" r:id="rId1"/>
  <ignoredErrors>
    <ignoredError sqref="AC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C629-73ED-495E-8F8C-F2B5355B8F59}">
  <dimension ref="A1:AE55"/>
  <sheetViews>
    <sheetView showZeros="0" topLeftCell="A2" zoomScale="81" zoomScaleNormal="90" workbookViewId="0">
      <selection activeCell="N30" sqref="N30"/>
    </sheetView>
  </sheetViews>
  <sheetFormatPr defaultColWidth="8.89453125" defaultRowHeight="14.4" x14ac:dyDescent="0.55000000000000004"/>
  <cols>
    <col min="2" max="2" width="17.1015625" bestFit="1" customWidth="1"/>
    <col min="29" max="29" width="11.3671875" customWidth="1"/>
    <col min="30" max="30" width="11.47265625" customWidth="1"/>
  </cols>
  <sheetData>
    <row r="1" spans="1:31" x14ac:dyDescent="0.55000000000000004">
      <c r="B1" s="29" t="s">
        <v>110</v>
      </c>
    </row>
    <row r="2" spans="1:31" ht="26.5" customHeight="1" thickBot="1" x14ac:dyDescent="1">
      <c r="B2" s="300" t="s">
        <v>111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AC2">
        <f>SUM(C30:C30)</f>
        <v>0</v>
      </c>
      <c r="AE2">
        <v>0</v>
      </c>
    </row>
    <row r="3" spans="1:31" ht="45" customHeight="1" thickBot="1" x14ac:dyDescent="0.65">
      <c r="B3" s="1" t="s">
        <v>112</v>
      </c>
      <c r="C3" s="1">
        <v>168</v>
      </c>
      <c r="D3" s="1">
        <v>160</v>
      </c>
      <c r="E3" s="1">
        <v>184</v>
      </c>
      <c r="F3" s="1">
        <v>160</v>
      </c>
      <c r="G3" s="1">
        <v>176</v>
      </c>
      <c r="H3" s="1">
        <v>168</v>
      </c>
      <c r="I3" s="1">
        <v>160</v>
      </c>
      <c r="J3" s="1">
        <v>184</v>
      </c>
      <c r="K3" s="1">
        <v>160</v>
      </c>
      <c r="L3" s="1">
        <v>168</v>
      </c>
      <c r="M3" s="1">
        <v>160</v>
      </c>
      <c r="N3" s="1">
        <v>128</v>
      </c>
      <c r="O3">
        <v>168</v>
      </c>
      <c r="P3">
        <v>160</v>
      </c>
      <c r="Q3">
        <v>168</v>
      </c>
      <c r="R3">
        <v>176</v>
      </c>
      <c r="S3">
        <v>176</v>
      </c>
      <c r="T3">
        <v>160</v>
      </c>
      <c r="U3">
        <v>176</v>
      </c>
      <c r="V3">
        <v>176</v>
      </c>
      <c r="W3">
        <v>160</v>
      </c>
      <c r="X3">
        <v>176</v>
      </c>
      <c r="Y3">
        <v>160</v>
      </c>
      <c r="Z3">
        <v>128</v>
      </c>
      <c r="AB3" s="188" t="s">
        <v>113</v>
      </c>
      <c r="AC3" s="189" t="s">
        <v>114</v>
      </c>
      <c r="AD3" s="190" t="s">
        <v>115</v>
      </c>
    </row>
    <row r="4" spans="1:31" ht="20.7" thickBot="1" x14ac:dyDescent="0.8">
      <c r="A4" s="2" t="s">
        <v>35</v>
      </c>
      <c r="B4" s="3" t="s">
        <v>57</v>
      </c>
      <c r="C4" s="301">
        <v>2024</v>
      </c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3"/>
      <c r="O4" s="304">
        <v>2025</v>
      </c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6"/>
      <c r="AB4" s="16"/>
      <c r="AC4" s="164"/>
      <c r="AD4" s="185"/>
    </row>
    <row r="5" spans="1:31" ht="14.7" thickBot="1" x14ac:dyDescent="0.6">
      <c r="A5" t="s">
        <v>35</v>
      </c>
      <c r="B5" s="4"/>
      <c r="C5" s="5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 t="s">
        <v>69</v>
      </c>
      <c r="M5" s="6" t="s">
        <v>70</v>
      </c>
      <c r="N5" s="7" t="s">
        <v>71</v>
      </c>
      <c r="O5" s="5" t="s">
        <v>60</v>
      </c>
      <c r="P5" s="6" t="s">
        <v>61</v>
      </c>
      <c r="Q5" s="6" t="s">
        <v>62</v>
      </c>
      <c r="R5" s="6" t="s">
        <v>63</v>
      </c>
      <c r="S5" s="6" t="s">
        <v>64</v>
      </c>
      <c r="T5" s="6" t="s">
        <v>65</v>
      </c>
      <c r="U5" s="6" t="s">
        <v>66</v>
      </c>
      <c r="V5" s="6" t="s">
        <v>67</v>
      </c>
      <c r="W5" s="6" t="s">
        <v>68</v>
      </c>
      <c r="X5" s="6" t="s">
        <v>69</v>
      </c>
      <c r="Y5" s="6" t="s">
        <v>70</v>
      </c>
      <c r="Z5" s="99" t="s">
        <v>71</v>
      </c>
      <c r="AB5" s="16"/>
      <c r="AC5" s="164"/>
      <c r="AD5" s="191"/>
    </row>
    <row r="6" spans="1:31" x14ac:dyDescent="0.55000000000000004">
      <c r="B6" s="8"/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74">
        <v>0</v>
      </c>
      <c r="O6" s="35"/>
      <c r="P6" s="131"/>
      <c r="Q6" s="131"/>
      <c r="R6" s="44"/>
      <c r="S6" s="131"/>
      <c r="T6" s="35"/>
      <c r="U6" s="10"/>
      <c r="V6" s="10"/>
      <c r="W6" s="10"/>
      <c r="X6" s="10"/>
      <c r="Y6" s="10"/>
      <c r="Z6" s="97"/>
      <c r="AB6" s="16"/>
      <c r="AC6" s="164"/>
      <c r="AD6" s="191"/>
    </row>
    <row r="7" spans="1:31" x14ac:dyDescent="0.55000000000000004">
      <c r="B7" s="8"/>
      <c r="C7" s="35">
        <v>0</v>
      </c>
      <c r="D7" s="154">
        <v>0</v>
      </c>
      <c r="E7" s="154">
        <v>0</v>
      </c>
      <c r="F7" s="131">
        <v>0</v>
      </c>
      <c r="G7" s="154">
        <v>0</v>
      </c>
      <c r="H7" s="154">
        <v>0</v>
      </c>
      <c r="I7" s="115">
        <v>0</v>
      </c>
      <c r="J7" s="170">
        <v>0</v>
      </c>
      <c r="K7" s="170">
        <v>0</v>
      </c>
      <c r="L7" s="115">
        <v>0</v>
      </c>
      <c r="M7" s="170">
        <v>0</v>
      </c>
      <c r="N7" s="234">
        <v>0</v>
      </c>
      <c r="O7" s="35"/>
      <c r="P7" s="131"/>
      <c r="Q7" s="131"/>
      <c r="R7" s="44"/>
      <c r="S7" s="131"/>
      <c r="T7" s="35"/>
      <c r="U7" s="115"/>
      <c r="V7" s="115"/>
      <c r="W7" s="115"/>
      <c r="X7" s="115"/>
      <c r="Y7" s="115"/>
      <c r="Z7" s="117"/>
      <c r="AB7" s="16"/>
      <c r="AC7" s="164"/>
      <c r="AD7" s="191"/>
    </row>
    <row r="8" spans="1:31" x14ac:dyDescent="0.55000000000000004">
      <c r="B8" s="8" t="str">
        <f>'Summary-hours'!B8</f>
        <v>Atanacio</v>
      </c>
      <c r="C8" s="33">
        <v>75</v>
      </c>
      <c r="D8" s="33">
        <v>62.5</v>
      </c>
      <c r="E8" s="33">
        <v>68.5</v>
      </c>
      <c r="F8" s="44">
        <v>83</v>
      </c>
      <c r="G8" s="33">
        <v>49.5</v>
      </c>
      <c r="H8" s="33">
        <v>77</v>
      </c>
      <c r="I8" s="33">
        <v>37</v>
      </c>
      <c r="J8" s="33">
        <v>14</v>
      </c>
      <c r="K8" s="33">
        <v>4</v>
      </c>
      <c r="L8" s="33">
        <v>4.5</v>
      </c>
      <c r="M8" s="37">
        <v>0</v>
      </c>
      <c r="N8" s="38">
        <v>0</v>
      </c>
      <c r="O8" s="35"/>
      <c r="P8" s="35"/>
      <c r="Q8" s="35"/>
      <c r="R8" s="37"/>
      <c r="S8" s="35"/>
      <c r="T8" s="35"/>
      <c r="U8" s="115"/>
      <c r="V8" s="115"/>
      <c r="W8" s="115"/>
      <c r="X8" s="115"/>
      <c r="Y8" s="115"/>
      <c r="Z8" s="117"/>
      <c r="AB8" s="193"/>
      <c r="AC8" s="141"/>
      <c r="AD8" s="191"/>
    </row>
    <row r="9" spans="1:31" x14ac:dyDescent="0.55000000000000004">
      <c r="B9" s="8" t="str">
        <f>'Summary-hours'!B9</f>
        <v>Alaghehband</v>
      </c>
      <c r="C9" s="33"/>
      <c r="D9" s="33"/>
      <c r="E9" s="33"/>
      <c r="F9" s="44"/>
      <c r="G9" s="33"/>
      <c r="H9" s="33"/>
      <c r="I9" s="33"/>
      <c r="J9" s="33"/>
      <c r="K9" s="33"/>
      <c r="L9" s="37"/>
      <c r="M9" s="37"/>
      <c r="N9" s="38"/>
      <c r="O9" s="35"/>
      <c r="P9" s="35"/>
      <c r="Q9" s="35"/>
      <c r="R9" s="37"/>
      <c r="S9" s="35"/>
      <c r="T9" s="35"/>
      <c r="U9" s="115"/>
      <c r="V9" s="115"/>
      <c r="W9" s="115"/>
      <c r="X9" s="115"/>
      <c r="Y9" s="115"/>
      <c r="Z9" s="117"/>
      <c r="AB9" s="193"/>
      <c r="AC9" s="141"/>
      <c r="AD9" s="191"/>
    </row>
    <row r="10" spans="1:31" x14ac:dyDescent="0.55000000000000004">
      <c r="B10" s="8">
        <f>'Summary-hours'!B10</f>
        <v>0</v>
      </c>
      <c r="C10" s="33">
        <v>0</v>
      </c>
      <c r="D10" s="33">
        <v>0</v>
      </c>
      <c r="E10" s="33">
        <v>0</v>
      </c>
      <c r="F10" s="44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7">
        <v>0</v>
      </c>
      <c r="M10" s="37">
        <v>0</v>
      </c>
      <c r="N10" s="38">
        <v>0</v>
      </c>
      <c r="O10" s="35"/>
      <c r="P10" s="35"/>
      <c r="Q10" s="35"/>
      <c r="R10" s="37"/>
      <c r="S10" s="35"/>
      <c r="T10" s="35"/>
      <c r="U10" s="115"/>
      <c r="V10" s="115"/>
      <c r="W10" s="115"/>
      <c r="X10" s="115"/>
      <c r="Y10" s="115"/>
      <c r="Z10" s="117"/>
      <c r="AB10" s="193"/>
      <c r="AC10" s="141"/>
      <c r="AD10" s="191"/>
    </row>
    <row r="11" spans="1:31" x14ac:dyDescent="0.55000000000000004">
      <c r="B11" s="8" t="str">
        <f>'Summary-hours'!B11</f>
        <v>Caceres</v>
      </c>
      <c r="C11" s="33">
        <v>0</v>
      </c>
      <c r="D11" s="33">
        <v>0</v>
      </c>
      <c r="E11" s="33">
        <v>0</v>
      </c>
      <c r="F11" s="44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7">
        <v>0</v>
      </c>
      <c r="M11" s="37">
        <v>0</v>
      </c>
      <c r="N11" s="38">
        <v>0</v>
      </c>
      <c r="O11" s="35"/>
      <c r="P11" s="35"/>
      <c r="Q11" s="35"/>
      <c r="R11" s="37"/>
      <c r="S11" s="35"/>
      <c r="T11" s="35"/>
      <c r="U11" s="115"/>
      <c r="V11" s="115"/>
      <c r="W11" s="115"/>
      <c r="X11" s="115"/>
      <c r="Y11" s="115"/>
      <c r="Z11" s="117"/>
      <c r="AB11" s="193"/>
      <c r="AC11" s="141"/>
      <c r="AD11" s="191"/>
    </row>
    <row r="12" spans="1:31" x14ac:dyDescent="0.55000000000000004">
      <c r="B12" s="8" t="str">
        <f>'Summary-hours'!B12</f>
        <v>Coyle</v>
      </c>
      <c r="C12" s="33"/>
      <c r="D12" s="33"/>
      <c r="E12" s="33">
        <v>3</v>
      </c>
      <c r="F12" s="44">
        <v>1</v>
      </c>
      <c r="G12" s="33">
        <v>1</v>
      </c>
      <c r="H12" s="33"/>
      <c r="I12" s="33"/>
      <c r="J12" s="33"/>
      <c r="K12" s="33"/>
      <c r="L12" s="37"/>
      <c r="M12" s="37"/>
      <c r="N12" s="38"/>
      <c r="O12" s="35"/>
      <c r="P12" s="35"/>
      <c r="Q12" s="35"/>
      <c r="R12" s="37"/>
      <c r="S12" s="35"/>
      <c r="T12" s="35"/>
      <c r="U12" s="115"/>
      <c r="V12" s="115"/>
      <c r="W12" s="115"/>
      <c r="X12" s="115"/>
      <c r="Y12" s="115"/>
      <c r="Z12" s="117"/>
      <c r="AB12" s="193"/>
      <c r="AC12" s="141"/>
      <c r="AD12" s="191"/>
    </row>
    <row r="13" spans="1:31" x14ac:dyDescent="0.55000000000000004">
      <c r="B13" s="8" t="str">
        <f>'Summary-hours'!B13</f>
        <v>Farah</v>
      </c>
      <c r="C13" s="33">
        <v>0</v>
      </c>
      <c r="D13" s="33">
        <v>0</v>
      </c>
      <c r="E13" s="33">
        <v>0</v>
      </c>
      <c r="F13" s="44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7">
        <v>0</v>
      </c>
      <c r="M13" s="37">
        <v>0</v>
      </c>
      <c r="N13" s="38">
        <v>0</v>
      </c>
      <c r="O13" s="35"/>
      <c r="P13" s="35"/>
      <c r="Q13" s="35"/>
      <c r="R13" s="37"/>
      <c r="S13" s="35"/>
      <c r="T13" s="35"/>
      <c r="U13" s="115"/>
      <c r="V13" s="115"/>
      <c r="W13" s="115"/>
      <c r="X13" s="115"/>
      <c r="Y13" s="115"/>
      <c r="Z13" s="117"/>
      <c r="AB13" s="193"/>
      <c r="AC13" s="141"/>
      <c r="AD13" s="191"/>
    </row>
    <row r="14" spans="1:31" x14ac:dyDescent="0.55000000000000004">
      <c r="B14" s="8" t="str">
        <f>'Summary-hours'!B14</f>
        <v>Fustar</v>
      </c>
      <c r="C14" s="33">
        <v>10</v>
      </c>
      <c r="D14" s="33">
        <v>4</v>
      </c>
      <c r="E14" s="33">
        <v>29</v>
      </c>
      <c r="F14" s="44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7">
        <v>0</v>
      </c>
      <c r="M14" s="37">
        <v>0</v>
      </c>
      <c r="N14" s="38">
        <v>0</v>
      </c>
      <c r="O14" s="35"/>
      <c r="P14" s="35"/>
      <c r="Q14" s="35"/>
      <c r="R14" s="37"/>
      <c r="S14" s="35"/>
      <c r="T14" s="35"/>
      <c r="U14" s="115"/>
      <c r="V14" s="115"/>
      <c r="W14" s="115"/>
      <c r="X14" s="115"/>
      <c r="Y14" s="115"/>
      <c r="Z14" s="117"/>
      <c r="AB14" s="193"/>
      <c r="AC14" s="141"/>
      <c r="AD14" s="191"/>
    </row>
    <row r="15" spans="1:31" x14ac:dyDescent="0.55000000000000004">
      <c r="B15" s="8" t="str">
        <f>'Summary-hours'!B15</f>
        <v>Ocando</v>
      </c>
      <c r="C15" s="33">
        <v>50.25</v>
      </c>
      <c r="D15" s="33">
        <v>71.75</v>
      </c>
      <c r="E15" s="33">
        <v>65</v>
      </c>
      <c r="F15" s="44">
        <v>23</v>
      </c>
      <c r="G15" s="33">
        <v>10</v>
      </c>
      <c r="H15" s="33">
        <v>2.5</v>
      </c>
      <c r="I15" s="33">
        <v>0</v>
      </c>
      <c r="J15" s="33">
        <v>0</v>
      </c>
      <c r="K15" s="33">
        <v>0</v>
      </c>
      <c r="L15" s="37">
        <v>0</v>
      </c>
      <c r="M15" s="37">
        <v>0</v>
      </c>
      <c r="N15" s="38">
        <v>0</v>
      </c>
      <c r="O15" s="35"/>
      <c r="P15" s="35"/>
      <c r="Q15" s="35"/>
      <c r="R15" s="37"/>
      <c r="S15" s="35"/>
      <c r="T15" s="35"/>
      <c r="U15" s="115"/>
      <c r="V15" s="115"/>
      <c r="W15" s="115"/>
      <c r="X15" s="115"/>
      <c r="Y15" s="115"/>
      <c r="Z15" s="117"/>
      <c r="AB15" s="193"/>
      <c r="AC15" s="141"/>
      <c r="AD15" s="191"/>
    </row>
    <row r="16" spans="1:31" x14ac:dyDescent="0.55000000000000004">
      <c r="B16" s="8" t="str">
        <f>'Summary-hours'!B16</f>
        <v>Paniagua</v>
      </c>
      <c r="C16" s="33">
        <v>0</v>
      </c>
      <c r="D16" s="33">
        <v>0</v>
      </c>
      <c r="E16" s="33">
        <v>0</v>
      </c>
      <c r="F16" s="44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7">
        <v>0</v>
      </c>
      <c r="M16" s="37">
        <v>0</v>
      </c>
      <c r="N16" s="38">
        <v>0</v>
      </c>
      <c r="O16" s="35"/>
      <c r="P16" s="35"/>
      <c r="Q16" s="35"/>
      <c r="R16" s="37"/>
      <c r="S16" s="35"/>
      <c r="T16" s="35"/>
      <c r="U16" s="115"/>
      <c r="V16" s="115"/>
      <c r="W16" s="115"/>
      <c r="X16" s="115"/>
      <c r="Y16" s="115"/>
      <c r="Z16" s="117"/>
      <c r="AB16" s="193"/>
      <c r="AC16" s="141"/>
      <c r="AD16" s="191"/>
    </row>
    <row r="17" spans="2:31" x14ac:dyDescent="0.55000000000000004">
      <c r="B17" s="8" t="str">
        <f>'Summary-hours'!B17</f>
        <v>Rodas</v>
      </c>
      <c r="C17" s="33"/>
      <c r="D17" s="33"/>
      <c r="E17" s="33"/>
      <c r="F17" s="44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7">
        <v>0</v>
      </c>
      <c r="M17" s="37">
        <v>0</v>
      </c>
      <c r="N17" s="38">
        <v>0</v>
      </c>
      <c r="O17" s="35"/>
      <c r="P17" s="35"/>
      <c r="Q17" s="35"/>
      <c r="R17" s="37"/>
      <c r="S17" s="35"/>
      <c r="T17" s="35"/>
      <c r="U17" s="115"/>
      <c r="V17" s="115"/>
      <c r="W17" s="115"/>
      <c r="X17" s="115"/>
      <c r="Y17" s="115"/>
      <c r="Z17" s="117"/>
      <c r="AB17" s="193"/>
      <c r="AC17" s="141"/>
      <c r="AD17" s="191"/>
    </row>
    <row r="18" spans="2:31" x14ac:dyDescent="0.55000000000000004">
      <c r="B18" s="8" t="str">
        <f>'Summary-hours'!B18</f>
        <v>Saffarpour</v>
      </c>
      <c r="C18" s="33">
        <v>0</v>
      </c>
      <c r="D18" s="33">
        <v>0</v>
      </c>
      <c r="E18" s="33">
        <v>0</v>
      </c>
      <c r="F18" s="44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7">
        <v>0</v>
      </c>
      <c r="M18" s="37">
        <v>0</v>
      </c>
      <c r="N18" s="38"/>
      <c r="O18" s="35">
        <v>0</v>
      </c>
      <c r="P18" s="35">
        <v>0</v>
      </c>
      <c r="Q18" s="35">
        <v>0</v>
      </c>
      <c r="R18" s="37">
        <v>0</v>
      </c>
      <c r="S18" s="35">
        <v>0</v>
      </c>
      <c r="T18" s="3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7">
        <v>0</v>
      </c>
      <c r="AB18" s="193"/>
      <c r="AC18" s="141"/>
      <c r="AD18" s="191"/>
    </row>
    <row r="19" spans="2:31" x14ac:dyDescent="0.55000000000000004">
      <c r="B19" s="82" t="str">
        <f>'Summary-hours'!B19</f>
        <v>Shaeffer</v>
      </c>
      <c r="C19" s="33">
        <v>120</v>
      </c>
      <c r="D19" s="33">
        <v>105</v>
      </c>
      <c r="E19" s="33">
        <v>78</v>
      </c>
      <c r="F19" s="44">
        <v>74</v>
      </c>
      <c r="G19" s="33">
        <v>68</v>
      </c>
      <c r="H19" s="33">
        <v>45</v>
      </c>
      <c r="I19" s="33">
        <v>93</v>
      </c>
      <c r="J19" s="33">
        <v>81</v>
      </c>
      <c r="K19" s="33">
        <v>83</v>
      </c>
      <c r="L19" s="33">
        <v>116</v>
      </c>
      <c r="M19" s="33">
        <v>118</v>
      </c>
      <c r="N19" s="176">
        <v>76</v>
      </c>
      <c r="O19" s="35">
        <v>90</v>
      </c>
      <c r="P19" s="35">
        <v>90</v>
      </c>
      <c r="Q19" s="35">
        <v>105</v>
      </c>
      <c r="R19" s="37">
        <v>105</v>
      </c>
      <c r="S19" s="35">
        <v>105</v>
      </c>
      <c r="T19" s="35">
        <v>105</v>
      </c>
      <c r="U19" s="115"/>
      <c r="V19" s="115"/>
      <c r="W19" s="115"/>
      <c r="X19" s="115"/>
      <c r="Y19" s="115"/>
      <c r="Z19" s="117"/>
      <c r="AB19" s="193"/>
      <c r="AC19" s="141"/>
      <c r="AD19" s="191"/>
    </row>
    <row r="20" spans="2:31" x14ac:dyDescent="0.55000000000000004">
      <c r="B20" s="82" t="str">
        <f>'Summary-hours'!B20</f>
        <v>Songpol</v>
      </c>
      <c r="C20" s="37">
        <v>0</v>
      </c>
      <c r="D20" s="33">
        <v>0</v>
      </c>
      <c r="E20" s="33">
        <v>0</v>
      </c>
      <c r="F20" s="44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7">
        <v>0</v>
      </c>
      <c r="M20" s="37">
        <v>0</v>
      </c>
      <c r="N20" s="38">
        <v>0</v>
      </c>
      <c r="O20" s="35"/>
      <c r="P20" s="35"/>
      <c r="Q20" s="35"/>
      <c r="R20" s="37"/>
      <c r="S20" s="35"/>
      <c r="T20" s="35"/>
      <c r="U20" s="115"/>
      <c r="V20" s="115"/>
      <c r="W20" s="115"/>
      <c r="X20" s="115"/>
      <c r="Y20" s="115"/>
      <c r="Z20" s="117"/>
      <c r="AB20" s="193"/>
      <c r="AC20" s="141"/>
      <c r="AD20" s="191"/>
    </row>
    <row r="21" spans="2:31" x14ac:dyDescent="0.55000000000000004">
      <c r="B21" s="8" t="str">
        <f>'Summary-hours'!B21</f>
        <v>Uluski</v>
      </c>
      <c r="C21" s="37"/>
      <c r="D21" s="33"/>
      <c r="E21" s="33">
        <v>0</v>
      </c>
      <c r="F21" s="44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7">
        <v>0</v>
      </c>
      <c r="M21" s="37">
        <v>0</v>
      </c>
      <c r="N21" s="38">
        <v>0</v>
      </c>
      <c r="O21" s="35"/>
      <c r="P21" s="35"/>
      <c r="Q21" s="35"/>
      <c r="R21" s="37"/>
      <c r="S21" s="35"/>
      <c r="T21" s="35"/>
      <c r="U21" s="115"/>
      <c r="V21" s="115"/>
      <c r="W21" s="115"/>
      <c r="X21" s="115"/>
      <c r="Y21" s="115"/>
      <c r="Z21" s="117"/>
      <c r="AB21" s="193"/>
      <c r="AC21" s="141"/>
      <c r="AD21" s="191"/>
    </row>
    <row r="22" spans="2:31" x14ac:dyDescent="0.55000000000000004">
      <c r="B22" s="8" t="str">
        <f>'Summary-hours'!B22</f>
        <v>Wasley</v>
      </c>
      <c r="C22" s="37">
        <v>0</v>
      </c>
      <c r="D22" s="33">
        <v>0</v>
      </c>
      <c r="E22" s="33">
        <v>0</v>
      </c>
      <c r="F22" s="44">
        <v>0</v>
      </c>
      <c r="G22" s="37">
        <v>0</v>
      </c>
      <c r="H22" s="33">
        <v>0</v>
      </c>
      <c r="I22" s="33">
        <v>0</v>
      </c>
      <c r="J22" s="33">
        <v>0</v>
      </c>
      <c r="K22" s="33">
        <v>0</v>
      </c>
      <c r="L22" s="37">
        <v>0</v>
      </c>
      <c r="M22" s="37">
        <v>0</v>
      </c>
      <c r="N22" s="38">
        <v>0</v>
      </c>
      <c r="O22" s="35"/>
      <c r="P22" s="35"/>
      <c r="Q22" s="35"/>
      <c r="R22" s="37"/>
      <c r="S22" s="35"/>
      <c r="T22" s="35"/>
      <c r="U22" s="115"/>
      <c r="V22" s="115"/>
      <c r="W22" s="115"/>
      <c r="X22" s="115"/>
      <c r="Y22" s="115"/>
      <c r="Z22" s="117"/>
      <c r="AB22" s="16"/>
      <c r="AC22" s="141"/>
      <c r="AD22" s="191"/>
    </row>
    <row r="23" spans="2:31" x14ac:dyDescent="0.55000000000000004">
      <c r="B23" s="82" t="str">
        <f>'Summary-hours'!B23</f>
        <v>Abad</v>
      </c>
      <c r="C23" s="39">
        <v>0</v>
      </c>
      <c r="D23" s="155">
        <v>0</v>
      </c>
      <c r="E23" s="155">
        <v>0</v>
      </c>
      <c r="F23" s="132">
        <v>0</v>
      </c>
      <c r="G23" s="39">
        <v>0</v>
      </c>
      <c r="H23" s="155">
        <v>0</v>
      </c>
      <c r="I23" s="170">
        <v>0</v>
      </c>
      <c r="J23" s="170">
        <v>0</v>
      </c>
      <c r="K23" s="170">
        <v>0</v>
      </c>
      <c r="L23" s="115">
        <v>0</v>
      </c>
      <c r="M23" s="115">
        <v>0</v>
      </c>
      <c r="N23" s="38">
        <v>0</v>
      </c>
      <c r="O23" s="35"/>
      <c r="P23" s="35"/>
      <c r="Q23" s="35"/>
      <c r="R23" s="37"/>
      <c r="S23" s="35"/>
      <c r="T23" s="35"/>
      <c r="U23" s="115"/>
      <c r="V23" s="115"/>
      <c r="W23" s="115"/>
      <c r="X23" s="115"/>
      <c r="Y23" s="115"/>
      <c r="Z23" s="117"/>
      <c r="AB23" s="16"/>
      <c r="AC23" s="164"/>
      <c r="AD23" s="191"/>
    </row>
    <row r="24" spans="2:31" x14ac:dyDescent="0.55000000000000004">
      <c r="B24" s="82">
        <f>'Summary-hours'!B24</f>
        <v>0</v>
      </c>
      <c r="C24" s="39">
        <v>0</v>
      </c>
      <c r="D24" s="155">
        <v>0</v>
      </c>
      <c r="E24" s="155">
        <v>0</v>
      </c>
      <c r="F24" s="132">
        <v>0</v>
      </c>
      <c r="G24" s="39">
        <v>0</v>
      </c>
      <c r="H24" s="155">
        <v>0</v>
      </c>
      <c r="I24" s="115">
        <v>0</v>
      </c>
      <c r="J24" s="170">
        <v>0</v>
      </c>
      <c r="K24" s="170">
        <v>0</v>
      </c>
      <c r="L24" s="115">
        <v>0</v>
      </c>
      <c r="M24" s="115">
        <v>0</v>
      </c>
      <c r="N24" s="175">
        <v>0</v>
      </c>
      <c r="O24" s="35"/>
      <c r="P24" s="35"/>
      <c r="Q24" s="35"/>
      <c r="R24" s="37"/>
      <c r="S24" s="35"/>
      <c r="T24" s="35"/>
      <c r="U24" s="115"/>
      <c r="V24" s="115"/>
      <c r="W24" s="115"/>
      <c r="X24" s="115"/>
      <c r="Y24" s="115"/>
      <c r="Z24" s="117"/>
      <c r="AB24" s="16"/>
      <c r="AC24" s="164"/>
      <c r="AD24" s="191"/>
    </row>
    <row r="25" spans="2:31" x14ac:dyDescent="0.55000000000000004">
      <c r="B25" s="82">
        <f>'Summary-hours'!B25</f>
        <v>0</v>
      </c>
      <c r="C25" s="39">
        <v>0</v>
      </c>
      <c r="D25" s="155">
        <v>0</v>
      </c>
      <c r="E25" s="155">
        <v>0</v>
      </c>
      <c r="F25" s="132">
        <v>0</v>
      </c>
      <c r="G25" s="39">
        <v>0</v>
      </c>
      <c r="H25" s="155">
        <v>0</v>
      </c>
      <c r="I25" s="115">
        <v>0</v>
      </c>
      <c r="J25" s="170">
        <v>0</v>
      </c>
      <c r="K25" s="170">
        <v>0</v>
      </c>
      <c r="L25" s="115">
        <v>0</v>
      </c>
      <c r="M25" s="115">
        <v>0</v>
      </c>
      <c r="N25" s="175">
        <v>0</v>
      </c>
      <c r="O25" s="35"/>
      <c r="P25" s="35"/>
      <c r="Q25" s="35"/>
      <c r="R25" s="37"/>
      <c r="S25" s="35"/>
      <c r="T25" s="35"/>
      <c r="U25" s="115"/>
      <c r="V25" s="115"/>
      <c r="W25" s="115"/>
      <c r="X25" s="115"/>
      <c r="Y25" s="115"/>
      <c r="Z25" s="117"/>
      <c r="AB25" s="16"/>
      <c r="AC25" s="164"/>
      <c r="AD25" s="191"/>
    </row>
    <row r="26" spans="2:31" x14ac:dyDescent="0.55000000000000004">
      <c r="B26" s="82">
        <f>'Summary-hours'!B26</f>
        <v>0</v>
      </c>
      <c r="C26" s="39">
        <v>0</v>
      </c>
      <c r="D26" s="155">
        <v>0</v>
      </c>
      <c r="E26" s="155">
        <v>0</v>
      </c>
      <c r="F26" s="132">
        <v>0</v>
      </c>
      <c r="G26" s="39">
        <v>0</v>
      </c>
      <c r="H26" s="155">
        <v>0</v>
      </c>
      <c r="I26" s="115">
        <v>0</v>
      </c>
      <c r="J26" s="170">
        <v>0</v>
      </c>
      <c r="K26" s="115">
        <v>0</v>
      </c>
      <c r="L26" s="115">
        <v>0</v>
      </c>
      <c r="M26" s="115">
        <v>0</v>
      </c>
      <c r="N26" s="175">
        <v>0</v>
      </c>
      <c r="O26" s="35"/>
      <c r="P26" s="35"/>
      <c r="Q26" s="35"/>
      <c r="R26" s="37"/>
      <c r="S26" s="35"/>
      <c r="T26" s="35"/>
      <c r="U26" s="115"/>
      <c r="V26" s="115"/>
      <c r="W26" s="115"/>
      <c r="X26" s="115"/>
      <c r="Y26" s="115"/>
      <c r="Z26" s="117"/>
      <c r="AB26" s="16"/>
      <c r="AC26" s="164"/>
      <c r="AD26" s="191"/>
    </row>
    <row r="27" spans="2:31" x14ac:dyDescent="0.55000000000000004">
      <c r="B27" s="82">
        <f>'Summary-hours'!B27</f>
        <v>0</v>
      </c>
      <c r="C27" s="39">
        <v>0</v>
      </c>
      <c r="D27" s="39">
        <v>0</v>
      </c>
      <c r="E27" s="155">
        <v>0</v>
      </c>
      <c r="F27" s="39">
        <v>0</v>
      </c>
      <c r="G27" s="39">
        <v>0</v>
      </c>
      <c r="H27" s="155">
        <v>0</v>
      </c>
      <c r="I27" s="115">
        <v>0</v>
      </c>
      <c r="J27" s="170">
        <v>0</v>
      </c>
      <c r="K27" s="115">
        <v>0</v>
      </c>
      <c r="L27" s="115">
        <v>0</v>
      </c>
      <c r="M27" s="115">
        <v>0</v>
      </c>
      <c r="N27" s="175">
        <v>0</v>
      </c>
      <c r="O27" s="35"/>
      <c r="P27" s="35"/>
      <c r="Q27" s="35"/>
      <c r="R27" s="37"/>
      <c r="S27" s="35"/>
      <c r="T27" s="35"/>
      <c r="U27" s="115"/>
      <c r="V27" s="115"/>
      <c r="W27" s="115"/>
      <c r="X27" s="115"/>
      <c r="Y27" s="115"/>
      <c r="Z27" s="117"/>
      <c r="AB27" s="16"/>
      <c r="AC27" s="164"/>
      <c r="AD27" s="191"/>
    </row>
    <row r="28" spans="2:31" x14ac:dyDescent="0.55000000000000004">
      <c r="B28" s="82">
        <f>'Summary-hours'!B28</f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116">
        <v>0</v>
      </c>
      <c r="J28" s="39">
        <v>0</v>
      </c>
      <c r="K28" s="39">
        <v>0</v>
      </c>
      <c r="L28" s="39">
        <v>0</v>
      </c>
      <c r="M28" s="39">
        <v>0</v>
      </c>
      <c r="N28" s="40">
        <v>0</v>
      </c>
      <c r="O28" s="256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118">
        <v>0</v>
      </c>
      <c r="AB28" s="16"/>
      <c r="AC28" s="164"/>
      <c r="AD28" s="191"/>
    </row>
    <row r="29" spans="2:31" ht="14.7" thickBot="1" x14ac:dyDescent="0.6">
      <c r="B29" s="12" t="s">
        <v>109</v>
      </c>
      <c r="C29" s="41">
        <f t="shared" ref="C29:Z29" si="0">SUM(C8:C28)</f>
        <v>255.25</v>
      </c>
      <c r="D29" s="41">
        <f t="shared" si="0"/>
        <v>243.25</v>
      </c>
      <c r="E29" s="41">
        <f t="shared" si="0"/>
        <v>243.5</v>
      </c>
      <c r="F29" s="41">
        <f t="shared" si="0"/>
        <v>181</v>
      </c>
      <c r="G29" s="41">
        <f t="shared" si="0"/>
        <v>128.5</v>
      </c>
      <c r="H29" s="41">
        <f t="shared" si="0"/>
        <v>124.5</v>
      </c>
      <c r="I29" s="41">
        <f t="shared" si="0"/>
        <v>130</v>
      </c>
      <c r="J29" s="41">
        <f t="shared" si="0"/>
        <v>95</v>
      </c>
      <c r="K29" s="41">
        <f t="shared" si="0"/>
        <v>87</v>
      </c>
      <c r="L29" s="41">
        <f t="shared" si="0"/>
        <v>120.5</v>
      </c>
      <c r="M29" s="41">
        <f t="shared" si="0"/>
        <v>118</v>
      </c>
      <c r="N29" s="42">
        <f t="shared" si="0"/>
        <v>76</v>
      </c>
      <c r="O29" s="41">
        <f t="shared" si="0"/>
        <v>90</v>
      </c>
      <c r="P29" s="41">
        <f t="shared" si="0"/>
        <v>90</v>
      </c>
      <c r="Q29" s="41">
        <f t="shared" si="0"/>
        <v>105</v>
      </c>
      <c r="R29" s="41">
        <f t="shared" si="0"/>
        <v>105</v>
      </c>
      <c r="S29" s="41">
        <f t="shared" si="0"/>
        <v>105</v>
      </c>
      <c r="T29" s="41">
        <f t="shared" si="0"/>
        <v>105</v>
      </c>
      <c r="U29" s="41">
        <f t="shared" si="0"/>
        <v>0</v>
      </c>
      <c r="V29" s="41">
        <f t="shared" si="0"/>
        <v>0</v>
      </c>
      <c r="W29" s="41">
        <f t="shared" si="0"/>
        <v>0</v>
      </c>
      <c r="X29" s="41">
        <f t="shared" si="0"/>
        <v>0</v>
      </c>
      <c r="Y29" s="41">
        <f t="shared" si="0"/>
        <v>0</v>
      </c>
      <c r="Z29" s="84">
        <f t="shared" si="0"/>
        <v>0</v>
      </c>
      <c r="AB29" s="187"/>
      <c r="AC29" s="194"/>
      <c r="AD29" s="194"/>
      <c r="AE29" s="232"/>
    </row>
    <row r="30" spans="2:31" x14ac:dyDescent="0.55000000000000004">
      <c r="AA30" s="230"/>
      <c r="AB30" s="231"/>
      <c r="AC30" s="203"/>
    </row>
    <row r="31" spans="2:31" x14ac:dyDescent="0.55000000000000004">
      <c r="B31" s="195"/>
      <c r="C31" s="195"/>
      <c r="Q31" s="45"/>
    </row>
    <row r="32" spans="2:31" x14ac:dyDescent="0.55000000000000004">
      <c r="Q32" s="201"/>
    </row>
    <row r="33" spans="2:26" x14ac:dyDescent="0.55000000000000004">
      <c r="Q33" t="s">
        <v>117</v>
      </c>
    </row>
    <row r="35" spans="2:26" ht="14.7" thickBot="1" x14ac:dyDescent="0.6"/>
    <row r="36" spans="2:26" ht="20.7" thickBot="1" x14ac:dyDescent="0.8">
      <c r="B36" s="3" t="s">
        <v>96</v>
      </c>
      <c r="C36" s="301">
        <v>2024</v>
      </c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3"/>
      <c r="O36" s="304">
        <v>2025</v>
      </c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6"/>
    </row>
    <row r="37" spans="2:26" ht="14.7" thickBot="1" x14ac:dyDescent="0.6">
      <c r="B37" s="4"/>
      <c r="C37" s="5" t="s">
        <v>60</v>
      </c>
      <c r="D37" s="6" t="s">
        <v>61</v>
      </c>
      <c r="E37" s="6" t="s">
        <v>62</v>
      </c>
      <c r="F37" s="6" t="s">
        <v>63</v>
      </c>
      <c r="G37" s="6" t="s">
        <v>64</v>
      </c>
      <c r="H37" s="6" t="s">
        <v>65</v>
      </c>
      <c r="I37" s="6" t="s">
        <v>66</v>
      </c>
      <c r="J37" s="6" t="s">
        <v>67</v>
      </c>
      <c r="K37" s="6" t="s">
        <v>68</v>
      </c>
      <c r="L37" s="6" t="s">
        <v>69</v>
      </c>
      <c r="M37" s="6" t="s">
        <v>70</v>
      </c>
      <c r="N37" s="7" t="s">
        <v>71</v>
      </c>
      <c r="O37" s="5" t="s">
        <v>60</v>
      </c>
      <c r="P37" s="6" t="s">
        <v>61</v>
      </c>
      <c r="Q37" s="6" t="s">
        <v>62</v>
      </c>
      <c r="R37" s="6" t="s">
        <v>63</v>
      </c>
      <c r="S37" s="6" t="s">
        <v>64</v>
      </c>
      <c r="T37" s="6" t="s">
        <v>65</v>
      </c>
      <c r="U37" s="6" t="s">
        <v>66</v>
      </c>
      <c r="V37" s="6" t="s">
        <v>67</v>
      </c>
      <c r="W37" s="6" t="s">
        <v>68</v>
      </c>
      <c r="X37" s="6" t="s">
        <v>69</v>
      </c>
      <c r="Y37" s="6" t="s">
        <v>70</v>
      </c>
      <c r="Z37" s="99" t="s">
        <v>71</v>
      </c>
    </row>
    <row r="38" spans="2:26" x14ac:dyDescent="0.55000000000000004">
      <c r="B38" s="8"/>
      <c r="C38" s="9"/>
      <c r="D38" s="10"/>
      <c r="E38" s="10"/>
      <c r="F38" s="10"/>
      <c r="G38" s="10"/>
      <c r="H38" s="10"/>
      <c r="I38" s="10"/>
      <c r="N38" s="62"/>
      <c r="O38" s="9"/>
      <c r="P38" s="10"/>
      <c r="Q38" s="10"/>
      <c r="R38" s="10"/>
      <c r="S38" s="10"/>
      <c r="T38" s="10"/>
      <c r="U38" s="10"/>
      <c r="Z38" s="62"/>
    </row>
    <row r="39" spans="2:26" x14ac:dyDescent="0.55000000000000004">
      <c r="B39" s="8">
        <f>'Summary-hours'!B39</f>
        <v>0</v>
      </c>
      <c r="C39" s="58"/>
      <c r="D39" s="58"/>
      <c r="E39" s="58"/>
      <c r="F39" s="58"/>
      <c r="G39" s="58"/>
      <c r="H39" s="58"/>
      <c r="I39" s="115"/>
      <c r="J39" s="115"/>
      <c r="K39" s="115"/>
      <c r="L39" s="115"/>
      <c r="M39" s="115"/>
      <c r="N39" s="175"/>
      <c r="O39" s="58"/>
      <c r="P39" s="58"/>
      <c r="Q39" s="58"/>
      <c r="R39" s="58"/>
      <c r="S39" s="58"/>
      <c r="T39" s="58"/>
      <c r="U39" s="115"/>
      <c r="V39" s="115"/>
      <c r="W39" s="115"/>
      <c r="X39" s="115"/>
      <c r="Y39" s="115"/>
      <c r="Z39" s="117"/>
    </row>
    <row r="40" spans="2:26" x14ac:dyDescent="0.55000000000000004">
      <c r="B40" s="8" t="str">
        <f>'Summary-hours'!B40</f>
        <v>Apostolov</v>
      </c>
      <c r="C40" s="37"/>
      <c r="D40" s="37"/>
      <c r="E40" s="37"/>
      <c r="F40" s="37"/>
      <c r="G40" s="37"/>
      <c r="H40" s="37"/>
      <c r="I40" s="115"/>
      <c r="J40" s="115"/>
      <c r="K40" s="115"/>
      <c r="L40" s="115"/>
      <c r="M40" s="115"/>
      <c r="N40" s="175"/>
      <c r="O40" s="37"/>
      <c r="P40" s="37"/>
      <c r="Q40" s="37"/>
      <c r="R40" s="37"/>
      <c r="S40" s="37"/>
      <c r="T40" s="37"/>
      <c r="U40" s="115"/>
      <c r="V40" s="115"/>
      <c r="W40" s="115"/>
      <c r="X40" s="115"/>
      <c r="Y40" s="115"/>
      <c r="Z40" s="117"/>
    </row>
    <row r="41" spans="2:26" x14ac:dyDescent="0.55000000000000004">
      <c r="B41" s="8" t="str">
        <f>'Summary-hours'!B41</f>
        <v>Brunner</v>
      </c>
      <c r="C41" s="37"/>
      <c r="D41" s="37"/>
      <c r="E41" s="37"/>
      <c r="F41" s="37"/>
      <c r="G41" s="37"/>
      <c r="H41" s="37"/>
      <c r="I41" s="115"/>
      <c r="J41" s="115"/>
      <c r="K41" s="115"/>
      <c r="L41" s="115"/>
      <c r="M41" s="115"/>
      <c r="N41" s="175"/>
      <c r="O41" s="37"/>
      <c r="P41" s="37"/>
      <c r="Q41" s="37"/>
      <c r="R41" s="37"/>
      <c r="S41" s="37"/>
      <c r="T41" s="37"/>
      <c r="U41" s="115"/>
      <c r="V41" s="115"/>
      <c r="W41" s="115"/>
      <c r="X41" s="115"/>
      <c r="Y41" s="115"/>
      <c r="Z41" s="117"/>
    </row>
    <row r="42" spans="2:26" x14ac:dyDescent="0.55000000000000004">
      <c r="B42" s="8" t="str">
        <f>'Summary-hours'!B42</f>
        <v>Carr</v>
      </c>
      <c r="C42" s="37"/>
      <c r="D42" s="37"/>
      <c r="E42" s="37"/>
      <c r="F42" s="37"/>
      <c r="G42" s="37"/>
      <c r="H42" s="37"/>
      <c r="I42" s="115"/>
      <c r="J42" s="115"/>
      <c r="K42" s="115"/>
      <c r="L42" s="115"/>
      <c r="M42" s="115"/>
      <c r="N42" s="175"/>
      <c r="O42" s="37"/>
      <c r="P42" s="37"/>
      <c r="Q42" s="37"/>
      <c r="R42" s="37"/>
      <c r="S42" s="37"/>
      <c r="T42" s="37"/>
      <c r="U42" s="115"/>
      <c r="V42" s="115"/>
      <c r="W42" s="115"/>
      <c r="X42" s="115"/>
      <c r="Y42" s="115"/>
      <c r="Z42" s="117"/>
    </row>
    <row r="43" spans="2:26" x14ac:dyDescent="0.55000000000000004">
      <c r="B43" s="8" t="str">
        <f>'Summary-hours'!B43</f>
        <v>DePillis</v>
      </c>
      <c r="C43" s="37"/>
      <c r="D43" s="37"/>
      <c r="E43" s="37"/>
      <c r="F43" s="37"/>
      <c r="G43" s="37"/>
      <c r="H43" s="37"/>
      <c r="I43" s="115"/>
      <c r="J43" s="115"/>
      <c r="K43" s="115"/>
      <c r="L43" s="115"/>
      <c r="M43" s="115"/>
      <c r="N43" s="175"/>
      <c r="O43" s="37"/>
      <c r="P43" s="37"/>
      <c r="Q43" s="37"/>
      <c r="R43" s="37"/>
      <c r="S43" s="37"/>
      <c r="T43" s="37"/>
      <c r="U43" s="115"/>
      <c r="V43" s="115"/>
      <c r="W43" s="115"/>
      <c r="X43" s="115"/>
      <c r="Y43" s="115"/>
      <c r="Z43" s="117"/>
    </row>
    <row r="44" spans="2:26" x14ac:dyDescent="0.55000000000000004">
      <c r="B44" s="8" t="str">
        <f>'Summary-hours'!B44</f>
        <v>Guill</v>
      </c>
      <c r="C44" s="37"/>
      <c r="D44" s="37"/>
      <c r="E44" s="37"/>
      <c r="F44" s="37"/>
      <c r="G44" s="37"/>
      <c r="H44" s="37"/>
      <c r="I44" s="115"/>
      <c r="J44" s="115"/>
      <c r="K44" s="115"/>
      <c r="L44" s="115"/>
      <c r="M44" s="115"/>
      <c r="N44" s="175"/>
      <c r="O44" s="37"/>
      <c r="P44" s="37"/>
      <c r="Q44" s="37"/>
      <c r="R44" s="37"/>
      <c r="S44" s="37"/>
      <c r="T44" s="37"/>
      <c r="U44" s="115"/>
      <c r="V44" s="115"/>
      <c r="W44" s="115"/>
      <c r="X44" s="115"/>
      <c r="Y44" s="115"/>
      <c r="Z44" s="117"/>
    </row>
    <row r="45" spans="2:26" x14ac:dyDescent="0.55000000000000004">
      <c r="B45" s="8" t="str">
        <f>'Summary-hours'!B45</f>
        <v>Jarriel</v>
      </c>
      <c r="C45" s="37"/>
      <c r="D45" s="37"/>
      <c r="E45" s="37"/>
      <c r="F45" s="37"/>
      <c r="G45" s="37"/>
      <c r="H45" s="37"/>
      <c r="I45" s="115"/>
      <c r="J45" s="115"/>
      <c r="K45" s="115"/>
      <c r="L45" s="115"/>
      <c r="M45" s="115"/>
      <c r="N45" s="175"/>
      <c r="O45" s="37"/>
      <c r="P45" s="37"/>
      <c r="Q45" s="37"/>
      <c r="R45" s="37"/>
      <c r="S45" s="37"/>
      <c r="T45" s="37"/>
      <c r="U45" s="115"/>
      <c r="V45" s="115"/>
      <c r="W45" s="115"/>
      <c r="X45" s="115"/>
      <c r="Y45" s="115"/>
      <c r="Z45" s="117"/>
    </row>
    <row r="46" spans="2:26" x14ac:dyDescent="0.55000000000000004">
      <c r="B46" s="8" t="str">
        <f>'Summary-hours'!B46</f>
        <v>Palermo</v>
      </c>
      <c r="C46" s="37"/>
      <c r="D46" s="37"/>
      <c r="E46" s="37"/>
      <c r="F46" s="37"/>
      <c r="G46" s="37"/>
      <c r="H46" s="37"/>
      <c r="I46" s="115"/>
      <c r="J46" s="115"/>
      <c r="K46" s="115"/>
      <c r="L46" s="115"/>
      <c r="M46" s="115"/>
      <c r="N46" s="175"/>
      <c r="O46" s="37"/>
      <c r="P46" s="37"/>
      <c r="Q46" s="37"/>
      <c r="R46" s="37"/>
      <c r="S46" s="37"/>
      <c r="T46" s="37"/>
      <c r="U46" s="115"/>
      <c r="V46" s="115"/>
      <c r="W46" s="115"/>
      <c r="X46" s="115"/>
      <c r="Y46" s="115"/>
      <c r="Z46" s="117"/>
    </row>
    <row r="47" spans="2:26" x14ac:dyDescent="0.55000000000000004">
      <c r="B47" s="8" t="str">
        <f>'Summary-hours'!B47</f>
        <v>Rana</v>
      </c>
      <c r="C47" s="37"/>
      <c r="D47" s="37"/>
      <c r="E47" s="37"/>
      <c r="F47" s="37"/>
      <c r="G47" s="37"/>
      <c r="H47" s="37"/>
      <c r="I47" s="115"/>
      <c r="J47" s="115"/>
      <c r="K47" s="115"/>
      <c r="L47" s="115"/>
      <c r="M47" s="115"/>
      <c r="N47" s="175"/>
      <c r="O47" s="37"/>
      <c r="P47" s="37"/>
      <c r="Q47" s="37"/>
      <c r="R47" s="37"/>
      <c r="S47" s="37"/>
      <c r="T47" s="37"/>
      <c r="U47" s="115"/>
      <c r="V47" s="115"/>
      <c r="W47" s="115"/>
      <c r="X47" s="115"/>
      <c r="Y47" s="115"/>
      <c r="Z47" s="117"/>
    </row>
    <row r="48" spans="2:26" x14ac:dyDescent="0.55000000000000004">
      <c r="B48" s="8" t="str">
        <f>'Summary-hours'!B48</f>
        <v>Yankovski</v>
      </c>
      <c r="C48" s="37"/>
      <c r="D48" s="37"/>
      <c r="E48" s="37"/>
      <c r="F48" s="37"/>
      <c r="G48" s="37"/>
      <c r="H48" s="37"/>
      <c r="I48" s="115"/>
      <c r="J48" s="115"/>
      <c r="K48" s="115"/>
      <c r="L48" s="115"/>
      <c r="M48" s="115"/>
      <c r="N48" s="175"/>
      <c r="O48" s="37"/>
      <c r="P48" s="37"/>
      <c r="Q48" s="37"/>
      <c r="R48" s="37"/>
      <c r="S48" s="37"/>
      <c r="T48" s="37"/>
      <c r="U48" s="115"/>
      <c r="V48" s="115"/>
      <c r="W48" s="115"/>
      <c r="X48" s="115"/>
      <c r="Y48" s="115"/>
      <c r="Z48" s="117"/>
    </row>
    <row r="49" spans="2:26" x14ac:dyDescent="0.55000000000000004">
      <c r="B49" s="8" t="str">
        <f>'Summary-hours'!B49</f>
        <v>M. Kumar</v>
      </c>
      <c r="C49" s="37"/>
      <c r="D49" s="37"/>
      <c r="E49" s="37"/>
      <c r="F49" s="37"/>
      <c r="G49" s="37"/>
      <c r="H49" s="37"/>
      <c r="I49" s="115"/>
      <c r="J49" s="115"/>
      <c r="K49" s="115"/>
      <c r="L49" s="115"/>
      <c r="M49" s="115"/>
      <c r="N49" s="175"/>
      <c r="O49" s="37"/>
      <c r="P49" s="37"/>
      <c r="Q49" s="37"/>
      <c r="R49" s="37"/>
      <c r="S49" s="37"/>
      <c r="T49" s="37"/>
      <c r="U49" s="115"/>
      <c r="V49" s="115"/>
      <c r="W49" s="115"/>
      <c r="X49" s="115"/>
      <c r="Y49" s="115"/>
      <c r="Z49" s="117"/>
    </row>
    <row r="50" spans="2:26" x14ac:dyDescent="0.55000000000000004">
      <c r="B50" s="8" t="str">
        <f>'Summary-hours'!B50</f>
        <v>P. Campos</v>
      </c>
      <c r="C50" s="37"/>
      <c r="D50" s="37"/>
      <c r="E50" s="37"/>
      <c r="F50" s="37"/>
      <c r="G50" s="37"/>
      <c r="H50" s="37"/>
      <c r="I50" s="115"/>
      <c r="J50" s="115"/>
      <c r="K50" s="115"/>
      <c r="L50" s="115"/>
      <c r="M50" s="115"/>
      <c r="N50" s="175"/>
      <c r="O50" s="37"/>
      <c r="P50" s="37"/>
      <c r="Q50" s="37"/>
      <c r="R50" s="37"/>
      <c r="S50" s="37"/>
      <c r="T50" s="37"/>
      <c r="U50" s="115"/>
      <c r="V50" s="115"/>
      <c r="W50" s="115"/>
      <c r="X50" s="115"/>
      <c r="Y50" s="115"/>
      <c r="Z50" s="117"/>
    </row>
    <row r="51" spans="2:26" x14ac:dyDescent="0.55000000000000004">
      <c r="B51" s="8" t="str">
        <f>'Summary-hours'!B51</f>
        <v>D. Obadina</v>
      </c>
      <c r="C51" s="37"/>
      <c r="D51" s="37"/>
      <c r="E51" s="37"/>
      <c r="F51" s="37"/>
      <c r="G51" s="37"/>
      <c r="H51" s="37"/>
      <c r="I51" s="115"/>
      <c r="J51" s="115"/>
      <c r="K51" s="115"/>
      <c r="L51" s="115"/>
      <c r="M51" s="115"/>
      <c r="N51" s="175"/>
      <c r="O51" s="37"/>
      <c r="P51" s="37"/>
      <c r="Q51" s="37"/>
      <c r="R51" s="37"/>
      <c r="S51" s="37"/>
      <c r="T51" s="37"/>
      <c r="U51" s="115"/>
      <c r="V51" s="115"/>
      <c r="W51" s="115"/>
      <c r="X51" s="115"/>
      <c r="Y51" s="115"/>
      <c r="Z51" s="117"/>
    </row>
    <row r="52" spans="2:26" x14ac:dyDescent="0.55000000000000004">
      <c r="B52" s="8">
        <f>'Summary-hours'!B52</f>
        <v>0</v>
      </c>
      <c r="C52" s="37"/>
      <c r="D52" s="37"/>
      <c r="E52" s="37"/>
      <c r="F52" s="37"/>
      <c r="G52" s="37"/>
      <c r="H52" s="37"/>
      <c r="I52" s="115"/>
      <c r="J52" s="115"/>
      <c r="K52" s="115"/>
      <c r="L52" s="115"/>
      <c r="M52" s="115"/>
      <c r="N52" s="175"/>
      <c r="O52" s="37"/>
      <c r="P52" s="37"/>
      <c r="Q52" s="37"/>
      <c r="R52" s="37"/>
      <c r="S52" s="37"/>
      <c r="T52" s="37"/>
      <c r="U52" s="115"/>
      <c r="V52" s="115"/>
      <c r="W52" s="115"/>
      <c r="X52" s="115"/>
      <c r="Y52" s="115"/>
      <c r="Z52" s="117"/>
    </row>
    <row r="53" spans="2:26" x14ac:dyDescent="0.55000000000000004">
      <c r="B53" s="8">
        <f>'Summary-hours'!B53</f>
        <v>0</v>
      </c>
      <c r="C53" s="37"/>
      <c r="D53" s="37"/>
      <c r="E53" s="37"/>
      <c r="F53" s="37"/>
      <c r="G53" s="37"/>
      <c r="H53" s="37"/>
      <c r="I53" s="115"/>
      <c r="J53" s="115"/>
      <c r="K53" s="115"/>
      <c r="L53" s="115"/>
      <c r="M53" s="115"/>
      <c r="N53" s="175"/>
      <c r="O53" s="37"/>
      <c r="P53" s="37"/>
      <c r="Q53" s="37"/>
      <c r="R53" s="37"/>
      <c r="S53" s="37"/>
      <c r="T53" s="37"/>
      <c r="U53" s="115"/>
      <c r="V53" s="115"/>
      <c r="W53" s="115"/>
      <c r="X53" s="115"/>
      <c r="Y53" s="115"/>
      <c r="Z53" s="117"/>
    </row>
    <row r="54" spans="2:26" ht="14.7" thickBot="1" x14ac:dyDescent="0.6">
      <c r="B54" s="8">
        <f>'Summary-hours'!B54</f>
        <v>0</v>
      </c>
      <c r="C54" s="37"/>
      <c r="D54" s="37"/>
      <c r="E54" s="37"/>
      <c r="F54" s="37"/>
      <c r="G54" s="37"/>
      <c r="H54" s="37"/>
      <c r="I54" s="115"/>
      <c r="J54" s="115"/>
      <c r="K54" s="115"/>
      <c r="L54" s="115"/>
      <c r="M54" s="115"/>
      <c r="N54" s="175"/>
      <c r="O54" s="37"/>
      <c r="P54" s="37"/>
      <c r="Q54" s="37"/>
      <c r="R54" s="37"/>
      <c r="S54" s="37"/>
      <c r="T54" s="37"/>
      <c r="U54" s="115"/>
      <c r="V54" s="115"/>
      <c r="W54" s="115"/>
      <c r="X54" s="115"/>
      <c r="Y54" s="115"/>
      <c r="Z54" s="117"/>
    </row>
    <row r="55" spans="2:26" ht="14.7" thickBot="1" x14ac:dyDescent="0.6">
      <c r="B55" s="12" t="s">
        <v>109</v>
      </c>
      <c r="C55" s="41">
        <f t="shared" ref="C55:Z55" si="1">SUM(C39:C54)</f>
        <v>0</v>
      </c>
      <c r="D55" s="41">
        <f t="shared" si="1"/>
        <v>0</v>
      </c>
      <c r="E55" s="41">
        <f t="shared" si="1"/>
        <v>0</v>
      </c>
      <c r="F55" s="41">
        <f t="shared" si="1"/>
        <v>0</v>
      </c>
      <c r="G55" s="41">
        <f t="shared" si="1"/>
        <v>0</v>
      </c>
      <c r="H55" s="41">
        <f t="shared" si="1"/>
        <v>0</v>
      </c>
      <c r="I55" s="41">
        <f t="shared" si="1"/>
        <v>0</v>
      </c>
      <c r="J55" s="41">
        <f t="shared" si="1"/>
        <v>0</v>
      </c>
      <c r="K55" s="41">
        <f t="shared" si="1"/>
        <v>0</v>
      </c>
      <c r="L55" s="41">
        <f t="shared" si="1"/>
        <v>0</v>
      </c>
      <c r="M55" s="41">
        <f t="shared" si="1"/>
        <v>0</v>
      </c>
      <c r="N55" s="41">
        <f t="shared" si="1"/>
        <v>0</v>
      </c>
      <c r="O55" s="86">
        <f t="shared" si="1"/>
        <v>0</v>
      </c>
      <c r="P55" s="41">
        <f t="shared" si="1"/>
        <v>0</v>
      </c>
      <c r="Q55" s="41">
        <f t="shared" si="1"/>
        <v>0</v>
      </c>
      <c r="R55" s="41">
        <f t="shared" si="1"/>
        <v>0</v>
      </c>
      <c r="S55" s="41">
        <f t="shared" si="1"/>
        <v>0</v>
      </c>
      <c r="T55" s="41">
        <f t="shared" si="1"/>
        <v>0</v>
      </c>
      <c r="U55" s="41">
        <f t="shared" si="1"/>
        <v>0</v>
      </c>
      <c r="V55" s="41">
        <f t="shared" si="1"/>
        <v>0</v>
      </c>
      <c r="W55" s="41">
        <f t="shared" si="1"/>
        <v>0</v>
      </c>
      <c r="X55" s="41">
        <f t="shared" si="1"/>
        <v>0</v>
      </c>
      <c r="Y55" s="41">
        <f t="shared" si="1"/>
        <v>0</v>
      </c>
      <c r="Z55" s="84">
        <f t="shared" si="1"/>
        <v>0</v>
      </c>
    </row>
  </sheetData>
  <mergeCells count="5">
    <mergeCell ref="B2:N2"/>
    <mergeCell ref="C4:N4"/>
    <mergeCell ref="C36:N36"/>
    <mergeCell ref="O36:Z36"/>
    <mergeCell ref="O4:Z4"/>
  </mergeCells>
  <hyperlinks>
    <hyperlink ref="B1" location="ESTA_Projects!A1" display="Return to Projects" xr:uid="{2849BF11-9347-4798-8C90-0CA6EE926E57}"/>
  </hyperlink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132ED1126574EB7DE2E75DDED96A2" ma:contentTypeVersion="24" ma:contentTypeDescription="Create a new document." ma:contentTypeScope="" ma:versionID="54ee0e1ac251f5ebda3359e33a1bcb98">
  <xsd:schema xmlns:xsd="http://www.w3.org/2001/XMLSchema" xmlns:xs="http://www.w3.org/2001/XMLSchema" xmlns:p="http://schemas.microsoft.com/office/2006/metadata/properties" xmlns:ns2="dc28cfed-98ed-48c3-83a2-ce600a8904d5" xmlns:ns3="dd7bdee0-4ded-42db-be22-9b225637b6de" targetNamespace="http://schemas.microsoft.com/office/2006/metadata/properties" ma:root="true" ma:fieldsID="ec6194dfcf8b916fd7d6e0f982c5823b" ns2:_="" ns3:_="">
    <xsd:import namespace="dc28cfed-98ed-48c3-83a2-ce600a8904d5"/>
    <xsd:import namespace="dd7bdee0-4ded-42db-be22-9b225637b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si9o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8cfed-98ed-48c3-83a2-ce600a890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i9o" ma:index="19" nillable="true" ma:displayName="Person or Group" ma:list="UserInfo" ma:internalName="si9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6e5c99a-372f-49de-a4d9-ac87a78b23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bdee0-4ded-42db-be22-9b225637b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86602cc-7363-44fb-b631-db488e0dfdb1}" ma:internalName="TaxCatchAll" ma:showField="CatchAllData" ma:web="dd7bdee0-4ded-42db-be22-9b225637b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9o xmlns="dc28cfed-98ed-48c3-83a2-ce600a8904d5">
      <UserInfo>
        <DisplayName/>
        <AccountId xsi:nil="true"/>
        <AccountType/>
      </UserInfo>
    </si9o>
    <SharedWithUsers xmlns="dd7bdee0-4ded-42db-be22-9b225637b6de">
      <UserInfo>
        <DisplayName>Robert Uluski</DisplayName>
        <AccountId>23</AccountId>
        <AccountType/>
      </UserInfo>
      <UserInfo>
        <DisplayName>Ron Wasley</DisplayName>
        <AccountId>17</AccountId>
        <AccountType/>
      </UserInfo>
      <UserInfo>
        <DisplayName>Manuel Atanacio-Rosario</DisplayName>
        <AccountId>15</AccountId>
        <AccountType/>
      </UserInfo>
      <UserInfo>
        <DisplayName>David Caceres</DisplayName>
        <AccountId>42</AccountId>
        <AccountType/>
      </UserInfo>
      <UserInfo>
        <DisplayName>Sneha Ramdaspalli</DisplayName>
        <AccountId>2928</AccountId>
        <AccountType/>
      </UserInfo>
      <UserInfo>
        <DisplayName>Stuart Borlase</DisplayName>
        <AccountId>2334</AccountId>
        <AccountType/>
      </UserInfo>
      <UserInfo>
        <DisplayName>John Shaeffer</DisplayName>
        <AccountId>3287</AccountId>
        <AccountType/>
      </UserInfo>
      <UserInfo>
        <DisplayName>Gerry Abad</DisplayName>
        <AccountId>916</AccountId>
        <AccountType/>
      </UserInfo>
      <UserInfo>
        <DisplayName>Stipe Fustar</DisplayName>
        <AccountId>34</AccountId>
        <AccountType/>
      </UserInfo>
      <UserInfo>
        <DisplayName>Elizabeth Farah</DisplayName>
        <AccountId>11</AccountId>
        <AccountType/>
      </UserInfo>
      <UserInfo>
        <DisplayName>Carl Ozkaynak</DisplayName>
        <AccountId>4227</AccountId>
        <AccountType/>
      </UserInfo>
      <UserInfo>
        <DisplayName>Jonathan Paniagua</DisplayName>
        <AccountId>2330</AccountId>
        <AccountType/>
      </UserInfo>
    </SharedWithUsers>
    <Date xmlns="dc28cfed-98ed-48c3-83a2-ce600a8904d5" xsi:nil="true"/>
    <TaxCatchAll xmlns="dd7bdee0-4ded-42db-be22-9b225637b6de" xsi:nil="true"/>
    <lcf76f155ced4ddcb4097134ff3c332f xmlns="dc28cfed-98ed-48c3-83a2-ce600a8904d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C4289-1D5E-4631-A3DC-B3ECBCFF6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8cfed-98ed-48c3-83a2-ce600a8904d5"/>
    <ds:schemaRef ds:uri="dd7bdee0-4ded-42db-be22-9b225637b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5D994F-3DB0-4BF3-8ADD-CCDA66C7885E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dd7bdee0-4ded-42db-be22-9b225637b6de"/>
    <ds:schemaRef ds:uri="dc28cfed-98ed-48c3-83a2-ce600a8904d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E3D686C-3740-4AFB-BCD5-FB406B391E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Entered Data</vt:lpstr>
      <vt:lpstr>ESTA_Projects</vt:lpstr>
      <vt:lpstr>Chart- Hours Per Person 2024-25</vt:lpstr>
      <vt:lpstr>Chart-Summary</vt:lpstr>
      <vt:lpstr>Chart-Summary_2</vt:lpstr>
      <vt:lpstr>2024_Chart</vt:lpstr>
      <vt:lpstr>2025_Charts</vt:lpstr>
      <vt:lpstr>Summary-hours</vt:lpstr>
      <vt:lpstr>AEP D_Nexus</vt:lpstr>
      <vt:lpstr>ANDE_ADMS</vt:lpstr>
      <vt:lpstr>ATCO_OMS Support</vt:lpstr>
      <vt:lpstr>Avangrid_NY</vt:lpstr>
      <vt:lpstr>Avangrid ADMS</vt:lpstr>
      <vt:lpstr>Barbados</vt:lpstr>
      <vt:lpstr>BEL_ED-LF</vt:lpstr>
      <vt:lpstr>BWP ADMS</vt:lpstr>
      <vt:lpstr>CEATI</vt:lpstr>
      <vt:lpstr>Lansing</vt:lpstr>
      <vt:lpstr>MEC_BHER</vt:lpstr>
      <vt:lpstr>MERALCO</vt:lpstr>
      <vt:lpstr>NIPSCO_EMS</vt:lpstr>
      <vt:lpstr>NV Energy</vt:lpstr>
      <vt:lpstr>TPC</vt:lpstr>
      <vt:lpstr>USTDA_EC_CELEC-EP</vt:lpstr>
      <vt:lpstr>SDGE</vt:lpstr>
      <vt:lpstr>UNOPS_VN</vt:lpstr>
      <vt:lpstr>WB_EVN</vt:lpstr>
      <vt:lpstr>PEA-ProEN_TH</vt:lpstr>
      <vt:lpstr>BWP Telecom</vt:lpstr>
      <vt:lpstr>Future Project 03</vt:lpstr>
      <vt:lpstr>Future Project 04</vt:lpstr>
      <vt:lpstr>Future Project 05</vt:lpstr>
      <vt:lpstr>Future Project 06</vt:lpstr>
      <vt:lpstr>Future Project 07</vt:lpstr>
      <vt:lpstr>Future Project 08</vt:lpstr>
      <vt:lpstr>Future Project 09</vt:lpstr>
      <vt:lpstr>ISG PSEGLI</vt:lpstr>
      <vt:lpstr>USTDA_IN_BYPL</vt:lpstr>
      <vt:lpstr>USTDA_Energisa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Nader Farah</dc:creator>
  <cp:keywords/>
  <dc:description/>
  <cp:lastModifiedBy>Carlos Fuenmayor</cp:lastModifiedBy>
  <cp:revision/>
  <dcterms:created xsi:type="dcterms:W3CDTF">2018-12-31T16:11:37Z</dcterms:created>
  <dcterms:modified xsi:type="dcterms:W3CDTF">2025-06-26T14:13:48Z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0x010100720132ED1126574EB7DE2E75DDED96A2</vt:lpwstr>
  </property>
  <property fmtid="{D5CDD505-2E9C-101B-9397-08002B2CF9AE}" pid="3" name="MediaServiceImageTags">
    <vt:lpwstr/>
  </property>
</Properties>
</file>