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ant_Notes" sheetId="1" r:id="rId4"/>
    <sheet state="visible" name="Weekly_Summary" sheetId="2" r:id="rId5"/>
    <sheet state="visible" name="Weekly_State_Rates" sheetId="3" r:id="rId6"/>
    <sheet state="visible" name="Parameters" sheetId="4" r:id="rId7"/>
    <sheet state="visible" name="AK" sheetId="5" r:id="rId8"/>
    <sheet state="visible" name="AL" sheetId="6" r:id="rId9"/>
    <sheet state="visible" name="AR" sheetId="7" r:id="rId10"/>
    <sheet state="visible" name="AZ" sheetId="8" r:id="rId11"/>
    <sheet state="visible" name="CA" sheetId="9" r:id="rId12"/>
    <sheet state="visible" name="CO" sheetId="10" r:id="rId13"/>
    <sheet state="visible" name="CT" sheetId="11" r:id="rId14"/>
    <sheet state="visible" name="DC" sheetId="12" r:id="rId15"/>
    <sheet state="visible" name="DE" sheetId="13" r:id="rId16"/>
    <sheet state="visible" name="FL" sheetId="14" r:id="rId17"/>
    <sheet state="visible" name="GA" sheetId="15" r:id="rId18"/>
    <sheet state="visible" name="HI" sheetId="16" r:id="rId19"/>
    <sheet state="visible" name="IA" sheetId="17" r:id="rId20"/>
    <sheet state="visible" name="ID" sheetId="18" r:id="rId21"/>
    <sheet state="visible" name="IL" sheetId="19" r:id="rId22"/>
    <sheet state="visible" name="IN" sheetId="20" r:id="rId23"/>
    <sheet state="visible" name="KS" sheetId="21" r:id="rId24"/>
    <sheet state="visible" name="KY" sheetId="22" r:id="rId25"/>
    <sheet state="visible" name="LA" sheetId="23" r:id="rId26"/>
    <sheet state="visible" name="MA" sheetId="24" r:id="rId27"/>
    <sheet state="visible" name="MD" sheetId="25" r:id="rId28"/>
    <sheet state="visible" name="ME" sheetId="26" r:id="rId29"/>
    <sheet state="visible" name="MN" sheetId="27" r:id="rId30"/>
    <sheet state="visible" name="MI" sheetId="28" r:id="rId31"/>
    <sheet state="visible" name="MO" sheetId="29" r:id="rId32"/>
    <sheet state="visible" name="MS" sheetId="30" r:id="rId33"/>
    <sheet state="visible" name="MT" sheetId="31" r:id="rId34"/>
    <sheet state="visible" name="NC" sheetId="32" r:id="rId35"/>
    <sheet state="visible" name="ND" sheetId="33" r:id="rId36"/>
    <sheet state="visible" name="NE" sheetId="34" r:id="rId37"/>
    <sheet state="visible" name="NH" sheetId="35" r:id="rId38"/>
    <sheet state="visible" name="NJ" sheetId="36" r:id="rId39"/>
    <sheet state="visible" name="NM" sheetId="37" r:id="rId40"/>
    <sheet state="visible" name="NV" sheetId="38" r:id="rId41"/>
    <sheet state="visible" name="NY" sheetId="39" r:id="rId42"/>
    <sheet state="visible" name="OH" sheetId="40" r:id="rId43"/>
    <sheet state="visible" name="OK" sheetId="41" r:id="rId44"/>
    <sheet state="visible" name="OR" sheetId="42" r:id="rId45"/>
    <sheet state="visible" name="PA" sheetId="43" r:id="rId46"/>
    <sheet state="visible" name="RI" sheetId="44" r:id="rId47"/>
    <sheet state="visible" name="SC" sheetId="45" r:id="rId48"/>
    <sheet state="visible" name="SD" sheetId="46" r:id="rId49"/>
    <sheet state="visible" name="TN" sheetId="47" r:id="rId50"/>
    <sheet state="visible" name="TX" sheetId="48" r:id="rId51"/>
    <sheet state="visible" name="UT" sheetId="49" r:id="rId52"/>
    <sheet state="visible" name="VA" sheetId="50" r:id="rId53"/>
    <sheet state="visible" name="VT" sheetId="51" r:id="rId54"/>
    <sheet state="visible" name="WA" sheetId="52" r:id="rId55"/>
    <sheet state="visible" name="WI" sheetId="53" r:id="rId56"/>
    <sheet state="visible" name="WV" sheetId="54" r:id="rId57"/>
    <sheet state="visible" name="WY" sheetId="55" r:id="rId5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Tuesday (3/17) - Monday (3/23)
During a press conference Monday night, Newsom reported that the daily average of claims over the last seven days is 106,000.
	-Zach Swaziek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3/18 Article: "Kentucky typically receives about 2,000 new unemployment claims per week. But in just three days, from Sunday through Tuesday, claims totaled 17,230."
	-Zach Swaziek</t>
      </text>
    </comment>
    <comment authorId="0" ref="H2">
      <text>
        <t xml:space="preserve">Again, not sure if should be 1 or 2
	-Zach Swaziek</t>
      </text>
    </comment>
    <comment authorId="0" ref="F2">
      <text>
        <t xml:space="preserve">Contradictory to other article. 8 times must be extremely understated.
8*1957
"By this time last year, the state had received 1,957 unemployment claims. This year, it’s received eight times that amount so far, Beshear said Friday"
	-Zach Swaziek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(47000-30000)/2 
First Article: "The Louisiana Workforce Commission said Thursday that claims to receive unemployment benefits are soaring. It said 30,000 claims had been filed since Sunday."
Second Article (Sat. 3/21 Evening): "In just one week since the coronavirus-related business shutdowns started in Louisiana, 47,000 people had been able to file unemployment insurance benefit claims..."
	-Zach Swaziek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"Between March 16 and March 23, the state logged 149,443 unemployment insurance applications." https://minnesota.cbslocal.com/2020/03/24/minnesota-reports-149443-new-applications-of-unemployment/
"In Minnesota, 123,624 people have applied for unemployment benefits since last Monday" https://www.startribune.com/trump-walz-other-leaders-face-fundamental-choices-between-health-and-wealth/569041492/
	-Zach Swaziek</t>
      </text>
    </comment>
    <comment authorId="0" ref="B3">
      <text>
        <t xml:space="preserve">Potential additional data: https://m.startribune.com/unemployment-requests-spike-as-minnesota-businesses-close-for-covid-19/568877382/
"As businesses closed or scaled back operations, officials said Tuesday afternoon that more than 31,000 people had applied for unemployment insurance over the past two days."
	-Zach Swaziek</t>
      </text>
    </comment>
    <comment authorId="0" ref="B5">
      <text>
        <t xml:space="preserve">Tuesday 3:22: MN's economic development commissioner just said *50,000* Minnesotans have already filed unemployment claims this week.
Wednesday: "According to the Minnesota Department of Employment and Economic Development, as of 8 p.m. on Wednesday, a total of 72,245 unemployment insurance applications were received this week"
	-Zach Swaziek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Just for completeness, Monday-Wednesday saw 55,000 claims: https://www.michiganradio.org/post/michigans-unemployment-claims-surge-dramatically-due-covid-19
	-Zach Swaziek</t>
      </text>
    </comment>
    <comment authorId="0" ref="C6">
      <text>
        <t xml:space="preserve">"Roughly 25,000 additional claims were filed Thursday, "
	-Zach Swaziek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(6092/9)*7
Using 9 means from 3/8 to 3/16
"Since March 8, the state has received 6,092 new unemployment claims."
Article dated 3/17/20
	-Zach Swaziek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Took average of 8000 and 10000
Tweet: "NEW: @ColoradoLabor
 reports an additional 8,000 to 10,000 unemployment claims just today. #9NEWS."
	-Zach Swaziek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8000 Sat and Sun divided by 2
	-Zach Swaziek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Assumed Sunday had same number of claims as other Thursday-Friday.
Tweeted 3/22 @ 7:02 PM
"In just 8 days Washington DC has received 17,281 claims for unemployment insurance #CoronavirusPandemic #COVIDー19 compared to about 10,000 in the last government shutdown"
	-Zach Swaziek</t>
      </text>
    </comment>
    <comment authorId="0" ref="B2">
      <text>
        <t xml:space="preserve">This was reported as 1378 for Fri, Sat, &amp; Sun
	-Zach Swaziek</t>
      </text>
    </comment>
    <comment authorId="0" ref="C2">
      <text>
        <t xml:space="preserve">Multiple days for this one, but other days are single.
	-Zach Swaziek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Average Weekly Claims multipled by growth factor of 5. "Filings for unemployment benefits have soared by roughly 400% this week, enough to sporadically overload government web pages, officials said Thursday."
	-Zach Swaziek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"The state Department of Labor and Industrial Relations reported that a steep rise in weekly unemployment claims hit 4,829 from Sunday to Tuesday... On Wednesday claims fell below to 2263..."
	-Zach Swaziek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11844 * Parameter assumption for 
Daily = mean of 4WK total since 2012: "what we’re receiving on a daily basis is what we would receive in a busy month"; This number is 11844 (according to original spreadsheet).
	-Zach Swaziek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Monday = 64K-41K
Tuesday = 41K/2
Wednesday = 41K/2
"Monday through Wednesday, Illinois received more than 64,000 claims for unemployment benefits. That number for Tuesday and Wednesday was 41,000."
	-Zach Swaziek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Not sure if should be 1 or 2 days - reported on a Friday.
"The Kansas Department of Labor reported Friday the agency logged 11,355 unemployment claims in the past week."
	-Zach Swaziek</t>
      </text>
    </comment>
  </commentList>
</comments>
</file>

<file path=xl/sharedStrings.xml><?xml version="1.0" encoding="utf-8"?>
<sst xmlns="http://schemas.openxmlformats.org/spreadsheetml/2006/main" count="1216" uniqueCount="154">
  <si>
    <t>start_date</t>
  </si>
  <si>
    <t>Currently not calculating week-by-week, state-by-state weekend/weekday ratios in cases where only partial week and weekend UI information available. Using 1/3 assumption.</t>
  </si>
  <si>
    <t>end_date</t>
  </si>
  <si>
    <t>state</t>
  </si>
  <si>
    <t>4wk_Avg (2/22-3/14)</t>
  </si>
  <si>
    <t>Rel4WkAgGF</t>
  </si>
  <si>
    <t>Projected_Claims</t>
  </si>
  <si>
    <t>is_estimated (n = weekly aggregated data, or daily data for all days in week, y = otherwise)</t>
  </si>
  <si>
    <t>reported_claims</t>
  </si>
  <si>
    <t>3/15-3/21</t>
  </si>
  <si>
    <t>3/22-3/28</t>
  </si>
  <si>
    <t>E[weekly|WKD,WKE]</t>
  </si>
  <si>
    <t>E[weekly|weekday]</t>
  </si>
  <si>
    <t>Weekday_Rate</t>
  </si>
  <si>
    <t>Weekend_Rate</t>
  </si>
  <si>
    <t>Weekday_Days</t>
  </si>
  <si>
    <t>Weekend_Days</t>
  </si>
  <si>
    <t>AK</t>
  </si>
  <si>
    <t>y</t>
  </si>
  <si>
    <t>Weekday/Weekend Unemp Ratio</t>
  </si>
  <si>
    <t>AL</t>
  </si>
  <si>
    <t>Weekend/Weekday Unemp Ratio</t>
  </si>
  <si>
    <t>Week = Weekday_Rate (times) ==&gt;</t>
  </si>
  <si>
    <t>n</t>
  </si>
  <si>
    <t>AR</t>
  </si>
  <si>
    <t>AZ</t>
  </si>
  <si>
    <t>CA</t>
  </si>
  <si>
    <t>date</t>
  </si>
  <si>
    <t>source</t>
  </si>
  <si>
    <t>DayOfWeek</t>
  </si>
  <si>
    <t>weekly_summary</t>
  </si>
  <si>
    <t>weekdays</t>
  </si>
  <si>
    <t>weekends</t>
  </si>
  <si>
    <t>CO</t>
  </si>
  <si>
    <t>Sun</t>
  </si>
  <si>
    <t>https://www.alaskapublic.org/2020/03/19/alaska-unemployment-claims-jump-50-after-coronavirus-shuts-down-restaurants/</t>
  </si>
  <si>
    <t>CT</t>
  </si>
  <si>
    <t>M</t>
  </si>
  <si>
    <t>T</t>
  </si>
  <si>
    <t>W</t>
  </si>
  <si>
    <t>Th</t>
  </si>
  <si>
    <t>F</t>
  </si>
  <si>
    <t>Sa</t>
  </si>
  <si>
    <t>DC</t>
  </si>
  <si>
    <t>DE</t>
  </si>
  <si>
    <t>FL</t>
  </si>
  <si>
    <t>GA</t>
  </si>
  <si>
    <t>https://www.al.com/business/2020/03/more-than-6000-people-applied-for-unemployment-in-alabama-this-week.html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</si>
  <si>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</si>
  <si>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</si>
  <si>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</si>
  <si>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</si>
  <si>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</si>
  <si>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</si>
  <si>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</si>
  <si>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</si>
  <si>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</si>
  <si>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</si>
  <si>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</si>
  <si>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https://twitter.com/dennis_welch/status/1242244190244704257</t>
  </si>
  <si>
    <t>MN</t>
  </si>
  <si>
    <t>MI</t>
  </si>
  <si>
    <t>MO</t>
  </si>
  <si>
    <t>MS</t>
  </si>
  <si>
    <t>MT</t>
  </si>
  <si>
    <t>https://twitter.com/ABC7Jory/status/1241522459905421312?s=20</t>
  </si>
  <si>
    <t>NC</t>
  </si>
  <si>
    <t>https://www.sfgate.com/politics/article/California-unemployment-coronavirus-numbers-news-15152303.php</t>
  </si>
  <si>
    <t>ND</t>
  </si>
  <si>
    <t>NE</t>
  </si>
  <si>
    <t>NH</t>
  </si>
  <si>
    <t>NJ</t>
  </si>
  <si>
    <t>NM</t>
  </si>
  <si>
    <t>NV</t>
  </si>
  <si>
    <t>NY</t>
  </si>
  <si>
    <t>OH</t>
  </si>
  <si>
    <t>https://denver.cbslocal.com/2020/03/23/coronavirus-colorado-department-labor-unemployment/</t>
  </si>
  <si>
    <t>https://coloradosun.com/2020/03/21/colorado-unemployment-site-slammed-coronavirus/</t>
  </si>
  <si>
    <t>OK</t>
  </si>
  <si>
    <t>OR</t>
  </si>
  <si>
    <t>https://twitter.com/jeremyjojola/status/1240390421764857857</t>
  </si>
  <si>
    <t>PA</t>
  </si>
  <si>
    <t>RI</t>
  </si>
  <si>
    <t>SC</t>
  </si>
  <si>
    <t>SD</t>
  </si>
  <si>
    <t>TN</t>
  </si>
  <si>
    <t>TX</t>
  </si>
  <si>
    <t>https://www.nbcconnecticut.com/news/local/unemployment-update-72k-claims-filed-since-friday/2242375/</t>
  </si>
  <si>
    <t>UT</t>
  </si>
  <si>
    <t>VA</t>
  </si>
  <si>
    <t>VT</t>
  </si>
  <si>
    <t>WA</t>
  </si>
  <si>
    <t>WI</t>
  </si>
  <si>
    <t>WV</t>
  </si>
  <si>
    <t>WY</t>
  </si>
  <si>
    <t>https://www.delawarepublic.org/post/delaware-swamped-unemployment-claims</t>
  </si>
  <si>
    <t>F, S, Su</t>
  </si>
  <si>
    <t>https://twitter.com/SegravesNBC4/status/1241877854134165505</t>
  </si>
  <si>
    <t>https://twitter.com/MayorBowser/status/1240758678007021569</t>
  </si>
  <si>
    <t>https://www.miamiherald.com/news/coronavirus/article241458866.html</t>
  </si>
  <si>
    <t>https://twitter.com/wsvn/status/1242535023095447552</t>
  </si>
  <si>
    <t>https://www.ajc.com/business/jobless-claims-soar-georgia-worse-likely-coming/zTXTHDiTe1i2HK3SYJGmWL/</t>
  </si>
  <si>
    <t>https://www.staradvertiser.com/2020/03/19/breaking-news/unemployment-claims-overwhelm-states-online-system/</t>
  </si>
  <si>
    <t>https://www.hawaiinewsnow.com/2020/03/19/influx-new-unemployment-claims-nearly-crashes-online-system/</t>
  </si>
  <si>
    <t>https://qctimes.com/news/state-and-regional/govt-and-politics/iowa-official-unemployment-claims-due-to-coronavirus-staggering/article_04bf89aa-0384-54c2-861e-f144d5115c3c.html</t>
  </si>
  <si>
    <t>https://www.illinoispolicy.org/illinois-unemployment-claims-jump-by-64k-as-covid-19-closes-businesses/</t>
  </si>
  <si>
    <t>https://chicago.cbslocal.com/2020/03/19/unemployment-illinois-coronavirus/</t>
  </si>
  <si>
    <t>https://www.indystar.com/story/money/2020/03/19/indiana-unemployment-benefits-expanded-due-coronavirus/2876599001/</t>
  </si>
  <si>
    <t>https://www.cjonline.com/news/20200320/kansas-coronavirus-update-unemployment-claims-surge-by-10000-state-logs-44-cases-test-kit-supply-shrinks</t>
  </si>
  <si>
    <t>https://www.courier-journal.com/story/money/2020/03/18/kentucky-coronavirus-how-bad-economy-get-amid-pandemic/2867158001/</t>
  </si>
  <si>
    <t>https://www.kentucky.com/news/coronavirus/article241371816.html</t>
  </si>
  <si>
    <t>https://www.wdsu.com/article/la-unemployment-claims-soar/31792511</t>
  </si>
  <si>
    <t>https://www.theadvocate.com/baton_rouge/news/coronavirus/article_03de4b6a-6549-11ea-953d-5ba10ffeef95.html</t>
  </si>
  <si>
    <t>https://www.wbur.org/bostonomix/2020/03/18/unemployment-covid-19-coronavirus-massachusetts</t>
  </si>
  <si>
    <t>https://www.baltimoresun.com/coronavirus/bs-md-mercy-coronavirus-update-20200318-ur4ow37jbfe6xpkeoduugsfgfq-story.html</t>
  </si>
  <si>
    <t>https://www.centralmaine.com/2020/03/18/maine-unemployment-claims-surpass-all-of-march-2019-in-just-3-days/</t>
  </si>
  <si>
    <t>https://www.startribune.com/trump-walz-other-leaders-face-fundamental-choices-between-health-and-wealth/569041492/</t>
  </si>
  <si>
    <t>https://wsbt.com/news/local/michigan-sees-2100-increase-in-unemployment-claims</t>
  </si>
  <si>
    <t>https://minnesota.cbslocal.com/2020/03/24/minnesota-reports-149443-new-applications-of-unemployment/</t>
  </si>
  <si>
    <t>https://www.bridgemi.com/michigan-government/michigan-strains-unemployment-system-most-claims-great-recession</t>
  </si>
  <si>
    <t>https://twitter.com/JesseLehrich/status/1240373028036513802</t>
  </si>
  <si>
    <t>http://tcbmag.com/news/articles/2020/march/minnesota-unemployment-claims-near-100-000-this-we</t>
  </si>
  <si>
    <t>https://www.wbtv.com/2020/03/23/nc-unemployment-claims-reach-over-week-mostly-covid-related/; https://www.newsobserver.com/news/coronavirus/article241431151.html</t>
  </si>
  <si>
    <t>https://twitter.com/hollykmichels/status/1240670319892930560</t>
  </si>
  <si>
    <t>https://www.wbtv.com/2020/03/19/people-unable-file-unemployment-website-after-major-online-traffic-increase/</t>
  </si>
  <si>
    <t>https://www.newsobserver.com/news/coronavirus/article241468991.html</t>
  </si>
  <si>
    <t>https://missoulacurrent.com/business/2020/03/unemployment-claims-jump/</t>
  </si>
  <si>
    <t>https://www.willistonherald.com/news/coronavirus/ninth-district-economies-are-taking-significant-hits-according-to-fed/article_cae6a6e8-6eb4-11ea-9aeb-4fba6f43cb5b.html</t>
  </si>
  <si>
    <t>https://www.unionleader.com/news/health/coronavirus/file-fresh-unemployment-claims-in-two-days/article_91a46d65-3449-589e-af2d-d55ee017fe33.html</t>
  </si>
  <si>
    <t>https://www.politico.com/news/2020/03/19/coronavirus-drives-up-unemployment-claims-137067</t>
  </si>
  <si>
    <t>https://insurancenewsnet.com/oarticle/unemployment-claims-surge-in-the-wake-of-coronavirus#.XnuxvIhKjtR</t>
  </si>
  <si>
    <t>https://www.bizjournals.com/albuquerque/news/2020/03/19/new-mexico-unemployment-claims-spike-as.html?ana=TRUEANTHEMTWT_AQ&amp;taid=5e7415b4ef5fb4000146781b&amp;utm_campaign=trueAnthem%3A+Trending+Content&amp;utm_medium=trueAnthem&amp;utm_source=twitter</t>
  </si>
  <si>
    <t>https://twitter.com/beardedcrank/status/1240645349074710533</t>
  </si>
  <si>
    <t>https://www.tulsaworld.com/news/state-and-regional/state-unemployment-claims-have-tripled-from-a-week-ago-billion/article_9a915f38-cf3e-55fe-8774-e9cc4e9517f3.html</t>
  </si>
  <si>
    <t>https://jacobarobbins.com/blog/coronavirus-storyline-10-unemployment/</t>
  </si>
  <si>
    <t>https://katu.com/news/local/oregon-tracks-coronavirus-impact-on-states-employment</t>
  </si>
  <si>
    <t>https://www.cnn.com/2020/03/20/politics/state-unemployment-benefits-coronavirus/index.html</t>
  </si>
  <si>
    <t>https://klamathalerts.com/2020/03/18/oregon-unemployment-claims-skyrocket-information-about-obtaining-benefits/</t>
  </si>
  <si>
    <t>assume 3/21 rate</t>
  </si>
  <si>
    <t>https://www.erienewsnow.com/story/41924656/pa-first-time-unemployment-compensation-claims-soar</t>
  </si>
  <si>
    <t>https://twitter.com/PatrickAnderso_/status/1240643187653386242</t>
  </si>
  <si>
    <t>https://www.mcall.com/news/pennsylvania/mc-nws-pa-unemployment-numbers-20200325-xww7esdv2faznnc7yyrpvyvmhy-story.html</t>
  </si>
  <si>
    <t>https://turnto10.com/news/local/unemployment-tdi-claims-spike-in-rhode-island</t>
  </si>
  <si>
    <t>https://www.wpri.com/health/coronavirus/ris-unemployment-rate-on-track-to-top-great-recession-levels/</t>
  </si>
  <si>
    <t>https://www.postandcourier.com/health/covid19/sc-unemployment-claims-skyrocket-by-percent-with-job-losses-caused/article_b166e166-69fe-11ea-9890-fb73cf7c7c3a.html</t>
  </si>
  <si>
    <t>https://www.timesfreepress.com/news/business/aroundregion/story/2020/mar/17/tennessee-jobless-claims-jump-last-week-amid-growing-fears-recession-due-covid-19/518402/</t>
  </si>
  <si>
    <t>https://www.houstonchronicle.com/business/economy/article/As-Texans-flood-state-with-unemployment-apps-15147183.php</t>
  </si>
  <si>
    <t>https://twitter.com/beardedcrank/status/1240727036827705344</t>
  </si>
  <si>
    <t>https://twitter.com/mattlargey/status/1240798410703339520</t>
  </si>
  <si>
    <t>https://www.virginiamercury.com/2020/03/18/unemployment-claims-spike-as-virginia-expands-eligibility-amid-covid-19-outbreak/</t>
  </si>
  <si>
    <t>https://www.virginiamercury.com/blog-va/more-virginians-filed-unemployment-claims-this-week-than-in-all-of-2019/</t>
  </si>
  <si>
    <t>https://www.bizjournals.com/milwaukee/news/2020/03/21/state-unemployment-insurance-claims-increase.html</t>
  </si>
  <si>
    <t>https://www.post-gazette.com/news/nation/2020/03/23/West-Virginia-stay-at-home-order-coronavirus-Morgantown-nursing-positive-test/stories/202003230154</t>
  </si>
  <si>
    <t>http://wvmetronews.com/2020/03/24/justice-administration-more-than-28000-unemployment-claims-filed-in-past-week/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</si>
</sst>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, yyyy"/>
    <numFmt numFmtId="165" formatCode="M/d/yyyy"/>
    <numFmt numFmtId="166" formatCode="m/d/yy"/>
    <numFmt numFmtId="167" formatCode="0.0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0000FF"/>
    </font>
    <font>
      <u/>
      <color rgb="FF000000"/>
      <name val="Arial"/>
    </font>
    <font>
      <u/>
      <color rgb="FF1155CC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2" xfId="0" applyFont="1" applyNumberFormat="1"/>
    <xf borderId="0" fillId="0" fontId="1" numFmtId="1" xfId="0" applyFont="1" applyNumberFormat="1"/>
    <xf borderId="0" fillId="2" fontId="1" numFmtId="0" xfId="0" applyFont="1"/>
    <xf borderId="0" fillId="2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3" numFmtId="167" xfId="0" applyFont="1" applyNumberFormat="1"/>
    <xf borderId="0" fillId="0" fontId="1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2" xfId="0" applyFont="1" applyNumberFormat="1"/>
    <xf borderId="0" fillId="2" fontId="1" numFmtId="167" xfId="0" applyFont="1" applyNumberFormat="1"/>
    <xf borderId="0" fillId="0" fontId="3" numFmtId="167" xfId="0" applyAlignment="1" applyFont="1" applyNumberFormat="1">
      <alignment readingOrder="0"/>
    </xf>
    <xf borderId="0" fillId="3" fontId="1" numFmtId="0" xfId="0" applyFill="1" applyFont="1"/>
    <xf borderId="0" fillId="0" fontId="3" numFmtId="167" xfId="0" applyFont="1" applyNumberFormat="1"/>
    <xf borderId="0" fillId="0" fontId="3" numFmtId="166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enver.cbslocal.com/2020/03/23/coronavirus-colorado-department-labor-unemployment/" TargetMode="External"/><Relationship Id="rId3" Type="http://schemas.openxmlformats.org/officeDocument/2006/relationships/hyperlink" Target="https://coloradosun.com/2020/03/21/colorado-unemployment-site-slammed-coronavirus/" TargetMode="External"/><Relationship Id="rId4" Type="http://schemas.openxmlformats.org/officeDocument/2006/relationships/hyperlink" Target="https://twitter.com/jeremyjojola/status/1240390421764857857" TargetMode="External"/><Relationship Id="rId5" Type="http://schemas.openxmlformats.org/officeDocument/2006/relationships/drawing" Target="../drawings/drawing10.xml"/><Relationship Id="rId6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nbcconnecticut.com/news/local/unemployment-update-72k-claims-filed-since-friday/2242375/" TargetMode="External"/><Relationship Id="rId3" Type="http://schemas.openxmlformats.org/officeDocument/2006/relationships/hyperlink" Target="https://www.nbcconnecticut.com/news/local/unemployment-update-72k-claims-filed-since-friday/2242375/" TargetMode="External"/><Relationship Id="rId4" Type="http://schemas.openxmlformats.org/officeDocument/2006/relationships/hyperlink" Target="https://www.nbcconnecticut.com/news/local/unemployment-update-72k-claims-filed-since-friday/2242375/" TargetMode="External"/><Relationship Id="rId9" Type="http://schemas.openxmlformats.org/officeDocument/2006/relationships/vmlDrawing" Target="../drawings/vmlDrawing3.vml"/><Relationship Id="rId5" Type="http://schemas.openxmlformats.org/officeDocument/2006/relationships/hyperlink" Target="https://www.nbcconnecticut.com/news/local/unemployment-update-72k-claims-filed-since-friday/2242375/" TargetMode="External"/><Relationship Id="rId6" Type="http://schemas.openxmlformats.org/officeDocument/2006/relationships/hyperlink" Target="https://www.nbcconnecticut.com/news/local/unemployment-update-72k-claims-filed-since-friday/2242375/" TargetMode="External"/><Relationship Id="rId7" Type="http://schemas.openxmlformats.org/officeDocument/2006/relationships/hyperlink" Target="https://www.nbcconnecticut.com/news/local/unemployment-update-72k-claims-filed-since-friday/2242375/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twitter.com/SegravesNBC4/status/1241877854134165505" TargetMode="External"/><Relationship Id="rId3" Type="http://schemas.openxmlformats.org/officeDocument/2006/relationships/hyperlink" Target="https://twitter.com/MayorBowser/status/1240758678007021569" TargetMode="External"/><Relationship Id="rId4" Type="http://schemas.openxmlformats.org/officeDocument/2006/relationships/hyperlink" Target="https://twitter.com/MayorBowser/status/1240758678007021569" TargetMode="External"/><Relationship Id="rId5" Type="http://schemas.openxmlformats.org/officeDocument/2006/relationships/hyperlink" Target="https://twitter.com/MayorBowser/status/1240758678007021569" TargetMode="External"/><Relationship Id="rId6" Type="http://schemas.openxmlformats.org/officeDocument/2006/relationships/drawing" Target="../drawings/drawing12.xml"/><Relationship Id="rId7" Type="http://schemas.openxmlformats.org/officeDocument/2006/relationships/vmlDrawing" Target="../drawings/vmlDrawing4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lawarepublic.org/post/delaware-swamped-unemployment-claims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amiherald.com/news/coronavirus/article241458866.html" TargetMode="External"/><Relationship Id="rId2" Type="http://schemas.openxmlformats.org/officeDocument/2006/relationships/hyperlink" Target="https://twitter.com/wsvn/status/1242535023095447552" TargetMode="External"/><Relationship Id="rId3" Type="http://schemas.openxmlformats.org/officeDocument/2006/relationships/hyperlink" Target="https://twitter.com/wsvn/status/1242535023095447552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ajc.com/business/jobless-claims-soar-georgia-worse-likely-coming/zTXTHDiTe1i2HK3SYJGmWL/" TargetMode="External"/><Relationship Id="rId3" Type="http://schemas.openxmlformats.org/officeDocument/2006/relationships/drawing" Target="../drawings/drawing15.xml"/><Relationship Id="rId4" Type="http://schemas.openxmlformats.org/officeDocument/2006/relationships/vmlDrawing" Target="../drawings/vmlDrawing5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taradvertiser.com/2020/03/19/breaking-news/unemployment-claims-overwhelm-states-online-system/" TargetMode="External"/><Relationship Id="rId3" Type="http://schemas.openxmlformats.org/officeDocument/2006/relationships/hyperlink" Target="https://www.hawaiinewsnow.com/2020/03/19/influx-new-unemployment-claims-nearly-crashes-online-system/" TargetMode="External"/><Relationship Id="rId4" Type="http://schemas.openxmlformats.org/officeDocument/2006/relationships/hyperlink" Target="https://www.hawaiinewsnow.com/2020/03/19/influx-new-unemployment-claims-nearly-crashes-online-system/" TargetMode="External"/><Relationship Id="rId5" Type="http://schemas.openxmlformats.org/officeDocument/2006/relationships/hyperlink" Target="https://www.staradvertiser.com/2020/03/19/breaking-news/unemployment-claims-overwhelm-states-online-system/" TargetMode="External"/><Relationship Id="rId6" Type="http://schemas.openxmlformats.org/officeDocument/2006/relationships/drawing" Target="../drawings/drawing16.xml"/><Relationship Id="rId7" Type="http://schemas.openxmlformats.org/officeDocument/2006/relationships/vmlDrawing" Target="../drawings/vmlDrawing6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qctimes.com/news/state-and-regional/govt-and-politics/iowa-official-unemployment-claims-due-to-coronavirus-staggering/article_04bf89aa-0384-54c2-861e-f144d5115c3c.html" TargetMode="External"/><Relationship Id="rId3" Type="http://schemas.openxmlformats.org/officeDocument/2006/relationships/drawing" Target="../drawings/drawing17.xml"/><Relationship Id="rId4" Type="http://schemas.openxmlformats.org/officeDocument/2006/relationships/vmlDrawing" Target="../drawings/vmlDrawing7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hyperlink" Target="https://www.illinoispolicy.org/illinois-unemployment-claims-jump-by-64k-as-covid-19-closes-businesses/" TargetMode="External"/><Relationship Id="rId3" Type="http://schemas.openxmlformats.org/officeDocument/2006/relationships/hyperlink" Target="https://chicago.cbslocal.com/2020/03/19/unemployment-illinois-coronavirus/" TargetMode="External"/><Relationship Id="rId4" Type="http://schemas.openxmlformats.org/officeDocument/2006/relationships/hyperlink" Target="https://chicago.cbslocal.com/2020/03/19/unemployment-illinois-coronavirus/" TargetMode="External"/><Relationship Id="rId5" Type="http://schemas.openxmlformats.org/officeDocument/2006/relationships/hyperlink" Target="https://chicago.cbslocal.com/2020/03/19/unemployment-illinois-coronavirus/" TargetMode="External"/><Relationship Id="rId6" Type="http://schemas.openxmlformats.org/officeDocument/2006/relationships/drawing" Target="../drawings/drawing19.xml"/><Relationship Id="rId7" Type="http://schemas.openxmlformats.org/officeDocument/2006/relationships/vmlDrawing" Target="../drawings/vmlDrawing8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dystar.com/story/money/2020/03/19/indiana-unemployment-benefits-expanded-due-coronavirus/2876599001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s://www.cjonline.com/news/20200320/kansas-coronavirus-update-unemployment-claims-surge-by-10000-state-logs-44-cases-test-kit-supply-shrinks" TargetMode="External"/><Relationship Id="rId3" Type="http://schemas.openxmlformats.org/officeDocument/2006/relationships/drawing" Target="../drawings/drawing21.xml"/><Relationship Id="rId4" Type="http://schemas.openxmlformats.org/officeDocument/2006/relationships/vmlDrawing" Target="../drawings/vmlDrawing9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hyperlink" Target="https://www.courier-journal.com/story/money/2020/03/18/kentucky-coronavirus-how-bad-economy-get-amid-pandemic/2867158001/" TargetMode="External"/><Relationship Id="rId3" Type="http://schemas.openxmlformats.org/officeDocument/2006/relationships/hyperlink" Target="https://www.kentucky.com/news/coronavirus/article241371816.html" TargetMode="External"/><Relationship Id="rId4" Type="http://schemas.openxmlformats.org/officeDocument/2006/relationships/hyperlink" Target="https://www.courier-journal.com/story/money/2020/03/18/kentucky-coronavirus-how-bad-economy-get-amid-pandemic/2867158001/" TargetMode="External"/><Relationship Id="rId5" Type="http://schemas.openxmlformats.org/officeDocument/2006/relationships/hyperlink" Target="https://www.kentucky.com/news/coronavirus/article241371816.html" TargetMode="External"/><Relationship Id="rId6" Type="http://schemas.openxmlformats.org/officeDocument/2006/relationships/drawing" Target="../drawings/drawing22.xml"/><Relationship Id="rId7" Type="http://schemas.openxmlformats.org/officeDocument/2006/relationships/vmlDrawing" Target="../drawings/vmlDrawing10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hyperlink" Target="https://www.wdsu.com/article/la-unemployment-claims-soar/31792511" TargetMode="External"/><Relationship Id="rId3" Type="http://schemas.openxmlformats.org/officeDocument/2006/relationships/hyperlink" Target="https://www.theadvocate.com/baton_rouge/news/coronavirus/article_03de4b6a-6549-11ea-953d-5ba10ffeef95.html" TargetMode="External"/><Relationship Id="rId4" Type="http://schemas.openxmlformats.org/officeDocument/2006/relationships/hyperlink" Target="https://www.wdsu.com/article/la-unemployment-claims-soar/31792511" TargetMode="External"/><Relationship Id="rId5" Type="http://schemas.openxmlformats.org/officeDocument/2006/relationships/hyperlink" Target="https://www.theadvocate.com/baton_rouge/news/coronavirus/article_03de4b6a-6549-11ea-953d-5ba10ffeef95.html" TargetMode="External"/><Relationship Id="rId6" Type="http://schemas.openxmlformats.org/officeDocument/2006/relationships/drawing" Target="../drawings/drawing23.xml"/><Relationship Id="rId7" Type="http://schemas.openxmlformats.org/officeDocument/2006/relationships/vmlDrawing" Target="../drawings/vmlDrawing11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ur.org/bostonomix/2020/03/18/unemployment-covid-19-coronavirus-massachusetts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ltimoresun.com/coronavirus/bs-md-mercy-coronavirus-update-20200318-ur4ow37jbfe6xpkeoduugsfgfq-story.html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ntralmaine.com/2020/03/18/maine-unemployment-claims-surpass-all-of-march-2019-in-just-3-days/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hyperlink" Target="https://www.startribune.com/trump-walz-other-leaders-face-fundamental-choices-between-health-and-wealth/569041492/" TargetMode="External"/><Relationship Id="rId3" Type="http://schemas.openxmlformats.org/officeDocument/2006/relationships/hyperlink" Target="https://minnesota.cbslocal.com/2020/03/24/minnesota-reports-149443-new-applications-of-unemployment/" TargetMode="External"/><Relationship Id="rId4" Type="http://schemas.openxmlformats.org/officeDocument/2006/relationships/hyperlink" Target="https://twitter.com/JesseLehrich/status/1240373028036513802" TargetMode="External"/><Relationship Id="rId5" Type="http://schemas.openxmlformats.org/officeDocument/2006/relationships/hyperlink" Target="http://tcbmag.com/news/articles/2020/march/minnesota-unemployment-claims-near-100-000-this-we" TargetMode="External"/><Relationship Id="rId6" Type="http://schemas.openxmlformats.org/officeDocument/2006/relationships/hyperlink" Target="https://minnesota.cbslocal.com/2020/03/24/minnesota-reports-149443-new-applications-of-unemployment/" TargetMode="External"/><Relationship Id="rId7" Type="http://schemas.openxmlformats.org/officeDocument/2006/relationships/drawing" Target="../drawings/drawing27.xml"/><Relationship Id="rId8" Type="http://schemas.openxmlformats.org/officeDocument/2006/relationships/vmlDrawing" Target="../drawings/vmlDrawing12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hyperlink" Target="https://wsbt.com/news/local/michigan-sees-2100-increase-in-unemployment-claims" TargetMode="External"/><Relationship Id="rId3" Type="http://schemas.openxmlformats.org/officeDocument/2006/relationships/hyperlink" Target="https://www.bridgemi.com/michigan-government/michigan-strains-unemployment-system-most-claims-great-recession" TargetMode="External"/><Relationship Id="rId4" Type="http://schemas.openxmlformats.org/officeDocument/2006/relationships/hyperlink" Target="https://www.bridgemi.com/michigan-government/michigan-strains-unemployment-system-most-claims-great-recession" TargetMode="External"/><Relationship Id="rId5" Type="http://schemas.openxmlformats.org/officeDocument/2006/relationships/drawing" Target="../drawings/drawing28.xml"/><Relationship Id="rId6" Type="http://schemas.openxmlformats.org/officeDocument/2006/relationships/vmlDrawing" Target="../drawings/vmlDrawing13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hollykmichels/status/1240670319892930560" TargetMode="External"/><Relationship Id="rId2" Type="http://schemas.openxmlformats.org/officeDocument/2006/relationships/hyperlink" Target="https://twitter.com/hollykmichels/status/1240670319892930560" TargetMode="External"/><Relationship Id="rId3" Type="http://schemas.openxmlformats.org/officeDocument/2006/relationships/hyperlink" Target="https://missoulacurrent.com/business/2020/03/unemployment-claims-jump/" TargetMode="External"/><Relationship Id="rId4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tv.com/2020/03/19/people-unable-file-unemployment-website-after-major-online-traffic-increase/" TargetMode="External"/><Relationship Id="rId2" Type="http://schemas.openxmlformats.org/officeDocument/2006/relationships/hyperlink" Target="https://www.wbtv.com/2020/03/19/people-unable-file-unemployment-website-after-major-online-traffic-increase/" TargetMode="External"/><Relationship Id="rId3" Type="http://schemas.openxmlformats.org/officeDocument/2006/relationships/hyperlink" Target="https://www.newsobserver.com/news/coronavirus/article241468991.html" TargetMode="External"/><Relationship Id="rId4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llistonherald.com/news/coronavirus/ninth-district-economies-are-taking-significant-hits-according-to-fed/article_cae6a6e8-6eb4-11ea-9aeb-4fba6f43cb5b.html" TargetMode="External"/><Relationship Id="rId2" Type="http://schemas.openxmlformats.org/officeDocument/2006/relationships/hyperlink" Target="https://www.willistonherald.com/news/coronavirus/ninth-district-economies-are-taking-significant-hits-according-to-fed/article_cae6a6e8-6eb4-11ea-9aeb-4fba6f43cb5b.html" TargetMode="External"/><Relationship Id="rId3" Type="http://schemas.openxmlformats.org/officeDocument/2006/relationships/hyperlink" Target="https://www.willistonherald.com/news/coronavirus/ninth-district-economies-are-taking-significant-hits-according-to-fed/article_cae6a6e8-6eb4-11ea-9aeb-4fba6f43cb5b.html" TargetMode="External"/><Relationship Id="rId4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onleader.com/news/health/coronavirus/file-fresh-unemployment-claims-in-two-days/article_91a46d65-3449-589e-af2d-d55ee017fe33.html" TargetMode="External"/><Relationship Id="rId2" Type="http://schemas.openxmlformats.org/officeDocument/2006/relationships/hyperlink" Target="https://www.unionleader.com/news/health/coronavirus/file-fresh-unemployment-claims-in-two-days/article_91a46d65-3449-589e-af2d-d55ee017fe33.html" TargetMode="External"/><Relationship Id="rId3" Type="http://schemas.openxmlformats.org/officeDocument/2006/relationships/hyperlink" Target="https://www.unionleader.com/news/health/coronavirus/file-fresh-unemployment-claims-in-two-days/article_91a46d65-3449-589e-af2d-d55ee017fe33.html" TargetMode="External"/><Relationship Id="rId4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litico.com/news/2020/03/19/coronavirus-drives-up-unemployment-claims-137067" TargetMode="External"/><Relationship Id="rId2" Type="http://schemas.openxmlformats.org/officeDocument/2006/relationships/hyperlink" Target="https://insurancenewsnet.com/oarticle/unemployment-claims-surge-in-the-wake-of-coronavirus" TargetMode="External"/><Relationship Id="rId3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zjournals.com/albuquerque/news/2020/03/19/new-mexico-unemployment-claims-spike-as.html?ana=TRUEANTHEMTWT_AQ&amp;taid=5e7415b4ef5fb4000146781b&amp;utm_campaign=trueAnthem%3A+Trending+Content&amp;utm_medium=trueAnthem&amp;utm_source=twitter" TargetMode="External"/><Relationship Id="rId2" Type="http://schemas.openxmlformats.org/officeDocument/2006/relationships/hyperlink" Target="https://www.bizjournals.com/albuquerque/news/2020/03/19/new-mexico-unemployment-claims-spike-as.html?ana=TRUEANTHEMTWT_AQ&amp;taid=5e7415b4ef5fb4000146781b&amp;utm_campaign=trueAnthem%3A+Trending+Content&amp;utm_medium=trueAnthem&amp;utm_source=twitter" TargetMode="External"/><Relationship Id="rId3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beardedcrank/status/1240645349074710533" TargetMode="External"/><Relationship Id="rId2" Type="http://schemas.openxmlformats.org/officeDocument/2006/relationships/hyperlink" Target="https://twitter.com/beardedcrank/status/1240645349074710533" TargetMode="External"/><Relationship Id="rId3" Type="http://schemas.openxmlformats.org/officeDocument/2006/relationships/hyperlink" Target="https://twitter.com/beardedcrank/status/1240645349074710533" TargetMode="External"/><Relationship Id="rId4" Type="http://schemas.openxmlformats.org/officeDocument/2006/relationships/hyperlink" Target="https://twitter.com/beardedcrank/status/1240645349074710533" TargetMode="External"/><Relationship Id="rId5" Type="http://schemas.openxmlformats.org/officeDocument/2006/relationships/hyperlink" Target="https://jacobarobbins.com/blog/coronavirus-storyline-10-unemployment/" TargetMode="External"/><Relationship Id="rId6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lsaworld.com/news/state-and-regional/state-unemployment-claims-have-tripled-from-a-week-ago-billion/article_9a915f38-cf3e-55fe-8774-e9cc4e9517f3.html" TargetMode="External"/><Relationship Id="rId2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hyperlink" Target="https://katu.com/news/local/oregon-tracks-coronavirus-impact-on-states-employment" TargetMode="External"/><Relationship Id="rId2" Type="http://schemas.openxmlformats.org/officeDocument/2006/relationships/hyperlink" Target="https://www.cnn.com/2020/03/20/politics/state-unemployment-benefits-coronavirus/index.html" TargetMode="External"/><Relationship Id="rId3" Type="http://schemas.openxmlformats.org/officeDocument/2006/relationships/hyperlink" Target="https://klamathalerts.com/2020/03/18/oregon-unemployment-claims-skyrocket-information-about-obtaining-benefits/" TargetMode="External"/><Relationship Id="rId4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ienewsnow.com/story/41924656/pa-first-time-unemployment-compensation-claims-soar" TargetMode="External"/><Relationship Id="rId2" Type="http://schemas.openxmlformats.org/officeDocument/2006/relationships/hyperlink" Target="https://insurancenewsnet.com/oarticle/unemployment-claims-surge-in-the-wake-of-coronavirus" TargetMode="External"/><Relationship Id="rId3" Type="http://schemas.openxmlformats.org/officeDocument/2006/relationships/hyperlink" Target="https://insurancenewsnet.com/oarticle/unemployment-claims-surge-in-the-wake-of-coronavirus" TargetMode="External"/><Relationship Id="rId4" Type="http://schemas.openxmlformats.org/officeDocument/2006/relationships/hyperlink" Target="https://www.erienewsnow.com/story/41924656/pa-first-time-unemployment-compensation-claims-soar" TargetMode="External"/><Relationship Id="rId10" Type="http://schemas.openxmlformats.org/officeDocument/2006/relationships/drawing" Target="../drawings/drawing43.xml"/><Relationship Id="rId9" Type="http://schemas.openxmlformats.org/officeDocument/2006/relationships/hyperlink" Target="https://www.mcall.com/news/pennsylvania/mc-nws-pa-unemployment-numbers-20200325-xww7esdv2faznnc7yyrpvyvmhy-story.html" TargetMode="External"/><Relationship Id="rId5" Type="http://schemas.openxmlformats.org/officeDocument/2006/relationships/hyperlink" Target="https://www.erienewsnow.com/story/41924656/pa-first-time-unemployment-compensation-claims-soar" TargetMode="External"/><Relationship Id="rId6" Type="http://schemas.openxmlformats.org/officeDocument/2006/relationships/hyperlink" Target="https://www.erienewsnow.com/story/41924656/pa-first-time-unemployment-compensation-claims-soar" TargetMode="External"/><Relationship Id="rId7" Type="http://schemas.openxmlformats.org/officeDocument/2006/relationships/hyperlink" Target="https://www.erienewsnow.com/story/41924656/pa-first-time-unemployment-compensation-claims-soar" TargetMode="External"/><Relationship Id="rId8" Type="http://schemas.openxmlformats.org/officeDocument/2006/relationships/hyperlink" Target="https://www.mcall.com/news/pennsylvania/mc-nws-pa-unemployment-numbers-20200325-xww7esdv2faznnc7yyrpvyvmhy-story.html" TargetMode="Externa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PatrickAnderso_/status/1240643187653386242" TargetMode="External"/><Relationship Id="rId2" Type="http://schemas.openxmlformats.org/officeDocument/2006/relationships/hyperlink" Target="https://twitter.com/PatrickAnderso_/status/1240643187653386242" TargetMode="External"/><Relationship Id="rId3" Type="http://schemas.openxmlformats.org/officeDocument/2006/relationships/hyperlink" Target="https://twitter.com/PatrickAnderso_/status/1240643187653386242" TargetMode="External"/><Relationship Id="rId4" Type="http://schemas.openxmlformats.org/officeDocument/2006/relationships/hyperlink" Target="https://twitter.com/PatrickAnderso_/status/1240643187653386242" TargetMode="External"/><Relationship Id="rId11" Type="http://schemas.openxmlformats.org/officeDocument/2006/relationships/drawing" Target="../drawings/drawing44.xml"/><Relationship Id="rId10" Type="http://schemas.openxmlformats.org/officeDocument/2006/relationships/hyperlink" Target="https://www.wpri.com/health/coronavirus/ris-unemployment-rate-on-track-to-top-great-recession-levels/" TargetMode="External"/><Relationship Id="rId9" Type="http://schemas.openxmlformats.org/officeDocument/2006/relationships/hyperlink" Target="https://www.wpri.com/health/coronavirus/ris-unemployment-rate-on-track-to-top-great-recession-levels/" TargetMode="External"/><Relationship Id="rId5" Type="http://schemas.openxmlformats.org/officeDocument/2006/relationships/hyperlink" Target="https://turnto10.com/news/local/unemployment-tdi-claims-spike-in-rhode-island" TargetMode="External"/><Relationship Id="rId6" Type="http://schemas.openxmlformats.org/officeDocument/2006/relationships/hyperlink" Target="https://www.wpri.com/health/coronavirus/ris-unemployment-rate-on-track-to-top-great-recession-levels/" TargetMode="External"/><Relationship Id="rId7" Type="http://schemas.openxmlformats.org/officeDocument/2006/relationships/hyperlink" Target="https://www.wpri.com/health/coronavirus/ris-unemployment-rate-on-track-to-top-great-recession-levels/" TargetMode="External"/><Relationship Id="rId8" Type="http://schemas.openxmlformats.org/officeDocument/2006/relationships/hyperlink" Target="https://www.wpri.com/health/coronavirus/ris-unemployment-rate-on-track-to-top-great-recession-levels/" TargetMode="Externa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standcourier.com/health/covid19/sc-unemployment-claims-skyrocket-by-percent-with-job-losses-caused/article_b166e166-69fe-11ea-9890-fb73cf7c7c3a.html" TargetMode="External"/><Relationship Id="rId2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hyperlink" Target="https://www.timesfreepress.com/news/business/aroundregion/story/2020/mar/17/tennessee-jobless-claims-jump-last-week-amid-growing-fears-recession-due-covid-19/518402/" TargetMode="External"/><Relationship Id="rId3" Type="http://schemas.openxmlformats.org/officeDocument/2006/relationships/drawing" Target="../drawings/drawing47.xml"/><Relationship Id="rId4" Type="http://schemas.openxmlformats.org/officeDocument/2006/relationships/vmlDrawing" Target="../drawings/vmlDrawing14.v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ustonchronicle.com/business/economy/article/As-Texans-flood-state-with-unemployment-apps-15147183.php" TargetMode="External"/><Relationship Id="rId2" Type="http://schemas.openxmlformats.org/officeDocument/2006/relationships/hyperlink" Target="https://twitter.com/beardedcrank/status/1240727036827705344" TargetMode="External"/><Relationship Id="rId3" Type="http://schemas.openxmlformats.org/officeDocument/2006/relationships/hyperlink" Target="https://twitter.com/beardedcrank/status/1240727036827705344" TargetMode="External"/><Relationship Id="rId4" Type="http://schemas.openxmlformats.org/officeDocument/2006/relationships/hyperlink" Target="https://twitter.com/mattlargey/status/1240798410703339520" TargetMode="External"/><Relationship Id="rId5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askapublic.org/2020/03/19/alaska-unemployment-claims-jump-50-after-coronavirus-shuts-down-restaurants/" TargetMode="External"/><Relationship Id="rId2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rginiamercury.com/2020/03/18/unemployment-claims-spike-as-virginia-expands-eligibility-amid-covid-19-outbreak/" TargetMode="External"/><Relationship Id="rId2" Type="http://schemas.openxmlformats.org/officeDocument/2006/relationships/hyperlink" Target="https://www.virginiamercury.com/2020/03/18/unemployment-claims-spike-as-virginia-expands-eligibility-amid-covid-19-outbreak/" TargetMode="External"/><Relationship Id="rId3" Type="http://schemas.openxmlformats.org/officeDocument/2006/relationships/hyperlink" Target="https://www.virginiamercury.com/blog-va/more-virginians-filed-unemployment-claims-this-week-than-in-all-of-2019/" TargetMode="External"/><Relationship Id="rId4" Type="http://schemas.openxmlformats.org/officeDocument/2006/relationships/hyperlink" Target="https://www.virginiamercury.com/blog-va/more-virginians-filed-unemployment-claims-this-week-than-in-all-of-2019/" TargetMode="External"/><Relationship Id="rId5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zjournals.com/milwaukee/news/2020/03/21/state-unemployment-insurance-claims-increase.html" TargetMode="External"/><Relationship Id="rId2" Type="http://schemas.openxmlformats.org/officeDocument/2006/relationships/hyperlink" Target="https://www.bizjournals.com/milwaukee/news/2020/03/21/state-unemployment-insurance-claims-increase.html" TargetMode="External"/><Relationship Id="rId3" Type="http://schemas.openxmlformats.org/officeDocument/2006/relationships/hyperlink" Target="https://www.bizjournals.com/milwaukee/news/2020/03/21/state-unemployment-insurance-claims-increase.html" TargetMode="External"/><Relationship Id="rId4" Type="http://schemas.openxmlformats.org/officeDocument/2006/relationships/hyperlink" Target="https://www.bizjournals.com/milwaukee/news/2020/03/21/state-unemployment-insurance-claims-increase.html" TargetMode="External"/><Relationship Id="rId11" Type="http://schemas.openxmlformats.org/officeDocument/2006/relationships/drawing" Target="../drawings/drawing53.xml"/><Relationship Id="rId10" Type="http://schemas.openxmlformats.org/officeDocument/2006/relationships/hyperlink" Target="https://www.bizjournals.com/milwaukee/news/2020/03/21/state-unemployment-insurance-claims-increase.html" TargetMode="External"/><Relationship Id="rId9" Type="http://schemas.openxmlformats.org/officeDocument/2006/relationships/hyperlink" Target="https://www.bizjournals.com/milwaukee/news/2020/03/21/state-unemployment-insurance-claims-increase.html" TargetMode="External"/><Relationship Id="rId5" Type="http://schemas.openxmlformats.org/officeDocument/2006/relationships/hyperlink" Target="https://www.bizjournals.com/milwaukee/news/2020/03/21/state-unemployment-insurance-claims-increase.html" TargetMode="External"/><Relationship Id="rId6" Type="http://schemas.openxmlformats.org/officeDocument/2006/relationships/hyperlink" Target="https://www.bizjournals.com/milwaukee/news/2020/03/21/state-unemployment-insurance-claims-increase.html" TargetMode="External"/><Relationship Id="rId7" Type="http://schemas.openxmlformats.org/officeDocument/2006/relationships/hyperlink" Target="https://www.bizjournals.com/milwaukee/news/2020/03/21/state-unemployment-insurance-claims-increase.html" TargetMode="External"/><Relationship Id="rId8" Type="http://schemas.openxmlformats.org/officeDocument/2006/relationships/hyperlink" Target="https://www.bizjournals.com/milwaukee/news/2020/03/21/state-unemployment-insurance-claims-increase.html" TargetMode="Externa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st-gazette.com/news/nation/2020/03/23/West-Virginia-stay-at-home-order-coronavirus-Morgantown-nursing-positive-test/stories/202003230154" TargetMode="External"/><Relationship Id="rId2" Type="http://schemas.openxmlformats.org/officeDocument/2006/relationships/hyperlink" Target="http://wvmetronews.com/2020/03/24/justice-administration-more-than-28000-unemployment-claims-filed-in-past-week/" TargetMode="External"/><Relationship Id="rId3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.com/business/2020/03/more-than-6000-people-applied-for-unemployment-in-alabama-this-week.html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dennis_welch/status/1242244190244704257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witter.com/ABC7Jory/status/1241522459905421312?s=20" TargetMode="External"/><Relationship Id="rId3" Type="http://schemas.openxmlformats.org/officeDocument/2006/relationships/hyperlink" Target="https://www.sfgate.com/politics/article/California-unemployment-coronavirus-numbers-news-15152303.php" TargetMode="External"/><Relationship Id="rId4" Type="http://schemas.openxmlformats.org/officeDocument/2006/relationships/hyperlink" Target="https://twitter.com/ABC7Jory/status/1241522459905421312?s=20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9.xml"/><Relationship Id="rId5" Type="http://schemas.openxmlformats.org/officeDocument/2006/relationships/hyperlink" Target="https://twitter.com/ABC7Jory/status/1241522459905421312?s=20" TargetMode="External"/><Relationship Id="rId6" Type="http://schemas.openxmlformats.org/officeDocument/2006/relationships/hyperlink" Target="https://twitter.com/ABC7Jory/status/1241522459905421312?s=20" TargetMode="External"/><Relationship Id="rId7" Type="http://schemas.openxmlformats.org/officeDocument/2006/relationships/hyperlink" Target="https://twitter.com/ABC7Jory/status/1241522459905421312?s=20" TargetMode="External"/><Relationship Id="rId8" Type="http://schemas.openxmlformats.org/officeDocument/2006/relationships/hyperlink" Target="https://twitter.com/ABC7Jory/status/1241522459905421312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40000.0</v>
      </c>
      <c r="G2" s="1">
        <v>5.0</v>
      </c>
      <c r="H2" s="1">
        <v>2.0</v>
      </c>
      <c r="I2" s="12" t="s">
        <v>76</v>
      </c>
    </row>
    <row r="3">
      <c r="A3" s="7">
        <v>43906.0</v>
      </c>
      <c r="B3" s="1">
        <v>3900.0</v>
      </c>
      <c r="C3" s="12" t="s">
        <v>77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B5" s="16">
        <v>9000.0</v>
      </c>
      <c r="C5" s="12" t="s">
        <v>80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  <hyperlink r:id="rId3" ref="C3"/>
    <hyperlink r:id="rId4" ref="C5"/>
  </hyperlinks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1">
        <f>8000/2</f>
        <v>4000</v>
      </c>
      <c r="C2" s="17" t="s">
        <v>87</v>
      </c>
      <c r="D2" s="1" t="s">
        <v>34</v>
      </c>
      <c r="E2" s="11">
        <v>43905.0</v>
      </c>
    </row>
    <row r="3">
      <c r="A3" s="7">
        <v>43906.0</v>
      </c>
      <c r="B3" s="1">
        <v>10000.0</v>
      </c>
      <c r="C3" s="17" t="s">
        <v>87</v>
      </c>
      <c r="D3" s="1" t="s">
        <v>37</v>
      </c>
      <c r="E3" s="11">
        <v>43912.0</v>
      </c>
    </row>
    <row r="4">
      <c r="A4" s="7">
        <v>43907.0</v>
      </c>
      <c r="B4" s="1">
        <v>10000.0</v>
      </c>
      <c r="C4" s="17" t="s">
        <v>87</v>
      </c>
      <c r="D4" s="1" t="s">
        <v>38</v>
      </c>
    </row>
    <row r="5">
      <c r="A5" s="7">
        <v>43908.0</v>
      </c>
      <c r="B5" s="1">
        <v>12000.0</v>
      </c>
      <c r="C5" s="17" t="s">
        <v>87</v>
      </c>
      <c r="D5" s="1" t="s">
        <v>39</v>
      </c>
    </row>
    <row r="6">
      <c r="A6" s="7">
        <v>43909.0</v>
      </c>
      <c r="B6" s="1">
        <v>14000.0</v>
      </c>
      <c r="C6" s="17" t="s">
        <v>87</v>
      </c>
      <c r="D6" s="1" t="s">
        <v>40</v>
      </c>
    </row>
    <row r="7">
      <c r="A7" s="7">
        <v>43910.0</v>
      </c>
      <c r="B7" s="1">
        <v>16000.0</v>
      </c>
      <c r="C7" s="17" t="s">
        <v>87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</hyperlinks>
  <drawing r:id="rId8"/>
  <legacy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18"/>
      <c r="C2" s="16" t="s">
        <v>96</v>
      </c>
      <c r="D2" s="1" t="s">
        <v>34</v>
      </c>
      <c r="E2" s="11">
        <v>43905.0</v>
      </c>
      <c r="F2" s="19">
        <f>17281-((17281-sum($B$2:$B$5))/4)</f>
        <v>14871.75</v>
      </c>
      <c r="G2" s="1">
        <v>5.0</v>
      </c>
      <c r="H2" s="1">
        <v>2.0</v>
      </c>
      <c r="I2" s="12" t="s">
        <v>97</v>
      </c>
    </row>
    <row r="3">
      <c r="A3" s="7">
        <v>43906.0</v>
      </c>
      <c r="B3" s="1">
        <v>1926.0</v>
      </c>
      <c r="C3" s="20" t="s">
        <v>98</v>
      </c>
      <c r="D3" s="1" t="s">
        <v>37</v>
      </c>
      <c r="E3" s="11">
        <v>43912.0</v>
      </c>
    </row>
    <row r="4">
      <c r="A4" s="7">
        <v>43907.0</v>
      </c>
      <c r="B4" s="1">
        <v>2709.0</v>
      </c>
      <c r="C4" s="20" t="s">
        <v>98</v>
      </c>
      <c r="D4" s="1" t="s">
        <v>38</v>
      </c>
    </row>
    <row r="5">
      <c r="A5" s="7">
        <v>43908.0</v>
      </c>
      <c r="B5" s="1">
        <v>3009.0</v>
      </c>
      <c r="C5" s="20" t="s">
        <v>98</v>
      </c>
      <c r="D5" s="1" t="s">
        <v>39</v>
      </c>
    </row>
    <row r="6">
      <c r="A6" s="7">
        <v>43909.0</v>
      </c>
      <c r="B6" s="21"/>
      <c r="D6" s="1" t="s">
        <v>40</v>
      </c>
    </row>
    <row r="7">
      <c r="A7" s="7">
        <v>43910.0</v>
      </c>
      <c r="B7" s="21"/>
      <c r="D7" s="1" t="s">
        <v>41</v>
      </c>
    </row>
    <row r="8">
      <c r="A8" s="7">
        <v>43911.0</v>
      </c>
      <c r="B8" s="21"/>
      <c r="D8" s="1" t="s">
        <v>42</v>
      </c>
    </row>
    <row r="9">
      <c r="A9" s="7">
        <v>43912.0</v>
      </c>
      <c r="B9" s="13"/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  <hyperlink r:id="rId3" ref="C3"/>
    <hyperlink r:id="rId4" ref="C4"/>
    <hyperlink r:id="rId5" ref="C5"/>
  </hyperlinks>
  <drawing r:id="rId6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9500.0</v>
      </c>
      <c r="G2" s="1">
        <v>3.0</v>
      </c>
      <c r="H2" s="1">
        <v>0.0</v>
      </c>
      <c r="I2" s="12" t="s">
        <v>95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B7" s="1">
        <v>21000.0</v>
      </c>
      <c r="C7" s="12" t="s">
        <v>99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B9" s="1">
        <v>18000.0</v>
      </c>
      <c r="C9" s="12" t="s">
        <v>100</v>
      </c>
      <c r="D9" s="1" t="s">
        <v>34</v>
      </c>
    </row>
    <row r="10">
      <c r="A10" s="7">
        <v>43913.0</v>
      </c>
      <c r="B10" s="1">
        <v>21000.0</v>
      </c>
      <c r="C10" s="12" t="s">
        <v>100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7"/>
    <hyperlink r:id="rId2" ref="C9"/>
    <hyperlink r:id="rId3" ref="C10"/>
  </hyperlink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8">
        <f>Weekly_Summary!$B$16*5</f>
        <v>25495</v>
      </c>
      <c r="G2" s="1">
        <v>5.0</v>
      </c>
      <c r="H2" s="1">
        <v>2.0</v>
      </c>
      <c r="I2" s="12" t="s">
        <v>101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</hyperlinks>
  <drawing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0"/>
  </cols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22">
        <f>4839-sum(B3:B4)</f>
        <v>339</v>
      </c>
      <c r="C2" s="12" t="s">
        <v>102</v>
      </c>
      <c r="D2" s="1" t="s">
        <v>34</v>
      </c>
      <c r="E2" s="11">
        <v>43905.0</v>
      </c>
    </row>
    <row r="3">
      <c r="A3" s="7">
        <v>43906.0</v>
      </c>
      <c r="B3" s="23">
        <v>1500.0</v>
      </c>
      <c r="C3" s="12" t="s">
        <v>103</v>
      </c>
      <c r="D3" s="1" t="s">
        <v>37</v>
      </c>
      <c r="E3" s="11">
        <v>43912.0</v>
      </c>
    </row>
    <row r="4">
      <c r="A4" s="7">
        <v>43907.0</v>
      </c>
      <c r="B4" s="23">
        <v>3000.0</v>
      </c>
      <c r="C4" s="12" t="s">
        <v>103</v>
      </c>
      <c r="D4" s="1" t="s">
        <v>38</v>
      </c>
    </row>
    <row r="5">
      <c r="A5" s="7">
        <v>43908.0</v>
      </c>
      <c r="B5" s="1">
        <v>2263.0</v>
      </c>
      <c r="C5" s="12" t="s">
        <v>102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C2"/>
    <hyperlink r:id="rId3" ref="C3"/>
    <hyperlink r:id="rId4" ref="C4"/>
    <hyperlink r:id="rId5" ref="C5"/>
  </hyperlinks>
  <drawing r:id="rId6"/>
  <legacy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4">
        <f>11844*Parameters!$B$3</f>
        <v>67116</v>
      </c>
      <c r="G2" s="1">
        <v>5.0</v>
      </c>
      <c r="H2" s="1">
        <v>2.0</v>
      </c>
      <c r="I2" s="12" t="s">
        <v>104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</hyperlinks>
  <drawing r:id="rId3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64000.0</v>
      </c>
      <c r="G2" s="1">
        <v>3.0</v>
      </c>
      <c r="H2" s="1">
        <v>0.0</v>
      </c>
      <c r="I2" s="12" t="s">
        <v>105</v>
      </c>
    </row>
    <row r="3">
      <c r="A3" s="7">
        <v>43906.0</v>
      </c>
      <c r="B3" s="8">
        <f>64000-41000</f>
        <v>23000</v>
      </c>
      <c r="C3" s="12" t="s">
        <v>106</v>
      </c>
      <c r="D3" s="1" t="s">
        <v>37</v>
      </c>
      <c r="E3" s="11">
        <v>43912.0</v>
      </c>
    </row>
    <row r="4">
      <c r="A4" s="7">
        <v>43907.0</v>
      </c>
      <c r="B4" s="8">
        <f t="shared" ref="B4:B5" si="1">41000/2</f>
        <v>20500</v>
      </c>
      <c r="C4" s="12" t="s">
        <v>106</v>
      </c>
      <c r="D4" s="1" t="s">
        <v>38</v>
      </c>
    </row>
    <row r="5">
      <c r="A5" s="7">
        <v>43908.0</v>
      </c>
      <c r="B5" s="8">
        <f t="shared" si="1"/>
        <v>20500</v>
      </c>
      <c r="C5" s="12" t="s">
        <v>106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  <hyperlink r:id="rId3" ref="C3"/>
    <hyperlink r:id="rId4" ref="C4"/>
    <hyperlink r:id="rId5" ref="C5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8.71"/>
  </cols>
  <sheetData>
    <row r="1">
      <c r="A1" s="1" t="s">
        <v>0</v>
      </c>
      <c r="B1" s="3"/>
      <c r="C1" s="3"/>
      <c r="D1" s="4">
        <v>43905.0</v>
      </c>
      <c r="E1" s="4">
        <v>43912.0</v>
      </c>
      <c r="F1" s="4">
        <v>43905.0</v>
      </c>
      <c r="G1" s="4">
        <v>43912.0</v>
      </c>
      <c r="H1" s="4">
        <v>43905.0</v>
      </c>
      <c r="I1" s="4">
        <v>43912.0</v>
      </c>
    </row>
    <row r="2">
      <c r="A2" s="1" t="s">
        <v>2</v>
      </c>
      <c r="B2" s="3"/>
      <c r="C2" s="3"/>
      <c r="D2" s="4">
        <v>43911.0</v>
      </c>
      <c r="E2" s="4">
        <v>43918.0</v>
      </c>
      <c r="F2" s="4">
        <v>43911.0</v>
      </c>
      <c r="G2" s="4">
        <v>43918.0</v>
      </c>
      <c r="H2" s="4">
        <v>43911.0</v>
      </c>
      <c r="I2" s="4">
        <v>43918.0</v>
      </c>
    </row>
    <row r="3">
      <c r="A3" s="1" t="s">
        <v>3</v>
      </c>
      <c r="B3" s="3" t="s">
        <v>4</v>
      </c>
      <c r="C3" s="3" t="s">
        <v>5</v>
      </c>
      <c r="D3" s="1" t="s">
        <v>6</v>
      </c>
      <c r="F3" s="1" t="s">
        <v>7</v>
      </c>
      <c r="H3" s="1" t="s">
        <v>8</v>
      </c>
    </row>
    <row r="4">
      <c r="B4" s="3"/>
      <c r="C4" s="3"/>
      <c r="D4" s="1" t="s">
        <v>9</v>
      </c>
      <c r="E4" s="1" t="s">
        <v>10</v>
      </c>
      <c r="F4" s="1" t="s">
        <v>9</v>
      </c>
      <c r="G4" s="1" t="s">
        <v>10</v>
      </c>
      <c r="H4" s="1" t="s">
        <v>9</v>
      </c>
      <c r="I4" s="1" t="s">
        <v>10</v>
      </c>
    </row>
    <row r="5">
      <c r="A5" s="5"/>
      <c r="B5" s="6"/>
    </row>
    <row r="6">
      <c r="A6" s="5" t="s">
        <v>17</v>
      </c>
      <c r="B6" s="6">
        <v>915.0</v>
      </c>
      <c r="D6" s="8">
        <f>if($F6="n",$H6,if(and(Weekly_State_Rates!$F5&gt;0,Weekly_State_Rates!$G5&gt;0),Weekly_State_Rates!$B5,if(and(Weekly_State_Rates!$F5&gt;0,Weekly_State_Rates!$G5=0),Weekly_State_Rates!$C5,"NA")))</f>
        <v>5290.923077</v>
      </c>
      <c r="E6" s="8" t="str">
        <f>if($G6="n",$I6,if(and(Weekly_State_Rates!$L5&gt;0,Weekly_State_Rates!$M5&gt;0),Weekly_State_Rates!$H5,if(and(Weekly_State_Rates!$L5&gt;0,Weekly_State_Rates!$M5=0),Weekly_State_Rates!$I5,"NA")))</f>
        <v>NA</v>
      </c>
      <c r="F6" s="9" t="s">
        <v>18</v>
      </c>
      <c r="G6" s="1" t="s">
        <v>18</v>
      </c>
      <c r="H6" s="8">
        <f t="shared" ref="H6:H56" si="1">if(isnumber(indirect("'"&amp;$A6&amp;"'!"&amp;"$F$2")),indirect("'"&amp;$A6&amp;"'!"&amp;"$F$2"),sumifs(indirect("'"&amp;$A6&amp;"'!"&amp;"$B:$B"),indirect("'"&amp;$A6&amp;"'!"&amp;"$A:$A"),"&gt;="&amp;H$1,indirect("'"&amp;$A6&amp;"'!"&amp;"$A:$A"),"&lt;="&amp;H$2))</f>
        <v>4046</v>
      </c>
      <c r="I6" s="8">
        <f t="shared" ref="I6:I56" si="2">if(isnumber(indirect("'"&amp;$A6&amp;"'!"&amp;"$F$3")),indirect("'"&amp;$A6&amp;"'!"&amp;"$F$3"),sumifs(indirect("'"&amp;$A6&amp;"'!"&amp;"$B:$B"),indirect("'"&amp;$A6&amp;"'!"&amp;"$A:$A"),"&gt;="&amp;I$1,indirect("'"&amp;$A6&amp;"'!"&amp;"$A:$A"),"&lt;="&amp;I$2))</f>
        <v>0</v>
      </c>
    </row>
    <row r="7">
      <c r="A7" s="5" t="s">
        <v>20</v>
      </c>
      <c r="B7" s="6">
        <v>1993.0</v>
      </c>
      <c r="D7" s="8">
        <f>if($F7="n",$H7,if(and(Weekly_State_Rates!$F6&gt;0,Weekly_State_Rates!$G6&gt;0),Weekly_State_Rates!$B6,if(and(Weekly_State_Rates!$F6&gt;0,Weekly_State_Rates!$G6=0),Weekly_State_Rates!$C6,"NA")))</f>
        <v>9347</v>
      </c>
      <c r="E7" s="8" t="str">
        <f>if($G7="n",$I7,if(and(Weekly_State_Rates!$L6&gt;0,Weekly_State_Rates!$M6&gt;0),Weekly_State_Rates!$H6,if(and(Weekly_State_Rates!$L6&gt;0,Weekly_State_Rates!$M6=0),Weekly_State_Rates!$I6,"NA")))</f>
        <v>NA</v>
      </c>
      <c r="F7" s="1" t="s">
        <v>23</v>
      </c>
      <c r="H7" s="8">
        <f t="shared" si="1"/>
        <v>9347</v>
      </c>
      <c r="I7" s="8">
        <f t="shared" si="2"/>
        <v>0</v>
      </c>
    </row>
    <row r="8">
      <c r="A8" s="5" t="s">
        <v>24</v>
      </c>
      <c r="B8" s="6">
        <v>1387.0</v>
      </c>
      <c r="D8" s="8" t="str">
        <f>if($F8="n",$H8,if(and(Weekly_State_Rates!$F7&gt;0,Weekly_State_Rates!$G7&gt;0),Weekly_State_Rates!$B7,if(and(Weekly_State_Rates!$F7&gt;0,Weekly_State_Rates!$G7=0),Weekly_State_Rates!$C7,"NA")))</f>
        <v>NA</v>
      </c>
      <c r="E8" s="8" t="str">
        <f>if($G8="n",$I8,if(and(Weekly_State_Rates!$L7&gt;0,Weekly_State_Rates!$M7&gt;0),Weekly_State_Rates!$H7,if(and(Weekly_State_Rates!$L7&gt;0,Weekly_State_Rates!$M7=0),Weekly_State_Rates!$I7,"NA")))</f>
        <v>NA</v>
      </c>
      <c r="H8" s="8">
        <f t="shared" si="1"/>
        <v>0</v>
      </c>
      <c r="I8" s="8">
        <f t="shared" si="2"/>
        <v>0</v>
      </c>
    </row>
    <row r="9">
      <c r="A9" s="5" t="s">
        <v>25</v>
      </c>
      <c r="B9" s="6">
        <v>3312.0</v>
      </c>
      <c r="D9" s="8">
        <f>if($F9="n",$H9,if(and(Weekly_State_Rates!$F8&gt;0,Weekly_State_Rates!$G8&gt;0),Weekly_State_Rates!$B8,if(and(Weekly_State_Rates!$F8&gt;0,Weekly_State_Rates!$G8=0),Weekly_State_Rates!$C8,"NA")))</f>
        <v>29000</v>
      </c>
      <c r="E9" s="8" t="str">
        <f>if($G9="n",$I9,if(and(Weekly_State_Rates!$L8&gt;0,Weekly_State_Rates!$M8&gt;0),Weekly_State_Rates!$H8,if(and(Weekly_State_Rates!$L8&gt;0,Weekly_State_Rates!$M8=0),Weekly_State_Rates!$I8,"NA")))</f>
        <v>NA</v>
      </c>
      <c r="H9" s="8">
        <f t="shared" si="1"/>
        <v>29000</v>
      </c>
      <c r="I9" s="8">
        <f t="shared" si="2"/>
        <v>0</v>
      </c>
    </row>
    <row r="10">
      <c r="A10" s="5" t="s">
        <v>26</v>
      </c>
      <c r="B10" s="6">
        <v>44563.0</v>
      </c>
      <c r="D10" s="8">
        <f>if($F10="n",$H10,if(and(Weekly_State_Rates!$F9&gt;0,Weekly_State_Rates!$G9&gt;0),Weekly_State_Rates!$B9,if(and(Weekly_State_Rates!$F9&gt;0,Weekly_State_Rates!$G9=0),Weekly_State_Rates!$C9,"NA")))</f>
        <v>788375</v>
      </c>
      <c r="E10" s="8" t="str">
        <f>if($G10="n",$I10,if(and(Weekly_State_Rates!$L9&gt;0,Weekly_State_Rates!$M9&gt;0),Weekly_State_Rates!$H9,if(and(Weekly_State_Rates!$L9&gt;0,Weekly_State_Rates!$M9=0),Weekly_State_Rates!$I9,"NA")))</f>
        <v>NA</v>
      </c>
      <c r="H10" s="8">
        <f t="shared" si="1"/>
        <v>742000</v>
      </c>
      <c r="I10" s="8">
        <f t="shared" si="2"/>
        <v>0</v>
      </c>
    </row>
    <row r="11">
      <c r="A11" s="5" t="s">
        <v>33</v>
      </c>
      <c r="B11" s="6">
        <v>1939.0</v>
      </c>
      <c r="D11" s="8">
        <f>if($F11="n",$H11,if(and(Weekly_State_Rates!$F10&gt;0,Weekly_State_Rates!$G10&gt;0),Weekly_State_Rates!$B10,if(and(Weekly_State_Rates!$F10&gt;0,Weekly_State_Rates!$G10=0),Weekly_State_Rates!$C10,"NA")))</f>
        <v>85000</v>
      </c>
      <c r="E11" s="8" t="str">
        <f>if($G11="n",$I11,if(and(Weekly_State_Rates!$L10&gt;0,Weekly_State_Rates!$M10&gt;0),Weekly_State_Rates!$H10,if(and(Weekly_State_Rates!$L10&gt;0,Weekly_State_Rates!$M10=0),Weekly_State_Rates!$I10,"NA")))</f>
        <v>NA</v>
      </c>
      <c r="H11" s="8">
        <f t="shared" si="1"/>
        <v>40000</v>
      </c>
      <c r="I11" s="8">
        <f t="shared" si="2"/>
        <v>0</v>
      </c>
    </row>
    <row r="12">
      <c r="A12" s="5" t="s">
        <v>36</v>
      </c>
      <c r="B12" s="6">
        <v>2810.0</v>
      </c>
      <c r="D12" s="8">
        <f>if($F12="n",$H12,if(and(Weekly_State_Rates!$F11&gt;0,Weekly_State_Rates!$G11&gt;0),Weekly_State_Rates!$B11,if(and(Weekly_State_Rates!$F11&gt;0,Weekly_State_Rates!$G11=0),Weekly_State_Rates!$C11,"NA")))</f>
        <v>70125</v>
      </c>
      <c r="E12" s="8" t="str">
        <f>if($G12="n",$I12,if(and(Weekly_State_Rates!$L11&gt;0,Weekly_State_Rates!$M11&gt;0),Weekly_State_Rates!$H11,if(and(Weekly_State_Rates!$L11&gt;0,Weekly_State_Rates!$M11=0),Weekly_State_Rates!$I11,"NA")))</f>
        <v>NA</v>
      </c>
      <c r="H12" s="8">
        <f t="shared" si="1"/>
        <v>66000</v>
      </c>
      <c r="I12" s="8">
        <f t="shared" si="2"/>
        <v>0</v>
      </c>
    </row>
    <row r="13">
      <c r="A13" s="5" t="s">
        <v>43</v>
      </c>
      <c r="B13" s="6">
        <v>595.0</v>
      </c>
      <c r="D13" s="8">
        <f>if($F13="n",$H13,if(and(Weekly_State_Rates!$F12&gt;0,Weekly_State_Rates!$G12&gt;0),Weekly_State_Rates!$B12,if(and(Weekly_State_Rates!$F12&gt;0,Weekly_State_Rates!$G12=0),Weekly_State_Rates!$C12,"NA")))</f>
        <v>22983.61364</v>
      </c>
      <c r="E13" s="8" t="str">
        <f>if($G13="n",$I13,if(and(Weekly_State_Rates!$L12&gt;0,Weekly_State_Rates!$M12&gt;0),Weekly_State_Rates!$H12,if(and(Weekly_State_Rates!$L12&gt;0,Weekly_State_Rates!$M12=0),Weekly_State_Rates!$I12,"NA")))</f>
        <v>NA</v>
      </c>
      <c r="H13" s="13">
        <f t="shared" si="1"/>
        <v>14871.75</v>
      </c>
      <c r="I13" s="8">
        <f t="shared" si="2"/>
        <v>0</v>
      </c>
    </row>
    <row r="14">
      <c r="A14" s="5" t="s">
        <v>44</v>
      </c>
      <c r="B14" s="6">
        <v>532.0</v>
      </c>
      <c r="D14" s="8">
        <f>if($F14="n",$H14,if(and(Weekly_State_Rates!$F13&gt;0,Weekly_State_Rates!$G13&gt;0),Weekly_State_Rates!$B13,if(and(Weekly_State_Rates!$F13&gt;0,Weekly_State_Rates!$G13=0),Weekly_State_Rates!$C13,"NA")))</f>
        <v>17944.44444</v>
      </c>
      <c r="E14" s="8" t="str">
        <f>if($G14="n",$I14,if(and(Weekly_State_Rates!$L13&gt;0,Weekly_State_Rates!$M13&gt;0),Weekly_State_Rates!$H13,if(and(Weekly_State_Rates!$L13&gt;0,Weekly_State_Rates!$M13=0),Weekly_State_Rates!$I13,"NA")))</f>
        <v>NA</v>
      </c>
      <c r="H14" s="8">
        <f t="shared" si="1"/>
        <v>9500</v>
      </c>
      <c r="I14" s="8">
        <f t="shared" si="2"/>
        <v>0</v>
      </c>
    </row>
    <row r="15">
      <c r="A15" s="5" t="s">
        <v>45</v>
      </c>
      <c r="B15" s="6">
        <v>5324.0</v>
      </c>
      <c r="D15" s="8">
        <f>if($F15="n",$H15,if(and(Weekly_State_Rates!$F14&gt;0,Weekly_State_Rates!$G14&gt;0),Weekly_State_Rates!$B14,if(and(Weekly_State_Rates!$F14&gt;0,Weekly_State_Rates!$G14=0),Weekly_State_Rates!$C14,"NA")))</f>
        <v>119000</v>
      </c>
      <c r="E15" s="8">
        <f>if($G15="n",$I15,if(and(Weekly_State_Rates!$L14&gt;0,Weekly_State_Rates!$M14&gt;0),Weekly_State_Rates!$H14,if(and(Weekly_State_Rates!$L14&gt;0,Weekly_State_Rates!$M14=0),Weekly_State_Rates!$I14,"NA")))</f>
        <v>165750</v>
      </c>
      <c r="H15" s="8">
        <f t="shared" si="1"/>
        <v>21000</v>
      </c>
      <c r="I15" s="8">
        <f t="shared" si="2"/>
        <v>39000</v>
      </c>
    </row>
    <row r="16">
      <c r="A16" s="5" t="s">
        <v>46</v>
      </c>
      <c r="B16" s="6">
        <v>5099.0</v>
      </c>
      <c r="D16" s="8">
        <f>if($F16="n",$H16,if(and(Weekly_State_Rates!$F15&gt;0,Weekly_State_Rates!$G15&gt;0),Weekly_State_Rates!$B15,if(and(Weekly_State_Rates!$F15&gt;0,Weekly_State_Rates!$G15=0),Weekly_State_Rates!$C15,"NA")))</f>
        <v>25495</v>
      </c>
      <c r="E16" s="8" t="str">
        <f>if($G16="n",$I16,if(and(Weekly_State_Rates!$L15&gt;0,Weekly_State_Rates!$M15&gt;0),Weekly_State_Rates!$H15,if(and(Weekly_State_Rates!$L15&gt;0,Weekly_State_Rates!$M15=0),Weekly_State_Rates!$I15,"NA")))</f>
        <v>NA</v>
      </c>
      <c r="H16" s="8">
        <f t="shared" si="1"/>
        <v>25495</v>
      </c>
      <c r="I16" s="8">
        <f t="shared" si="2"/>
        <v>0</v>
      </c>
    </row>
    <row r="17">
      <c r="A17" s="5" t="s">
        <v>48</v>
      </c>
      <c r="B17" s="6">
        <v>1240.0</v>
      </c>
      <c r="D17" s="8">
        <f>if($F17="n",$H17,if(and(Weekly_State_Rates!$F16&gt;0,Weekly_State_Rates!$G16&gt;0),Weekly_State_Rates!$B16,if(and(Weekly_State_Rates!$F16&gt;0,Weekly_State_Rates!$G16=0),Weekly_State_Rates!$C16,"NA")))</f>
        <v>12073.4</v>
      </c>
      <c r="E17" s="8" t="str">
        <f>if($G17="n",$I17,if(and(Weekly_State_Rates!$L16&gt;0,Weekly_State_Rates!$M16&gt;0),Weekly_State_Rates!$H16,if(and(Weekly_State_Rates!$L16&gt;0,Weekly_State_Rates!$M16=0),Weekly_State_Rates!$I16,"NA")))</f>
        <v>NA</v>
      </c>
      <c r="H17" s="8">
        <f t="shared" si="1"/>
        <v>7102</v>
      </c>
      <c r="I17" s="8">
        <f t="shared" si="2"/>
        <v>0</v>
      </c>
    </row>
    <row r="18">
      <c r="A18" s="5" t="s">
        <v>49</v>
      </c>
      <c r="B18" s="6">
        <v>2395.0</v>
      </c>
      <c r="D18" s="8">
        <f>if($F18="n",$H18,if(and(Weekly_State_Rates!$F17&gt;0,Weekly_State_Rates!$G17&gt;0),Weekly_State_Rates!$B17,if(and(Weekly_State_Rates!$F17&gt;0,Weekly_State_Rates!$G17=0),Weekly_State_Rates!$C17,"NA")))</f>
        <v>67116</v>
      </c>
      <c r="E18" s="8" t="str">
        <f>if($G18="n",$I18,if(and(Weekly_State_Rates!$L17&gt;0,Weekly_State_Rates!$M17&gt;0),Weekly_State_Rates!$H17,if(and(Weekly_State_Rates!$L17&gt;0,Weekly_State_Rates!$M17=0),Weekly_State_Rates!$I17,"NA")))</f>
        <v>NA</v>
      </c>
      <c r="H18" s="14">
        <f t="shared" si="1"/>
        <v>67116</v>
      </c>
      <c r="I18" s="8">
        <f t="shared" si="2"/>
        <v>0</v>
      </c>
    </row>
    <row r="19">
      <c r="A19" s="5" t="s">
        <v>50</v>
      </c>
      <c r="B19" s="6">
        <v>1007.0</v>
      </c>
      <c r="D19" s="8" t="str">
        <f>if($F19="n",$H19,if(and(Weekly_State_Rates!$F18&gt;0,Weekly_State_Rates!$G18&gt;0),Weekly_State_Rates!$B18,if(and(Weekly_State_Rates!$F18&gt;0,Weekly_State_Rates!$G18=0),Weekly_State_Rates!$C18,"NA")))</f>
        <v>NA</v>
      </c>
      <c r="E19" s="8" t="str">
        <f>if($G19="n",$I19,if(and(Weekly_State_Rates!$L18&gt;0,Weekly_State_Rates!$M18&gt;0),Weekly_State_Rates!$H18,if(and(Weekly_State_Rates!$L18&gt;0,Weekly_State_Rates!$M18=0),Weekly_State_Rates!$I18,"NA")))</f>
        <v>NA</v>
      </c>
      <c r="H19" s="8">
        <f t="shared" si="1"/>
        <v>0</v>
      </c>
      <c r="I19" s="8">
        <f t="shared" si="2"/>
        <v>0</v>
      </c>
    </row>
    <row r="20">
      <c r="A20" s="5" t="s">
        <v>51</v>
      </c>
      <c r="B20" s="6">
        <v>10110.0</v>
      </c>
      <c r="D20" s="8">
        <f>if($F20="n",$H20,if(and(Weekly_State_Rates!$F19&gt;0,Weekly_State_Rates!$G19&gt;0),Weekly_State_Rates!$B19,if(and(Weekly_State_Rates!$F19&gt;0,Weekly_State_Rates!$G19=0),Weekly_State_Rates!$C19,"NA")))</f>
        <v>120888.8889</v>
      </c>
      <c r="E20" s="8" t="str">
        <f>if($G20="n",$I20,if(and(Weekly_State_Rates!$L19&gt;0,Weekly_State_Rates!$M19&gt;0),Weekly_State_Rates!$H19,if(and(Weekly_State_Rates!$L19&gt;0,Weekly_State_Rates!$M19=0),Weekly_State_Rates!$I19,"NA")))</f>
        <v>NA</v>
      </c>
      <c r="H20" s="8">
        <f t="shared" si="1"/>
        <v>64000</v>
      </c>
      <c r="I20" s="8">
        <f t="shared" si="2"/>
        <v>0</v>
      </c>
    </row>
    <row r="21">
      <c r="A21" s="5" t="s">
        <v>52</v>
      </c>
      <c r="B21" s="6">
        <v>2548.0</v>
      </c>
      <c r="D21" s="8">
        <f>if($F21="n",$H21,if(and(Weekly_State_Rates!$F20&gt;0,Weekly_State_Rates!$G20&gt;0),Weekly_State_Rates!$B20,if(and(Weekly_State_Rates!$F20&gt;0,Weekly_State_Rates!$G20=0),Weekly_State_Rates!$C20,"NA")))</f>
        <v>42656.77778</v>
      </c>
      <c r="E21" s="8" t="str">
        <f>if($G21="n",$I21,if(and(Weekly_State_Rates!$L20&gt;0,Weekly_State_Rates!$M20&gt;0),Weekly_State_Rates!$H20,if(and(Weekly_State_Rates!$L20&gt;0,Weekly_State_Rates!$M20=0),Weekly_State_Rates!$I20,"NA")))</f>
        <v>NA</v>
      </c>
      <c r="H21" s="8">
        <f t="shared" si="1"/>
        <v>22583</v>
      </c>
      <c r="I21" s="8">
        <f t="shared" si="2"/>
        <v>0</v>
      </c>
    </row>
    <row r="22">
      <c r="A22" s="5" t="s">
        <v>53</v>
      </c>
      <c r="B22" s="6">
        <v>1549.0</v>
      </c>
      <c r="D22" s="8">
        <f>if($F22="n",$H22,if(and(Weekly_State_Rates!$F21&gt;0,Weekly_State_Rates!$G21&gt;0),Weekly_State_Rates!$B21,if(and(Weekly_State_Rates!$F21&gt;0,Weekly_State_Rates!$G21=0),Weekly_State_Rates!$C21,"NA")))</f>
        <v>12064.6875</v>
      </c>
      <c r="E22" s="8" t="str">
        <f>if($G22="n",$I22,if(and(Weekly_State_Rates!$L21&gt;0,Weekly_State_Rates!$M21&gt;0),Weekly_State_Rates!$H21,if(and(Weekly_State_Rates!$L21&gt;0,Weekly_State_Rates!$M21=0),Weekly_State_Rates!$I21,"NA")))</f>
        <v>NA</v>
      </c>
      <c r="H22" s="8">
        <f t="shared" si="1"/>
        <v>11355</v>
      </c>
      <c r="I22" s="8">
        <f t="shared" si="2"/>
        <v>0</v>
      </c>
    </row>
    <row r="23">
      <c r="A23" s="5" t="s">
        <v>54</v>
      </c>
      <c r="B23" s="6">
        <v>2478.0</v>
      </c>
      <c r="D23" s="8">
        <f>if($F23="n",$H23,if(and(Weekly_State_Rates!$F22&gt;0,Weekly_State_Rates!$G22&gt;0),Weekly_State_Rates!$B22,if(and(Weekly_State_Rates!$F22&gt;0,Weekly_State_Rates!$G22=0),Weekly_State_Rates!$C22,"NA")))</f>
        <v>38021.71429</v>
      </c>
      <c r="E23" s="8" t="str">
        <f>if($G23="n",$I23,if(and(Weekly_State_Rates!$L22&gt;0,Weekly_State_Rates!$M22&gt;0),Weekly_State_Rates!$H22,if(and(Weekly_State_Rates!$L22&gt;0,Weekly_State_Rates!$M22=0),Weekly_State_Rates!$I22,"NA")))</f>
        <v>NA</v>
      </c>
      <c r="H23" s="8">
        <f t="shared" si="1"/>
        <v>15656</v>
      </c>
      <c r="I23" s="8">
        <f t="shared" si="2"/>
        <v>0</v>
      </c>
    </row>
    <row r="24">
      <c r="A24" s="5" t="s">
        <v>55</v>
      </c>
      <c r="B24" s="6">
        <v>1785.0</v>
      </c>
      <c r="D24" s="8">
        <f>if($F24="n",$H24,if(and(Weekly_State_Rates!$F23&gt;0,Weekly_State_Rates!$G23&gt;0),Weekly_State_Rates!$B23,if(and(Weekly_State_Rates!$F23&gt;0,Weekly_State_Rates!$G23=0),Weekly_State_Rates!$C23,"NA")))</f>
        <v>199750</v>
      </c>
      <c r="E24" s="8" t="str">
        <f>if($G24="n",$I24,if(and(Weekly_State_Rates!$L23&gt;0,Weekly_State_Rates!$M23&gt;0),Weekly_State_Rates!$H23,if(and(Weekly_State_Rates!$L23&gt;0,Weekly_State_Rates!$M23=0),Weekly_State_Rates!$I23,"NA")))</f>
        <v>NA</v>
      </c>
      <c r="H24" s="8">
        <f t="shared" si="1"/>
        <v>47000</v>
      </c>
      <c r="I24" s="8">
        <f t="shared" si="2"/>
        <v>0</v>
      </c>
    </row>
    <row r="25">
      <c r="A25" s="5" t="s">
        <v>56</v>
      </c>
      <c r="B25" s="6">
        <v>6562.0</v>
      </c>
      <c r="D25" s="8">
        <f>if($F25="n",$H25,if(and(Weekly_State_Rates!$F24&gt;0,Weekly_State_Rates!$G24&gt;0),Weekly_State_Rates!$B24,if(and(Weekly_State_Rates!$F24&gt;0,Weekly_State_Rates!$G24=0),Weekly_State_Rates!$C24,"NA")))</f>
        <v>112449.3333</v>
      </c>
      <c r="E25" s="8" t="str">
        <f>if($G25="n",$I25,if(and(Weekly_State_Rates!$L24&gt;0,Weekly_State_Rates!$M24&gt;0),Weekly_State_Rates!$H24,if(and(Weekly_State_Rates!$L24&gt;0,Weekly_State_Rates!$M24=0),Weekly_State_Rates!$I24,"NA")))</f>
        <v>NA</v>
      </c>
      <c r="H25" s="8">
        <f t="shared" si="1"/>
        <v>19844</v>
      </c>
      <c r="I25" s="8">
        <f t="shared" si="2"/>
        <v>0</v>
      </c>
    </row>
    <row r="26">
      <c r="A26" s="5" t="s">
        <v>57</v>
      </c>
      <c r="B26" s="6">
        <v>2928.0</v>
      </c>
      <c r="D26" s="8">
        <f>if($F26="n",$H26,if(and(Weekly_State_Rates!$F25&gt;0,Weekly_State_Rates!$G25&gt;0),Weekly_State_Rates!$B25,if(and(Weekly_State_Rates!$F25&gt;0,Weekly_State_Rates!$G25=0),Weekly_State_Rates!$C25,"NA")))</f>
        <v>30600</v>
      </c>
      <c r="E26" s="8" t="str">
        <f>if($G26="n",$I26,if(and(Weekly_State_Rates!$L25&gt;0,Weekly_State_Rates!$M25&gt;0),Weekly_State_Rates!$H25,if(and(Weekly_State_Rates!$L25&gt;0,Weekly_State_Rates!$M25=0),Weekly_State_Rates!$I25,"NA")))</f>
        <v>NA</v>
      </c>
      <c r="H26" s="8">
        <f t="shared" si="1"/>
        <v>5400</v>
      </c>
      <c r="I26" s="8">
        <f t="shared" si="2"/>
        <v>0</v>
      </c>
    </row>
    <row r="27">
      <c r="A27" s="5" t="s">
        <v>58</v>
      </c>
      <c r="B27" s="6">
        <v>732.0</v>
      </c>
      <c r="D27" s="8">
        <f>if($F27="n",$H27,if(and(Weekly_State_Rates!$F26&gt;0,Weekly_State_Rates!$G26&gt;0),Weekly_State_Rates!$B26,if(and(Weekly_State_Rates!$F26&gt;0,Weekly_State_Rates!$G26=0),Weekly_State_Rates!$C26,"NA")))</f>
        <v>11900</v>
      </c>
      <c r="E27" s="8" t="str">
        <f>if($G27="n",$I27,if(and(Weekly_State_Rates!$L26&gt;0,Weekly_State_Rates!$M26&gt;0),Weekly_State_Rates!$H26,if(and(Weekly_State_Rates!$L26&gt;0,Weekly_State_Rates!$M26=0),Weekly_State_Rates!$I26,"NA")))</f>
        <v>NA</v>
      </c>
      <c r="H27" s="8">
        <f t="shared" si="1"/>
        <v>4900</v>
      </c>
      <c r="I27" s="8">
        <f t="shared" si="2"/>
        <v>0</v>
      </c>
    </row>
    <row r="28">
      <c r="A28" s="5" t="s">
        <v>60</v>
      </c>
      <c r="B28" s="6">
        <v>3640.0</v>
      </c>
      <c r="D28" s="8">
        <f>if($F28="n",$H28,if(and(Weekly_State_Rates!$F27&gt;0,Weekly_State_Rates!$G27&gt;0),Weekly_State_Rates!$B27,if(and(Weekly_State_Rates!$F27&gt;0,Weekly_State_Rates!$G27=0),Weekly_State_Rates!$C27,"NA")))</f>
        <v>123624</v>
      </c>
      <c r="E28" s="8">
        <f>if($G28="n",$I28,if(and(Weekly_State_Rates!$L27&gt;0,Weekly_State_Rates!$M27&gt;0),Weekly_State_Rates!$H27,if(and(Weekly_State_Rates!$L27&gt;0,Weekly_State_Rates!$M27=0),Weekly_State_Rates!$I27,"NA")))</f>
        <v>146307.6667</v>
      </c>
      <c r="F28" s="1" t="s">
        <v>23</v>
      </c>
      <c r="H28" s="8">
        <f t="shared" si="1"/>
        <v>123624</v>
      </c>
      <c r="I28" s="8">
        <f t="shared" si="2"/>
        <v>25819</v>
      </c>
    </row>
    <row r="29">
      <c r="A29" s="5" t="s">
        <v>61</v>
      </c>
      <c r="B29" s="6">
        <v>5431.0</v>
      </c>
      <c r="D29" s="8">
        <f>if($F29="n",$H29,if(and(Weekly_State_Rates!$F28&gt;0,Weekly_State_Rates!$G28&gt;0),Weekly_State_Rates!$B28,if(and(Weekly_State_Rates!$F28&gt;0,Weekly_State_Rates!$G28=0),Weekly_State_Rates!$C28,"NA")))</f>
        <v>152178.3333</v>
      </c>
      <c r="E29" s="8" t="str">
        <f>if($G29="n",$I29,if(and(Weekly_State_Rates!$L28&gt;0,Weekly_State_Rates!$M28&gt;0),Weekly_State_Rates!$H28,if(and(Weekly_State_Rates!$L28&gt;0,Weekly_State_Rates!$M28=0),Weekly_State_Rates!$I28,"NA")))</f>
        <v>NA</v>
      </c>
      <c r="H29" s="8">
        <f t="shared" si="1"/>
        <v>108710</v>
      </c>
      <c r="I29" s="8">
        <f t="shared" si="2"/>
        <v>0</v>
      </c>
    </row>
    <row r="30">
      <c r="A30" s="5" t="s">
        <v>62</v>
      </c>
      <c r="B30" s="6">
        <v>3153.0</v>
      </c>
      <c r="D30" s="8" t="str">
        <f>if($F30="n",$H30,if(and(Weekly_State_Rates!$F29&gt;0,Weekly_State_Rates!$G29&gt;0),Weekly_State_Rates!$B29,if(and(Weekly_State_Rates!$F29&gt;0,Weekly_State_Rates!$G29=0),Weekly_State_Rates!$C29,"NA")))</f>
        <v>NA</v>
      </c>
      <c r="E30" s="8" t="str">
        <f>if($G30="n",$I30,if(and(Weekly_State_Rates!$L29&gt;0,Weekly_State_Rates!$M29&gt;0),Weekly_State_Rates!$H29,if(and(Weekly_State_Rates!$L29&gt;0,Weekly_State_Rates!$M29=0),Weekly_State_Rates!$I29,"NA")))</f>
        <v>NA</v>
      </c>
      <c r="H30" s="8">
        <f t="shared" si="1"/>
        <v>0</v>
      </c>
      <c r="I30" s="8">
        <f t="shared" si="2"/>
        <v>0</v>
      </c>
    </row>
    <row r="31">
      <c r="A31" s="5" t="s">
        <v>63</v>
      </c>
      <c r="B31" s="6">
        <v>800.0</v>
      </c>
      <c r="D31" s="8" t="str">
        <f>if($F31="n",$H31,if(and(Weekly_State_Rates!$F30&gt;0,Weekly_State_Rates!$G30&gt;0),Weekly_State_Rates!$B30,if(and(Weekly_State_Rates!$F30&gt;0,Weekly_State_Rates!$G30=0),Weekly_State_Rates!$C30,"NA")))</f>
        <v>NA</v>
      </c>
      <c r="E31" s="8" t="str">
        <f>if($G31="n",$I31,if(and(Weekly_State_Rates!$L30&gt;0,Weekly_State_Rates!$M30&gt;0),Weekly_State_Rates!$H30,if(and(Weekly_State_Rates!$L30&gt;0,Weekly_State_Rates!$M30=0),Weekly_State_Rates!$I30,"NA")))</f>
        <v>NA</v>
      </c>
      <c r="H31" s="8">
        <f t="shared" si="1"/>
        <v>0</v>
      </c>
      <c r="I31" s="8">
        <f t="shared" si="2"/>
        <v>0</v>
      </c>
    </row>
    <row r="32">
      <c r="A32" s="5" t="s">
        <v>64</v>
      </c>
      <c r="B32" s="6">
        <v>746.0</v>
      </c>
      <c r="D32" s="8">
        <f>if($F32="n",$H32,if(and(Weekly_State_Rates!$F31&gt;0,Weekly_State_Rates!$G31&gt;0),Weekly_State_Rates!$B31,if(and(Weekly_State_Rates!$F31&gt;0,Weekly_State_Rates!$G31=0),Weekly_State_Rates!$C31,"NA")))</f>
        <v>9351.7</v>
      </c>
      <c r="E32" s="8" t="str">
        <f>if($G32="n",$I32,if(and(Weekly_State_Rates!$L31&gt;0,Weekly_State_Rates!$M31&gt;0),Weekly_State_Rates!$H31,if(and(Weekly_State_Rates!$L31&gt;0,Weekly_State_Rates!$M31=0),Weekly_State_Rates!$I31,"NA")))</f>
        <v>NA</v>
      </c>
      <c r="H32" s="8">
        <f t="shared" si="1"/>
        <v>5501</v>
      </c>
      <c r="I32" s="8">
        <f t="shared" si="2"/>
        <v>0</v>
      </c>
    </row>
    <row r="33">
      <c r="A33" s="5" t="s">
        <v>66</v>
      </c>
      <c r="B33" s="6">
        <v>2657.0</v>
      </c>
      <c r="D33" s="8">
        <f>if($F33="n",$H33,if(and(Weekly_State_Rates!$F32&gt;0,Weekly_State_Rates!$G32&gt;0),Weekly_State_Rates!$B32,if(and(Weekly_State_Rates!$F32&gt;0,Weekly_State_Rates!$G32=0),Weekly_State_Rates!$C32,"NA")))</f>
        <v>113002</v>
      </c>
      <c r="E33" s="8">
        <f>if($G33="n",$I33,if(and(Weekly_State_Rates!$L32&gt;0,Weekly_State_Rates!$M32&gt;0),Weekly_State_Rates!$H32,if(and(Weekly_State_Rates!$L32&gt;0,Weekly_State_Rates!$M32=0),Weekly_State_Rates!$I32,"NA")))</f>
        <v>141666.6667</v>
      </c>
      <c r="F33" s="1" t="s">
        <v>23</v>
      </c>
      <c r="H33" s="8">
        <f t="shared" si="1"/>
        <v>113002</v>
      </c>
      <c r="I33" s="8">
        <f t="shared" si="2"/>
        <v>25000</v>
      </c>
    </row>
    <row r="34">
      <c r="A34" s="5" t="s">
        <v>68</v>
      </c>
      <c r="B34" s="6">
        <v>433.0</v>
      </c>
      <c r="D34" s="8">
        <f>if($F34="n",$H34,if(and(Weekly_State_Rates!$F33&gt;0,Weekly_State_Rates!$G33&gt;0),Weekly_State_Rates!$B33,if(and(Weekly_State_Rates!$F33&gt;0,Weekly_State_Rates!$G33=0),Weekly_State_Rates!$C33,"NA")))</f>
        <v>9066.666667</v>
      </c>
      <c r="E34" s="8" t="str">
        <f>if($G34="n",$I34,if(and(Weekly_State_Rates!$L33&gt;0,Weekly_State_Rates!$M33&gt;0),Weekly_State_Rates!$H33,if(and(Weekly_State_Rates!$L33&gt;0,Weekly_State_Rates!$M33=0),Weekly_State_Rates!$I33,"NA")))</f>
        <v>NA</v>
      </c>
      <c r="F34" s="1" t="s">
        <v>18</v>
      </c>
      <c r="H34" s="8">
        <f t="shared" si="1"/>
        <v>4800</v>
      </c>
      <c r="I34" s="8">
        <f t="shared" si="2"/>
        <v>0</v>
      </c>
    </row>
    <row r="35">
      <c r="A35" s="5" t="s">
        <v>69</v>
      </c>
      <c r="B35" s="6">
        <v>574.0</v>
      </c>
      <c r="D35" s="8" t="str">
        <f>if($F35="n",$H35,if(and(Weekly_State_Rates!$F34&gt;0,Weekly_State_Rates!$G34&gt;0),Weekly_State_Rates!$B34,if(and(Weekly_State_Rates!$F34&gt;0,Weekly_State_Rates!$G34=0),Weekly_State_Rates!$C34,"NA")))</f>
        <v>NA</v>
      </c>
      <c r="E35" s="8" t="str">
        <f>if($G35="n",$I35,if(and(Weekly_State_Rates!$L34&gt;0,Weekly_State_Rates!$M34&gt;0),Weekly_State_Rates!$H34,if(and(Weekly_State_Rates!$L34&gt;0,Weekly_State_Rates!$M34=0),Weekly_State_Rates!$I34,"NA")))</f>
        <v>NA</v>
      </c>
      <c r="H35" s="8">
        <f t="shared" si="1"/>
        <v>0</v>
      </c>
      <c r="I35" s="8">
        <f t="shared" si="2"/>
        <v>0</v>
      </c>
    </row>
    <row r="36">
      <c r="A36" s="5" t="s">
        <v>70</v>
      </c>
      <c r="B36" s="6">
        <v>594.0</v>
      </c>
      <c r="D36" s="8">
        <f>if($F36="n",$H36,if(and(Weekly_State_Rates!$F35&gt;0,Weekly_State_Rates!$G35&gt;0),Weekly_State_Rates!$B35,if(and(Weekly_State_Rates!$F35&gt;0,Weekly_State_Rates!$G35=0),Weekly_State_Rates!$C35,"NA")))</f>
        <v>26953.5</v>
      </c>
      <c r="E36" s="8" t="str">
        <f>if($G36="n",$I36,if(and(Weekly_State_Rates!$L35&gt;0,Weekly_State_Rates!$M35&gt;0),Weekly_State_Rates!$H35,if(and(Weekly_State_Rates!$L35&gt;0,Weekly_State_Rates!$M35=0),Weekly_State_Rates!$I35,"NA")))</f>
        <v>NA</v>
      </c>
      <c r="F36" s="1" t="s">
        <v>18</v>
      </c>
      <c r="H36" s="8">
        <f t="shared" si="1"/>
        <v>9513</v>
      </c>
      <c r="I36" s="8">
        <f t="shared" si="2"/>
        <v>0</v>
      </c>
    </row>
    <row r="37">
      <c r="A37" s="5" t="s">
        <v>71</v>
      </c>
      <c r="B37" s="6">
        <v>8378.0</v>
      </c>
      <c r="D37" s="8">
        <f>if($F37="n",$H37,if(and(Weekly_State_Rates!$F36&gt;0,Weekly_State_Rates!$G36&gt;0),Weekly_State_Rates!$B36,if(and(Weekly_State_Rates!$F36&gt;0,Weekly_State_Rates!$G36=0),Weekly_State_Rates!$C36,"NA")))</f>
        <v>85000</v>
      </c>
      <c r="E37" s="8" t="str">
        <f>if($G37="n",$I37,if(and(Weekly_State_Rates!$L36&gt;0,Weekly_State_Rates!$M36&gt;0),Weekly_State_Rates!$H36,if(and(Weekly_State_Rates!$L36&gt;0,Weekly_State_Rates!$M36=0),Weekly_State_Rates!$I36,"NA")))</f>
        <v>NA</v>
      </c>
      <c r="F37" s="1" t="s">
        <v>18</v>
      </c>
      <c r="H37" s="8">
        <f t="shared" si="1"/>
        <v>15000</v>
      </c>
      <c r="I37" s="8">
        <f t="shared" si="2"/>
        <v>0</v>
      </c>
    </row>
    <row r="38">
      <c r="A38" s="5" t="s">
        <v>72</v>
      </c>
      <c r="B38" s="6">
        <v>740.0</v>
      </c>
      <c r="D38" s="8">
        <f>if($F38="n",$H38,if(and(Weekly_State_Rates!$F37&gt;0,Weekly_State_Rates!$G37&gt;0),Weekly_State_Rates!$B37,if(and(Weekly_State_Rates!$F37&gt;0,Weekly_State_Rates!$G37=0),Weekly_State_Rates!$C37,"NA")))</f>
        <v>9633.333333</v>
      </c>
      <c r="E38" s="8" t="str">
        <f>if($G38="n",$I38,if(and(Weekly_State_Rates!$L37&gt;0,Weekly_State_Rates!$M37&gt;0),Weekly_State_Rates!$H37,if(and(Weekly_State_Rates!$L37&gt;0,Weekly_State_Rates!$M37=0),Weekly_State_Rates!$I37,"NA")))</f>
        <v>NA</v>
      </c>
      <c r="F38" s="1" t="s">
        <v>18</v>
      </c>
      <c r="H38" s="8">
        <f t="shared" si="1"/>
        <v>3400</v>
      </c>
      <c r="I38" s="8">
        <f t="shared" si="2"/>
        <v>0</v>
      </c>
    </row>
    <row r="39">
      <c r="A39" s="5" t="s">
        <v>73</v>
      </c>
      <c r="B39" s="6">
        <v>3297.0</v>
      </c>
      <c r="D39" s="8" t="str">
        <f>if($F39="n",$H39,if(and(Weekly_State_Rates!$F38&gt;0,Weekly_State_Rates!$G38&gt;0),Weekly_State_Rates!$B38,if(and(Weekly_State_Rates!$F38&gt;0,Weekly_State_Rates!$G38=0),Weekly_State_Rates!$C38,"NA")))</f>
        <v>NA</v>
      </c>
      <c r="E39" s="8" t="str">
        <f>if($G39="n",$I39,if(and(Weekly_State_Rates!$L38&gt;0,Weekly_State_Rates!$M38&gt;0),Weekly_State_Rates!$H38,if(and(Weekly_State_Rates!$L38&gt;0,Weekly_State_Rates!$M38=0),Weekly_State_Rates!$I38,"NA")))</f>
        <v>NA</v>
      </c>
      <c r="H39" s="8">
        <f t="shared" si="1"/>
        <v>0</v>
      </c>
      <c r="I39" s="8">
        <f t="shared" si="2"/>
        <v>0</v>
      </c>
    </row>
    <row r="40">
      <c r="A40" s="5" t="s">
        <v>74</v>
      </c>
      <c r="B40" s="6">
        <v>18450.0</v>
      </c>
      <c r="D40" s="8" t="str">
        <f>if($F40="n",$H40,if(and(Weekly_State_Rates!$F39&gt;0,Weekly_State_Rates!$G39&gt;0),Weekly_State_Rates!$B39,if(and(Weekly_State_Rates!$F39&gt;0,Weekly_State_Rates!$G39=0),Weekly_State_Rates!$C39,"NA")))</f>
        <v>NA</v>
      </c>
      <c r="E40" s="8" t="str">
        <f>if($G40="n",$I40,if(and(Weekly_State_Rates!$L39&gt;0,Weekly_State_Rates!$M39&gt;0),Weekly_State_Rates!$H39,if(and(Weekly_State_Rates!$L39&gt;0,Weekly_State_Rates!$M39=0),Weekly_State_Rates!$I39,"NA")))</f>
        <v>NA</v>
      </c>
      <c r="H40" s="8">
        <f t="shared" si="1"/>
        <v>0</v>
      </c>
      <c r="I40" s="8">
        <f t="shared" si="2"/>
        <v>0</v>
      </c>
    </row>
    <row r="41">
      <c r="A41" s="5" t="s">
        <v>75</v>
      </c>
      <c r="B41" s="6">
        <v>7430.0</v>
      </c>
      <c r="D41" s="8">
        <f>if($F41="n",$H41,if(and(Weekly_State_Rates!$F40&gt;0,Weekly_State_Rates!$G40&gt;0),Weekly_State_Rates!$B40,if(and(Weekly_State_Rates!$F40&gt;0,Weekly_State_Rates!$G40=0),Weekly_State_Rates!$C40,"NA")))</f>
        <v>182381.2308</v>
      </c>
      <c r="E41" s="8" t="str">
        <f>if($G41="n",$I41,if(and(Weekly_State_Rates!$L40&gt;0,Weekly_State_Rates!$M40&gt;0),Weekly_State_Rates!$H40,if(and(Weekly_State_Rates!$L40&gt;0,Weekly_State_Rates!$M40=0),Weekly_State_Rates!$I40,"NA")))</f>
        <v>NA</v>
      </c>
      <c r="F41" s="1" t="s">
        <v>18</v>
      </c>
      <c r="H41" s="8">
        <f t="shared" si="1"/>
        <v>139468</v>
      </c>
      <c r="I41" s="8">
        <f t="shared" si="2"/>
        <v>0</v>
      </c>
    </row>
    <row r="42">
      <c r="A42" s="5" t="s">
        <v>78</v>
      </c>
      <c r="B42" s="6">
        <v>1537.0</v>
      </c>
      <c r="D42" s="8">
        <f>if($F42="n",$H42,if(and(Weekly_State_Rates!$F41&gt;0,Weekly_State_Rates!$G41&gt;0),Weekly_State_Rates!$B41,if(and(Weekly_State_Rates!$F41&gt;0,Weekly_State_Rates!$G41=0),Weekly_State_Rates!$C41,"NA")))</f>
        <v>11306.88889</v>
      </c>
      <c r="E42" s="8" t="str">
        <f>if($G42="n",$I42,if(and(Weekly_State_Rates!$L41&gt;0,Weekly_State_Rates!$M41&gt;0),Weekly_State_Rates!$H41,if(and(Weekly_State_Rates!$L41&gt;0,Weekly_State_Rates!$M41=0),Weekly_State_Rates!$I41,"NA")))</f>
        <v>NA</v>
      </c>
      <c r="F42" s="1" t="s">
        <v>18</v>
      </c>
      <c r="H42" s="8">
        <f t="shared" si="1"/>
        <v>5986</v>
      </c>
      <c r="I42" s="8">
        <f t="shared" si="2"/>
        <v>0</v>
      </c>
    </row>
    <row r="43">
      <c r="A43" s="5" t="s">
        <v>79</v>
      </c>
      <c r="B43" s="6">
        <v>3971.0</v>
      </c>
      <c r="D43" s="8">
        <f>if($F43="n",$H43,if(and(Weekly_State_Rates!$F42&gt;0,Weekly_State_Rates!$G42&gt;0),Weekly_State_Rates!$B42,if(and(Weekly_State_Rates!$F42&gt;0,Weekly_State_Rates!$G42=0),Weekly_State_Rates!$C42,"NA")))</f>
        <v>81918.75</v>
      </c>
      <c r="E43" s="8" t="str">
        <f>if($G43="n",$I43,if(and(Weekly_State_Rates!$L42&gt;0,Weekly_State_Rates!$M42&gt;0),Weekly_State_Rates!$H42,if(and(Weekly_State_Rates!$L42&gt;0,Weekly_State_Rates!$M42=0),Weekly_State_Rates!$I42,"NA")))</f>
        <v>NA</v>
      </c>
      <c r="F43" s="1" t="s">
        <v>18</v>
      </c>
      <c r="H43" s="8">
        <f t="shared" si="1"/>
        <v>19275</v>
      </c>
      <c r="I43" s="8">
        <f t="shared" si="2"/>
        <v>0</v>
      </c>
    </row>
    <row r="44">
      <c r="A44" s="5" t="s">
        <v>81</v>
      </c>
      <c r="B44" s="6">
        <v>13102.0</v>
      </c>
      <c r="D44" s="8">
        <f>if($F44="n",$H44,if(and(Weekly_State_Rates!$F43&gt;0,Weekly_State_Rates!$G43&gt;0),Weekly_State_Rates!$B43,if(and(Weekly_State_Rates!$F43&gt;0,Weekly_State_Rates!$G43=0),Weekly_State_Rates!$C43,"NA")))</f>
        <v>353634</v>
      </c>
      <c r="E44" s="8">
        <f>if($G44="n",$I44,if(and(Weekly_State_Rates!$L43&gt;0,Weekly_State_Rates!$M43&gt;0),Weekly_State_Rates!$H43,if(and(Weekly_State_Rates!$L43&gt;0,Weekly_State_Rates!$M43=0),Weekly_State_Rates!$I43,"NA")))</f>
        <v>792055.5</v>
      </c>
      <c r="F44" s="1" t="s">
        <v>18</v>
      </c>
      <c r="G44" s="1" t="s">
        <v>18</v>
      </c>
      <c r="H44" s="8">
        <f t="shared" si="1"/>
        <v>353634</v>
      </c>
      <c r="I44" s="8">
        <f t="shared" si="2"/>
        <v>186366</v>
      </c>
    </row>
    <row r="45">
      <c r="A45" s="5" t="s">
        <v>82</v>
      </c>
      <c r="B45" s="6">
        <v>1151.0</v>
      </c>
      <c r="D45" s="8">
        <f>if($F45="n",$H45,if(and(Weekly_State_Rates!$F44&gt;0,Weekly_State_Rates!$G44&gt;0),Weekly_State_Rates!$B44,if(and(Weekly_State_Rates!$F44&gt;0,Weekly_State_Rates!$G44=0),Weekly_State_Rates!$C44,"NA")))</f>
        <v>37501</v>
      </c>
      <c r="E45" s="8">
        <f>if($G45="n",$I45,if(and(Weekly_State_Rates!$L44&gt;0,Weekly_State_Rates!$M44&gt;0),Weekly_State_Rates!$H44,if(and(Weekly_State_Rates!$L44&gt;0,Weekly_State_Rates!$M44=0),Weekly_State_Rates!$I44,"NA")))</f>
        <v>29609.14286</v>
      </c>
      <c r="F45" s="9" t="s">
        <v>23</v>
      </c>
      <c r="G45" s="1" t="s">
        <v>18</v>
      </c>
      <c r="H45" s="8">
        <f t="shared" si="1"/>
        <v>37501</v>
      </c>
      <c r="I45" s="8">
        <f t="shared" si="2"/>
        <v>12192</v>
      </c>
    </row>
    <row r="46">
      <c r="A46" s="5" t="s">
        <v>83</v>
      </c>
      <c r="B46" s="6">
        <v>1921.0</v>
      </c>
      <c r="D46" s="8">
        <f>if($F46="n",$H46,if(and(Weekly_State_Rates!$F45&gt;0,Weekly_State_Rates!$G45&gt;0),Weekly_State_Rates!$B45,if(and(Weekly_State_Rates!$F45&gt;0,Weekly_State_Rates!$G45=0),Weekly_State_Rates!$C45,"NA")))</f>
        <v>17000</v>
      </c>
      <c r="E46" s="8" t="str">
        <f>if($G46="n",$I46,if(and(Weekly_State_Rates!$L45&gt;0,Weekly_State_Rates!$M45&gt;0),Weekly_State_Rates!$H45,if(and(Weekly_State_Rates!$L45&gt;0,Weekly_State_Rates!$M45=0),Weekly_State_Rates!$I45,"NA")))</f>
        <v>NA</v>
      </c>
      <c r="F46" s="1" t="s">
        <v>18</v>
      </c>
      <c r="H46" s="8">
        <f t="shared" si="1"/>
        <v>10000</v>
      </c>
      <c r="I46" s="8">
        <f t="shared" si="2"/>
        <v>0</v>
      </c>
    </row>
    <row r="47">
      <c r="A47" s="5" t="s">
        <v>84</v>
      </c>
      <c r="B47" s="6">
        <v>176.0</v>
      </c>
      <c r="D47" s="8" t="str">
        <f>if($F47="n",$H47,if(and(Weekly_State_Rates!$F46&gt;0,Weekly_State_Rates!$G46&gt;0),Weekly_State_Rates!$B46,if(and(Weekly_State_Rates!$F46&gt;0,Weekly_State_Rates!$G46=0),Weekly_State_Rates!$C46,"NA")))</f>
        <v>NA</v>
      </c>
      <c r="E47" s="8" t="str">
        <f>if($G47="n",$I47,if(and(Weekly_State_Rates!$L46&gt;0,Weekly_State_Rates!$M46&gt;0),Weekly_State_Rates!$H46,if(and(Weekly_State_Rates!$L46&gt;0,Weekly_State_Rates!$M46=0),Weekly_State_Rates!$I46,"NA")))</f>
        <v>NA</v>
      </c>
      <c r="H47" s="8">
        <f t="shared" si="1"/>
        <v>0</v>
      </c>
      <c r="I47" s="8">
        <f t="shared" si="2"/>
        <v>0</v>
      </c>
    </row>
    <row r="48">
      <c r="A48" s="5" t="s">
        <v>85</v>
      </c>
      <c r="B48" s="6">
        <v>2162.0</v>
      </c>
      <c r="D48" s="8">
        <f>if($F48="n",$H48,if(and(Weekly_State_Rates!$F47&gt;0,Weekly_State_Rates!$G47&gt;0),Weekly_State_Rates!$B47,if(and(Weekly_State_Rates!$F47&gt;0,Weekly_State_Rates!$G47=0),Weekly_State_Rates!$C47,"NA")))</f>
        <v>4738.222222</v>
      </c>
      <c r="E48" s="8" t="str">
        <f>if($G48="n",$I48,if(and(Weekly_State_Rates!$L47&gt;0,Weekly_State_Rates!$M47&gt;0),Weekly_State_Rates!$H47,if(and(Weekly_State_Rates!$L47&gt;0,Weekly_State_Rates!$M47=0),Weekly_State_Rates!$I47,"NA")))</f>
        <v>NA</v>
      </c>
      <c r="F48" s="1" t="s">
        <v>18</v>
      </c>
      <c r="H48" s="8">
        <f t="shared" si="1"/>
        <v>4738.222222</v>
      </c>
      <c r="I48" s="8">
        <f t="shared" si="2"/>
        <v>0</v>
      </c>
    </row>
    <row r="49">
      <c r="A49" s="5" t="s">
        <v>86</v>
      </c>
      <c r="B49" s="6">
        <v>13804.0</v>
      </c>
      <c r="D49" s="8">
        <f>if($F49="n",$H49,if(and(Weekly_State_Rates!$F48&gt;0,Weekly_State_Rates!$G48&gt;0),Weekly_State_Rates!$B48,if(and(Weekly_State_Rates!$F48&gt;0,Weekly_State_Rates!$G48=0),Weekly_State_Rates!$C48,"NA")))</f>
        <v>104619.7</v>
      </c>
      <c r="E49" s="8" t="str">
        <f>if($G49="n",$I49,if(and(Weekly_State_Rates!$L48&gt;0,Weekly_State_Rates!$M48&gt;0),Weekly_State_Rates!$H48,if(and(Weekly_State_Rates!$L48&gt;0,Weekly_State_Rates!$M48=0),Weekly_State_Rates!$I48,"NA")))</f>
        <v>NA</v>
      </c>
      <c r="F49" s="1" t="s">
        <v>18</v>
      </c>
      <c r="H49" s="8">
        <f t="shared" si="1"/>
        <v>61541</v>
      </c>
      <c r="I49" s="8">
        <f t="shared" si="2"/>
        <v>0</v>
      </c>
    </row>
    <row r="50">
      <c r="A50" s="5" t="s">
        <v>88</v>
      </c>
      <c r="B50" s="6">
        <v>1056.0</v>
      </c>
      <c r="D50" s="8" t="str">
        <f>if($F50="n",$H50,if(and(Weekly_State_Rates!$F49&gt;0,Weekly_State_Rates!$G49&gt;0),Weekly_State_Rates!$B49,if(and(Weekly_State_Rates!$F49&gt;0,Weekly_State_Rates!$G49=0),Weekly_State_Rates!$C49,"NA")))</f>
        <v>NA</v>
      </c>
      <c r="E50" s="8" t="str">
        <f>if($G50="n",$I50,if(and(Weekly_State_Rates!$L49&gt;0,Weekly_State_Rates!$M49&gt;0),Weekly_State_Rates!$H49,if(and(Weekly_State_Rates!$L49&gt;0,Weekly_State_Rates!$M49=0),Weekly_State_Rates!$I49,"NA")))</f>
        <v>NA</v>
      </c>
      <c r="H50" s="8">
        <f t="shared" si="1"/>
        <v>0</v>
      </c>
      <c r="I50" s="8">
        <f t="shared" si="2"/>
        <v>0</v>
      </c>
    </row>
    <row r="51">
      <c r="A51" s="5" t="s">
        <v>89</v>
      </c>
      <c r="B51" s="6">
        <v>2689.0</v>
      </c>
      <c r="D51" s="8">
        <f>if($F51="n",$H51,if(and(Weekly_State_Rates!$F50&gt;0,Weekly_State_Rates!$G50&gt;0),Weekly_State_Rates!$B50,if(and(Weekly_State_Rates!$F50&gt;0,Weekly_State_Rates!$G50=0),Weekly_State_Rates!$C50,"NA")))</f>
        <v>42500</v>
      </c>
      <c r="E51" s="8" t="str">
        <f>if($G51="n",$I51,if(and(Weekly_State_Rates!$L50&gt;0,Weekly_State_Rates!$M50&gt;0),Weekly_State_Rates!$H50,if(and(Weekly_State_Rates!$L50&gt;0,Weekly_State_Rates!$M50=0),Weekly_State_Rates!$I50,"NA")))</f>
        <v>NA</v>
      </c>
      <c r="F51" s="1" t="s">
        <v>18</v>
      </c>
      <c r="H51" s="8">
        <f t="shared" si="1"/>
        <v>30000</v>
      </c>
      <c r="I51" s="8">
        <f t="shared" si="2"/>
        <v>0</v>
      </c>
    </row>
    <row r="52">
      <c r="A52" s="5" t="s">
        <v>90</v>
      </c>
      <c r="B52" s="6">
        <v>642.5</v>
      </c>
      <c r="D52" s="8" t="str">
        <f>if($F52="n",$H52,if(and(Weekly_State_Rates!$F51&gt;0,Weekly_State_Rates!$G51&gt;0),Weekly_State_Rates!$B51,if(and(Weekly_State_Rates!$F51&gt;0,Weekly_State_Rates!$G51=0),Weekly_State_Rates!$C51,"NA")))</f>
        <v>NA</v>
      </c>
      <c r="E52" s="8" t="str">
        <f>if($G52="n",$I52,if(and(Weekly_State_Rates!$L51&gt;0,Weekly_State_Rates!$M51&gt;0),Weekly_State_Rates!$H51,if(and(Weekly_State_Rates!$L51&gt;0,Weekly_State_Rates!$M51=0),Weekly_State_Rates!$I51,"NA")))</f>
        <v>NA</v>
      </c>
      <c r="H52" s="8">
        <f t="shared" si="1"/>
        <v>0</v>
      </c>
      <c r="I52" s="8">
        <f t="shared" si="2"/>
        <v>0</v>
      </c>
    </row>
    <row r="53">
      <c r="A53" s="5" t="s">
        <v>91</v>
      </c>
      <c r="B53" s="6">
        <v>8204.25</v>
      </c>
      <c r="D53" s="8" t="str">
        <f>if($F53="n",$H53,if(and(Weekly_State_Rates!$F52&gt;0,Weekly_State_Rates!$G52&gt;0),Weekly_State_Rates!$B52,if(and(Weekly_State_Rates!$F52&gt;0,Weekly_State_Rates!$G52=0),Weekly_State_Rates!$C52,"NA")))</f>
        <v>NA</v>
      </c>
      <c r="E53" s="8" t="str">
        <f>if($G53="n",$I53,if(and(Weekly_State_Rates!$L52&gt;0,Weekly_State_Rates!$M52&gt;0),Weekly_State_Rates!$H52,if(and(Weekly_State_Rates!$L52&gt;0,Weekly_State_Rates!$M52=0),Weekly_State_Rates!$I52,"NA")))</f>
        <v>NA</v>
      </c>
      <c r="H53" s="8">
        <f t="shared" si="1"/>
        <v>0</v>
      </c>
      <c r="I53" s="8">
        <f t="shared" si="2"/>
        <v>0</v>
      </c>
    </row>
    <row r="54">
      <c r="A54" s="5" t="s">
        <v>92</v>
      </c>
      <c r="B54" s="6">
        <v>5502.5</v>
      </c>
      <c r="D54" s="8">
        <f>if($F54="n",$H54,if(and(Weekly_State_Rates!$F53&gt;0,Weekly_State_Rates!$G53&gt;0),Weekly_State_Rates!$B53,if(and(Weekly_State_Rates!$F53&gt;0,Weekly_State_Rates!$G53=0),Weekly_State_Rates!$C53,"NA")))</f>
        <v>69342</v>
      </c>
      <c r="E54" s="14">
        <f>if($G54="n",$I54,if(and(Weekly_State_Rates!$L53&gt;0,Weekly_State_Rates!$M53&gt;0),Weekly_State_Rates!$H53,if(and(Weekly_State_Rates!$L53&gt;0,Weekly_State_Rates!$M53=0),Weekly_State_Rates!$I53,"NA")))</f>
        <v>123274.2857</v>
      </c>
      <c r="F54" s="1" t="s">
        <v>23</v>
      </c>
      <c r="G54" s="1" t="s">
        <v>18</v>
      </c>
      <c r="H54" s="8">
        <f t="shared" si="1"/>
        <v>69342</v>
      </c>
      <c r="I54" s="8">
        <f t="shared" si="2"/>
        <v>50760</v>
      </c>
    </row>
    <row r="55">
      <c r="A55" s="5" t="s">
        <v>93</v>
      </c>
      <c r="B55" s="6">
        <v>1043.0</v>
      </c>
      <c r="D55" s="8">
        <f>if($F55="n",$H55,if(and(Weekly_State_Rates!$F54&gt;0,Weekly_State_Rates!$G54&gt;0),Weekly_State_Rates!$B54,if(and(Weekly_State_Rates!$F54&gt;0,Weekly_State_Rates!$G54=0),Weekly_State_Rates!$C54,"NA")))</f>
        <v>17000</v>
      </c>
      <c r="E55" s="14">
        <f>if($G55="n",$I55,if(and(Weekly_State_Rates!$L54&gt;0,Weekly_State_Rates!$M54&gt;0),Weekly_State_Rates!$H54,if(and(Weekly_State_Rates!$L54&gt;0,Weekly_State_Rates!$M54=0),Weekly_State_Rates!$I54,"NA")))</f>
        <v>90666.66667</v>
      </c>
      <c r="F55" s="1" t="s">
        <v>23</v>
      </c>
      <c r="G55" s="1" t="s">
        <v>18</v>
      </c>
      <c r="H55" s="8">
        <f t="shared" si="1"/>
        <v>17000</v>
      </c>
      <c r="I55" s="8">
        <f t="shared" si="2"/>
        <v>16000</v>
      </c>
    </row>
    <row r="56">
      <c r="A56" s="5" t="s">
        <v>94</v>
      </c>
      <c r="B56" s="6">
        <v>473.0</v>
      </c>
      <c r="D56" s="8" t="str">
        <f>if($F56="n",$H56,if(and(Weekly_State_Rates!$F55&gt;0,Weekly_State_Rates!$G55&gt;0),Weekly_State_Rates!$B55,if(and(Weekly_State_Rates!$F55&gt;0,Weekly_State_Rates!$G55=0),Weekly_State_Rates!$C55,"NA")))</f>
        <v>NA</v>
      </c>
      <c r="E56" s="8" t="str">
        <f>if($G56="n",$I56,if(and(Weekly_State_Rates!$L55&gt;0,Weekly_State_Rates!$M55&gt;0),Weekly_State_Rates!$H55,if(and(Weekly_State_Rates!$L55&gt;0,Weekly_State_Rates!$M55=0),Weekly_State_Rates!$I55,"NA")))</f>
        <v>NA</v>
      </c>
      <c r="H56" s="8">
        <f t="shared" si="1"/>
        <v>0</v>
      </c>
      <c r="I56" s="8">
        <f t="shared" si="2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22583.0</v>
      </c>
      <c r="G2" s="1">
        <v>3.0</v>
      </c>
      <c r="H2" s="1">
        <v>0.0</v>
      </c>
      <c r="I2" s="12" t="s">
        <v>107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11355.0</v>
      </c>
      <c r="G2" s="1">
        <v>5.0</v>
      </c>
      <c r="H2" s="16">
        <v>1.0</v>
      </c>
      <c r="I2" s="12" t="s">
        <v>108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</hyperlinks>
  <drawing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15">
        <f t="shared" ref="B2:B3" si="1">(17230-$B$4)/2</f>
        <v>4115</v>
      </c>
      <c r="C2" s="12" t="s">
        <v>109</v>
      </c>
      <c r="D2" s="1" t="s">
        <v>34</v>
      </c>
      <c r="E2" s="11">
        <v>43905.0</v>
      </c>
      <c r="F2" s="24">
        <f>1957*8</f>
        <v>15656</v>
      </c>
      <c r="G2" s="1">
        <v>5.0</v>
      </c>
      <c r="H2" s="16">
        <v>1.0</v>
      </c>
      <c r="I2" s="12" t="s">
        <v>110</v>
      </c>
    </row>
    <row r="3">
      <c r="A3" s="7">
        <v>43906.0</v>
      </c>
      <c r="B3" s="15">
        <f t="shared" si="1"/>
        <v>4115</v>
      </c>
      <c r="C3" s="12" t="s">
        <v>109</v>
      </c>
      <c r="D3" s="1" t="s">
        <v>37</v>
      </c>
      <c r="E3" s="11">
        <v>43912.0</v>
      </c>
    </row>
    <row r="4">
      <c r="A4" s="7">
        <v>43907.0</v>
      </c>
      <c r="B4" s="1">
        <v>9000.0</v>
      </c>
      <c r="C4" s="12" t="s">
        <v>110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C2"/>
    <hyperlink r:id="rId3" ref="I2"/>
    <hyperlink r:id="rId4" ref="C3"/>
    <hyperlink r:id="rId5" ref="C4"/>
  </hyperlinks>
  <drawing r:id="rId6"/>
  <legacyDrawing r:id="rId7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9">
        <v>47000.0</v>
      </c>
      <c r="G2" s="9">
        <v>5.0</v>
      </c>
      <c r="H2" s="9">
        <v>2.0</v>
      </c>
      <c r="I2" s="12" t="s">
        <v>111</v>
      </c>
      <c r="J2" s="12" t="s">
        <v>112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B7" s="15">
        <f t="shared" ref="B7:B8" si="1">(47000-30000)/2</f>
        <v>8500</v>
      </c>
      <c r="C7" s="12" t="s">
        <v>111</v>
      </c>
      <c r="D7" s="1" t="s">
        <v>41</v>
      </c>
    </row>
    <row r="8">
      <c r="A8" s="7">
        <v>43911.0</v>
      </c>
      <c r="B8" s="15">
        <f t="shared" si="1"/>
        <v>8500</v>
      </c>
      <c r="C8" s="12" t="s">
        <v>112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  <hyperlink r:id="rId3" ref="J2"/>
    <hyperlink r:id="rId4" ref="C7"/>
    <hyperlink r:id="rId5" ref="C8"/>
  </hyperlinks>
  <drawing r:id="rId6"/>
  <legacyDrawing r:id="rId7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B3" s="1">
        <v>19844.0</v>
      </c>
      <c r="C3" s="12" t="s">
        <v>113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3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B3" s="1">
        <v>5400.0</v>
      </c>
      <c r="C3" s="12" t="s">
        <v>114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3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4900.0</v>
      </c>
      <c r="G2" s="1">
        <v>2.0</v>
      </c>
      <c r="H2" s="1">
        <v>1.0</v>
      </c>
      <c r="I2" s="12" t="s">
        <v>115</v>
      </c>
    </row>
    <row r="3">
      <c r="A3" s="7">
        <v>43906.0</v>
      </c>
      <c r="B3" s="25"/>
      <c r="D3" s="1" t="s">
        <v>37</v>
      </c>
      <c r="E3" s="11">
        <v>43912.0</v>
      </c>
    </row>
    <row r="4">
      <c r="A4" s="7">
        <v>43907.0</v>
      </c>
      <c r="B4" s="25"/>
      <c r="D4" s="1" t="s">
        <v>38</v>
      </c>
    </row>
    <row r="5">
      <c r="A5" s="7">
        <v>43908.0</v>
      </c>
      <c r="B5" s="25"/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</hyperlin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123624.0</v>
      </c>
      <c r="G2" s="1">
        <v>5.0</v>
      </c>
      <c r="H2" s="1">
        <v>2.0</v>
      </c>
      <c r="I2" s="12" t="s">
        <v>116</v>
      </c>
    </row>
    <row r="3">
      <c r="A3" s="7">
        <v>43906.0</v>
      </c>
      <c r="D3" s="1" t="s">
        <v>37</v>
      </c>
      <c r="E3" s="11">
        <v>43912.0</v>
      </c>
      <c r="F3" s="8">
        <f>149443-F2</f>
        <v>25819</v>
      </c>
      <c r="G3" s="9">
        <v>1.0</v>
      </c>
      <c r="H3" s="9">
        <v>0.0</v>
      </c>
      <c r="I3" s="12" t="s">
        <v>118</v>
      </c>
    </row>
    <row r="4">
      <c r="A4" s="7">
        <v>43907.0</v>
      </c>
      <c r="D4" s="1" t="s">
        <v>38</v>
      </c>
      <c r="I4" s="12" t="s">
        <v>120</v>
      </c>
    </row>
    <row r="5">
      <c r="A5" s="7">
        <v>43908.0</v>
      </c>
      <c r="B5" s="15">
        <f>72245-50000</f>
        <v>22245</v>
      </c>
      <c r="D5" s="1" t="s">
        <v>39</v>
      </c>
    </row>
    <row r="6">
      <c r="A6" s="7">
        <v>43909.0</v>
      </c>
      <c r="B6" s="1">
        <v>23000.0</v>
      </c>
      <c r="C6" s="12" t="s">
        <v>121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B10" s="8">
        <f>F3</f>
        <v>25819</v>
      </c>
      <c r="C10" s="12" t="s">
        <v>118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  <hyperlink r:id="rId3" ref="I3"/>
    <hyperlink r:id="rId4" ref="I4"/>
    <hyperlink r:id="rId5" ref="C6"/>
    <hyperlink r:id="rId6" ref="C10"/>
  </hyperlinks>
  <drawing r:id="rId7"/>
  <legacyDrawing r:id="rId8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9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26">
        <v>43905.0</v>
      </c>
      <c r="F2" s="1">
        <v>108710.0</v>
      </c>
      <c r="G2" s="1">
        <v>5.0</v>
      </c>
      <c r="H2" s="1">
        <v>0.0</v>
      </c>
      <c r="I2" s="12" t="s">
        <v>117</v>
      </c>
    </row>
    <row r="3">
      <c r="A3" s="7">
        <v>43906.0</v>
      </c>
      <c r="D3" s="1" t="s">
        <v>37</v>
      </c>
      <c r="E3" s="26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B6" s="1">
        <v>25000.0</v>
      </c>
      <c r="C6" s="12" t="s">
        <v>119</v>
      </c>
      <c r="D6" s="1" t="s">
        <v>40</v>
      </c>
    </row>
    <row r="7">
      <c r="A7" s="7">
        <v>43910.0</v>
      </c>
      <c r="B7" s="8">
        <f>108710-80000</f>
        <v>28710</v>
      </c>
      <c r="C7" s="12" t="s">
        <v>119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  <hyperlink r:id="rId3" ref="C6"/>
    <hyperlink r:id="rId4" ref="C7"/>
  </hyperlinks>
  <drawing r:id="rId5"/>
  <legacyDrawing r:id="rId6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>
        <v>43905.0</v>
      </c>
      <c r="C1" s="4">
        <v>43905.0</v>
      </c>
      <c r="D1" s="4">
        <v>43905.0</v>
      </c>
      <c r="E1" s="4">
        <v>43905.0</v>
      </c>
      <c r="F1" s="4">
        <v>43905.0</v>
      </c>
      <c r="G1" s="4">
        <v>43905.0</v>
      </c>
      <c r="H1" s="4">
        <v>43912.0</v>
      </c>
      <c r="I1" s="4">
        <v>43912.0</v>
      </c>
      <c r="J1" s="4">
        <v>43912.0</v>
      </c>
      <c r="K1" s="4">
        <v>43912.0</v>
      </c>
      <c r="L1" s="4">
        <v>43912.0</v>
      </c>
      <c r="M1" s="4">
        <v>43912.0</v>
      </c>
    </row>
    <row r="2">
      <c r="A2" s="1" t="s">
        <v>2</v>
      </c>
      <c r="B2" s="4">
        <v>43911.0</v>
      </c>
      <c r="C2" s="4">
        <v>43911.0</v>
      </c>
      <c r="D2" s="4">
        <v>43911.0</v>
      </c>
      <c r="E2" s="4">
        <v>43911.0</v>
      </c>
      <c r="F2" s="4">
        <v>43911.0</v>
      </c>
      <c r="G2" s="4">
        <v>43911.0</v>
      </c>
      <c r="H2" s="4">
        <v>43918.0</v>
      </c>
      <c r="I2" s="4">
        <v>43918.0</v>
      </c>
      <c r="J2" s="4">
        <v>43918.0</v>
      </c>
      <c r="K2" s="4">
        <v>43918.0</v>
      </c>
      <c r="L2" s="4">
        <v>43918.0</v>
      </c>
      <c r="M2" s="4">
        <v>43918.0</v>
      </c>
    </row>
    <row r="3">
      <c r="A3" s="1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>
      <c r="A4" s="7"/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9</v>
      </c>
      <c r="K4" s="1" t="s">
        <v>9</v>
      </c>
      <c r="L4" s="1" t="s">
        <v>9</v>
      </c>
      <c r="M4" s="1" t="s">
        <v>9</v>
      </c>
    </row>
    <row r="5">
      <c r="A5" s="5" t="s">
        <v>17</v>
      </c>
      <c r="B5" s="8">
        <f>Parameters!$B$3*if(isnumber(indirect("'"&amp;$A5&amp;"'!"&amp;"$F$2")),indirect("'"&amp;$A5&amp;"'!"&amp;"$F$2"),sumifs(indirect("'"&amp;$A5&amp;"'!"&amp;"$B:$B"),indirect("'"&amp;$A5&amp;"'!"&amp;"$A:$A"),"&gt;="&amp;B$1,indirect("'"&amp;$A5&amp;"'!"&amp;"$A:$A"),"&lt;="&amp;B$2))/($F5+$G5/Parameters!$B$1)</f>
        <v>5290.923077</v>
      </c>
      <c r="C5" s="8">
        <f>$D5*Parameters!$B$3</f>
        <v>5290.923077</v>
      </c>
      <c r="D5" s="8">
        <f>if((sumifs(indirect("'"&amp;$A5&amp;"'!"&amp;"$B:$B"),indirect("'"&amp;$A5&amp;"'!"&amp;"$A:$A"),"&gt;"&amp;D$1,indirect("'"&amp;$A5&amp;"'!"&amp;"$A:$A"),"&lt;"&amp;D$2)/$F5)&gt;0,sumifs(indirect("'"&amp;$A5&amp;"'!"&amp;"$B:$B"),indirect("'"&amp;$A5&amp;"'!"&amp;"$A:$A"),"&gt;"&amp;D$1,indirect("'"&amp;$A5&amp;"'!"&amp;"$A:$A"),"&lt;"&amp;D$2)/$F5,indirect("'"&amp;$A5&amp;"'!"&amp;"$F$2")/($F5+$G5/Parameters!$B$1))</f>
        <v>933.6923077</v>
      </c>
      <c r="E5" s="8">
        <f>if(((sumifs(indirect("'"&amp;$A5&amp;"'!"&amp;"$B:$B"),indirect("'"&amp;$A5&amp;"'!"&amp;"$A:$A"),E$1)+sumifs(indirect("'"&amp;$A5&amp;"'!"&amp;"$B:$B"),indirect("'"&amp;$A5&amp;"'!"&amp;"$A:$A"),E$2))/$G5)&gt;0,(sumifs(indirect("'"&amp;$A5&amp;"'!"&amp;"$B:$B"),indirect("'"&amp;$A5&amp;"'!"&amp;"$A:$A"),E$1)+sumifs(indirect("'"&amp;$A5&amp;"'!"&amp;"$B:$B"),indirect("'"&amp;$A5&amp;"'!"&amp;"$A:$A"),E$2))/$G5,Parameters!$B$2*indirect("'"&amp;$A5&amp;"'!"&amp;"$F$2")/($F5+$G5/Parameters!$B$1))</f>
        <v>311.2307692</v>
      </c>
      <c r="F5" s="8">
        <f t="shared" ref="F5:F55" si="1">if(countifs(indirect("'"&amp;$A5&amp;"'!"&amp;"$A:$A"),"&gt;"&amp;F$1,indirect("'"&amp;$A5&amp;"'!"&amp;"$A:$A"),"&lt;"&amp;F$2,indirect("'"&amp;$A5&amp;"'!"&amp;"$B:$B"),"&gt;0")=0,indirect("'"&amp;$A5&amp;"'!"&amp;"$G$2"),countifs(indirect("'"&amp;$A5&amp;"'!"&amp;"$A:$A"),"&gt;"&amp;F$1,indirect("'"&amp;$A5&amp;"'!"&amp;"$A:$A"),"&lt;"&amp;F$2,indirect("'"&amp;$A5&amp;"'!"&amp;"$B:$B"),"&gt;0"))</f>
        <v>4</v>
      </c>
      <c r="G5" s="8">
        <f t="shared" ref="G5:G55" si="2">if(countifs(indirect("'"&amp;$A5&amp;"'!"&amp;"$A:$A"),"="&amp;G$1,indirect("'"&amp;$A5&amp;"'!"&amp;"$B:$B"),"&gt;0")+countifs(indirect("'"&amp;$A5&amp;"'!"&amp;"$A:$A"),"="&amp;G$2,indirect("'"&amp;$A5&amp;"'!"&amp;"$B:$B"),"&gt;0")=0,indirect("'"&amp;$A5&amp;"'!"&amp;"$H$2"),countifs(indirect("'"&amp;$A5&amp;"'!"&amp;"$A:$A"),"="&amp;G$1,indirect("'"&amp;$A5&amp;"'!"&amp;"$B:$B"),"&gt;0")+countifs(indirect("'"&amp;$A5&amp;"'!"&amp;"$A:$A"),"="&amp;G$2,indirect("'"&amp;$A5&amp;"'!"&amp;"$B:$B"),"&gt;0"))</f>
        <v>1</v>
      </c>
      <c r="H5" s="8" t="str">
        <f>Parameters!$B$3*if(isnumber(indirect("'"&amp;$A5&amp;"'!"&amp;"$F$3")),indirect("'"&amp;$A5&amp;"'!"&amp;"$F$3"),sumifs(indirect("'"&amp;$A5&amp;"'!"&amp;"$B:$B"),indirect("'"&amp;$A5&amp;"'!"&amp;"$A:$A"),"&gt;="&amp;H$1,indirect("'"&amp;$A5&amp;"'!"&amp;"$A:$A"),"&lt;="&amp;H$2))/($L5+$M5/Parameters!$B$1)</f>
        <v>#DIV/0!</v>
      </c>
      <c r="I5" s="8" t="str">
        <f>$J5*Parameters!$B$3</f>
        <v>#DIV/0!</v>
      </c>
      <c r="J5" s="8" t="str">
        <f>if((sumifs(indirect("'"&amp;$A5&amp;"'!"&amp;"$B:$B"),indirect("'"&amp;$A5&amp;"'!"&amp;"$A:$A"),"&gt;"&amp;J$1,indirect("'"&amp;$A5&amp;"'!"&amp;"$A:$A"),"&lt;"&amp;J$2)/$L5)&gt;0,sumifs(indirect("'"&amp;$A5&amp;"'!"&amp;"$B:$B"),indirect("'"&amp;$A5&amp;"'!"&amp;"$A:$A"),"&gt;"&amp;J$1,indirect("'"&amp;$A5&amp;"'!"&amp;"$A:$A"),"&lt;"&amp;J$2)/$L5,indirect("'"&amp;$A5&amp;"'!"&amp;"$F$3")/($L5+$M5/Parameters!$B$1))</f>
        <v>#DIV/0!</v>
      </c>
      <c r="K5" s="8" t="str">
        <f>if(((sumifs(indirect("'"&amp;$A5&amp;"'!"&amp;"$B:$B"),indirect("'"&amp;$A5&amp;"'!"&amp;"$A:$A"),K$1)+sumifs(indirect("'"&amp;$A5&amp;"'!"&amp;"$B:$B"),indirect("'"&amp;$A5&amp;"'!"&amp;"$A:$A"),K$2))/$M5)&gt;0,(sumifs(indirect("'"&amp;$A5&amp;"'!"&amp;"$B:$B"),indirect("'"&amp;$A5&amp;"'!"&amp;"$A:$A"),K$1)+sumifs(indirect("'"&amp;$A5&amp;"'!"&amp;"$B:$B"),indirect("'"&amp;$A5&amp;"'!"&amp;"$A:$A"),K$2))/$M5,Parameters!$B$2*indirect("'"&amp;$A5&amp;"'!"&amp;"$F$3")/($L5+$M5/Parameters!$B$1))</f>
        <v>#DIV/0!</v>
      </c>
      <c r="L5" s="8" t="str">
        <f t="shared" ref="L5:L55" si="3">if(countifs(indirect("'"&amp;$A5&amp;"'!"&amp;"$A:$A"),"&gt;"&amp;L$1,indirect("'"&amp;$A5&amp;"'!"&amp;"$A:$A"),"&lt;"&amp;L$2,indirect("'"&amp;$A5&amp;"'!"&amp;"$B:$B"),"&gt;0")=0,indirect("'"&amp;$A5&amp;"'!"&amp;"$G$3"),countifs(indirect("'"&amp;$A5&amp;"'!"&amp;"$A:$A"),"&gt;"&amp;L$1,indirect("'"&amp;$A5&amp;"'!"&amp;"$A:$A"),"&lt;"&amp;L$2,indirect("'"&amp;$A5&amp;"'!"&amp;"$B:$B"),"&gt;0"))</f>
        <v/>
      </c>
      <c r="M5" s="8" t="str">
        <f t="shared" ref="M5:M55" si="4">if(countifs(indirect("'"&amp;$A5&amp;"'!"&amp;"$A:$A"),"="&amp;M$1,indirect("'"&amp;$A5&amp;"'!"&amp;"$B:$B"),"&gt;0")+countifs(indirect("'"&amp;$A5&amp;"'!"&amp;"$A:$A"),"="&amp;M$2,indirect("'"&amp;$A5&amp;"'!"&amp;"$B:$B"),"&gt;0")=0,indirect("'"&amp;$A5&amp;"'!"&amp;"$H$3"),countifs(indirect("'"&amp;$A5&amp;"'!"&amp;"$A:$A"),"="&amp;M$1,indirect("'"&amp;$A5&amp;"'!"&amp;"$B:$B"),"&gt;0")+countifs(indirect("'"&amp;$A5&amp;"'!"&amp;"$A:$A"),"="&amp;M$2,indirect("'"&amp;$A5&amp;"'!"&amp;"$B:$B"),"&gt;0"))</f>
        <v/>
      </c>
    </row>
    <row r="6">
      <c r="A6" s="5" t="s">
        <v>20</v>
      </c>
      <c r="B6" s="8">
        <f>Parameters!$B$3*if(isnumber(indirect("'"&amp;$A6&amp;"'!"&amp;"$F$2")),indirect("'"&amp;$A6&amp;"'!"&amp;"$F$2"),sumifs(indirect("'"&amp;$A6&amp;"'!"&amp;"$B:$B"),indirect("'"&amp;$A6&amp;"'!"&amp;"$A:$A"),"&gt;="&amp;B$1,indirect("'"&amp;$A6&amp;"'!"&amp;"$A:$A"),"&lt;="&amp;B$2))/($F6+$G6/Parameters!$B$1)</f>
        <v>9347</v>
      </c>
      <c r="C6" s="8">
        <f>$D6*Parameters!$B$3</f>
        <v>9347</v>
      </c>
      <c r="D6" s="8">
        <f>if((sumifs(indirect("'"&amp;$A6&amp;"'!"&amp;"$B:$B"),indirect("'"&amp;$A6&amp;"'!"&amp;"$A:$A"),"&gt;"&amp;D$1,indirect("'"&amp;$A6&amp;"'!"&amp;"$A:$A"),"&lt;"&amp;D$2)/$F6)&gt;0,sumifs(indirect("'"&amp;$A6&amp;"'!"&amp;"$B:$B"),indirect("'"&amp;$A6&amp;"'!"&amp;"$A:$A"),"&gt;"&amp;D$1,indirect("'"&amp;$A6&amp;"'!"&amp;"$A:$A"),"&lt;"&amp;D$2)/$F6,indirect("'"&amp;$A6&amp;"'!"&amp;"$F$2")/($F6+$G6/Parameters!$B$1))</f>
        <v>1649.470588</v>
      </c>
      <c r="E6" s="8">
        <f>if(((sumifs(indirect("'"&amp;$A6&amp;"'!"&amp;"$B:$B"),indirect("'"&amp;$A6&amp;"'!"&amp;"$A:$A"),E$1)+sumifs(indirect("'"&amp;$A6&amp;"'!"&amp;"$B:$B"),indirect("'"&amp;$A6&amp;"'!"&amp;"$A:$A"),E$2))/$G6)&gt;0,(sumifs(indirect("'"&amp;$A6&amp;"'!"&amp;"$B:$B"),indirect("'"&amp;$A6&amp;"'!"&amp;"$A:$A"),E$1)+sumifs(indirect("'"&amp;$A6&amp;"'!"&amp;"$B:$B"),indirect("'"&amp;$A6&amp;"'!"&amp;"$A:$A"),E$2))/$G6,Parameters!$B$2*indirect("'"&amp;$A6&amp;"'!"&amp;"$F$2")/($F6+$G6/Parameters!$B$1))</f>
        <v>549.8235294</v>
      </c>
      <c r="F6" s="8">
        <f t="shared" si="1"/>
        <v>5</v>
      </c>
      <c r="G6" s="8">
        <f t="shared" si="2"/>
        <v>2</v>
      </c>
      <c r="H6" s="8" t="str">
        <f>Parameters!$B$3*if(isnumber(indirect("'"&amp;$A6&amp;"'!"&amp;"$F$3")),indirect("'"&amp;$A6&amp;"'!"&amp;"$F$3"),sumifs(indirect("'"&amp;$A6&amp;"'!"&amp;"$B:$B"),indirect("'"&amp;$A6&amp;"'!"&amp;"$A:$A"),"&gt;="&amp;H$1,indirect("'"&amp;$A6&amp;"'!"&amp;"$A:$A"),"&lt;="&amp;H$2))/($L6+$M6/Parameters!$B$1)</f>
        <v>#DIV/0!</v>
      </c>
      <c r="I6" s="8" t="str">
        <f>$J6*Parameters!$B$3</f>
        <v>#DIV/0!</v>
      </c>
      <c r="J6" s="8" t="str">
        <f>if((sumifs(indirect("'"&amp;$A6&amp;"'!"&amp;"$B:$B"),indirect("'"&amp;$A6&amp;"'!"&amp;"$A:$A"),"&gt;"&amp;J$1,indirect("'"&amp;$A6&amp;"'!"&amp;"$A:$A"),"&lt;"&amp;J$2)/$L6)&gt;0,sumifs(indirect("'"&amp;$A6&amp;"'!"&amp;"$B:$B"),indirect("'"&amp;$A6&amp;"'!"&amp;"$A:$A"),"&gt;"&amp;J$1,indirect("'"&amp;$A6&amp;"'!"&amp;"$A:$A"),"&lt;"&amp;J$2)/$L6,indirect("'"&amp;$A6&amp;"'!"&amp;"$F$3")/($L6+$M6/Parameters!$B$1))</f>
        <v>#DIV/0!</v>
      </c>
      <c r="K6" s="8" t="str">
        <f>if(((sumifs(indirect("'"&amp;$A6&amp;"'!"&amp;"$B:$B"),indirect("'"&amp;$A6&amp;"'!"&amp;"$A:$A"),K$1)+sumifs(indirect("'"&amp;$A6&amp;"'!"&amp;"$B:$B"),indirect("'"&amp;$A6&amp;"'!"&amp;"$A:$A"),K$2))/$M6)&gt;0,(sumifs(indirect("'"&amp;$A6&amp;"'!"&amp;"$B:$B"),indirect("'"&amp;$A6&amp;"'!"&amp;"$A:$A"),K$1)+sumifs(indirect("'"&amp;$A6&amp;"'!"&amp;"$B:$B"),indirect("'"&amp;$A6&amp;"'!"&amp;"$A:$A"),K$2))/$M6,Parameters!$B$2*indirect("'"&amp;$A6&amp;"'!"&amp;"$F$3")/($L6+$M6/Parameters!$B$1))</f>
        <v>#DIV/0!</v>
      </c>
      <c r="L6" s="8" t="str">
        <f t="shared" si="3"/>
        <v/>
      </c>
      <c r="M6" s="8" t="str">
        <f t="shared" si="4"/>
        <v/>
      </c>
    </row>
    <row r="7">
      <c r="A7" s="5" t="s">
        <v>24</v>
      </c>
      <c r="B7" s="8" t="str">
        <f>Parameters!$B$3*if(isnumber(indirect("'"&amp;$A7&amp;"'!"&amp;"$F$2")),indirect("'"&amp;$A7&amp;"'!"&amp;"$F$2"),sumifs(indirect("'"&amp;$A7&amp;"'!"&amp;"$B:$B"),indirect("'"&amp;$A7&amp;"'!"&amp;"$A:$A"),"&gt;="&amp;B$1,indirect("'"&amp;$A7&amp;"'!"&amp;"$A:$A"),"&lt;="&amp;B$2))/($F7+$G7/Parameters!$B$1)</f>
        <v>#DIV/0!</v>
      </c>
      <c r="C7" s="8" t="str">
        <f>$D7*Parameters!$B$3</f>
        <v>#DIV/0!</v>
      </c>
      <c r="D7" s="8" t="str">
        <f>if((sumifs(indirect("'"&amp;$A7&amp;"'!"&amp;"$B:$B"),indirect("'"&amp;$A7&amp;"'!"&amp;"$A:$A"),"&gt;"&amp;D$1,indirect("'"&amp;$A7&amp;"'!"&amp;"$A:$A"),"&lt;"&amp;D$2)/$F7)&gt;0,sumifs(indirect("'"&amp;$A7&amp;"'!"&amp;"$B:$B"),indirect("'"&amp;$A7&amp;"'!"&amp;"$A:$A"),"&gt;"&amp;D$1,indirect("'"&amp;$A7&amp;"'!"&amp;"$A:$A"),"&lt;"&amp;D$2)/$F7,indirect("'"&amp;$A7&amp;"'!"&amp;"$F$2")/($F7+$G7/Parameters!$B$1))</f>
        <v>#DIV/0!</v>
      </c>
      <c r="E7" s="8" t="str">
        <f>if(((sumifs(indirect("'"&amp;$A7&amp;"'!"&amp;"$B:$B"),indirect("'"&amp;$A7&amp;"'!"&amp;"$A:$A"),E$1)+sumifs(indirect("'"&amp;$A7&amp;"'!"&amp;"$B:$B"),indirect("'"&amp;$A7&amp;"'!"&amp;"$A:$A"),E$2))/$G7)&gt;0,(sumifs(indirect("'"&amp;$A7&amp;"'!"&amp;"$B:$B"),indirect("'"&amp;$A7&amp;"'!"&amp;"$A:$A"),E$1)+sumifs(indirect("'"&amp;$A7&amp;"'!"&amp;"$B:$B"),indirect("'"&amp;$A7&amp;"'!"&amp;"$A:$A"),E$2))/$G7,Parameters!$B$2*indirect("'"&amp;$A7&amp;"'!"&amp;"$F$2")/($F7+$G7/Parameters!$B$1))</f>
        <v>#DIV/0!</v>
      </c>
      <c r="F7" s="8" t="str">
        <f t="shared" si="1"/>
        <v/>
      </c>
      <c r="G7" s="8" t="str">
        <f t="shared" si="2"/>
        <v/>
      </c>
      <c r="H7" s="8" t="str">
        <f>Parameters!$B$3*if(isnumber(indirect("'"&amp;$A7&amp;"'!"&amp;"$F$3")),indirect("'"&amp;$A7&amp;"'!"&amp;"$F$3"),sumifs(indirect("'"&amp;$A7&amp;"'!"&amp;"$B:$B"),indirect("'"&amp;$A7&amp;"'!"&amp;"$A:$A"),"&gt;="&amp;H$1,indirect("'"&amp;$A7&amp;"'!"&amp;"$A:$A"),"&lt;="&amp;H$2))/($L7+$M7/Parameters!$B$1)</f>
        <v>#DIV/0!</v>
      </c>
      <c r="I7" s="8" t="str">
        <f>$J7*Parameters!$B$3</f>
        <v>#DIV/0!</v>
      </c>
      <c r="J7" s="8" t="str">
        <f>if((sumifs(indirect("'"&amp;$A7&amp;"'!"&amp;"$B:$B"),indirect("'"&amp;$A7&amp;"'!"&amp;"$A:$A"),"&gt;"&amp;J$1,indirect("'"&amp;$A7&amp;"'!"&amp;"$A:$A"),"&lt;"&amp;J$2)/$L7)&gt;0,sumifs(indirect("'"&amp;$A7&amp;"'!"&amp;"$B:$B"),indirect("'"&amp;$A7&amp;"'!"&amp;"$A:$A"),"&gt;"&amp;J$1,indirect("'"&amp;$A7&amp;"'!"&amp;"$A:$A"),"&lt;"&amp;J$2)/$L7,indirect("'"&amp;$A7&amp;"'!"&amp;"$F$3")/($L7+$M7/Parameters!$B$1))</f>
        <v>#DIV/0!</v>
      </c>
      <c r="K7" s="8" t="str">
        <f>if(((sumifs(indirect("'"&amp;$A7&amp;"'!"&amp;"$B:$B"),indirect("'"&amp;$A7&amp;"'!"&amp;"$A:$A"),K$1)+sumifs(indirect("'"&amp;$A7&amp;"'!"&amp;"$B:$B"),indirect("'"&amp;$A7&amp;"'!"&amp;"$A:$A"),K$2))/$M7)&gt;0,(sumifs(indirect("'"&amp;$A7&amp;"'!"&amp;"$B:$B"),indirect("'"&amp;$A7&amp;"'!"&amp;"$A:$A"),K$1)+sumifs(indirect("'"&amp;$A7&amp;"'!"&amp;"$B:$B"),indirect("'"&amp;$A7&amp;"'!"&amp;"$A:$A"),K$2))/$M7,Parameters!$B$2*indirect("'"&amp;$A7&amp;"'!"&amp;"$F$3")/($L7+$M7/Parameters!$B$1))</f>
        <v>#DIV/0!</v>
      </c>
      <c r="L7" s="8" t="str">
        <f t="shared" si="3"/>
        <v/>
      </c>
      <c r="M7" s="8" t="str">
        <f t="shared" si="4"/>
        <v/>
      </c>
    </row>
    <row r="8">
      <c r="A8" s="5" t="s">
        <v>25</v>
      </c>
      <c r="B8" s="8">
        <f>Parameters!$B$3*if(isnumber(indirect("'"&amp;$A8&amp;"'!"&amp;"$F$2")),indirect("'"&amp;$A8&amp;"'!"&amp;"$F$2"),sumifs(indirect("'"&amp;$A8&amp;"'!"&amp;"$B:$B"),indirect("'"&amp;$A8&amp;"'!"&amp;"$A:$A"),"&gt;="&amp;B$1,indirect("'"&amp;$A8&amp;"'!"&amp;"$A:$A"),"&lt;="&amp;B$2))/($F8+$G8/Parameters!$B$1)</f>
        <v>29000</v>
      </c>
      <c r="C8" s="8">
        <f>$D8*Parameters!$B$3</f>
        <v>29000</v>
      </c>
      <c r="D8" s="8">
        <f>if((sumifs(indirect("'"&amp;$A8&amp;"'!"&amp;"$B:$B"),indirect("'"&amp;$A8&amp;"'!"&amp;"$A:$A"),"&gt;"&amp;D$1,indirect("'"&amp;$A8&amp;"'!"&amp;"$A:$A"),"&lt;"&amp;D$2)/$F8)&gt;0,sumifs(indirect("'"&amp;$A8&amp;"'!"&amp;"$B:$B"),indirect("'"&amp;$A8&amp;"'!"&amp;"$A:$A"),"&gt;"&amp;D$1,indirect("'"&amp;$A8&amp;"'!"&amp;"$A:$A"),"&lt;"&amp;D$2)/$F8,indirect("'"&amp;$A8&amp;"'!"&amp;"$F$2")/($F8+$G8/Parameters!$B$1))</f>
        <v>5117.647059</v>
      </c>
      <c r="E8" s="8">
        <f>if(((sumifs(indirect("'"&amp;$A8&amp;"'!"&amp;"$B:$B"),indirect("'"&amp;$A8&amp;"'!"&amp;"$A:$A"),E$1)+sumifs(indirect("'"&amp;$A8&amp;"'!"&amp;"$B:$B"),indirect("'"&amp;$A8&amp;"'!"&amp;"$A:$A"),E$2))/$G8)&gt;0,(sumifs(indirect("'"&amp;$A8&amp;"'!"&amp;"$B:$B"),indirect("'"&amp;$A8&amp;"'!"&amp;"$A:$A"),E$1)+sumifs(indirect("'"&amp;$A8&amp;"'!"&amp;"$B:$B"),indirect("'"&amp;$A8&amp;"'!"&amp;"$A:$A"),E$2))/$G8,Parameters!$B$2*indirect("'"&amp;$A8&amp;"'!"&amp;"$F$2")/($F8+$G8/Parameters!$B$1))</f>
        <v>1705.882353</v>
      </c>
      <c r="F8" s="8">
        <f t="shared" si="1"/>
        <v>5</v>
      </c>
      <c r="G8" s="8">
        <f t="shared" si="2"/>
        <v>2</v>
      </c>
      <c r="H8" s="8" t="str">
        <f>Parameters!$B$3*if(isnumber(indirect("'"&amp;$A8&amp;"'!"&amp;"$F$3")),indirect("'"&amp;$A8&amp;"'!"&amp;"$F$3"),sumifs(indirect("'"&amp;$A8&amp;"'!"&amp;"$B:$B"),indirect("'"&amp;$A8&amp;"'!"&amp;"$A:$A"),"&gt;="&amp;H$1,indirect("'"&amp;$A8&amp;"'!"&amp;"$A:$A"),"&lt;="&amp;H$2))/($L8+$M8/Parameters!$B$1)</f>
        <v>#DIV/0!</v>
      </c>
      <c r="I8" s="8" t="str">
        <f>$J8*Parameters!$B$3</f>
        <v>#DIV/0!</v>
      </c>
      <c r="J8" s="8" t="str">
        <f>if((sumifs(indirect("'"&amp;$A8&amp;"'!"&amp;"$B:$B"),indirect("'"&amp;$A8&amp;"'!"&amp;"$A:$A"),"&gt;"&amp;J$1,indirect("'"&amp;$A8&amp;"'!"&amp;"$A:$A"),"&lt;"&amp;J$2)/$L8)&gt;0,sumifs(indirect("'"&amp;$A8&amp;"'!"&amp;"$B:$B"),indirect("'"&amp;$A8&amp;"'!"&amp;"$A:$A"),"&gt;"&amp;J$1,indirect("'"&amp;$A8&amp;"'!"&amp;"$A:$A"),"&lt;"&amp;J$2)/$L8,indirect("'"&amp;$A8&amp;"'!"&amp;"$F$3")/($L8+$M8/Parameters!$B$1))</f>
        <v>#DIV/0!</v>
      </c>
      <c r="K8" s="8" t="str">
        <f>if(((sumifs(indirect("'"&amp;$A8&amp;"'!"&amp;"$B:$B"),indirect("'"&amp;$A8&amp;"'!"&amp;"$A:$A"),K$1)+sumifs(indirect("'"&amp;$A8&amp;"'!"&amp;"$B:$B"),indirect("'"&amp;$A8&amp;"'!"&amp;"$A:$A"),K$2))/$M8)&gt;0,(sumifs(indirect("'"&amp;$A8&amp;"'!"&amp;"$B:$B"),indirect("'"&amp;$A8&amp;"'!"&amp;"$A:$A"),K$1)+sumifs(indirect("'"&amp;$A8&amp;"'!"&amp;"$B:$B"),indirect("'"&amp;$A8&amp;"'!"&amp;"$A:$A"),K$2))/$M8,Parameters!$B$2*indirect("'"&amp;$A8&amp;"'!"&amp;"$F$3")/($L8+$M8/Parameters!$B$1))</f>
        <v>#DIV/0!</v>
      </c>
      <c r="L8" s="8" t="str">
        <f t="shared" si="3"/>
        <v/>
      </c>
      <c r="M8" s="8" t="str">
        <f t="shared" si="4"/>
        <v/>
      </c>
    </row>
    <row r="9">
      <c r="A9" s="5" t="s">
        <v>26</v>
      </c>
      <c r="B9" s="8">
        <f>Parameters!$B$3*if(isnumber(indirect("'"&amp;$A9&amp;"'!"&amp;"$F$2")),indirect("'"&amp;$A9&amp;"'!"&amp;"$F$2"),sumifs(indirect("'"&amp;$A9&amp;"'!"&amp;"$B:$B"),indirect("'"&amp;$A9&amp;"'!"&amp;"$A:$A"),"&gt;="&amp;B$1,indirect("'"&amp;$A9&amp;"'!"&amp;"$A:$A"),"&lt;="&amp;B$2))/($F9+$G9/Parameters!$B$1)</f>
        <v>788375</v>
      </c>
      <c r="C9" s="8">
        <f>$D9*Parameters!$B$3</f>
        <v>593866.6667</v>
      </c>
      <c r="D9" s="8">
        <f>if((sumifs(indirect("'"&amp;$A9&amp;"'!"&amp;"$B:$B"),indirect("'"&amp;$A9&amp;"'!"&amp;"$A:$A"),"&gt;"&amp;D$1,indirect("'"&amp;$A9&amp;"'!"&amp;"$A:$A"),"&lt;"&amp;D$2)/$F9)&gt;0,sumifs(indirect("'"&amp;$A9&amp;"'!"&amp;"$B:$B"),indirect("'"&amp;$A9&amp;"'!"&amp;"$A:$A"),"&gt;"&amp;D$1,indirect("'"&amp;$A9&amp;"'!"&amp;"$A:$A"),"&lt;"&amp;D$2)/$F9,indirect("'"&amp;$A9&amp;"'!"&amp;"$F$2")/($F9+$G9/Parameters!$B$1))</f>
        <v>104800</v>
      </c>
      <c r="E9" s="8">
        <f>if(((sumifs(indirect("'"&amp;$A9&amp;"'!"&amp;"$B:$B"),indirect("'"&amp;$A9&amp;"'!"&amp;"$A:$A"),E$1)+sumifs(indirect("'"&amp;$A9&amp;"'!"&amp;"$B:$B"),indirect("'"&amp;$A9&amp;"'!"&amp;"$A:$A"),E$2))/$G9)&gt;0,(sumifs(indirect("'"&amp;$A9&amp;"'!"&amp;"$B:$B"),indirect("'"&amp;$A9&amp;"'!"&amp;"$A:$A"),E$1)+sumifs(indirect("'"&amp;$A9&amp;"'!"&amp;"$B:$B"),indirect("'"&amp;$A9&amp;"'!"&amp;"$A:$A"),E$2))/$G9,Parameters!$B$2*indirect("'"&amp;$A9&amp;"'!"&amp;"$F$2")/($F9+$G9/Parameters!$B$1))</f>
        <v>40000</v>
      </c>
      <c r="F9" s="8">
        <f t="shared" si="1"/>
        <v>5</v>
      </c>
      <c r="G9" s="8">
        <f t="shared" si="2"/>
        <v>1</v>
      </c>
      <c r="H9" s="8" t="str">
        <f>Parameters!$B$3*if(isnumber(indirect("'"&amp;$A9&amp;"'!"&amp;"$F$3")),indirect("'"&amp;$A9&amp;"'!"&amp;"$F$3"),sumifs(indirect("'"&amp;$A9&amp;"'!"&amp;"$B:$B"),indirect("'"&amp;$A9&amp;"'!"&amp;"$A:$A"),"&gt;="&amp;H$1,indirect("'"&amp;$A9&amp;"'!"&amp;"$A:$A"),"&lt;="&amp;H$2))/($L9+$M9/Parameters!$B$1)</f>
        <v>#DIV/0!</v>
      </c>
      <c r="I9" s="8" t="str">
        <f>$J9*Parameters!$B$3</f>
        <v>#DIV/0!</v>
      </c>
      <c r="J9" s="8" t="str">
        <f>if((sumifs(indirect("'"&amp;$A9&amp;"'!"&amp;"$B:$B"),indirect("'"&amp;$A9&amp;"'!"&amp;"$A:$A"),"&gt;"&amp;J$1,indirect("'"&amp;$A9&amp;"'!"&amp;"$A:$A"),"&lt;"&amp;J$2)/$L9)&gt;0,sumifs(indirect("'"&amp;$A9&amp;"'!"&amp;"$B:$B"),indirect("'"&amp;$A9&amp;"'!"&amp;"$A:$A"),"&gt;"&amp;J$1,indirect("'"&amp;$A9&amp;"'!"&amp;"$A:$A"),"&lt;"&amp;J$2)/$L9,indirect("'"&amp;$A9&amp;"'!"&amp;"$F$3")/($L9+$M9/Parameters!$B$1))</f>
        <v>#DIV/0!</v>
      </c>
      <c r="K9" s="8" t="str">
        <f>if(((sumifs(indirect("'"&amp;$A9&amp;"'!"&amp;"$B:$B"),indirect("'"&amp;$A9&amp;"'!"&amp;"$A:$A"),K$1)+sumifs(indirect("'"&amp;$A9&amp;"'!"&amp;"$B:$B"),indirect("'"&amp;$A9&amp;"'!"&amp;"$A:$A"),K$2))/$M9)&gt;0,(sumifs(indirect("'"&amp;$A9&amp;"'!"&amp;"$B:$B"),indirect("'"&amp;$A9&amp;"'!"&amp;"$A:$A"),K$1)+sumifs(indirect("'"&amp;$A9&amp;"'!"&amp;"$B:$B"),indirect("'"&amp;$A9&amp;"'!"&amp;"$A:$A"),K$2))/$M9,Parameters!$B$2*indirect("'"&amp;$A9&amp;"'!"&amp;"$F$3")/($L9+$M9/Parameters!$B$1))</f>
        <v>#DIV/0!</v>
      </c>
      <c r="L9" s="8" t="str">
        <f t="shared" si="3"/>
        <v/>
      </c>
      <c r="M9" s="8" t="str">
        <f t="shared" si="4"/>
        <v/>
      </c>
    </row>
    <row r="10">
      <c r="A10" s="5" t="s">
        <v>33</v>
      </c>
      <c r="B10" s="8">
        <f>Parameters!$B$3*if(isnumber(indirect("'"&amp;$A10&amp;"'!"&amp;"$F$2")),indirect("'"&amp;$A10&amp;"'!"&amp;"$F$2"),sumifs(indirect("'"&amp;$A10&amp;"'!"&amp;"$B:$B"),indirect("'"&amp;$A10&amp;"'!"&amp;"$A:$A"),"&gt;="&amp;B$1,indirect("'"&amp;$A10&amp;"'!"&amp;"$A:$A"),"&lt;="&amp;B$2))/($F10+$G10/Parameters!$B$1)</f>
        <v>85000</v>
      </c>
      <c r="C10" s="8">
        <f>$D10*Parameters!$B$3</f>
        <v>36550</v>
      </c>
      <c r="D10" s="8">
        <f>if((sumifs(indirect("'"&amp;$A10&amp;"'!"&amp;"$B:$B"),indirect("'"&amp;$A10&amp;"'!"&amp;"$A:$A"),"&gt;"&amp;D$1,indirect("'"&amp;$A10&amp;"'!"&amp;"$A:$A"),"&lt;"&amp;D$2)/$F10)&gt;0,sumifs(indirect("'"&amp;$A10&amp;"'!"&amp;"$B:$B"),indirect("'"&amp;$A10&amp;"'!"&amp;"$A:$A"),"&gt;"&amp;D$1,indirect("'"&amp;$A10&amp;"'!"&amp;"$A:$A"),"&lt;"&amp;D$2)/$F10,indirect("'"&amp;$A10&amp;"'!"&amp;"$F$2")/($F10+$G10/Parameters!$B$1))</f>
        <v>6450</v>
      </c>
      <c r="E10" s="8">
        <f>if(((sumifs(indirect("'"&amp;$A10&amp;"'!"&amp;"$B:$B"),indirect("'"&amp;$A10&amp;"'!"&amp;"$A:$A"),E$1)+sumifs(indirect("'"&amp;$A10&amp;"'!"&amp;"$B:$B"),indirect("'"&amp;$A10&amp;"'!"&amp;"$A:$A"),E$2))/$G10)&gt;0,(sumifs(indirect("'"&amp;$A10&amp;"'!"&amp;"$B:$B"),indirect("'"&amp;$A10&amp;"'!"&amp;"$A:$A"),E$1)+sumifs(indirect("'"&amp;$A10&amp;"'!"&amp;"$B:$B"),indirect("'"&amp;$A10&amp;"'!"&amp;"$A:$A"),E$2))/$G10,Parameters!$B$2*indirect("'"&amp;$A10&amp;"'!"&amp;"$F$2")/($F10+$G10/Parameters!$B$1))</f>
        <v>5000</v>
      </c>
      <c r="F10" s="8">
        <f t="shared" si="1"/>
        <v>2</v>
      </c>
      <c r="G10" s="8">
        <f t="shared" si="2"/>
        <v>2</v>
      </c>
      <c r="H10" s="8" t="str">
        <f>Parameters!$B$3*if(isnumber(indirect("'"&amp;$A10&amp;"'!"&amp;"$F$3")),indirect("'"&amp;$A10&amp;"'!"&amp;"$F$3"),sumifs(indirect("'"&amp;$A10&amp;"'!"&amp;"$B:$B"),indirect("'"&amp;$A10&amp;"'!"&amp;"$A:$A"),"&gt;="&amp;H$1,indirect("'"&amp;$A10&amp;"'!"&amp;"$A:$A"),"&lt;="&amp;H$2))/($L10+$M10/Parameters!$B$1)</f>
        <v>#DIV/0!</v>
      </c>
      <c r="I10" s="8" t="str">
        <f>$J10*Parameters!$B$3</f>
        <v>#DIV/0!</v>
      </c>
      <c r="J10" s="8" t="str">
        <f>if((sumifs(indirect("'"&amp;$A10&amp;"'!"&amp;"$B:$B"),indirect("'"&amp;$A10&amp;"'!"&amp;"$A:$A"),"&gt;"&amp;J$1,indirect("'"&amp;$A10&amp;"'!"&amp;"$A:$A"),"&lt;"&amp;J$2)/$L10)&gt;0,sumifs(indirect("'"&amp;$A10&amp;"'!"&amp;"$B:$B"),indirect("'"&amp;$A10&amp;"'!"&amp;"$A:$A"),"&gt;"&amp;J$1,indirect("'"&amp;$A10&amp;"'!"&amp;"$A:$A"),"&lt;"&amp;J$2)/$L10,indirect("'"&amp;$A10&amp;"'!"&amp;"$F$3")/($L10+$M10/Parameters!$B$1))</f>
        <v>#DIV/0!</v>
      </c>
      <c r="K10" s="8" t="str">
        <f>if(((sumifs(indirect("'"&amp;$A10&amp;"'!"&amp;"$B:$B"),indirect("'"&amp;$A10&amp;"'!"&amp;"$A:$A"),K$1)+sumifs(indirect("'"&amp;$A10&amp;"'!"&amp;"$B:$B"),indirect("'"&amp;$A10&amp;"'!"&amp;"$A:$A"),K$2))/$M10)&gt;0,(sumifs(indirect("'"&amp;$A10&amp;"'!"&amp;"$B:$B"),indirect("'"&amp;$A10&amp;"'!"&amp;"$A:$A"),K$1)+sumifs(indirect("'"&amp;$A10&amp;"'!"&amp;"$B:$B"),indirect("'"&amp;$A10&amp;"'!"&amp;"$A:$A"),K$2))/$M10,Parameters!$B$2*indirect("'"&amp;$A10&amp;"'!"&amp;"$F$3")/($L10+$M10/Parameters!$B$1))</f>
        <v>#DIV/0!</v>
      </c>
      <c r="L10" s="8" t="str">
        <f t="shared" si="3"/>
        <v/>
      </c>
      <c r="M10" s="8" t="str">
        <f t="shared" si="4"/>
        <v/>
      </c>
    </row>
    <row r="11">
      <c r="A11" s="5" t="s">
        <v>36</v>
      </c>
      <c r="B11" s="8">
        <f>Parameters!$B$3*if(isnumber(indirect("'"&amp;$A11&amp;"'!"&amp;"$F$2")),indirect("'"&amp;$A11&amp;"'!"&amp;"$F$2"),sumifs(indirect("'"&amp;$A11&amp;"'!"&amp;"$B:$B"),indirect("'"&amp;$A11&amp;"'!"&amp;"$A:$A"),"&gt;="&amp;B$1,indirect("'"&amp;$A11&amp;"'!"&amp;"$A:$A"),"&lt;="&amp;B$2))/($F11+$G11/Parameters!$B$1)</f>
        <v>70125</v>
      </c>
      <c r="C11" s="8">
        <f>$D11*Parameters!$B$3</f>
        <v>70266.66667</v>
      </c>
      <c r="D11" s="8">
        <f>if((sumifs(indirect("'"&amp;$A11&amp;"'!"&amp;"$B:$B"),indirect("'"&amp;$A11&amp;"'!"&amp;"$A:$A"),"&gt;"&amp;D$1,indirect("'"&amp;$A11&amp;"'!"&amp;"$A:$A"),"&lt;"&amp;D$2)/$F11)&gt;0,sumifs(indirect("'"&amp;$A11&amp;"'!"&amp;"$B:$B"),indirect("'"&amp;$A11&amp;"'!"&amp;"$A:$A"),"&gt;"&amp;D$1,indirect("'"&amp;$A11&amp;"'!"&amp;"$A:$A"),"&lt;"&amp;D$2)/$F11,indirect("'"&amp;$A11&amp;"'!"&amp;"$F$2")/($F11+$G11/Parameters!$B$1))</f>
        <v>12400</v>
      </c>
      <c r="E11" s="8">
        <f>if(((sumifs(indirect("'"&amp;$A11&amp;"'!"&amp;"$B:$B"),indirect("'"&amp;$A11&amp;"'!"&amp;"$A:$A"),E$1)+sumifs(indirect("'"&amp;$A11&amp;"'!"&amp;"$B:$B"),indirect("'"&amp;$A11&amp;"'!"&amp;"$A:$A"),E$2))/$G11)&gt;0,(sumifs(indirect("'"&amp;$A11&amp;"'!"&amp;"$B:$B"),indirect("'"&amp;$A11&amp;"'!"&amp;"$A:$A"),E$1)+sumifs(indirect("'"&amp;$A11&amp;"'!"&amp;"$B:$B"),indirect("'"&amp;$A11&amp;"'!"&amp;"$A:$A"),E$2))/$G11,Parameters!$B$2*indirect("'"&amp;$A11&amp;"'!"&amp;"$F$2")/($F11+$G11/Parameters!$B$1))</f>
        <v>4000</v>
      </c>
      <c r="F11" s="8">
        <f t="shared" si="1"/>
        <v>5</v>
      </c>
      <c r="G11" s="8">
        <f t="shared" si="2"/>
        <v>1</v>
      </c>
      <c r="H11" s="8" t="str">
        <f>Parameters!$B$3*if(isnumber(indirect("'"&amp;$A11&amp;"'!"&amp;"$F$3")),indirect("'"&amp;$A11&amp;"'!"&amp;"$F$3"),sumifs(indirect("'"&amp;$A11&amp;"'!"&amp;"$B:$B"),indirect("'"&amp;$A11&amp;"'!"&amp;"$A:$A"),"&gt;="&amp;H$1,indirect("'"&amp;$A11&amp;"'!"&amp;"$A:$A"),"&lt;="&amp;H$2))/($L11+$M11/Parameters!$B$1)</f>
        <v>#DIV/0!</v>
      </c>
      <c r="I11" s="8" t="str">
        <f>$J11*Parameters!$B$3</f>
        <v>#DIV/0!</v>
      </c>
      <c r="J11" s="8" t="str">
        <f>if((sumifs(indirect("'"&amp;$A11&amp;"'!"&amp;"$B:$B"),indirect("'"&amp;$A11&amp;"'!"&amp;"$A:$A"),"&gt;"&amp;J$1,indirect("'"&amp;$A11&amp;"'!"&amp;"$A:$A"),"&lt;"&amp;J$2)/$L11)&gt;0,sumifs(indirect("'"&amp;$A11&amp;"'!"&amp;"$B:$B"),indirect("'"&amp;$A11&amp;"'!"&amp;"$A:$A"),"&gt;"&amp;J$1,indirect("'"&amp;$A11&amp;"'!"&amp;"$A:$A"),"&lt;"&amp;J$2)/$L11,indirect("'"&amp;$A11&amp;"'!"&amp;"$F$3")/($L11+$M11/Parameters!$B$1))</f>
        <v>#DIV/0!</v>
      </c>
      <c r="K11" s="8" t="str">
        <f>if(((sumifs(indirect("'"&amp;$A11&amp;"'!"&amp;"$B:$B"),indirect("'"&amp;$A11&amp;"'!"&amp;"$A:$A"),K$1)+sumifs(indirect("'"&amp;$A11&amp;"'!"&amp;"$B:$B"),indirect("'"&amp;$A11&amp;"'!"&amp;"$A:$A"),K$2))/$M11)&gt;0,(sumifs(indirect("'"&amp;$A11&amp;"'!"&amp;"$B:$B"),indirect("'"&amp;$A11&amp;"'!"&amp;"$A:$A"),K$1)+sumifs(indirect("'"&amp;$A11&amp;"'!"&amp;"$B:$B"),indirect("'"&amp;$A11&amp;"'!"&amp;"$A:$A"),K$2))/$M11,Parameters!$B$2*indirect("'"&amp;$A11&amp;"'!"&amp;"$F$3")/($L11+$M11/Parameters!$B$1))</f>
        <v>#DIV/0!</v>
      </c>
      <c r="L11" s="8" t="str">
        <f t="shared" si="3"/>
        <v/>
      </c>
      <c r="M11" s="8" t="str">
        <f t="shared" si="4"/>
        <v/>
      </c>
    </row>
    <row r="12">
      <c r="A12" s="5" t="s">
        <v>43</v>
      </c>
      <c r="B12" s="8">
        <f>Parameters!$B$3*if(isnumber(indirect("'"&amp;$A12&amp;"'!"&amp;"$F$2")),indirect("'"&amp;$A12&amp;"'!"&amp;"$F$2"),sumifs(indirect("'"&amp;$A12&amp;"'!"&amp;"$B:$B"),indirect("'"&amp;$A12&amp;"'!"&amp;"$A:$A"),"&gt;="&amp;B$1,indirect("'"&amp;$A12&amp;"'!"&amp;"$A:$A"),"&lt;="&amp;B$2))/($F12+$G12/Parameters!$B$1)</f>
        <v>22983.61364</v>
      </c>
      <c r="C12" s="8">
        <f>$D12*Parameters!$B$3</f>
        <v>14438.66667</v>
      </c>
      <c r="D12" s="8">
        <f>if((sumifs(indirect("'"&amp;$A12&amp;"'!"&amp;"$B:$B"),indirect("'"&amp;$A12&amp;"'!"&amp;"$A:$A"),"&gt;"&amp;D$1,indirect("'"&amp;$A12&amp;"'!"&amp;"$A:$A"),"&lt;"&amp;D$2)/$F12)&gt;0,sumifs(indirect("'"&amp;$A12&amp;"'!"&amp;"$B:$B"),indirect("'"&amp;$A12&amp;"'!"&amp;"$A:$A"),"&gt;"&amp;D$1,indirect("'"&amp;$A12&amp;"'!"&amp;"$A:$A"),"&lt;"&amp;D$2)/$F12,indirect("'"&amp;$A12&amp;"'!"&amp;"$F$2")/($F12+$G12/Parameters!$B$1))</f>
        <v>2548</v>
      </c>
      <c r="E12" s="8">
        <f>if(((sumifs(indirect("'"&amp;$A12&amp;"'!"&amp;"$B:$B"),indirect("'"&amp;$A12&amp;"'!"&amp;"$A:$A"),E$1)+sumifs(indirect("'"&amp;$A12&amp;"'!"&amp;"$B:$B"),indirect("'"&amp;$A12&amp;"'!"&amp;"$A:$A"),E$2))/$G12)&gt;0,(sumifs(indirect("'"&amp;$A12&amp;"'!"&amp;"$B:$B"),indirect("'"&amp;$A12&amp;"'!"&amp;"$A:$A"),E$1)+sumifs(indirect("'"&amp;$A12&amp;"'!"&amp;"$B:$B"),indirect("'"&amp;$A12&amp;"'!"&amp;"$A:$A"),E$2))/$G12,Parameters!$B$2*indirect("'"&amp;$A12&amp;"'!"&amp;"$F$2")/($F12+$G12/Parameters!$B$1))</f>
        <v>1351.977273</v>
      </c>
      <c r="F12" s="8">
        <f t="shared" si="1"/>
        <v>3</v>
      </c>
      <c r="G12" s="8">
        <f t="shared" si="2"/>
        <v>2</v>
      </c>
      <c r="H12" s="8" t="str">
        <f>Parameters!$B$3*if(isnumber(indirect("'"&amp;$A12&amp;"'!"&amp;"$F$3")),indirect("'"&amp;$A12&amp;"'!"&amp;"$F$3"),sumifs(indirect("'"&amp;$A12&amp;"'!"&amp;"$B:$B"),indirect("'"&amp;$A12&amp;"'!"&amp;"$A:$A"),"&gt;="&amp;H$1,indirect("'"&amp;$A12&amp;"'!"&amp;"$A:$A"),"&lt;="&amp;H$2))/($L12+$M12/Parameters!$B$1)</f>
        <v>#DIV/0!</v>
      </c>
      <c r="I12" s="8" t="str">
        <f>$J12*Parameters!$B$3</f>
        <v>#DIV/0!</v>
      </c>
      <c r="J12" s="8" t="str">
        <f>if((sumifs(indirect("'"&amp;$A12&amp;"'!"&amp;"$B:$B"),indirect("'"&amp;$A12&amp;"'!"&amp;"$A:$A"),"&gt;"&amp;J$1,indirect("'"&amp;$A12&amp;"'!"&amp;"$A:$A"),"&lt;"&amp;J$2)/$L12)&gt;0,sumifs(indirect("'"&amp;$A12&amp;"'!"&amp;"$B:$B"),indirect("'"&amp;$A12&amp;"'!"&amp;"$A:$A"),"&gt;"&amp;J$1,indirect("'"&amp;$A12&amp;"'!"&amp;"$A:$A"),"&lt;"&amp;J$2)/$L12,indirect("'"&amp;$A12&amp;"'!"&amp;"$F$3")/($L12+$M12/Parameters!$B$1))</f>
        <v>#DIV/0!</v>
      </c>
      <c r="K12" s="8" t="str">
        <f>if(((sumifs(indirect("'"&amp;$A12&amp;"'!"&amp;"$B:$B"),indirect("'"&amp;$A12&amp;"'!"&amp;"$A:$A"),K$1)+sumifs(indirect("'"&amp;$A12&amp;"'!"&amp;"$B:$B"),indirect("'"&amp;$A12&amp;"'!"&amp;"$A:$A"),K$2))/$M12)&gt;0,(sumifs(indirect("'"&amp;$A12&amp;"'!"&amp;"$B:$B"),indirect("'"&amp;$A12&amp;"'!"&amp;"$A:$A"),K$1)+sumifs(indirect("'"&amp;$A12&amp;"'!"&amp;"$B:$B"),indirect("'"&amp;$A12&amp;"'!"&amp;"$A:$A"),K$2))/$M12,Parameters!$B$2*indirect("'"&amp;$A12&amp;"'!"&amp;"$F$3")/($L12+$M12/Parameters!$B$1))</f>
        <v>#DIV/0!</v>
      </c>
      <c r="L12" s="8" t="str">
        <f t="shared" si="3"/>
        <v/>
      </c>
      <c r="M12" s="8" t="str">
        <f t="shared" si="4"/>
        <v/>
      </c>
    </row>
    <row r="13">
      <c r="A13" s="5" t="s">
        <v>44</v>
      </c>
      <c r="B13" s="8">
        <f>Parameters!$B$3*if(isnumber(indirect("'"&amp;$A13&amp;"'!"&amp;"$F$2")),indirect("'"&amp;$A13&amp;"'!"&amp;"$F$2"),sumifs(indirect("'"&amp;$A13&amp;"'!"&amp;"$B:$B"),indirect("'"&amp;$A13&amp;"'!"&amp;"$A:$A"),"&gt;="&amp;B$1,indirect("'"&amp;$A13&amp;"'!"&amp;"$A:$A"),"&lt;="&amp;B$2))/($F13+$G13/Parameters!$B$1)</f>
        <v>17944.44444</v>
      </c>
      <c r="C13" s="8">
        <f>$D13*Parameters!$B$3</f>
        <v>17944.44444</v>
      </c>
      <c r="D13" s="8">
        <f>if((sumifs(indirect("'"&amp;$A13&amp;"'!"&amp;"$B:$B"),indirect("'"&amp;$A13&amp;"'!"&amp;"$A:$A"),"&gt;"&amp;D$1,indirect("'"&amp;$A13&amp;"'!"&amp;"$A:$A"),"&lt;"&amp;D$2)/$F13)&gt;0,sumifs(indirect("'"&amp;$A13&amp;"'!"&amp;"$B:$B"),indirect("'"&amp;$A13&amp;"'!"&amp;"$A:$A"),"&gt;"&amp;D$1,indirect("'"&amp;$A13&amp;"'!"&amp;"$A:$A"),"&lt;"&amp;D$2)/$F13,indirect("'"&amp;$A13&amp;"'!"&amp;"$F$2")/($F13+$G13/Parameters!$B$1))</f>
        <v>3166.666667</v>
      </c>
      <c r="E13" s="8" t="str">
        <f>if(((sumifs(indirect("'"&amp;$A13&amp;"'!"&amp;"$B:$B"),indirect("'"&amp;$A13&amp;"'!"&amp;"$A:$A"),E$1)+sumifs(indirect("'"&amp;$A13&amp;"'!"&amp;"$B:$B"),indirect("'"&amp;$A13&amp;"'!"&amp;"$A:$A"),E$2))/$G13)&gt;0,(sumifs(indirect("'"&amp;$A13&amp;"'!"&amp;"$B:$B"),indirect("'"&amp;$A13&amp;"'!"&amp;"$A:$A"),E$1)+sumifs(indirect("'"&amp;$A13&amp;"'!"&amp;"$B:$B"),indirect("'"&amp;$A13&amp;"'!"&amp;"$A:$A"),E$2))/$G13,Parameters!$B$2*indirect("'"&amp;$A13&amp;"'!"&amp;"$F$2")/($F13+$G13/Parameters!$B$1))</f>
        <v>#DIV/0!</v>
      </c>
      <c r="F13" s="8">
        <f t="shared" si="1"/>
        <v>3</v>
      </c>
      <c r="G13" s="8">
        <f t="shared" si="2"/>
        <v>0</v>
      </c>
      <c r="H13" s="8" t="str">
        <f>Parameters!$B$3*if(isnumber(indirect("'"&amp;$A13&amp;"'!"&amp;"$F$3")),indirect("'"&amp;$A13&amp;"'!"&amp;"$F$3"),sumifs(indirect("'"&amp;$A13&amp;"'!"&amp;"$B:$B"),indirect("'"&amp;$A13&amp;"'!"&amp;"$A:$A"),"&gt;="&amp;H$1,indirect("'"&amp;$A13&amp;"'!"&amp;"$A:$A"),"&lt;="&amp;H$2))/($L13+$M13/Parameters!$B$1)</f>
        <v>#DIV/0!</v>
      </c>
      <c r="I13" s="8" t="str">
        <f>$J13*Parameters!$B$3</f>
        <v>#DIV/0!</v>
      </c>
      <c r="J13" s="8" t="str">
        <f>if((sumifs(indirect("'"&amp;$A13&amp;"'!"&amp;"$B:$B"),indirect("'"&amp;$A13&amp;"'!"&amp;"$A:$A"),"&gt;"&amp;J$1,indirect("'"&amp;$A13&amp;"'!"&amp;"$A:$A"),"&lt;"&amp;J$2)/$L13)&gt;0,sumifs(indirect("'"&amp;$A13&amp;"'!"&amp;"$B:$B"),indirect("'"&amp;$A13&amp;"'!"&amp;"$A:$A"),"&gt;"&amp;J$1,indirect("'"&amp;$A13&amp;"'!"&amp;"$A:$A"),"&lt;"&amp;J$2)/$L13,indirect("'"&amp;$A13&amp;"'!"&amp;"$F$3")/($L13+$M13/Parameters!$B$1))</f>
        <v>#DIV/0!</v>
      </c>
      <c r="K13" s="8" t="str">
        <f>if(((sumifs(indirect("'"&amp;$A13&amp;"'!"&amp;"$B:$B"),indirect("'"&amp;$A13&amp;"'!"&amp;"$A:$A"),K$1)+sumifs(indirect("'"&amp;$A13&amp;"'!"&amp;"$B:$B"),indirect("'"&amp;$A13&amp;"'!"&amp;"$A:$A"),K$2))/$M13)&gt;0,(sumifs(indirect("'"&amp;$A13&amp;"'!"&amp;"$B:$B"),indirect("'"&amp;$A13&amp;"'!"&amp;"$A:$A"),K$1)+sumifs(indirect("'"&amp;$A13&amp;"'!"&amp;"$B:$B"),indirect("'"&amp;$A13&amp;"'!"&amp;"$A:$A"),K$2))/$M13,Parameters!$B$2*indirect("'"&amp;$A13&amp;"'!"&amp;"$F$3")/($L13+$M13/Parameters!$B$1))</f>
        <v>#DIV/0!</v>
      </c>
      <c r="L13" s="8" t="str">
        <f t="shared" si="3"/>
        <v/>
      </c>
      <c r="M13" s="8" t="str">
        <f t="shared" si="4"/>
        <v/>
      </c>
      <c r="N13" s="3"/>
      <c r="O13" s="3"/>
    </row>
    <row r="14">
      <c r="A14" s="5" t="s">
        <v>45</v>
      </c>
      <c r="B14" s="8">
        <f>Parameters!$B$3*if(isnumber(indirect("'"&amp;$A14&amp;"'!"&amp;"$F$2")),indirect("'"&amp;$A14&amp;"'!"&amp;"$F$2"),sumifs(indirect("'"&amp;$A14&amp;"'!"&amp;"$B:$B"),indirect("'"&amp;$A14&amp;"'!"&amp;"$A:$A"),"&gt;="&amp;B$1,indirect("'"&amp;$A14&amp;"'!"&amp;"$A:$A"),"&lt;="&amp;B$2))/($F14+$G14/Parameters!$B$1)</f>
        <v>119000</v>
      </c>
      <c r="C14" s="8">
        <f>$D14*Parameters!$B$3</f>
        <v>119000</v>
      </c>
      <c r="D14" s="8">
        <f>if((sumifs(indirect("'"&amp;$A14&amp;"'!"&amp;"$B:$B"),indirect("'"&amp;$A14&amp;"'!"&amp;"$A:$A"),"&gt;"&amp;D$1,indirect("'"&amp;$A14&amp;"'!"&amp;"$A:$A"),"&lt;"&amp;D$2)/$F14)&gt;0,sumifs(indirect("'"&amp;$A14&amp;"'!"&amp;"$B:$B"),indirect("'"&amp;$A14&amp;"'!"&amp;"$A:$A"),"&gt;"&amp;D$1,indirect("'"&amp;$A14&amp;"'!"&amp;"$A:$A"),"&lt;"&amp;D$2)/$F14,indirect("'"&amp;$A14&amp;"'!"&amp;"$F$2")/($F14+$G14/Parameters!$B$1))</f>
        <v>21000</v>
      </c>
      <c r="E14" s="8" t="str">
        <f>if(((sumifs(indirect("'"&amp;$A14&amp;"'!"&amp;"$B:$B"),indirect("'"&amp;$A14&amp;"'!"&amp;"$A:$A"),E$1)+sumifs(indirect("'"&amp;$A14&amp;"'!"&amp;"$B:$B"),indirect("'"&amp;$A14&amp;"'!"&amp;"$A:$A"),E$2))/$G14)&gt;0,(sumifs(indirect("'"&amp;$A14&amp;"'!"&amp;"$B:$B"),indirect("'"&amp;$A14&amp;"'!"&amp;"$A:$A"),E$1)+sumifs(indirect("'"&amp;$A14&amp;"'!"&amp;"$B:$B"),indirect("'"&amp;$A14&amp;"'!"&amp;"$A:$A"),E$2))/$G14,Parameters!$B$2*indirect("'"&amp;$A14&amp;"'!"&amp;"$F$2")/($F14+$G14/Parameters!$B$1))</f>
        <v>#DIV/0!</v>
      </c>
      <c r="F14" s="8">
        <f t="shared" si="1"/>
        <v>1</v>
      </c>
      <c r="G14" s="8" t="str">
        <f t="shared" si="2"/>
        <v/>
      </c>
      <c r="H14" s="8">
        <f>Parameters!$B$3*if(isnumber(indirect("'"&amp;$A14&amp;"'!"&amp;"$F$3")),indirect("'"&amp;$A14&amp;"'!"&amp;"$F$3"),sumifs(indirect("'"&amp;$A14&amp;"'!"&amp;"$B:$B"),indirect("'"&amp;$A14&amp;"'!"&amp;"$A:$A"),"&gt;="&amp;H$1,indirect("'"&amp;$A14&amp;"'!"&amp;"$A:$A"),"&lt;="&amp;H$2))/($L14+$M14/Parameters!$B$1)</f>
        <v>165750</v>
      </c>
      <c r="I14" s="8">
        <f>$J14*Parameters!$B$3</f>
        <v>119000</v>
      </c>
      <c r="J14" s="8">
        <f>if((sumifs(indirect("'"&amp;$A14&amp;"'!"&amp;"$B:$B"),indirect("'"&amp;$A14&amp;"'!"&amp;"$A:$A"),"&gt;"&amp;J$1,indirect("'"&amp;$A14&amp;"'!"&amp;"$A:$A"),"&lt;"&amp;J$2)/$L14)&gt;0,sumifs(indirect("'"&amp;$A14&amp;"'!"&amp;"$B:$B"),indirect("'"&amp;$A14&amp;"'!"&amp;"$A:$A"),"&gt;"&amp;J$1,indirect("'"&amp;$A14&amp;"'!"&amp;"$A:$A"),"&lt;"&amp;J$2)/$L14,indirect("'"&amp;$A14&amp;"'!"&amp;"$F$3")/($L14+$M14/Parameters!$B$1))</f>
        <v>21000</v>
      </c>
      <c r="K14" s="8">
        <f>if(((sumifs(indirect("'"&amp;$A14&amp;"'!"&amp;"$B:$B"),indirect("'"&amp;$A14&amp;"'!"&amp;"$A:$A"),K$1)+sumifs(indirect("'"&amp;$A14&amp;"'!"&amp;"$B:$B"),indirect("'"&amp;$A14&amp;"'!"&amp;"$A:$A"),K$2))/$M14)&gt;0,(sumifs(indirect("'"&amp;$A14&amp;"'!"&amp;"$B:$B"),indirect("'"&amp;$A14&amp;"'!"&amp;"$A:$A"),K$1)+sumifs(indirect("'"&amp;$A14&amp;"'!"&amp;"$B:$B"),indirect("'"&amp;$A14&amp;"'!"&amp;"$A:$A"),K$2))/$M14,Parameters!$B$2*indirect("'"&amp;$A14&amp;"'!"&amp;"$F$3")/($L14+$M14/Parameters!$B$1))</f>
        <v>18000</v>
      </c>
      <c r="L14" s="8">
        <f t="shared" si="3"/>
        <v>1</v>
      </c>
      <c r="M14" s="8">
        <f t="shared" si="4"/>
        <v>1</v>
      </c>
    </row>
    <row r="15">
      <c r="A15" s="5" t="s">
        <v>46</v>
      </c>
      <c r="B15" s="8">
        <f>Parameters!$B$3*if(isnumber(indirect("'"&amp;$A15&amp;"'!"&amp;"$F$2")),indirect("'"&amp;$A15&amp;"'!"&amp;"$F$2"),sumifs(indirect("'"&amp;$A15&amp;"'!"&amp;"$B:$B"),indirect("'"&amp;$A15&amp;"'!"&amp;"$A:$A"),"&gt;="&amp;B$1,indirect("'"&amp;$A15&amp;"'!"&amp;"$A:$A"),"&lt;="&amp;B$2))/($F15+$G15/Parameters!$B$1)</f>
        <v>25495</v>
      </c>
      <c r="C15" s="8">
        <f>$D15*Parameters!$B$3</f>
        <v>25495</v>
      </c>
      <c r="D15" s="8">
        <f>if((sumifs(indirect("'"&amp;$A15&amp;"'!"&amp;"$B:$B"),indirect("'"&amp;$A15&amp;"'!"&amp;"$A:$A"),"&gt;"&amp;D$1,indirect("'"&amp;$A15&amp;"'!"&amp;"$A:$A"),"&lt;"&amp;D$2)/$F15)&gt;0,sumifs(indirect("'"&amp;$A15&amp;"'!"&amp;"$B:$B"),indirect("'"&amp;$A15&amp;"'!"&amp;"$A:$A"),"&gt;"&amp;D$1,indirect("'"&amp;$A15&amp;"'!"&amp;"$A:$A"),"&lt;"&amp;D$2)/$F15,indirect("'"&amp;$A15&amp;"'!"&amp;"$F$2")/($F15+$G15/Parameters!$B$1))</f>
        <v>4499.117647</v>
      </c>
      <c r="E15" s="8">
        <f>if(((sumifs(indirect("'"&amp;$A15&amp;"'!"&amp;"$B:$B"),indirect("'"&amp;$A15&amp;"'!"&amp;"$A:$A"),E$1)+sumifs(indirect("'"&amp;$A15&amp;"'!"&amp;"$B:$B"),indirect("'"&amp;$A15&amp;"'!"&amp;"$A:$A"),E$2))/$G15)&gt;0,(sumifs(indirect("'"&amp;$A15&amp;"'!"&amp;"$B:$B"),indirect("'"&amp;$A15&amp;"'!"&amp;"$A:$A"),E$1)+sumifs(indirect("'"&amp;$A15&amp;"'!"&amp;"$B:$B"),indirect("'"&amp;$A15&amp;"'!"&amp;"$A:$A"),E$2))/$G15,Parameters!$B$2*indirect("'"&amp;$A15&amp;"'!"&amp;"$F$2")/($F15+$G15/Parameters!$B$1))</f>
        <v>1499.705882</v>
      </c>
      <c r="F15" s="8">
        <f t="shared" si="1"/>
        <v>5</v>
      </c>
      <c r="G15" s="8">
        <f t="shared" si="2"/>
        <v>2</v>
      </c>
      <c r="H15" s="8" t="str">
        <f>Parameters!$B$3*if(isnumber(indirect("'"&amp;$A15&amp;"'!"&amp;"$F$3")),indirect("'"&amp;$A15&amp;"'!"&amp;"$F$3"),sumifs(indirect("'"&amp;$A15&amp;"'!"&amp;"$B:$B"),indirect("'"&amp;$A15&amp;"'!"&amp;"$A:$A"),"&gt;="&amp;H$1,indirect("'"&amp;$A15&amp;"'!"&amp;"$A:$A"),"&lt;="&amp;H$2))/($L15+$M15/Parameters!$B$1)</f>
        <v>#DIV/0!</v>
      </c>
      <c r="I15" s="8" t="str">
        <f>$J15*Parameters!$B$3</f>
        <v>#DIV/0!</v>
      </c>
      <c r="J15" s="8" t="str">
        <f>if((sumifs(indirect("'"&amp;$A15&amp;"'!"&amp;"$B:$B"),indirect("'"&amp;$A15&amp;"'!"&amp;"$A:$A"),"&gt;"&amp;J$1,indirect("'"&amp;$A15&amp;"'!"&amp;"$A:$A"),"&lt;"&amp;J$2)/$L15)&gt;0,sumifs(indirect("'"&amp;$A15&amp;"'!"&amp;"$B:$B"),indirect("'"&amp;$A15&amp;"'!"&amp;"$A:$A"),"&gt;"&amp;J$1,indirect("'"&amp;$A15&amp;"'!"&amp;"$A:$A"),"&lt;"&amp;J$2)/$L15,indirect("'"&amp;$A15&amp;"'!"&amp;"$F$3")/($L15+$M15/Parameters!$B$1))</f>
        <v>#DIV/0!</v>
      </c>
      <c r="K15" s="8" t="str">
        <f>if(((sumifs(indirect("'"&amp;$A15&amp;"'!"&amp;"$B:$B"),indirect("'"&amp;$A15&amp;"'!"&amp;"$A:$A"),K$1)+sumifs(indirect("'"&amp;$A15&amp;"'!"&amp;"$B:$B"),indirect("'"&amp;$A15&amp;"'!"&amp;"$A:$A"),K$2))/$M15)&gt;0,(sumifs(indirect("'"&amp;$A15&amp;"'!"&amp;"$B:$B"),indirect("'"&amp;$A15&amp;"'!"&amp;"$A:$A"),K$1)+sumifs(indirect("'"&amp;$A15&amp;"'!"&amp;"$B:$B"),indirect("'"&amp;$A15&amp;"'!"&amp;"$A:$A"),K$2))/$M15,Parameters!$B$2*indirect("'"&amp;$A15&amp;"'!"&amp;"$F$3")/($L15+$M15/Parameters!$B$1))</f>
        <v>#DIV/0!</v>
      </c>
      <c r="L15" s="8" t="str">
        <f t="shared" si="3"/>
        <v/>
      </c>
      <c r="M15" s="8" t="str">
        <f t="shared" si="4"/>
        <v/>
      </c>
    </row>
    <row r="16">
      <c r="A16" s="5" t="s">
        <v>48</v>
      </c>
      <c r="B16" s="8">
        <f>Parameters!$B$3*if(isnumber(indirect("'"&amp;$A16&amp;"'!"&amp;"$F$2")),indirect("'"&amp;$A16&amp;"'!"&amp;"$F$2"),sumifs(indirect("'"&amp;$A16&amp;"'!"&amp;"$B:$B"),indirect("'"&amp;$A16&amp;"'!"&amp;"$A:$A"),"&gt;="&amp;B$1,indirect("'"&amp;$A16&amp;"'!"&amp;"$A:$A"),"&lt;="&amp;B$2))/($F16+$G16/Parameters!$B$1)</f>
        <v>12073.4</v>
      </c>
      <c r="C16" s="8">
        <f>$D16*Parameters!$B$3</f>
        <v>12774.55556</v>
      </c>
      <c r="D16" s="8">
        <f>if((sumifs(indirect("'"&amp;$A16&amp;"'!"&amp;"$B:$B"),indirect("'"&amp;$A16&amp;"'!"&amp;"$A:$A"),"&gt;"&amp;D$1,indirect("'"&amp;$A16&amp;"'!"&amp;"$A:$A"),"&lt;"&amp;D$2)/$F16)&gt;0,sumifs(indirect("'"&amp;$A16&amp;"'!"&amp;"$B:$B"),indirect("'"&amp;$A16&amp;"'!"&amp;"$A:$A"),"&gt;"&amp;D$1,indirect("'"&amp;$A16&amp;"'!"&amp;"$A:$A"),"&lt;"&amp;D$2)/$F16,indirect("'"&amp;$A16&amp;"'!"&amp;"$F$2")/($F16+$G16/Parameters!$B$1))</f>
        <v>2254.333333</v>
      </c>
      <c r="E16" s="8">
        <f>if(((sumifs(indirect("'"&amp;$A16&amp;"'!"&amp;"$B:$B"),indirect("'"&amp;$A16&amp;"'!"&amp;"$A:$A"),E$1)+sumifs(indirect("'"&amp;$A16&amp;"'!"&amp;"$B:$B"),indirect("'"&amp;$A16&amp;"'!"&amp;"$A:$A"),E$2))/$G16)&gt;0,(sumifs(indirect("'"&amp;$A16&amp;"'!"&amp;"$B:$B"),indirect("'"&amp;$A16&amp;"'!"&amp;"$A:$A"),E$1)+sumifs(indirect("'"&amp;$A16&amp;"'!"&amp;"$B:$B"),indirect("'"&amp;$A16&amp;"'!"&amp;"$A:$A"),E$2))/$G16,Parameters!$B$2*indirect("'"&amp;$A16&amp;"'!"&amp;"$F$2")/($F16+$G16/Parameters!$B$1))</f>
        <v>339</v>
      </c>
      <c r="F16" s="8">
        <f t="shared" si="1"/>
        <v>3</v>
      </c>
      <c r="G16" s="8">
        <f t="shared" si="2"/>
        <v>1</v>
      </c>
      <c r="H16" s="8" t="str">
        <f>Parameters!$B$3*if(isnumber(indirect("'"&amp;$A16&amp;"'!"&amp;"$F$3")),indirect("'"&amp;$A16&amp;"'!"&amp;"$F$3"),sumifs(indirect("'"&amp;$A16&amp;"'!"&amp;"$B:$B"),indirect("'"&amp;$A16&amp;"'!"&amp;"$A:$A"),"&gt;="&amp;H$1,indirect("'"&amp;$A16&amp;"'!"&amp;"$A:$A"),"&lt;="&amp;H$2))/($L16+$M16/Parameters!$B$1)</f>
        <v>#DIV/0!</v>
      </c>
      <c r="I16" s="8" t="str">
        <f>$J16*Parameters!$B$3</f>
        <v>#DIV/0!</v>
      </c>
      <c r="J16" s="8" t="str">
        <f>if((sumifs(indirect("'"&amp;$A16&amp;"'!"&amp;"$B:$B"),indirect("'"&amp;$A16&amp;"'!"&amp;"$A:$A"),"&gt;"&amp;J$1,indirect("'"&amp;$A16&amp;"'!"&amp;"$A:$A"),"&lt;"&amp;J$2)/$L16)&gt;0,sumifs(indirect("'"&amp;$A16&amp;"'!"&amp;"$B:$B"),indirect("'"&amp;$A16&amp;"'!"&amp;"$A:$A"),"&gt;"&amp;J$1,indirect("'"&amp;$A16&amp;"'!"&amp;"$A:$A"),"&lt;"&amp;J$2)/$L16,indirect("'"&amp;$A16&amp;"'!"&amp;"$F$3")/($L16+$M16/Parameters!$B$1))</f>
        <v>#DIV/0!</v>
      </c>
      <c r="K16" s="8" t="str">
        <f>if(((sumifs(indirect("'"&amp;$A16&amp;"'!"&amp;"$B:$B"),indirect("'"&amp;$A16&amp;"'!"&amp;"$A:$A"),K$1)+sumifs(indirect("'"&amp;$A16&amp;"'!"&amp;"$B:$B"),indirect("'"&amp;$A16&amp;"'!"&amp;"$A:$A"),K$2))/$M16)&gt;0,(sumifs(indirect("'"&amp;$A16&amp;"'!"&amp;"$B:$B"),indirect("'"&amp;$A16&amp;"'!"&amp;"$A:$A"),K$1)+sumifs(indirect("'"&amp;$A16&amp;"'!"&amp;"$B:$B"),indirect("'"&amp;$A16&amp;"'!"&amp;"$A:$A"),K$2))/$M16,Parameters!$B$2*indirect("'"&amp;$A16&amp;"'!"&amp;"$F$3")/($L16+$M16/Parameters!$B$1))</f>
        <v>#DIV/0!</v>
      </c>
      <c r="L16" s="8" t="str">
        <f t="shared" si="3"/>
        <v/>
      </c>
      <c r="M16" s="8" t="str">
        <f t="shared" si="4"/>
        <v/>
      </c>
    </row>
    <row r="17">
      <c r="A17" s="5" t="s">
        <v>49</v>
      </c>
      <c r="B17" s="8">
        <f>Parameters!$B$3*if(isnumber(indirect("'"&amp;$A17&amp;"'!"&amp;"$F$2")),indirect("'"&amp;$A17&amp;"'!"&amp;"$F$2"),sumifs(indirect("'"&amp;$A17&amp;"'!"&amp;"$B:$B"),indirect("'"&amp;$A17&amp;"'!"&amp;"$A:$A"),"&gt;="&amp;B$1,indirect("'"&amp;$A17&amp;"'!"&amp;"$A:$A"),"&lt;="&amp;B$2))/($F17+$G17/Parameters!$B$1)</f>
        <v>67116</v>
      </c>
      <c r="C17" s="8">
        <f>$D17*Parameters!$B$3</f>
        <v>67116</v>
      </c>
      <c r="D17" s="8">
        <f>if((sumifs(indirect("'"&amp;$A17&amp;"'!"&amp;"$B:$B"),indirect("'"&amp;$A17&amp;"'!"&amp;"$A:$A"),"&gt;"&amp;D$1,indirect("'"&amp;$A17&amp;"'!"&amp;"$A:$A"),"&lt;"&amp;D$2)/$F17)&gt;0,sumifs(indirect("'"&amp;$A17&amp;"'!"&amp;"$B:$B"),indirect("'"&amp;$A17&amp;"'!"&amp;"$A:$A"),"&gt;"&amp;D$1,indirect("'"&amp;$A17&amp;"'!"&amp;"$A:$A"),"&lt;"&amp;D$2)/$F17,indirect("'"&amp;$A17&amp;"'!"&amp;"$F$2")/($F17+$G17/Parameters!$B$1))</f>
        <v>11844</v>
      </c>
      <c r="E17" s="8">
        <f>if(((sumifs(indirect("'"&amp;$A17&amp;"'!"&amp;"$B:$B"),indirect("'"&amp;$A17&amp;"'!"&amp;"$A:$A"),E$1)+sumifs(indirect("'"&amp;$A17&amp;"'!"&amp;"$B:$B"),indirect("'"&amp;$A17&amp;"'!"&amp;"$A:$A"),E$2))/$G17)&gt;0,(sumifs(indirect("'"&amp;$A17&amp;"'!"&amp;"$B:$B"),indirect("'"&amp;$A17&amp;"'!"&amp;"$A:$A"),E$1)+sumifs(indirect("'"&amp;$A17&amp;"'!"&amp;"$B:$B"),indirect("'"&amp;$A17&amp;"'!"&amp;"$A:$A"),E$2))/$G17,Parameters!$B$2*indirect("'"&amp;$A17&amp;"'!"&amp;"$F$2")/($F17+$G17/Parameters!$B$1))</f>
        <v>3948</v>
      </c>
      <c r="F17" s="8">
        <f t="shared" si="1"/>
        <v>5</v>
      </c>
      <c r="G17" s="8">
        <f t="shared" si="2"/>
        <v>2</v>
      </c>
      <c r="H17" s="8" t="str">
        <f>Parameters!$B$3*if(isnumber(indirect("'"&amp;$A17&amp;"'!"&amp;"$F$3")),indirect("'"&amp;$A17&amp;"'!"&amp;"$F$3"),sumifs(indirect("'"&amp;$A17&amp;"'!"&amp;"$B:$B"),indirect("'"&amp;$A17&amp;"'!"&amp;"$A:$A"),"&gt;="&amp;H$1,indirect("'"&amp;$A17&amp;"'!"&amp;"$A:$A"),"&lt;="&amp;H$2))/($L17+$M17/Parameters!$B$1)</f>
        <v>#DIV/0!</v>
      </c>
      <c r="I17" s="8" t="str">
        <f>$J17*Parameters!$B$3</f>
        <v>#DIV/0!</v>
      </c>
      <c r="J17" s="8" t="str">
        <f>if((sumifs(indirect("'"&amp;$A17&amp;"'!"&amp;"$B:$B"),indirect("'"&amp;$A17&amp;"'!"&amp;"$A:$A"),"&gt;"&amp;J$1,indirect("'"&amp;$A17&amp;"'!"&amp;"$A:$A"),"&lt;"&amp;J$2)/$L17)&gt;0,sumifs(indirect("'"&amp;$A17&amp;"'!"&amp;"$B:$B"),indirect("'"&amp;$A17&amp;"'!"&amp;"$A:$A"),"&gt;"&amp;J$1,indirect("'"&amp;$A17&amp;"'!"&amp;"$A:$A"),"&lt;"&amp;J$2)/$L17,indirect("'"&amp;$A17&amp;"'!"&amp;"$F$3")/($L17+$M17/Parameters!$B$1))</f>
        <v>#DIV/0!</v>
      </c>
      <c r="K17" s="8" t="str">
        <f>if(((sumifs(indirect("'"&amp;$A17&amp;"'!"&amp;"$B:$B"),indirect("'"&amp;$A17&amp;"'!"&amp;"$A:$A"),K$1)+sumifs(indirect("'"&amp;$A17&amp;"'!"&amp;"$B:$B"),indirect("'"&amp;$A17&amp;"'!"&amp;"$A:$A"),K$2))/$M17)&gt;0,(sumifs(indirect("'"&amp;$A17&amp;"'!"&amp;"$B:$B"),indirect("'"&amp;$A17&amp;"'!"&amp;"$A:$A"),K$1)+sumifs(indirect("'"&amp;$A17&amp;"'!"&amp;"$B:$B"),indirect("'"&amp;$A17&amp;"'!"&amp;"$A:$A"),K$2))/$M17,Parameters!$B$2*indirect("'"&amp;$A17&amp;"'!"&amp;"$F$3")/($L17+$M17/Parameters!$B$1))</f>
        <v>#DIV/0!</v>
      </c>
      <c r="L17" s="8" t="str">
        <f t="shared" si="3"/>
        <v/>
      </c>
      <c r="M17" s="8" t="str">
        <f t="shared" si="4"/>
        <v/>
      </c>
    </row>
    <row r="18">
      <c r="A18" s="5" t="s">
        <v>50</v>
      </c>
      <c r="B18" s="8" t="str">
        <f>Parameters!$B$3*if(isnumber(indirect("'"&amp;$A18&amp;"'!"&amp;"$F$2")),indirect("'"&amp;$A18&amp;"'!"&amp;"$F$2"),sumifs(indirect("'"&amp;$A18&amp;"'!"&amp;"$B:$B"),indirect("'"&amp;$A18&amp;"'!"&amp;"$A:$A"),"&gt;="&amp;B$1,indirect("'"&amp;$A18&amp;"'!"&amp;"$A:$A"),"&lt;="&amp;B$2))/($F18+$G18/Parameters!$B$1)</f>
        <v>#DIV/0!</v>
      </c>
      <c r="C18" s="8" t="str">
        <f>$D18*Parameters!$B$3</f>
        <v>#DIV/0!</v>
      </c>
      <c r="D18" s="8" t="str">
        <f>if((sumifs(indirect("'"&amp;$A18&amp;"'!"&amp;"$B:$B"),indirect("'"&amp;$A18&amp;"'!"&amp;"$A:$A"),"&gt;"&amp;D$1,indirect("'"&amp;$A18&amp;"'!"&amp;"$A:$A"),"&lt;"&amp;D$2)/$F18)&gt;0,sumifs(indirect("'"&amp;$A18&amp;"'!"&amp;"$B:$B"),indirect("'"&amp;$A18&amp;"'!"&amp;"$A:$A"),"&gt;"&amp;D$1,indirect("'"&amp;$A18&amp;"'!"&amp;"$A:$A"),"&lt;"&amp;D$2)/$F18,indirect("'"&amp;$A18&amp;"'!"&amp;"$F$2")/($F18+$G18/Parameters!$B$1))</f>
        <v>#DIV/0!</v>
      </c>
      <c r="E18" s="8" t="str">
        <f>if(((sumifs(indirect("'"&amp;$A18&amp;"'!"&amp;"$B:$B"),indirect("'"&amp;$A18&amp;"'!"&amp;"$A:$A"),E$1)+sumifs(indirect("'"&amp;$A18&amp;"'!"&amp;"$B:$B"),indirect("'"&amp;$A18&amp;"'!"&amp;"$A:$A"),E$2))/$G18)&gt;0,(sumifs(indirect("'"&amp;$A18&amp;"'!"&amp;"$B:$B"),indirect("'"&amp;$A18&amp;"'!"&amp;"$A:$A"),E$1)+sumifs(indirect("'"&amp;$A18&amp;"'!"&amp;"$B:$B"),indirect("'"&amp;$A18&amp;"'!"&amp;"$A:$A"),E$2))/$G18,Parameters!$B$2*indirect("'"&amp;$A18&amp;"'!"&amp;"$F$2")/($F18+$G18/Parameters!$B$1))</f>
        <v>#DIV/0!</v>
      </c>
      <c r="F18" s="8" t="str">
        <f t="shared" si="1"/>
        <v/>
      </c>
      <c r="G18" s="8" t="str">
        <f t="shared" si="2"/>
        <v/>
      </c>
      <c r="H18" s="8" t="str">
        <f>Parameters!$B$3*if(isnumber(indirect("'"&amp;$A18&amp;"'!"&amp;"$F$3")),indirect("'"&amp;$A18&amp;"'!"&amp;"$F$3"),sumifs(indirect("'"&amp;$A18&amp;"'!"&amp;"$B:$B"),indirect("'"&amp;$A18&amp;"'!"&amp;"$A:$A"),"&gt;="&amp;H$1,indirect("'"&amp;$A18&amp;"'!"&amp;"$A:$A"),"&lt;="&amp;H$2))/($L18+$M18/Parameters!$B$1)</f>
        <v>#DIV/0!</v>
      </c>
      <c r="I18" s="8" t="str">
        <f>$J18*Parameters!$B$3</f>
        <v>#DIV/0!</v>
      </c>
      <c r="J18" s="8" t="str">
        <f>if((sumifs(indirect("'"&amp;$A18&amp;"'!"&amp;"$B:$B"),indirect("'"&amp;$A18&amp;"'!"&amp;"$A:$A"),"&gt;"&amp;J$1,indirect("'"&amp;$A18&amp;"'!"&amp;"$A:$A"),"&lt;"&amp;J$2)/$L18)&gt;0,sumifs(indirect("'"&amp;$A18&amp;"'!"&amp;"$B:$B"),indirect("'"&amp;$A18&amp;"'!"&amp;"$A:$A"),"&gt;"&amp;J$1,indirect("'"&amp;$A18&amp;"'!"&amp;"$A:$A"),"&lt;"&amp;J$2)/$L18,indirect("'"&amp;$A18&amp;"'!"&amp;"$F$3")/($L18+$M18/Parameters!$B$1))</f>
        <v>#DIV/0!</v>
      </c>
      <c r="K18" s="8" t="str">
        <f>if(((sumifs(indirect("'"&amp;$A18&amp;"'!"&amp;"$B:$B"),indirect("'"&amp;$A18&amp;"'!"&amp;"$A:$A"),K$1)+sumifs(indirect("'"&amp;$A18&amp;"'!"&amp;"$B:$B"),indirect("'"&amp;$A18&amp;"'!"&amp;"$A:$A"),K$2))/$M18)&gt;0,(sumifs(indirect("'"&amp;$A18&amp;"'!"&amp;"$B:$B"),indirect("'"&amp;$A18&amp;"'!"&amp;"$A:$A"),K$1)+sumifs(indirect("'"&amp;$A18&amp;"'!"&amp;"$B:$B"),indirect("'"&amp;$A18&amp;"'!"&amp;"$A:$A"),K$2))/$M18,Parameters!$B$2*indirect("'"&amp;$A18&amp;"'!"&amp;"$F$3")/($L18+$M18/Parameters!$B$1))</f>
        <v>#DIV/0!</v>
      </c>
      <c r="L18" s="8" t="str">
        <f t="shared" si="3"/>
        <v/>
      </c>
      <c r="M18" s="8" t="str">
        <f t="shared" si="4"/>
        <v/>
      </c>
    </row>
    <row r="19">
      <c r="A19" s="5" t="s">
        <v>51</v>
      </c>
      <c r="B19" s="8">
        <f>Parameters!$B$3*if(isnumber(indirect("'"&amp;$A19&amp;"'!"&amp;"$F$2")),indirect("'"&amp;$A19&amp;"'!"&amp;"$F$2"),sumifs(indirect("'"&amp;$A19&amp;"'!"&amp;"$B:$B"),indirect("'"&amp;$A19&amp;"'!"&amp;"$A:$A"),"&gt;="&amp;B$1,indirect("'"&amp;$A19&amp;"'!"&amp;"$A:$A"),"&lt;="&amp;B$2))/($F19+$G19/Parameters!$B$1)</f>
        <v>120888.8889</v>
      </c>
      <c r="C19" s="8">
        <f>$D19*Parameters!$B$3</f>
        <v>120888.8889</v>
      </c>
      <c r="D19" s="8">
        <f>if((sumifs(indirect("'"&amp;$A19&amp;"'!"&amp;"$B:$B"),indirect("'"&amp;$A19&amp;"'!"&amp;"$A:$A"),"&gt;"&amp;D$1,indirect("'"&amp;$A19&amp;"'!"&amp;"$A:$A"),"&lt;"&amp;D$2)/$F19)&gt;0,sumifs(indirect("'"&amp;$A19&amp;"'!"&amp;"$B:$B"),indirect("'"&amp;$A19&amp;"'!"&amp;"$A:$A"),"&gt;"&amp;D$1,indirect("'"&amp;$A19&amp;"'!"&amp;"$A:$A"),"&lt;"&amp;D$2)/$F19,indirect("'"&amp;$A19&amp;"'!"&amp;"$F$2")/($F19+$G19/Parameters!$B$1))</f>
        <v>21333.33333</v>
      </c>
      <c r="E19" s="8" t="str">
        <f>if(((sumifs(indirect("'"&amp;$A19&amp;"'!"&amp;"$B:$B"),indirect("'"&amp;$A19&amp;"'!"&amp;"$A:$A"),E$1)+sumifs(indirect("'"&amp;$A19&amp;"'!"&amp;"$B:$B"),indirect("'"&amp;$A19&amp;"'!"&amp;"$A:$A"),E$2))/$G19)&gt;0,(sumifs(indirect("'"&amp;$A19&amp;"'!"&amp;"$B:$B"),indirect("'"&amp;$A19&amp;"'!"&amp;"$A:$A"),E$1)+sumifs(indirect("'"&amp;$A19&amp;"'!"&amp;"$B:$B"),indirect("'"&amp;$A19&amp;"'!"&amp;"$A:$A"),E$2))/$G19,Parameters!$B$2*indirect("'"&amp;$A19&amp;"'!"&amp;"$F$2")/($F19+$G19/Parameters!$B$1))</f>
        <v>#DIV/0!</v>
      </c>
      <c r="F19" s="8">
        <f t="shared" si="1"/>
        <v>3</v>
      </c>
      <c r="G19" s="8">
        <f t="shared" si="2"/>
        <v>0</v>
      </c>
      <c r="H19" s="8" t="str">
        <f>Parameters!$B$3*if(isnumber(indirect("'"&amp;$A19&amp;"'!"&amp;"$F$3")),indirect("'"&amp;$A19&amp;"'!"&amp;"$F$3"),sumifs(indirect("'"&amp;$A19&amp;"'!"&amp;"$B:$B"),indirect("'"&amp;$A19&amp;"'!"&amp;"$A:$A"),"&gt;="&amp;H$1,indirect("'"&amp;$A19&amp;"'!"&amp;"$A:$A"),"&lt;="&amp;H$2))/($L19+$M19/Parameters!$B$1)</f>
        <v>#DIV/0!</v>
      </c>
      <c r="I19" s="8" t="str">
        <f>$J19*Parameters!$B$3</f>
        <v>#DIV/0!</v>
      </c>
      <c r="J19" s="8" t="str">
        <f>if((sumifs(indirect("'"&amp;$A19&amp;"'!"&amp;"$B:$B"),indirect("'"&amp;$A19&amp;"'!"&amp;"$A:$A"),"&gt;"&amp;J$1,indirect("'"&amp;$A19&amp;"'!"&amp;"$A:$A"),"&lt;"&amp;J$2)/$L19)&gt;0,sumifs(indirect("'"&amp;$A19&amp;"'!"&amp;"$B:$B"),indirect("'"&amp;$A19&amp;"'!"&amp;"$A:$A"),"&gt;"&amp;J$1,indirect("'"&amp;$A19&amp;"'!"&amp;"$A:$A"),"&lt;"&amp;J$2)/$L19,indirect("'"&amp;$A19&amp;"'!"&amp;"$F$3")/($L19+$M19/Parameters!$B$1))</f>
        <v>#DIV/0!</v>
      </c>
      <c r="K19" s="8" t="str">
        <f>if(((sumifs(indirect("'"&amp;$A19&amp;"'!"&amp;"$B:$B"),indirect("'"&amp;$A19&amp;"'!"&amp;"$A:$A"),K$1)+sumifs(indirect("'"&amp;$A19&amp;"'!"&amp;"$B:$B"),indirect("'"&amp;$A19&amp;"'!"&amp;"$A:$A"),K$2))/$M19)&gt;0,(sumifs(indirect("'"&amp;$A19&amp;"'!"&amp;"$B:$B"),indirect("'"&amp;$A19&amp;"'!"&amp;"$A:$A"),K$1)+sumifs(indirect("'"&amp;$A19&amp;"'!"&amp;"$B:$B"),indirect("'"&amp;$A19&amp;"'!"&amp;"$A:$A"),K$2))/$M19,Parameters!$B$2*indirect("'"&amp;$A19&amp;"'!"&amp;"$F$3")/($L19+$M19/Parameters!$B$1))</f>
        <v>#DIV/0!</v>
      </c>
      <c r="L19" s="8" t="str">
        <f t="shared" si="3"/>
        <v/>
      </c>
      <c r="M19" s="8" t="str">
        <f t="shared" si="4"/>
        <v/>
      </c>
    </row>
    <row r="20">
      <c r="A20" s="5" t="s">
        <v>52</v>
      </c>
      <c r="B20" s="8">
        <f>Parameters!$B$3*if(isnumber(indirect("'"&amp;$A20&amp;"'!"&amp;"$F$2")),indirect("'"&amp;$A20&amp;"'!"&amp;"$F$2"),sumifs(indirect("'"&amp;$A20&amp;"'!"&amp;"$B:$B"),indirect("'"&amp;$A20&amp;"'!"&amp;"$A:$A"),"&gt;="&amp;B$1,indirect("'"&amp;$A20&amp;"'!"&amp;"$A:$A"),"&lt;="&amp;B$2))/($F20+$G20/Parameters!$B$1)</f>
        <v>42656.77778</v>
      </c>
      <c r="C20" s="8">
        <f>$D20*Parameters!$B$3</f>
        <v>42656.77778</v>
      </c>
      <c r="D20" s="8">
        <f>if((sumifs(indirect("'"&amp;$A20&amp;"'!"&amp;"$B:$B"),indirect("'"&amp;$A20&amp;"'!"&amp;"$A:$A"),"&gt;"&amp;D$1,indirect("'"&amp;$A20&amp;"'!"&amp;"$A:$A"),"&lt;"&amp;D$2)/$F20)&gt;0,sumifs(indirect("'"&amp;$A20&amp;"'!"&amp;"$B:$B"),indirect("'"&amp;$A20&amp;"'!"&amp;"$A:$A"),"&gt;"&amp;D$1,indirect("'"&amp;$A20&amp;"'!"&amp;"$A:$A"),"&lt;"&amp;D$2)/$F20,indirect("'"&amp;$A20&amp;"'!"&amp;"$F$2")/($F20+$G20/Parameters!$B$1))</f>
        <v>7527.666667</v>
      </c>
      <c r="E20" s="8" t="str">
        <f>if(((sumifs(indirect("'"&amp;$A20&amp;"'!"&amp;"$B:$B"),indirect("'"&amp;$A20&amp;"'!"&amp;"$A:$A"),E$1)+sumifs(indirect("'"&amp;$A20&amp;"'!"&amp;"$B:$B"),indirect("'"&amp;$A20&amp;"'!"&amp;"$A:$A"),E$2))/$G20)&gt;0,(sumifs(indirect("'"&amp;$A20&amp;"'!"&amp;"$B:$B"),indirect("'"&amp;$A20&amp;"'!"&amp;"$A:$A"),E$1)+sumifs(indirect("'"&amp;$A20&amp;"'!"&amp;"$B:$B"),indirect("'"&amp;$A20&amp;"'!"&amp;"$A:$A"),E$2))/$G20,Parameters!$B$2*indirect("'"&amp;$A20&amp;"'!"&amp;"$F$2")/($F20+$G20/Parameters!$B$1))</f>
        <v>#DIV/0!</v>
      </c>
      <c r="F20" s="8">
        <f t="shared" si="1"/>
        <v>3</v>
      </c>
      <c r="G20" s="8">
        <f t="shared" si="2"/>
        <v>0</v>
      </c>
      <c r="H20" s="8" t="str">
        <f>Parameters!$B$3*if(isnumber(indirect("'"&amp;$A20&amp;"'!"&amp;"$F$3")),indirect("'"&amp;$A20&amp;"'!"&amp;"$F$3"),sumifs(indirect("'"&amp;$A20&amp;"'!"&amp;"$B:$B"),indirect("'"&amp;$A20&amp;"'!"&amp;"$A:$A"),"&gt;="&amp;H$1,indirect("'"&amp;$A20&amp;"'!"&amp;"$A:$A"),"&lt;="&amp;H$2))/($L20+$M20/Parameters!$B$1)</f>
        <v>#DIV/0!</v>
      </c>
      <c r="I20" s="8" t="str">
        <f>$J20*Parameters!$B$3</f>
        <v>#DIV/0!</v>
      </c>
      <c r="J20" s="8" t="str">
        <f>if((sumifs(indirect("'"&amp;$A20&amp;"'!"&amp;"$B:$B"),indirect("'"&amp;$A20&amp;"'!"&amp;"$A:$A"),"&gt;"&amp;J$1,indirect("'"&amp;$A20&amp;"'!"&amp;"$A:$A"),"&lt;"&amp;J$2)/$L20)&gt;0,sumifs(indirect("'"&amp;$A20&amp;"'!"&amp;"$B:$B"),indirect("'"&amp;$A20&amp;"'!"&amp;"$A:$A"),"&gt;"&amp;J$1,indirect("'"&amp;$A20&amp;"'!"&amp;"$A:$A"),"&lt;"&amp;J$2)/$L20,indirect("'"&amp;$A20&amp;"'!"&amp;"$F$3")/($L20+$M20/Parameters!$B$1))</f>
        <v>#DIV/0!</v>
      </c>
      <c r="K20" s="8" t="str">
        <f>if(((sumifs(indirect("'"&amp;$A20&amp;"'!"&amp;"$B:$B"),indirect("'"&amp;$A20&amp;"'!"&amp;"$A:$A"),K$1)+sumifs(indirect("'"&amp;$A20&amp;"'!"&amp;"$B:$B"),indirect("'"&amp;$A20&amp;"'!"&amp;"$A:$A"),K$2))/$M20)&gt;0,(sumifs(indirect("'"&amp;$A20&amp;"'!"&amp;"$B:$B"),indirect("'"&amp;$A20&amp;"'!"&amp;"$A:$A"),K$1)+sumifs(indirect("'"&amp;$A20&amp;"'!"&amp;"$B:$B"),indirect("'"&amp;$A20&amp;"'!"&amp;"$A:$A"),K$2))/$M20,Parameters!$B$2*indirect("'"&amp;$A20&amp;"'!"&amp;"$F$3")/($L20+$M20/Parameters!$B$1))</f>
        <v>#DIV/0!</v>
      </c>
      <c r="L20" s="8" t="str">
        <f t="shared" si="3"/>
        <v/>
      </c>
      <c r="M20" s="8" t="str">
        <f t="shared" si="4"/>
        <v/>
      </c>
    </row>
    <row r="21">
      <c r="A21" s="5" t="s">
        <v>53</v>
      </c>
      <c r="B21" s="8">
        <f>Parameters!$B$3*if(isnumber(indirect("'"&amp;$A21&amp;"'!"&amp;"$F$2")),indirect("'"&amp;$A21&amp;"'!"&amp;"$F$2"),sumifs(indirect("'"&amp;$A21&amp;"'!"&amp;"$B:$B"),indirect("'"&amp;$A21&amp;"'!"&amp;"$A:$A"),"&gt;="&amp;B$1,indirect("'"&amp;$A21&amp;"'!"&amp;"$A:$A"),"&lt;="&amp;B$2))/($F21+$G21/Parameters!$B$1)</f>
        <v>12064.6875</v>
      </c>
      <c r="C21" s="8">
        <f>$D21*Parameters!$B$3</f>
        <v>12064.6875</v>
      </c>
      <c r="D21" s="8">
        <f>if((sumifs(indirect("'"&amp;$A21&amp;"'!"&amp;"$B:$B"),indirect("'"&amp;$A21&amp;"'!"&amp;"$A:$A"),"&gt;"&amp;D$1,indirect("'"&amp;$A21&amp;"'!"&amp;"$A:$A"),"&lt;"&amp;D$2)/$F21)&gt;0,sumifs(indirect("'"&amp;$A21&amp;"'!"&amp;"$B:$B"),indirect("'"&amp;$A21&amp;"'!"&amp;"$A:$A"),"&gt;"&amp;D$1,indirect("'"&amp;$A21&amp;"'!"&amp;"$A:$A"),"&lt;"&amp;D$2)/$F21,indirect("'"&amp;$A21&amp;"'!"&amp;"$F$2")/($F21+$G21/Parameters!$B$1))</f>
        <v>2129.0625</v>
      </c>
      <c r="E21" s="8">
        <f>if(((sumifs(indirect("'"&amp;$A21&amp;"'!"&amp;"$B:$B"),indirect("'"&amp;$A21&amp;"'!"&amp;"$A:$A"),E$1)+sumifs(indirect("'"&amp;$A21&amp;"'!"&amp;"$B:$B"),indirect("'"&amp;$A21&amp;"'!"&amp;"$A:$A"),E$2))/$G21)&gt;0,(sumifs(indirect("'"&amp;$A21&amp;"'!"&amp;"$B:$B"),indirect("'"&amp;$A21&amp;"'!"&amp;"$A:$A"),E$1)+sumifs(indirect("'"&amp;$A21&amp;"'!"&amp;"$B:$B"),indirect("'"&amp;$A21&amp;"'!"&amp;"$A:$A"),E$2))/$G21,Parameters!$B$2*indirect("'"&amp;$A21&amp;"'!"&amp;"$F$2")/($F21+$G21/Parameters!$B$1))</f>
        <v>709.6875</v>
      </c>
      <c r="F21" s="8">
        <f t="shared" si="1"/>
        <v>5</v>
      </c>
      <c r="G21" s="8">
        <f t="shared" si="2"/>
        <v>1</v>
      </c>
      <c r="H21" s="8" t="str">
        <f>Parameters!$B$3*if(isnumber(indirect("'"&amp;$A21&amp;"'!"&amp;"$F$3")),indirect("'"&amp;$A21&amp;"'!"&amp;"$F$3"),sumifs(indirect("'"&amp;$A21&amp;"'!"&amp;"$B:$B"),indirect("'"&amp;$A21&amp;"'!"&amp;"$A:$A"),"&gt;="&amp;H$1,indirect("'"&amp;$A21&amp;"'!"&amp;"$A:$A"),"&lt;="&amp;H$2))/($L21+$M21/Parameters!$B$1)</f>
        <v>#DIV/0!</v>
      </c>
      <c r="I21" s="8" t="str">
        <f>$J21*Parameters!$B$3</f>
        <v>#DIV/0!</v>
      </c>
      <c r="J21" s="8" t="str">
        <f>if((sumifs(indirect("'"&amp;$A21&amp;"'!"&amp;"$B:$B"),indirect("'"&amp;$A21&amp;"'!"&amp;"$A:$A"),"&gt;"&amp;J$1,indirect("'"&amp;$A21&amp;"'!"&amp;"$A:$A"),"&lt;"&amp;J$2)/$L21)&gt;0,sumifs(indirect("'"&amp;$A21&amp;"'!"&amp;"$B:$B"),indirect("'"&amp;$A21&amp;"'!"&amp;"$A:$A"),"&gt;"&amp;J$1,indirect("'"&amp;$A21&amp;"'!"&amp;"$A:$A"),"&lt;"&amp;J$2)/$L21,indirect("'"&amp;$A21&amp;"'!"&amp;"$F$3")/($L21+$M21/Parameters!$B$1))</f>
        <v>#DIV/0!</v>
      </c>
      <c r="K21" s="8" t="str">
        <f>if(((sumifs(indirect("'"&amp;$A21&amp;"'!"&amp;"$B:$B"),indirect("'"&amp;$A21&amp;"'!"&amp;"$A:$A"),K$1)+sumifs(indirect("'"&amp;$A21&amp;"'!"&amp;"$B:$B"),indirect("'"&amp;$A21&amp;"'!"&amp;"$A:$A"),K$2))/$M21)&gt;0,(sumifs(indirect("'"&amp;$A21&amp;"'!"&amp;"$B:$B"),indirect("'"&amp;$A21&amp;"'!"&amp;"$A:$A"),K$1)+sumifs(indirect("'"&amp;$A21&amp;"'!"&amp;"$B:$B"),indirect("'"&amp;$A21&amp;"'!"&amp;"$A:$A"),K$2))/$M21,Parameters!$B$2*indirect("'"&amp;$A21&amp;"'!"&amp;"$F$3")/($L21+$M21/Parameters!$B$1))</f>
        <v>#DIV/0!</v>
      </c>
      <c r="L21" s="8" t="str">
        <f t="shared" si="3"/>
        <v/>
      </c>
      <c r="M21" s="8" t="str">
        <f t="shared" si="4"/>
        <v/>
      </c>
    </row>
    <row r="22">
      <c r="A22" s="5" t="s">
        <v>54</v>
      </c>
      <c r="B22" s="8">
        <f>Parameters!$B$3*if(isnumber(indirect("'"&amp;$A22&amp;"'!"&amp;"$F$2")),indirect("'"&amp;$A22&amp;"'!"&amp;"$F$2"),sumifs(indirect("'"&amp;$A22&amp;"'!"&amp;"$B:$B"),indirect("'"&amp;$A22&amp;"'!"&amp;"$A:$A"),"&gt;="&amp;B$1,indirect("'"&amp;$A22&amp;"'!"&amp;"$A:$A"),"&lt;="&amp;B$2))/($F22+$G22/Parameters!$B$1)</f>
        <v>38021.71429</v>
      </c>
      <c r="C22" s="8">
        <f>$D22*Parameters!$B$3</f>
        <v>37159.16667</v>
      </c>
      <c r="D22" s="8">
        <f>if((sumifs(indirect("'"&amp;$A22&amp;"'!"&amp;"$B:$B"),indirect("'"&amp;$A22&amp;"'!"&amp;"$A:$A"),"&gt;"&amp;D$1,indirect("'"&amp;$A22&amp;"'!"&amp;"$A:$A"),"&lt;"&amp;D$2)/$F22)&gt;0,sumifs(indirect("'"&amp;$A22&amp;"'!"&amp;"$B:$B"),indirect("'"&amp;$A22&amp;"'!"&amp;"$A:$A"),"&gt;"&amp;D$1,indirect("'"&amp;$A22&amp;"'!"&amp;"$A:$A"),"&lt;"&amp;D$2)/$F22,indirect("'"&amp;$A22&amp;"'!"&amp;"$F$2")/($F22+$G22/Parameters!$B$1))</f>
        <v>6557.5</v>
      </c>
      <c r="E22" s="8">
        <f>if(((sumifs(indirect("'"&amp;$A22&amp;"'!"&amp;"$B:$B"),indirect("'"&amp;$A22&amp;"'!"&amp;"$A:$A"),E$1)+sumifs(indirect("'"&amp;$A22&amp;"'!"&amp;"$B:$B"),indirect("'"&amp;$A22&amp;"'!"&amp;"$A:$A"),E$2))/$G22)&gt;0,(sumifs(indirect("'"&amp;$A22&amp;"'!"&amp;"$B:$B"),indirect("'"&amp;$A22&amp;"'!"&amp;"$A:$A"),E$1)+sumifs(indirect("'"&amp;$A22&amp;"'!"&amp;"$B:$B"),indirect("'"&amp;$A22&amp;"'!"&amp;"$A:$A"),E$2))/$G22,Parameters!$B$2*indirect("'"&amp;$A22&amp;"'!"&amp;"$F$2")/($F22+$G22/Parameters!$B$1))</f>
        <v>4115</v>
      </c>
      <c r="F22" s="8">
        <f t="shared" si="1"/>
        <v>2</v>
      </c>
      <c r="G22" s="8">
        <f t="shared" si="2"/>
        <v>1</v>
      </c>
      <c r="H22" s="8" t="str">
        <f>Parameters!$B$3*if(isnumber(indirect("'"&amp;$A22&amp;"'!"&amp;"$F$3")),indirect("'"&amp;$A22&amp;"'!"&amp;"$F$3"),sumifs(indirect("'"&amp;$A22&amp;"'!"&amp;"$B:$B"),indirect("'"&amp;$A22&amp;"'!"&amp;"$A:$A"),"&gt;="&amp;H$1,indirect("'"&amp;$A22&amp;"'!"&amp;"$A:$A"),"&lt;="&amp;H$2))/($L22+$M22/Parameters!$B$1)</f>
        <v>#DIV/0!</v>
      </c>
      <c r="I22" s="8" t="str">
        <f>$J22*Parameters!$B$3</f>
        <v>#DIV/0!</v>
      </c>
      <c r="J22" s="8" t="str">
        <f>if((sumifs(indirect("'"&amp;$A22&amp;"'!"&amp;"$B:$B"),indirect("'"&amp;$A22&amp;"'!"&amp;"$A:$A"),"&gt;"&amp;J$1,indirect("'"&amp;$A22&amp;"'!"&amp;"$A:$A"),"&lt;"&amp;J$2)/$L22)&gt;0,sumifs(indirect("'"&amp;$A22&amp;"'!"&amp;"$B:$B"),indirect("'"&amp;$A22&amp;"'!"&amp;"$A:$A"),"&gt;"&amp;J$1,indirect("'"&amp;$A22&amp;"'!"&amp;"$A:$A"),"&lt;"&amp;J$2)/$L22,indirect("'"&amp;$A22&amp;"'!"&amp;"$F$3")/($L22+$M22/Parameters!$B$1))</f>
        <v>#DIV/0!</v>
      </c>
      <c r="K22" s="8" t="str">
        <f>if(((sumifs(indirect("'"&amp;$A22&amp;"'!"&amp;"$B:$B"),indirect("'"&amp;$A22&amp;"'!"&amp;"$A:$A"),K$1)+sumifs(indirect("'"&amp;$A22&amp;"'!"&amp;"$B:$B"),indirect("'"&amp;$A22&amp;"'!"&amp;"$A:$A"),K$2))/$M22)&gt;0,(sumifs(indirect("'"&amp;$A22&amp;"'!"&amp;"$B:$B"),indirect("'"&amp;$A22&amp;"'!"&amp;"$A:$A"),K$1)+sumifs(indirect("'"&amp;$A22&amp;"'!"&amp;"$B:$B"),indirect("'"&amp;$A22&amp;"'!"&amp;"$A:$A"),K$2))/$M22,Parameters!$B$2*indirect("'"&amp;$A22&amp;"'!"&amp;"$F$3")/($L22+$M22/Parameters!$B$1))</f>
        <v>#DIV/0!</v>
      </c>
      <c r="L22" s="8" t="str">
        <f t="shared" si="3"/>
        <v/>
      </c>
      <c r="M22" s="8" t="str">
        <f t="shared" si="4"/>
        <v/>
      </c>
    </row>
    <row r="23">
      <c r="A23" s="5" t="s">
        <v>55</v>
      </c>
      <c r="B23" s="8">
        <f>Parameters!$B$3*if(isnumber(indirect("'"&amp;$A23&amp;"'!"&amp;"$F$2")),indirect("'"&amp;$A23&amp;"'!"&amp;"$F$2"),sumifs(indirect("'"&amp;$A23&amp;"'!"&amp;"$B:$B"),indirect("'"&amp;$A23&amp;"'!"&amp;"$A:$A"),"&gt;="&amp;B$1,indirect("'"&amp;$A23&amp;"'!"&amp;"$A:$A"),"&lt;="&amp;B$2))/($F23+$G23/Parameters!$B$1)</f>
        <v>199750</v>
      </c>
      <c r="C23" s="8">
        <f>$D23*Parameters!$B$3</f>
        <v>48166.66667</v>
      </c>
      <c r="D23" s="8">
        <f>if((sumifs(indirect("'"&amp;$A23&amp;"'!"&amp;"$B:$B"),indirect("'"&amp;$A23&amp;"'!"&amp;"$A:$A"),"&gt;"&amp;D$1,indirect("'"&amp;$A23&amp;"'!"&amp;"$A:$A"),"&lt;"&amp;D$2)/$F23)&gt;0,sumifs(indirect("'"&amp;$A23&amp;"'!"&amp;"$B:$B"),indirect("'"&amp;$A23&amp;"'!"&amp;"$A:$A"),"&gt;"&amp;D$1,indirect("'"&amp;$A23&amp;"'!"&amp;"$A:$A"),"&lt;"&amp;D$2)/$F23,indirect("'"&amp;$A23&amp;"'!"&amp;"$F$2")/($F23+$G23/Parameters!$B$1))</f>
        <v>8500</v>
      </c>
      <c r="E23" s="8">
        <f>if(((sumifs(indirect("'"&amp;$A23&amp;"'!"&amp;"$B:$B"),indirect("'"&amp;$A23&amp;"'!"&amp;"$A:$A"),E$1)+sumifs(indirect("'"&amp;$A23&amp;"'!"&amp;"$B:$B"),indirect("'"&amp;$A23&amp;"'!"&amp;"$A:$A"),E$2))/$G23)&gt;0,(sumifs(indirect("'"&amp;$A23&amp;"'!"&amp;"$B:$B"),indirect("'"&amp;$A23&amp;"'!"&amp;"$A:$A"),E$1)+sumifs(indirect("'"&amp;$A23&amp;"'!"&amp;"$B:$B"),indirect("'"&amp;$A23&amp;"'!"&amp;"$A:$A"),E$2))/$G23,Parameters!$B$2*indirect("'"&amp;$A23&amp;"'!"&amp;"$F$2")/($F23+$G23/Parameters!$B$1))</f>
        <v>8500</v>
      </c>
      <c r="F23" s="8">
        <f t="shared" si="1"/>
        <v>1</v>
      </c>
      <c r="G23" s="8">
        <f t="shared" si="2"/>
        <v>1</v>
      </c>
      <c r="H23" s="8" t="str">
        <f>Parameters!$B$3*if(isnumber(indirect("'"&amp;$A23&amp;"'!"&amp;"$F$3")),indirect("'"&amp;$A23&amp;"'!"&amp;"$F$3"),sumifs(indirect("'"&amp;$A23&amp;"'!"&amp;"$B:$B"),indirect("'"&amp;$A23&amp;"'!"&amp;"$A:$A"),"&gt;="&amp;H$1,indirect("'"&amp;$A23&amp;"'!"&amp;"$A:$A"),"&lt;="&amp;H$2))/($L23+$M23/Parameters!$B$1)</f>
        <v>#DIV/0!</v>
      </c>
      <c r="I23" s="8" t="str">
        <f>$J23*Parameters!$B$3</f>
        <v>#DIV/0!</v>
      </c>
      <c r="J23" s="8" t="str">
        <f>if((sumifs(indirect("'"&amp;$A23&amp;"'!"&amp;"$B:$B"),indirect("'"&amp;$A23&amp;"'!"&amp;"$A:$A"),"&gt;"&amp;J$1,indirect("'"&amp;$A23&amp;"'!"&amp;"$A:$A"),"&lt;"&amp;J$2)/$L23)&gt;0,sumifs(indirect("'"&amp;$A23&amp;"'!"&amp;"$B:$B"),indirect("'"&amp;$A23&amp;"'!"&amp;"$A:$A"),"&gt;"&amp;J$1,indirect("'"&amp;$A23&amp;"'!"&amp;"$A:$A"),"&lt;"&amp;J$2)/$L23,indirect("'"&amp;$A23&amp;"'!"&amp;"$F$3")/($L23+$M23/Parameters!$B$1))</f>
        <v>#DIV/0!</v>
      </c>
      <c r="K23" s="8" t="str">
        <f>if(((sumifs(indirect("'"&amp;$A23&amp;"'!"&amp;"$B:$B"),indirect("'"&amp;$A23&amp;"'!"&amp;"$A:$A"),K$1)+sumifs(indirect("'"&amp;$A23&amp;"'!"&amp;"$B:$B"),indirect("'"&amp;$A23&amp;"'!"&amp;"$A:$A"),K$2))/$M23)&gt;0,(sumifs(indirect("'"&amp;$A23&amp;"'!"&amp;"$B:$B"),indirect("'"&amp;$A23&amp;"'!"&amp;"$A:$A"),K$1)+sumifs(indirect("'"&amp;$A23&amp;"'!"&amp;"$B:$B"),indirect("'"&amp;$A23&amp;"'!"&amp;"$A:$A"),K$2))/$M23,Parameters!$B$2*indirect("'"&amp;$A23&amp;"'!"&amp;"$F$3")/($L23+$M23/Parameters!$B$1))</f>
        <v>#DIV/0!</v>
      </c>
      <c r="L23" s="8" t="str">
        <f t="shared" si="3"/>
        <v/>
      </c>
      <c r="M23" s="8" t="str">
        <f t="shared" si="4"/>
        <v/>
      </c>
    </row>
    <row r="24">
      <c r="A24" s="5" t="s">
        <v>56</v>
      </c>
      <c r="B24" s="8">
        <f>Parameters!$B$3*if(isnumber(indirect("'"&amp;$A24&amp;"'!"&amp;"$F$2")),indirect("'"&amp;$A24&amp;"'!"&amp;"$F$2"),sumifs(indirect("'"&amp;$A24&amp;"'!"&amp;"$B:$B"),indirect("'"&amp;$A24&amp;"'!"&amp;"$A:$A"),"&gt;="&amp;B$1,indirect("'"&amp;$A24&amp;"'!"&amp;"$A:$A"),"&lt;="&amp;B$2))/($F24+$G24/Parameters!$B$1)</f>
        <v>112449.3333</v>
      </c>
      <c r="C24" s="8">
        <f>$D24*Parameters!$B$3</f>
        <v>112449.3333</v>
      </c>
      <c r="D24" s="8">
        <f>if((sumifs(indirect("'"&amp;$A24&amp;"'!"&amp;"$B:$B"),indirect("'"&amp;$A24&amp;"'!"&amp;"$A:$A"),"&gt;"&amp;D$1,indirect("'"&amp;$A24&amp;"'!"&amp;"$A:$A"),"&lt;"&amp;D$2)/$F24)&gt;0,sumifs(indirect("'"&amp;$A24&amp;"'!"&amp;"$B:$B"),indirect("'"&amp;$A24&amp;"'!"&amp;"$A:$A"),"&gt;"&amp;D$1,indirect("'"&amp;$A24&amp;"'!"&amp;"$A:$A"),"&lt;"&amp;D$2)/$F24,indirect("'"&amp;$A24&amp;"'!"&amp;"$F$2")/($F24+$G24/Parameters!$B$1))</f>
        <v>19844</v>
      </c>
      <c r="E24" s="8" t="str">
        <f>if(((sumifs(indirect("'"&amp;$A24&amp;"'!"&amp;"$B:$B"),indirect("'"&amp;$A24&amp;"'!"&amp;"$A:$A"),E$1)+sumifs(indirect("'"&amp;$A24&amp;"'!"&amp;"$B:$B"),indirect("'"&amp;$A24&amp;"'!"&amp;"$A:$A"),E$2))/$G24)&gt;0,(sumifs(indirect("'"&amp;$A24&amp;"'!"&amp;"$B:$B"),indirect("'"&amp;$A24&amp;"'!"&amp;"$A:$A"),E$1)+sumifs(indirect("'"&amp;$A24&amp;"'!"&amp;"$B:$B"),indirect("'"&amp;$A24&amp;"'!"&amp;"$A:$A"),E$2))/$G24,Parameters!$B$2*indirect("'"&amp;$A24&amp;"'!"&amp;"$F$2")/($F24+$G24/Parameters!$B$1))</f>
        <v>#DIV/0!</v>
      </c>
      <c r="F24" s="8">
        <f t="shared" si="1"/>
        <v>1</v>
      </c>
      <c r="G24" s="8" t="str">
        <f t="shared" si="2"/>
        <v/>
      </c>
      <c r="H24" s="8" t="str">
        <f>Parameters!$B$3*if(isnumber(indirect("'"&amp;$A24&amp;"'!"&amp;"$F$3")),indirect("'"&amp;$A24&amp;"'!"&amp;"$F$3"),sumifs(indirect("'"&amp;$A24&amp;"'!"&amp;"$B:$B"),indirect("'"&amp;$A24&amp;"'!"&amp;"$A:$A"),"&gt;="&amp;H$1,indirect("'"&amp;$A24&amp;"'!"&amp;"$A:$A"),"&lt;="&amp;H$2))/($L24+$M24/Parameters!$B$1)</f>
        <v>#DIV/0!</v>
      </c>
      <c r="I24" s="8" t="str">
        <f>$J24*Parameters!$B$3</f>
        <v>#DIV/0!</v>
      </c>
      <c r="J24" s="8" t="str">
        <f>if((sumifs(indirect("'"&amp;$A24&amp;"'!"&amp;"$B:$B"),indirect("'"&amp;$A24&amp;"'!"&amp;"$A:$A"),"&gt;"&amp;J$1,indirect("'"&amp;$A24&amp;"'!"&amp;"$A:$A"),"&lt;"&amp;J$2)/$L24)&gt;0,sumifs(indirect("'"&amp;$A24&amp;"'!"&amp;"$B:$B"),indirect("'"&amp;$A24&amp;"'!"&amp;"$A:$A"),"&gt;"&amp;J$1,indirect("'"&amp;$A24&amp;"'!"&amp;"$A:$A"),"&lt;"&amp;J$2)/$L24,indirect("'"&amp;$A24&amp;"'!"&amp;"$F$3")/($L24+$M24/Parameters!$B$1))</f>
        <v>#DIV/0!</v>
      </c>
      <c r="K24" s="8" t="str">
        <f>if(((sumifs(indirect("'"&amp;$A24&amp;"'!"&amp;"$B:$B"),indirect("'"&amp;$A24&amp;"'!"&amp;"$A:$A"),K$1)+sumifs(indirect("'"&amp;$A24&amp;"'!"&amp;"$B:$B"),indirect("'"&amp;$A24&amp;"'!"&amp;"$A:$A"),K$2))/$M24)&gt;0,(sumifs(indirect("'"&amp;$A24&amp;"'!"&amp;"$B:$B"),indirect("'"&amp;$A24&amp;"'!"&amp;"$A:$A"),K$1)+sumifs(indirect("'"&amp;$A24&amp;"'!"&amp;"$B:$B"),indirect("'"&amp;$A24&amp;"'!"&amp;"$A:$A"),K$2))/$M24,Parameters!$B$2*indirect("'"&amp;$A24&amp;"'!"&amp;"$F$3")/($L24+$M24/Parameters!$B$1))</f>
        <v>#DIV/0!</v>
      </c>
      <c r="L24" s="8" t="str">
        <f t="shared" si="3"/>
        <v/>
      </c>
      <c r="M24" s="8" t="str">
        <f t="shared" si="4"/>
        <v/>
      </c>
    </row>
    <row r="25">
      <c r="A25" s="5" t="s">
        <v>57</v>
      </c>
      <c r="B25" s="8">
        <f>Parameters!$B$3*if(isnumber(indirect("'"&amp;$A25&amp;"'!"&amp;"$F$2")),indirect("'"&amp;$A25&amp;"'!"&amp;"$F$2"),sumifs(indirect("'"&amp;$A25&amp;"'!"&amp;"$B:$B"),indirect("'"&amp;$A25&amp;"'!"&amp;"$A:$A"),"&gt;="&amp;B$1,indirect("'"&amp;$A25&amp;"'!"&amp;"$A:$A"),"&lt;="&amp;B$2))/($F25+$G25/Parameters!$B$1)</f>
        <v>30600</v>
      </c>
      <c r="C25" s="8">
        <f>$D25*Parameters!$B$3</f>
        <v>30600</v>
      </c>
      <c r="D25" s="8">
        <f>if((sumifs(indirect("'"&amp;$A25&amp;"'!"&amp;"$B:$B"),indirect("'"&amp;$A25&amp;"'!"&amp;"$A:$A"),"&gt;"&amp;D$1,indirect("'"&amp;$A25&amp;"'!"&amp;"$A:$A"),"&lt;"&amp;D$2)/$F25)&gt;0,sumifs(indirect("'"&amp;$A25&amp;"'!"&amp;"$B:$B"),indirect("'"&amp;$A25&amp;"'!"&amp;"$A:$A"),"&gt;"&amp;D$1,indirect("'"&amp;$A25&amp;"'!"&amp;"$A:$A"),"&lt;"&amp;D$2)/$F25,indirect("'"&amp;$A25&amp;"'!"&amp;"$F$2")/($F25+$G25/Parameters!$B$1))</f>
        <v>5400</v>
      </c>
      <c r="E25" s="8" t="str">
        <f>if(((sumifs(indirect("'"&amp;$A25&amp;"'!"&amp;"$B:$B"),indirect("'"&amp;$A25&amp;"'!"&amp;"$A:$A"),E$1)+sumifs(indirect("'"&amp;$A25&amp;"'!"&amp;"$B:$B"),indirect("'"&amp;$A25&amp;"'!"&amp;"$A:$A"),E$2))/$G25)&gt;0,(sumifs(indirect("'"&amp;$A25&amp;"'!"&amp;"$B:$B"),indirect("'"&amp;$A25&amp;"'!"&amp;"$A:$A"),E$1)+sumifs(indirect("'"&amp;$A25&amp;"'!"&amp;"$B:$B"),indirect("'"&amp;$A25&amp;"'!"&amp;"$A:$A"),E$2))/$G25,Parameters!$B$2*indirect("'"&amp;$A25&amp;"'!"&amp;"$F$2")/($F25+$G25/Parameters!$B$1))</f>
        <v>#DIV/0!</v>
      </c>
      <c r="F25" s="8">
        <f t="shared" si="1"/>
        <v>1</v>
      </c>
      <c r="G25" s="8" t="str">
        <f t="shared" si="2"/>
        <v/>
      </c>
      <c r="H25" s="8" t="str">
        <f>Parameters!$B$3*if(isnumber(indirect("'"&amp;$A25&amp;"'!"&amp;"$F$3")),indirect("'"&amp;$A25&amp;"'!"&amp;"$F$3"),sumifs(indirect("'"&amp;$A25&amp;"'!"&amp;"$B:$B"),indirect("'"&amp;$A25&amp;"'!"&amp;"$A:$A"),"&gt;="&amp;H$1,indirect("'"&amp;$A25&amp;"'!"&amp;"$A:$A"),"&lt;="&amp;H$2))/($L25+$M25/Parameters!$B$1)</f>
        <v>#DIV/0!</v>
      </c>
      <c r="I25" s="8" t="str">
        <f>$J25*Parameters!$B$3</f>
        <v>#DIV/0!</v>
      </c>
      <c r="J25" s="8" t="str">
        <f>if((sumifs(indirect("'"&amp;$A25&amp;"'!"&amp;"$B:$B"),indirect("'"&amp;$A25&amp;"'!"&amp;"$A:$A"),"&gt;"&amp;J$1,indirect("'"&amp;$A25&amp;"'!"&amp;"$A:$A"),"&lt;"&amp;J$2)/$L25)&gt;0,sumifs(indirect("'"&amp;$A25&amp;"'!"&amp;"$B:$B"),indirect("'"&amp;$A25&amp;"'!"&amp;"$A:$A"),"&gt;"&amp;J$1,indirect("'"&amp;$A25&amp;"'!"&amp;"$A:$A"),"&lt;"&amp;J$2)/$L25,indirect("'"&amp;$A25&amp;"'!"&amp;"$F$3")/($L25+$M25/Parameters!$B$1))</f>
        <v>#DIV/0!</v>
      </c>
      <c r="K25" s="8" t="str">
        <f>if(((sumifs(indirect("'"&amp;$A25&amp;"'!"&amp;"$B:$B"),indirect("'"&amp;$A25&amp;"'!"&amp;"$A:$A"),K$1)+sumifs(indirect("'"&amp;$A25&amp;"'!"&amp;"$B:$B"),indirect("'"&amp;$A25&amp;"'!"&amp;"$A:$A"),K$2))/$M25)&gt;0,(sumifs(indirect("'"&amp;$A25&amp;"'!"&amp;"$B:$B"),indirect("'"&amp;$A25&amp;"'!"&amp;"$A:$A"),K$1)+sumifs(indirect("'"&amp;$A25&amp;"'!"&amp;"$B:$B"),indirect("'"&amp;$A25&amp;"'!"&amp;"$A:$A"),K$2))/$M25,Parameters!$B$2*indirect("'"&amp;$A25&amp;"'!"&amp;"$F$3")/($L25+$M25/Parameters!$B$1))</f>
        <v>#DIV/0!</v>
      </c>
      <c r="L25" s="8" t="str">
        <f t="shared" si="3"/>
        <v/>
      </c>
      <c r="M25" s="8" t="str">
        <f t="shared" si="4"/>
        <v/>
      </c>
    </row>
    <row r="26">
      <c r="A26" s="5" t="s">
        <v>58</v>
      </c>
      <c r="B26" s="8">
        <f>Parameters!$B$3*if(isnumber(indirect("'"&amp;$A26&amp;"'!"&amp;"$F$2")),indirect("'"&amp;$A26&amp;"'!"&amp;"$F$2"),sumifs(indirect("'"&amp;$A26&amp;"'!"&amp;"$B:$B"),indirect("'"&amp;$A26&amp;"'!"&amp;"$A:$A"),"&gt;="&amp;B$1,indirect("'"&amp;$A26&amp;"'!"&amp;"$A:$A"),"&lt;="&amp;B$2))/($F26+$G26/Parameters!$B$1)</f>
        <v>11900</v>
      </c>
      <c r="C26" s="8">
        <f>$D26*Parameters!$B$3</f>
        <v>11900</v>
      </c>
      <c r="D26" s="8">
        <f>if((sumifs(indirect("'"&amp;$A26&amp;"'!"&amp;"$B:$B"),indirect("'"&amp;$A26&amp;"'!"&amp;"$A:$A"),"&gt;"&amp;D$1,indirect("'"&amp;$A26&amp;"'!"&amp;"$A:$A"),"&lt;"&amp;D$2)/$F26)&gt;0,sumifs(indirect("'"&amp;$A26&amp;"'!"&amp;"$B:$B"),indirect("'"&amp;$A26&amp;"'!"&amp;"$A:$A"),"&gt;"&amp;D$1,indirect("'"&amp;$A26&amp;"'!"&amp;"$A:$A"),"&lt;"&amp;D$2)/$F26,indirect("'"&amp;$A26&amp;"'!"&amp;"$F$2")/($F26+$G26/Parameters!$B$1))</f>
        <v>2100</v>
      </c>
      <c r="E26" s="8">
        <f>if(((sumifs(indirect("'"&amp;$A26&amp;"'!"&amp;"$B:$B"),indirect("'"&amp;$A26&amp;"'!"&amp;"$A:$A"),E$1)+sumifs(indirect("'"&amp;$A26&amp;"'!"&amp;"$B:$B"),indirect("'"&amp;$A26&amp;"'!"&amp;"$A:$A"),E$2))/$G26)&gt;0,(sumifs(indirect("'"&amp;$A26&amp;"'!"&amp;"$B:$B"),indirect("'"&amp;$A26&amp;"'!"&amp;"$A:$A"),E$1)+sumifs(indirect("'"&amp;$A26&amp;"'!"&amp;"$B:$B"),indirect("'"&amp;$A26&amp;"'!"&amp;"$A:$A"),E$2))/$G26,Parameters!$B$2*indirect("'"&amp;$A26&amp;"'!"&amp;"$F$2")/($F26+$G26/Parameters!$B$1))</f>
        <v>700</v>
      </c>
      <c r="F26" s="8">
        <f t="shared" si="1"/>
        <v>2</v>
      </c>
      <c r="G26" s="8">
        <f t="shared" si="2"/>
        <v>1</v>
      </c>
      <c r="H26" s="8" t="str">
        <f>Parameters!$B$3*if(isnumber(indirect("'"&amp;$A26&amp;"'!"&amp;"$F$3")),indirect("'"&amp;$A26&amp;"'!"&amp;"$F$3"),sumifs(indirect("'"&amp;$A26&amp;"'!"&amp;"$B:$B"),indirect("'"&amp;$A26&amp;"'!"&amp;"$A:$A"),"&gt;="&amp;H$1,indirect("'"&amp;$A26&amp;"'!"&amp;"$A:$A"),"&lt;="&amp;H$2))/($L26+$M26/Parameters!$B$1)</f>
        <v>#DIV/0!</v>
      </c>
      <c r="I26" s="8" t="str">
        <f>$J26*Parameters!$B$3</f>
        <v>#DIV/0!</v>
      </c>
      <c r="J26" s="8" t="str">
        <f>if((sumifs(indirect("'"&amp;$A26&amp;"'!"&amp;"$B:$B"),indirect("'"&amp;$A26&amp;"'!"&amp;"$A:$A"),"&gt;"&amp;J$1,indirect("'"&amp;$A26&amp;"'!"&amp;"$A:$A"),"&lt;"&amp;J$2)/$L26)&gt;0,sumifs(indirect("'"&amp;$A26&amp;"'!"&amp;"$B:$B"),indirect("'"&amp;$A26&amp;"'!"&amp;"$A:$A"),"&gt;"&amp;J$1,indirect("'"&amp;$A26&amp;"'!"&amp;"$A:$A"),"&lt;"&amp;J$2)/$L26,indirect("'"&amp;$A26&amp;"'!"&amp;"$F$3")/($L26+$M26/Parameters!$B$1))</f>
        <v>#DIV/0!</v>
      </c>
      <c r="K26" s="8" t="str">
        <f>if(((sumifs(indirect("'"&amp;$A26&amp;"'!"&amp;"$B:$B"),indirect("'"&amp;$A26&amp;"'!"&amp;"$A:$A"),K$1)+sumifs(indirect("'"&amp;$A26&amp;"'!"&amp;"$B:$B"),indirect("'"&amp;$A26&amp;"'!"&amp;"$A:$A"),K$2))/$M26)&gt;0,(sumifs(indirect("'"&amp;$A26&amp;"'!"&amp;"$B:$B"),indirect("'"&amp;$A26&amp;"'!"&amp;"$A:$A"),K$1)+sumifs(indirect("'"&amp;$A26&amp;"'!"&amp;"$B:$B"),indirect("'"&amp;$A26&amp;"'!"&amp;"$A:$A"),K$2))/$M26,Parameters!$B$2*indirect("'"&amp;$A26&amp;"'!"&amp;"$F$3")/($L26+$M26/Parameters!$B$1))</f>
        <v>#DIV/0!</v>
      </c>
      <c r="L26" s="8" t="str">
        <f t="shared" si="3"/>
        <v/>
      </c>
      <c r="M26" s="8" t="str">
        <f t="shared" si="4"/>
        <v/>
      </c>
    </row>
    <row r="27">
      <c r="A27" s="5" t="s">
        <v>60</v>
      </c>
      <c r="B27" s="8">
        <f>Parameters!$B$3*if(isnumber(indirect("'"&amp;$A27&amp;"'!"&amp;"$F$2")),indirect("'"&amp;$A27&amp;"'!"&amp;"$F$2"),sumifs(indirect("'"&amp;$A27&amp;"'!"&amp;"$B:$B"),indirect("'"&amp;$A27&amp;"'!"&amp;"$A:$A"),"&gt;="&amp;B$1,indirect("'"&amp;$A27&amp;"'!"&amp;"$A:$A"),"&lt;="&amp;B$2))/($F27+$G27/Parameters!$B$1)</f>
        <v>262701</v>
      </c>
      <c r="C27" s="8">
        <f>$D27*Parameters!$B$3</f>
        <v>128194.1667</v>
      </c>
      <c r="D27" s="8">
        <f>if((sumifs(indirect("'"&amp;$A27&amp;"'!"&amp;"$B:$B"),indirect("'"&amp;$A27&amp;"'!"&amp;"$A:$A"),"&gt;"&amp;D$1,indirect("'"&amp;$A27&amp;"'!"&amp;"$A:$A"),"&lt;"&amp;D$2)/$F27)&gt;0,sumifs(indirect("'"&amp;$A27&amp;"'!"&amp;"$B:$B"),indirect("'"&amp;$A27&amp;"'!"&amp;"$A:$A"),"&gt;"&amp;D$1,indirect("'"&amp;$A27&amp;"'!"&amp;"$A:$A"),"&lt;"&amp;D$2)/$F27,indirect("'"&amp;$A27&amp;"'!"&amp;"$F$2")/($F27+$G27/Parameters!$B$1))</f>
        <v>22622.5</v>
      </c>
      <c r="E27" s="8">
        <f>if(((sumifs(indirect("'"&amp;$A27&amp;"'!"&amp;"$B:$B"),indirect("'"&amp;$A27&amp;"'!"&amp;"$A:$A"),E$1)+sumifs(indirect("'"&amp;$A27&amp;"'!"&amp;"$B:$B"),indirect("'"&amp;$A27&amp;"'!"&amp;"$A:$A"),E$2))/$G27)&gt;0,(sumifs(indirect("'"&amp;$A27&amp;"'!"&amp;"$B:$B"),indirect("'"&amp;$A27&amp;"'!"&amp;"$A:$A"),E$1)+sumifs(indirect("'"&amp;$A27&amp;"'!"&amp;"$B:$B"),indirect("'"&amp;$A27&amp;"'!"&amp;"$A:$A"),E$2))/$G27,Parameters!$B$2*indirect("'"&amp;$A27&amp;"'!"&amp;"$F$2")/($F27+$G27/Parameters!$B$1))</f>
        <v>15453</v>
      </c>
      <c r="F27" s="8">
        <f t="shared" si="1"/>
        <v>2</v>
      </c>
      <c r="G27" s="8">
        <f t="shared" si="2"/>
        <v>2</v>
      </c>
      <c r="H27" s="8">
        <f>Parameters!$B$3*if(isnumber(indirect("'"&amp;$A27&amp;"'!"&amp;"$F$3")),indirect("'"&amp;$A27&amp;"'!"&amp;"$F$3"),sumifs(indirect("'"&amp;$A27&amp;"'!"&amp;"$B:$B"),indirect("'"&amp;$A27&amp;"'!"&amp;"$A:$A"),"&gt;="&amp;H$1,indirect("'"&amp;$A27&amp;"'!"&amp;"$A:$A"),"&lt;="&amp;H$2))/($L27+$M27/Parameters!$B$1)</f>
        <v>146307.6667</v>
      </c>
      <c r="I27" s="8">
        <f>$J27*Parameters!$B$3</f>
        <v>146307.6667</v>
      </c>
      <c r="J27" s="8">
        <f>if((sumifs(indirect("'"&amp;$A27&amp;"'!"&amp;"$B:$B"),indirect("'"&amp;$A27&amp;"'!"&amp;"$A:$A"),"&gt;"&amp;J$1,indirect("'"&amp;$A27&amp;"'!"&amp;"$A:$A"),"&lt;"&amp;J$2)/$L27)&gt;0,sumifs(indirect("'"&amp;$A27&amp;"'!"&amp;"$B:$B"),indirect("'"&amp;$A27&amp;"'!"&amp;"$A:$A"),"&gt;"&amp;J$1,indirect("'"&amp;$A27&amp;"'!"&amp;"$A:$A"),"&lt;"&amp;J$2)/$L27,indirect("'"&amp;$A27&amp;"'!"&amp;"$F$3")/($L27+$M27/Parameters!$B$1))</f>
        <v>25819</v>
      </c>
      <c r="K27" s="8" t="str">
        <f>if(((sumifs(indirect("'"&amp;$A27&amp;"'!"&amp;"$B:$B"),indirect("'"&amp;$A27&amp;"'!"&amp;"$A:$A"),K$1)+sumifs(indirect("'"&amp;$A27&amp;"'!"&amp;"$B:$B"),indirect("'"&amp;$A27&amp;"'!"&amp;"$A:$A"),K$2))/$M27)&gt;0,(sumifs(indirect("'"&amp;$A27&amp;"'!"&amp;"$B:$B"),indirect("'"&amp;$A27&amp;"'!"&amp;"$A:$A"),K$1)+sumifs(indirect("'"&amp;$A27&amp;"'!"&amp;"$B:$B"),indirect("'"&amp;$A27&amp;"'!"&amp;"$A:$A"),K$2))/$M27,Parameters!$B$2*indirect("'"&amp;$A27&amp;"'!"&amp;"$F$3")/($L27+$M27/Parameters!$B$1))</f>
        <v>#DIV/0!</v>
      </c>
      <c r="L27" s="8">
        <f t="shared" si="3"/>
        <v>1</v>
      </c>
      <c r="M27" s="8">
        <f t="shared" si="4"/>
        <v>0</v>
      </c>
    </row>
    <row r="28">
      <c r="A28" s="5" t="s">
        <v>61</v>
      </c>
      <c r="B28" s="8">
        <f>Parameters!$B$3*if(isnumber(indirect("'"&amp;$A28&amp;"'!"&amp;"$F$2")),indirect("'"&amp;$A28&amp;"'!"&amp;"$F$2"),sumifs(indirect("'"&amp;$A28&amp;"'!"&amp;"$B:$B"),indirect("'"&amp;$A28&amp;"'!"&amp;"$A:$A"),"&gt;="&amp;B$1,indirect("'"&amp;$A28&amp;"'!"&amp;"$A:$A"),"&lt;="&amp;B$2))/($F28+$G28/Parameters!$B$1)</f>
        <v>308011.6667</v>
      </c>
      <c r="C28" s="8">
        <f>$D28*Parameters!$B$3</f>
        <v>152178.3333</v>
      </c>
      <c r="D28" s="8">
        <f>if((sumifs(indirect("'"&amp;$A28&amp;"'!"&amp;"$B:$B"),indirect("'"&amp;$A28&amp;"'!"&amp;"$A:$A"),"&gt;"&amp;D$1,indirect("'"&amp;$A28&amp;"'!"&amp;"$A:$A"),"&lt;"&amp;D$2)/$F28)&gt;0,sumifs(indirect("'"&amp;$A28&amp;"'!"&amp;"$B:$B"),indirect("'"&amp;$A28&amp;"'!"&amp;"$A:$A"),"&gt;"&amp;D$1,indirect("'"&amp;$A28&amp;"'!"&amp;"$A:$A"),"&lt;"&amp;D$2)/$F28,indirect("'"&amp;$A28&amp;"'!"&amp;"$F$2")/($F28+$G28/Parameters!$B$1))</f>
        <v>26855</v>
      </c>
      <c r="E28" s="8" t="str">
        <f>if(((sumifs(indirect("'"&amp;$A28&amp;"'!"&amp;"$B:$B"),indirect("'"&amp;$A28&amp;"'!"&amp;"$A:$A"),E$1)+sumifs(indirect("'"&amp;$A28&amp;"'!"&amp;"$B:$B"),indirect("'"&amp;$A28&amp;"'!"&amp;"$A:$A"),E$2))/$G28)&gt;0,(sumifs(indirect("'"&amp;$A28&amp;"'!"&amp;"$B:$B"),indirect("'"&amp;$A28&amp;"'!"&amp;"$A:$A"),E$1)+sumifs(indirect("'"&amp;$A28&amp;"'!"&amp;"$B:$B"),indirect("'"&amp;$A28&amp;"'!"&amp;"$A:$A"),E$2))/$G28,Parameters!$B$2*indirect("'"&amp;$A28&amp;"'!"&amp;"$F$2")/($F28+$G28/Parameters!$B$1))</f>
        <v>#DIV/0!</v>
      </c>
      <c r="F28" s="8">
        <f t="shared" si="1"/>
        <v>2</v>
      </c>
      <c r="G28" s="8">
        <f t="shared" si="2"/>
        <v>0</v>
      </c>
      <c r="H28" s="8" t="str">
        <f>Parameters!$B$3*if(isnumber(indirect("'"&amp;$A28&amp;"'!"&amp;"$F$3")),indirect("'"&amp;$A28&amp;"'!"&amp;"$F$3"),sumifs(indirect("'"&amp;$A28&amp;"'!"&amp;"$B:$B"),indirect("'"&amp;$A28&amp;"'!"&amp;"$A:$A"),"&gt;="&amp;H$1,indirect("'"&amp;$A28&amp;"'!"&amp;"$A:$A"),"&lt;="&amp;H$2))/($L28+$M28/Parameters!$B$1)</f>
        <v>#DIV/0!</v>
      </c>
      <c r="I28" s="8" t="str">
        <f>$J28*Parameters!$B$3</f>
        <v>#DIV/0!</v>
      </c>
      <c r="J28" s="8" t="str">
        <f>if((sumifs(indirect("'"&amp;$A28&amp;"'!"&amp;"$B:$B"),indirect("'"&amp;$A28&amp;"'!"&amp;"$A:$A"),"&gt;"&amp;J$1,indirect("'"&amp;$A28&amp;"'!"&amp;"$A:$A"),"&lt;"&amp;J$2)/$L28)&gt;0,sumifs(indirect("'"&amp;$A28&amp;"'!"&amp;"$B:$B"),indirect("'"&amp;$A28&amp;"'!"&amp;"$A:$A"),"&gt;"&amp;J$1,indirect("'"&amp;$A28&amp;"'!"&amp;"$A:$A"),"&lt;"&amp;J$2)/$L28,indirect("'"&amp;$A28&amp;"'!"&amp;"$F$3")/($L28+$M28/Parameters!$B$1))</f>
        <v>#DIV/0!</v>
      </c>
      <c r="K28" s="8" t="str">
        <f>if(((sumifs(indirect("'"&amp;$A28&amp;"'!"&amp;"$B:$B"),indirect("'"&amp;$A28&amp;"'!"&amp;"$A:$A"),K$1)+sumifs(indirect("'"&amp;$A28&amp;"'!"&amp;"$B:$B"),indirect("'"&amp;$A28&amp;"'!"&amp;"$A:$A"),K$2))/$M28)&gt;0,(sumifs(indirect("'"&amp;$A28&amp;"'!"&amp;"$B:$B"),indirect("'"&amp;$A28&amp;"'!"&amp;"$A:$A"),K$1)+sumifs(indirect("'"&amp;$A28&amp;"'!"&amp;"$B:$B"),indirect("'"&amp;$A28&amp;"'!"&amp;"$A:$A"),K$2))/$M28,Parameters!$B$2*indirect("'"&amp;$A28&amp;"'!"&amp;"$F$3")/($L28+$M28/Parameters!$B$1))</f>
        <v>#DIV/0!</v>
      </c>
      <c r="L28" s="8" t="str">
        <f t="shared" si="3"/>
        <v/>
      </c>
      <c r="M28" s="8" t="str">
        <f t="shared" si="4"/>
        <v/>
      </c>
    </row>
    <row r="29">
      <c r="A29" s="5" t="s">
        <v>62</v>
      </c>
      <c r="B29" s="8" t="str">
        <f>Parameters!$B$3*if(isnumber(indirect("'"&amp;$A29&amp;"'!"&amp;"$F$2")),indirect("'"&amp;$A29&amp;"'!"&amp;"$F$2"),sumifs(indirect("'"&amp;$A29&amp;"'!"&amp;"$B:$B"),indirect("'"&amp;$A29&amp;"'!"&amp;"$A:$A"),"&gt;="&amp;B$1,indirect("'"&amp;$A29&amp;"'!"&amp;"$A:$A"),"&lt;="&amp;B$2))/($F29+$G29/Parameters!$B$1)</f>
        <v>#DIV/0!</v>
      </c>
      <c r="C29" s="8" t="str">
        <f>$D29*Parameters!$B$3</f>
        <v>#DIV/0!</v>
      </c>
      <c r="D29" s="8" t="str">
        <f>if((sumifs(indirect("'"&amp;$A29&amp;"'!"&amp;"$B:$B"),indirect("'"&amp;$A29&amp;"'!"&amp;"$A:$A"),"&gt;"&amp;D$1,indirect("'"&amp;$A29&amp;"'!"&amp;"$A:$A"),"&lt;"&amp;D$2)/$F29)&gt;0,sumifs(indirect("'"&amp;$A29&amp;"'!"&amp;"$B:$B"),indirect("'"&amp;$A29&amp;"'!"&amp;"$A:$A"),"&gt;"&amp;D$1,indirect("'"&amp;$A29&amp;"'!"&amp;"$A:$A"),"&lt;"&amp;D$2)/$F29,indirect("'"&amp;$A29&amp;"'!"&amp;"$F$2")/($F29+$G29/Parameters!$B$1))</f>
        <v>#DIV/0!</v>
      </c>
      <c r="E29" s="8" t="str">
        <f>if(((sumifs(indirect("'"&amp;$A29&amp;"'!"&amp;"$B:$B"),indirect("'"&amp;$A29&amp;"'!"&amp;"$A:$A"),E$1)+sumifs(indirect("'"&amp;$A29&amp;"'!"&amp;"$B:$B"),indirect("'"&amp;$A29&amp;"'!"&amp;"$A:$A"),E$2))/$G29)&gt;0,(sumifs(indirect("'"&amp;$A29&amp;"'!"&amp;"$B:$B"),indirect("'"&amp;$A29&amp;"'!"&amp;"$A:$A"),E$1)+sumifs(indirect("'"&amp;$A29&amp;"'!"&amp;"$B:$B"),indirect("'"&amp;$A29&amp;"'!"&amp;"$A:$A"),E$2))/$G29,Parameters!$B$2*indirect("'"&amp;$A29&amp;"'!"&amp;"$F$2")/($F29+$G29/Parameters!$B$1))</f>
        <v>#DIV/0!</v>
      </c>
      <c r="F29" s="8" t="str">
        <f t="shared" si="1"/>
        <v/>
      </c>
      <c r="G29" s="8" t="str">
        <f t="shared" si="2"/>
        <v/>
      </c>
      <c r="H29" s="8" t="str">
        <f>Parameters!$B$3*if(isnumber(indirect("'"&amp;$A29&amp;"'!"&amp;"$F$3")),indirect("'"&amp;$A29&amp;"'!"&amp;"$F$3"),sumifs(indirect("'"&amp;$A29&amp;"'!"&amp;"$B:$B"),indirect("'"&amp;$A29&amp;"'!"&amp;"$A:$A"),"&gt;="&amp;H$1,indirect("'"&amp;$A29&amp;"'!"&amp;"$A:$A"),"&lt;="&amp;H$2))/($L29+$M29/Parameters!$B$1)</f>
        <v>#DIV/0!</v>
      </c>
      <c r="I29" s="8" t="str">
        <f>$J29*Parameters!$B$3</f>
        <v>#DIV/0!</v>
      </c>
      <c r="J29" s="8" t="str">
        <f>if((sumifs(indirect("'"&amp;$A29&amp;"'!"&amp;"$B:$B"),indirect("'"&amp;$A29&amp;"'!"&amp;"$A:$A"),"&gt;"&amp;J$1,indirect("'"&amp;$A29&amp;"'!"&amp;"$A:$A"),"&lt;"&amp;J$2)/$L29)&gt;0,sumifs(indirect("'"&amp;$A29&amp;"'!"&amp;"$B:$B"),indirect("'"&amp;$A29&amp;"'!"&amp;"$A:$A"),"&gt;"&amp;J$1,indirect("'"&amp;$A29&amp;"'!"&amp;"$A:$A"),"&lt;"&amp;J$2)/$L29,indirect("'"&amp;$A29&amp;"'!"&amp;"$F$3")/($L29+$M29/Parameters!$B$1))</f>
        <v>#DIV/0!</v>
      </c>
      <c r="K29" s="8" t="str">
        <f>if(((sumifs(indirect("'"&amp;$A29&amp;"'!"&amp;"$B:$B"),indirect("'"&amp;$A29&amp;"'!"&amp;"$A:$A"),K$1)+sumifs(indirect("'"&amp;$A29&amp;"'!"&amp;"$B:$B"),indirect("'"&amp;$A29&amp;"'!"&amp;"$A:$A"),K$2))/$M29)&gt;0,(sumifs(indirect("'"&amp;$A29&amp;"'!"&amp;"$B:$B"),indirect("'"&amp;$A29&amp;"'!"&amp;"$A:$A"),K$1)+sumifs(indirect("'"&amp;$A29&amp;"'!"&amp;"$B:$B"),indirect("'"&amp;$A29&amp;"'!"&amp;"$A:$A"),K$2))/$M29,Parameters!$B$2*indirect("'"&amp;$A29&amp;"'!"&amp;"$F$3")/($L29+$M29/Parameters!$B$1))</f>
        <v>#DIV/0!</v>
      </c>
      <c r="L29" s="8" t="str">
        <f t="shared" si="3"/>
        <v/>
      </c>
      <c r="M29" s="8" t="str">
        <f t="shared" si="4"/>
        <v/>
      </c>
    </row>
    <row r="30">
      <c r="A30" s="5" t="s">
        <v>63</v>
      </c>
      <c r="B30" s="8" t="str">
        <f>Parameters!$B$3*if(isnumber(indirect("'"&amp;$A30&amp;"'!"&amp;"$F$2")),indirect("'"&amp;$A30&amp;"'!"&amp;"$F$2"),sumifs(indirect("'"&amp;$A30&amp;"'!"&amp;"$B:$B"),indirect("'"&amp;$A30&amp;"'!"&amp;"$A:$A"),"&gt;="&amp;B$1,indirect("'"&amp;$A30&amp;"'!"&amp;"$A:$A"),"&lt;="&amp;B$2))/($F30+$G30/Parameters!$B$1)</f>
        <v>#DIV/0!</v>
      </c>
      <c r="C30" s="8" t="str">
        <f>$D30*Parameters!$B$3</f>
        <v>#DIV/0!</v>
      </c>
      <c r="D30" s="8" t="str">
        <f>if((sumifs(indirect("'"&amp;$A30&amp;"'!"&amp;"$B:$B"),indirect("'"&amp;$A30&amp;"'!"&amp;"$A:$A"),"&gt;"&amp;D$1,indirect("'"&amp;$A30&amp;"'!"&amp;"$A:$A"),"&lt;"&amp;D$2)/$F30)&gt;0,sumifs(indirect("'"&amp;$A30&amp;"'!"&amp;"$B:$B"),indirect("'"&amp;$A30&amp;"'!"&amp;"$A:$A"),"&gt;"&amp;D$1,indirect("'"&amp;$A30&amp;"'!"&amp;"$A:$A"),"&lt;"&amp;D$2)/$F30,indirect("'"&amp;$A30&amp;"'!"&amp;"$F$2")/($F30+$G30/Parameters!$B$1))</f>
        <v>#DIV/0!</v>
      </c>
      <c r="E30" s="8" t="str">
        <f>if(((sumifs(indirect("'"&amp;$A30&amp;"'!"&amp;"$B:$B"),indirect("'"&amp;$A30&amp;"'!"&amp;"$A:$A"),E$1)+sumifs(indirect("'"&amp;$A30&amp;"'!"&amp;"$B:$B"),indirect("'"&amp;$A30&amp;"'!"&amp;"$A:$A"),E$2))/$G30)&gt;0,(sumifs(indirect("'"&amp;$A30&amp;"'!"&amp;"$B:$B"),indirect("'"&amp;$A30&amp;"'!"&amp;"$A:$A"),E$1)+sumifs(indirect("'"&amp;$A30&amp;"'!"&amp;"$B:$B"),indirect("'"&amp;$A30&amp;"'!"&amp;"$A:$A"),E$2))/$G30,Parameters!$B$2*indirect("'"&amp;$A30&amp;"'!"&amp;"$F$2")/($F30+$G30/Parameters!$B$1))</f>
        <v>#DIV/0!</v>
      </c>
      <c r="F30" s="8" t="str">
        <f t="shared" si="1"/>
        <v/>
      </c>
      <c r="G30" s="8" t="str">
        <f t="shared" si="2"/>
        <v/>
      </c>
      <c r="H30" s="8" t="str">
        <f>Parameters!$B$3*if(isnumber(indirect("'"&amp;$A30&amp;"'!"&amp;"$F$3")),indirect("'"&amp;$A30&amp;"'!"&amp;"$F$3"),sumifs(indirect("'"&amp;$A30&amp;"'!"&amp;"$B:$B"),indirect("'"&amp;$A30&amp;"'!"&amp;"$A:$A"),"&gt;="&amp;H$1,indirect("'"&amp;$A30&amp;"'!"&amp;"$A:$A"),"&lt;="&amp;H$2))/($L30+$M30/Parameters!$B$1)</f>
        <v>#DIV/0!</v>
      </c>
      <c r="I30" s="8" t="str">
        <f>$J30*Parameters!$B$3</f>
        <v>#DIV/0!</v>
      </c>
      <c r="J30" s="8" t="str">
        <f>if((sumifs(indirect("'"&amp;$A30&amp;"'!"&amp;"$B:$B"),indirect("'"&amp;$A30&amp;"'!"&amp;"$A:$A"),"&gt;"&amp;J$1,indirect("'"&amp;$A30&amp;"'!"&amp;"$A:$A"),"&lt;"&amp;J$2)/$L30)&gt;0,sumifs(indirect("'"&amp;$A30&amp;"'!"&amp;"$B:$B"),indirect("'"&amp;$A30&amp;"'!"&amp;"$A:$A"),"&gt;"&amp;J$1,indirect("'"&amp;$A30&amp;"'!"&amp;"$A:$A"),"&lt;"&amp;J$2)/$L30,indirect("'"&amp;$A30&amp;"'!"&amp;"$F$3")/($L30+$M30/Parameters!$B$1))</f>
        <v>#DIV/0!</v>
      </c>
      <c r="K30" s="8" t="str">
        <f>if(((sumifs(indirect("'"&amp;$A30&amp;"'!"&amp;"$B:$B"),indirect("'"&amp;$A30&amp;"'!"&amp;"$A:$A"),K$1)+sumifs(indirect("'"&amp;$A30&amp;"'!"&amp;"$B:$B"),indirect("'"&amp;$A30&amp;"'!"&amp;"$A:$A"),K$2))/$M30)&gt;0,(sumifs(indirect("'"&amp;$A30&amp;"'!"&amp;"$B:$B"),indirect("'"&amp;$A30&amp;"'!"&amp;"$A:$A"),K$1)+sumifs(indirect("'"&amp;$A30&amp;"'!"&amp;"$B:$B"),indirect("'"&amp;$A30&amp;"'!"&amp;"$A:$A"),K$2))/$M30,Parameters!$B$2*indirect("'"&amp;$A30&amp;"'!"&amp;"$F$3")/($L30+$M30/Parameters!$B$1))</f>
        <v>#DIV/0!</v>
      </c>
      <c r="L30" s="8" t="str">
        <f t="shared" si="3"/>
        <v/>
      </c>
      <c r="M30" s="8" t="str">
        <f t="shared" si="4"/>
        <v/>
      </c>
    </row>
    <row r="31">
      <c r="A31" s="5" t="s">
        <v>64</v>
      </c>
      <c r="B31" s="8">
        <f>Parameters!$B$3*if(isnumber(indirect("'"&amp;$A31&amp;"'!"&amp;"$F$2")),indirect("'"&amp;$A31&amp;"'!"&amp;"$F$2"),sumifs(indirect("'"&amp;$A31&amp;"'!"&amp;"$B:$B"),indirect("'"&amp;$A31&amp;"'!"&amp;"$A:$A"),"&gt;="&amp;B$1,indirect("'"&amp;$A31&amp;"'!"&amp;"$A:$A"),"&lt;="&amp;B$2))/($F31+$G31/Parameters!$B$1)</f>
        <v>9351.7</v>
      </c>
      <c r="C31" s="8">
        <f>$D31*Parameters!$B$3</f>
        <v>10205.66667</v>
      </c>
      <c r="D31" s="8">
        <f>if((sumifs(indirect("'"&amp;$A31&amp;"'!"&amp;"$B:$B"),indirect("'"&amp;$A31&amp;"'!"&amp;"$A:$A"),"&gt;"&amp;D$1,indirect("'"&amp;$A31&amp;"'!"&amp;"$A:$A"),"&lt;"&amp;D$2)/$F31)&gt;0,sumifs(indirect("'"&amp;$A31&amp;"'!"&amp;"$B:$B"),indirect("'"&amp;$A31&amp;"'!"&amp;"$A:$A"),"&gt;"&amp;D$1,indirect("'"&amp;$A31&amp;"'!"&amp;"$A:$A"),"&lt;"&amp;D$2)/$F31,indirect("'"&amp;$A31&amp;"'!"&amp;"$F$2")/($F31+$G31/Parameters!$B$1))</f>
        <v>1801</v>
      </c>
      <c r="E31" s="8">
        <f>if(((sumifs(indirect("'"&amp;$A31&amp;"'!"&amp;"$B:$B"),indirect("'"&amp;$A31&amp;"'!"&amp;"$A:$A"),E$1)+sumifs(indirect("'"&amp;$A31&amp;"'!"&amp;"$B:$B"),indirect("'"&amp;$A31&amp;"'!"&amp;"$A:$A"),E$2))/$G31)&gt;0,(sumifs(indirect("'"&amp;$A31&amp;"'!"&amp;"$B:$B"),indirect("'"&amp;$A31&amp;"'!"&amp;"$A:$A"),E$1)+sumifs(indirect("'"&amp;$A31&amp;"'!"&amp;"$B:$B"),indirect("'"&amp;$A31&amp;"'!"&amp;"$A:$A"),E$2))/$G31,Parameters!$B$2*indirect("'"&amp;$A31&amp;"'!"&amp;"$F$2")/($F31+$G31/Parameters!$B$1))</f>
        <v>98</v>
      </c>
      <c r="F31" s="8">
        <f t="shared" si="1"/>
        <v>3</v>
      </c>
      <c r="G31" s="8">
        <f t="shared" si="2"/>
        <v>1</v>
      </c>
      <c r="H31" s="8" t="str">
        <f>Parameters!$B$3*if(isnumber(indirect("'"&amp;$A31&amp;"'!"&amp;"$F$3")),indirect("'"&amp;$A31&amp;"'!"&amp;"$F$3"),sumifs(indirect("'"&amp;$A31&amp;"'!"&amp;"$B:$B"),indirect("'"&amp;$A31&amp;"'!"&amp;"$A:$A"),"&gt;="&amp;H$1,indirect("'"&amp;$A31&amp;"'!"&amp;"$A:$A"),"&lt;="&amp;H$2))/($L31+$M31/Parameters!$B$1)</f>
        <v>#DIV/0!</v>
      </c>
      <c r="I31" s="8" t="str">
        <f>$J31*Parameters!$B$3</f>
        <v>#DIV/0!</v>
      </c>
      <c r="J31" s="8" t="str">
        <f>if((sumifs(indirect("'"&amp;$A31&amp;"'!"&amp;"$B:$B"),indirect("'"&amp;$A31&amp;"'!"&amp;"$A:$A"),"&gt;"&amp;J$1,indirect("'"&amp;$A31&amp;"'!"&amp;"$A:$A"),"&lt;"&amp;J$2)/$L31)&gt;0,sumifs(indirect("'"&amp;$A31&amp;"'!"&amp;"$B:$B"),indirect("'"&amp;$A31&amp;"'!"&amp;"$A:$A"),"&gt;"&amp;J$1,indirect("'"&amp;$A31&amp;"'!"&amp;"$A:$A"),"&lt;"&amp;J$2)/$L31,indirect("'"&amp;$A31&amp;"'!"&amp;"$F$3")/($L31+$M31/Parameters!$B$1))</f>
        <v>#DIV/0!</v>
      </c>
      <c r="K31" s="8" t="str">
        <f>if(((sumifs(indirect("'"&amp;$A31&amp;"'!"&amp;"$B:$B"),indirect("'"&amp;$A31&amp;"'!"&amp;"$A:$A"),K$1)+sumifs(indirect("'"&amp;$A31&amp;"'!"&amp;"$B:$B"),indirect("'"&amp;$A31&amp;"'!"&amp;"$A:$A"),K$2))/$M31)&gt;0,(sumifs(indirect("'"&amp;$A31&amp;"'!"&amp;"$B:$B"),indirect("'"&amp;$A31&amp;"'!"&amp;"$A:$A"),K$1)+sumifs(indirect("'"&amp;$A31&amp;"'!"&amp;"$B:$B"),indirect("'"&amp;$A31&amp;"'!"&amp;"$A:$A"),K$2))/$M31,Parameters!$B$2*indirect("'"&amp;$A31&amp;"'!"&amp;"$F$3")/($L31+$M31/Parameters!$B$1))</f>
        <v>#DIV/0!</v>
      </c>
      <c r="L31" s="8" t="str">
        <f t="shared" si="3"/>
        <v/>
      </c>
      <c r="M31" s="8" t="str">
        <f t="shared" si="4"/>
        <v/>
      </c>
    </row>
    <row r="32">
      <c r="A32" s="5" t="s">
        <v>66</v>
      </c>
      <c r="B32" s="8">
        <f>Parameters!$B$3*if(isnumber(indirect("'"&amp;$A32&amp;"'!"&amp;"$F$2")),indirect("'"&amp;$A32&amp;"'!"&amp;"$F$2"),sumifs(indirect("'"&amp;$A32&amp;"'!"&amp;"$B:$B"),indirect("'"&amp;$A32&amp;"'!"&amp;"$A:$A"),"&gt;="&amp;B$1,indirect("'"&amp;$A32&amp;"'!"&amp;"$A:$A"),"&lt;="&amp;B$2))/($F32+$G32/Parameters!$B$1)</f>
        <v>240129.25</v>
      </c>
      <c r="C32" s="8">
        <f>$D32*Parameters!$B$3</f>
        <v>51000</v>
      </c>
      <c r="D32" s="8">
        <f>if((sumifs(indirect("'"&amp;$A32&amp;"'!"&amp;"$B:$B"),indirect("'"&amp;$A32&amp;"'!"&amp;"$A:$A"),"&gt;"&amp;D$1,indirect("'"&amp;$A32&amp;"'!"&amp;"$A:$A"),"&lt;"&amp;D$2)/$F32)&gt;0,sumifs(indirect("'"&amp;$A32&amp;"'!"&amp;"$B:$B"),indirect("'"&amp;$A32&amp;"'!"&amp;"$A:$A"),"&gt;"&amp;D$1,indirect("'"&amp;$A32&amp;"'!"&amp;"$A:$A"),"&lt;"&amp;D$2)/$F32,indirect("'"&amp;$A32&amp;"'!"&amp;"$F$2")/($F32+$G32/Parameters!$B$1))</f>
        <v>9000</v>
      </c>
      <c r="E32" s="8">
        <f>if(((sumifs(indirect("'"&amp;$A32&amp;"'!"&amp;"$B:$B"),indirect("'"&amp;$A32&amp;"'!"&amp;"$A:$A"),E$1)+sumifs(indirect("'"&amp;$A32&amp;"'!"&amp;"$B:$B"),indirect("'"&amp;$A32&amp;"'!"&amp;"$A:$A"),E$2))/$G32)&gt;0,(sumifs(indirect("'"&amp;$A32&amp;"'!"&amp;"$B:$B"),indirect("'"&amp;$A32&amp;"'!"&amp;"$A:$A"),E$1)+sumifs(indirect("'"&amp;$A32&amp;"'!"&amp;"$B:$B"),indirect("'"&amp;$A32&amp;"'!"&amp;"$A:$A"),E$2))/$G32,Parameters!$B$2*indirect("'"&amp;$A32&amp;"'!"&amp;"$F$2")/($F32+$G32/Parameters!$B$1))</f>
        <v>14125.25</v>
      </c>
      <c r="F32" s="8">
        <f t="shared" si="1"/>
        <v>2</v>
      </c>
      <c r="G32" s="8">
        <f t="shared" si="2"/>
        <v>2</v>
      </c>
      <c r="H32" s="8">
        <f>Parameters!$B$3*if(isnumber(indirect("'"&amp;$A32&amp;"'!"&amp;"$F$3")),indirect("'"&amp;$A32&amp;"'!"&amp;"$F$3"),sumifs(indirect("'"&amp;$A32&amp;"'!"&amp;"$B:$B"),indirect("'"&amp;$A32&amp;"'!"&amp;"$A:$A"),"&gt;="&amp;H$1,indirect("'"&amp;$A32&amp;"'!"&amp;"$A:$A"),"&lt;="&amp;H$2))/($L32+$M32/Parameters!$B$1)</f>
        <v>141666.6667</v>
      </c>
      <c r="I32" s="8">
        <f>$J32*Parameters!$B$3</f>
        <v>141666.6667</v>
      </c>
      <c r="J32" s="8">
        <f>if((sumifs(indirect("'"&amp;$A32&amp;"'!"&amp;"$B:$B"),indirect("'"&amp;$A32&amp;"'!"&amp;"$A:$A"),"&gt;"&amp;J$1,indirect("'"&amp;$A32&amp;"'!"&amp;"$A:$A"),"&lt;"&amp;J$2)/$L32)&gt;0,sumifs(indirect("'"&amp;$A32&amp;"'!"&amp;"$B:$B"),indirect("'"&amp;$A32&amp;"'!"&amp;"$A:$A"),"&gt;"&amp;J$1,indirect("'"&amp;$A32&amp;"'!"&amp;"$A:$A"),"&lt;"&amp;J$2)/$L32,indirect("'"&amp;$A32&amp;"'!"&amp;"$F$3")/($L32+$M32/Parameters!$B$1))</f>
        <v>25000</v>
      </c>
      <c r="K32" s="8" t="str">
        <f>if(((sumifs(indirect("'"&amp;$A32&amp;"'!"&amp;"$B:$B"),indirect("'"&amp;$A32&amp;"'!"&amp;"$A:$A"),K$1)+sumifs(indirect("'"&amp;$A32&amp;"'!"&amp;"$B:$B"),indirect("'"&amp;$A32&amp;"'!"&amp;"$A:$A"),K$2))/$M32)&gt;0,(sumifs(indirect("'"&amp;$A32&amp;"'!"&amp;"$B:$B"),indirect("'"&amp;$A32&amp;"'!"&amp;"$A:$A"),K$1)+sumifs(indirect("'"&amp;$A32&amp;"'!"&amp;"$B:$B"),indirect("'"&amp;$A32&amp;"'!"&amp;"$A:$A"),K$2))/$M32,Parameters!$B$2*indirect("'"&amp;$A32&amp;"'!"&amp;"$F$3")/($L32+$M32/Parameters!$B$1))</f>
        <v>#DIV/0!</v>
      </c>
      <c r="L32" s="8">
        <f t="shared" si="3"/>
        <v>1</v>
      </c>
      <c r="M32" s="8" t="str">
        <f t="shared" si="4"/>
        <v/>
      </c>
    </row>
    <row r="33">
      <c r="A33" s="5" t="s">
        <v>68</v>
      </c>
      <c r="B33" s="8">
        <f>Parameters!$B$3*if(isnumber(indirect("'"&amp;$A33&amp;"'!"&amp;"$F$2")),indirect("'"&amp;$A33&amp;"'!"&amp;"$F$2"),sumifs(indirect("'"&amp;$A33&amp;"'!"&amp;"$B:$B"),indirect("'"&amp;$A33&amp;"'!"&amp;"$A:$A"),"&gt;="&amp;B$1,indirect("'"&amp;$A33&amp;"'!"&amp;"$A:$A"),"&lt;="&amp;B$2))/($F33+$G33/Parameters!$B$1)</f>
        <v>9066.666667</v>
      </c>
      <c r="C33" s="8">
        <f>$D33*Parameters!$B$3</f>
        <v>9066.666667</v>
      </c>
      <c r="D33" s="8">
        <f>if((sumifs(indirect("'"&amp;$A33&amp;"'!"&amp;"$B:$B"),indirect("'"&amp;$A33&amp;"'!"&amp;"$A:$A"),"&gt;"&amp;D$1,indirect("'"&amp;$A33&amp;"'!"&amp;"$A:$A"),"&lt;"&amp;D$2)/$F33)&gt;0,sumifs(indirect("'"&amp;$A33&amp;"'!"&amp;"$B:$B"),indirect("'"&amp;$A33&amp;"'!"&amp;"$A:$A"),"&gt;"&amp;D$1,indirect("'"&amp;$A33&amp;"'!"&amp;"$A:$A"),"&lt;"&amp;D$2)/$F33,indirect("'"&amp;$A33&amp;"'!"&amp;"$F$2")/($F33+$G33/Parameters!$B$1))</f>
        <v>1600</v>
      </c>
      <c r="E33" s="8" t="str">
        <f>if(((sumifs(indirect("'"&amp;$A33&amp;"'!"&amp;"$B:$B"),indirect("'"&amp;$A33&amp;"'!"&amp;"$A:$A"),E$1)+sumifs(indirect("'"&amp;$A33&amp;"'!"&amp;"$B:$B"),indirect("'"&amp;$A33&amp;"'!"&amp;"$A:$A"),E$2))/$G33)&gt;0,(sumifs(indirect("'"&amp;$A33&amp;"'!"&amp;"$B:$B"),indirect("'"&amp;$A33&amp;"'!"&amp;"$A:$A"),E$1)+sumifs(indirect("'"&amp;$A33&amp;"'!"&amp;"$B:$B"),indirect("'"&amp;$A33&amp;"'!"&amp;"$A:$A"),E$2))/$G33,Parameters!$B$2*indirect("'"&amp;$A33&amp;"'!"&amp;"$F$2")/($F33+$G33/Parameters!$B$1))</f>
        <v>#DIV/0!</v>
      </c>
      <c r="F33" s="8">
        <f t="shared" si="1"/>
        <v>3</v>
      </c>
      <c r="G33" s="8" t="str">
        <f t="shared" si="2"/>
        <v/>
      </c>
      <c r="H33" s="8" t="str">
        <f>Parameters!$B$3*if(isnumber(indirect("'"&amp;$A33&amp;"'!"&amp;"$F$3")),indirect("'"&amp;$A33&amp;"'!"&amp;"$F$3"),sumifs(indirect("'"&amp;$A33&amp;"'!"&amp;"$B:$B"),indirect("'"&amp;$A33&amp;"'!"&amp;"$A:$A"),"&gt;="&amp;H$1,indirect("'"&amp;$A33&amp;"'!"&amp;"$A:$A"),"&lt;="&amp;H$2))/($L33+$M33/Parameters!$B$1)</f>
        <v>#DIV/0!</v>
      </c>
      <c r="I33" s="8" t="str">
        <f>$J33*Parameters!$B$3</f>
        <v>#DIV/0!</v>
      </c>
      <c r="J33" s="8" t="str">
        <f>if((sumifs(indirect("'"&amp;$A33&amp;"'!"&amp;"$B:$B"),indirect("'"&amp;$A33&amp;"'!"&amp;"$A:$A"),"&gt;"&amp;J$1,indirect("'"&amp;$A33&amp;"'!"&amp;"$A:$A"),"&lt;"&amp;J$2)/$L33)&gt;0,sumifs(indirect("'"&amp;$A33&amp;"'!"&amp;"$B:$B"),indirect("'"&amp;$A33&amp;"'!"&amp;"$A:$A"),"&gt;"&amp;J$1,indirect("'"&amp;$A33&amp;"'!"&amp;"$A:$A"),"&lt;"&amp;J$2)/$L33,indirect("'"&amp;$A33&amp;"'!"&amp;"$F$3")/($L33+$M33/Parameters!$B$1))</f>
        <v>#DIV/0!</v>
      </c>
      <c r="K33" s="8" t="str">
        <f>if(((sumifs(indirect("'"&amp;$A33&amp;"'!"&amp;"$B:$B"),indirect("'"&amp;$A33&amp;"'!"&amp;"$A:$A"),K$1)+sumifs(indirect("'"&amp;$A33&amp;"'!"&amp;"$B:$B"),indirect("'"&amp;$A33&amp;"'!"&amp;"$A:$A"),K$2))/$M33)&gt;0,(sumifs(indirect("'"&amp;$A33&amp;"'!"&amp;"$B:$B"),indirect("'"&amp;$A33&amp;"'!"&amp;"$A:$A"),K$1)+sumifs(indirect("'"&amp;$A33&amp;"'!"&amp;"$B:$B"),indirect("'"&amp;$A33&amp;"'!"&amp;"$A:$A"),K$2))/$M33,Parameters!$B$2*indirect("'"&amp;$A33&amp;"'!"&amp;"$F$3")/($L33+$M33/Parameters!$B$1))</f>
        <v>#DIV/0!</v>
      </c>
      <c r="L33" s="8" t="str">
        <f t="shared" si="3"/>
        <v/>
      </c>
      <c r="M33" s="8" t="str">
        <f t="shared" si="4"/>
        <v/>
      </c>
    </row>
    <row r="34">
      <c r="A34" s="5" t="s">
        <v>69</v>
      </c>
      <c r="B34" s="8" t="str">
        <f>Parameters!$B$3*if(isnumber(indirect("'"&amp;$A34&amp;"'!"&amp;"$F$2")),indirect("'"&amp;$A34&amp;"'!"&amp;"$F$2"),sumifs(indirect("'"&amp;$A34&amp;"'!"&amp;"$B:$B"),indirect("'"&amp;$A34&amp;"'!"&amp;"$A:$A"),"&gt;="&amp;B$1,indirect("'"&amp;$A34&amp;"'!"&amp;"$A:$A"),"&lt;="&amp;B$2))/($F34+$G34/Parameters!$B$1)</f>
        <v>#DIV/0!</v>
      </c>
      <c r="C34" s="8" t="str">
        <f>$D34*Parameters!$B$3</f>
        <v>#DIV/0!</v>
      </c>
      <c r="D34" s="8" t="str">
        <f>if((sumifs(indirect("'"&amp;$A34&amp;"'!"&amp;"$B:$B"),indirect("'"&amp;$A34&amp;"'!"&amp;"$A:$A"),"&gt;"&amp;D$1,indirect("'"&amp;$A34&amp;"'!"&amp;"$A:$A"),"&lt;"&amp;D$2)/$F34)&gt;0,sumifs(indirect("'"&amp;$A34&amp;"'!"&amp;"$B:$B"),indirect("'"&amp;$A34&amp;"'!"&amp;"$A:$A"),"&gt;"&amp;D$1,indirect("'"&amp;$A34&amp;"'!"&amp;"$A:$A"),"&lt;"&amp;D$2)/$F34,indirect("'"&amp;$A34&amp;"'!"&amp;"$F$2")/($F34+$G34/Parameters!$B$1))</f>
        <v>#DIV/0!</v>
      </c>
      <c r="E34" s="8" t="str">
        <f>if(((sumifs(indirect("'"&amp;$A34&amp;"'!"&amp;"$B:$B"),indirect("'"&amp;$A34&amp;"'!"&amp;"$A:$A"),E$1)+sumifs(indirect("'"&amp;$A34&amp;"'!"&amp;"$B:$B"),indirect("'"&amp;$A34&amp;"'!"&amp;"$A:$A"),E$2))/$G34)&gt;0,(sumifs(indirect("'"&amp;$A34&amp;"'!"&amp;"$B:$B"),indirect("'"&amp;$A34&amp;"'!"&amp;"$A:$A"),E$1)+sumifs(indirect("'"&amp;$A34&amp;"'!"&amp;"$B:$B"),indirect("'"&amp;$A34&amp;"'!"&amp;"$A:$A"),E$2))/$G34,Parameters!$B$2*indirect("'"&amp;$A34&amp;"'!"&amp;"$F$2")/($F34+$G34/Parameters!$B$1))</f>
        <v>#DIV/0!</v>
      </c>
      <c r="F34" s="8" t="str">
        <f t="shared" si="1"/>
        <v/>
      </c>
      <c r="G34" s="8" t="str">
        <f t="shared" si="2"/>
        <v/>
      </c>
      <c r="H34" s="8" t="str">
        <f>Parameters!$B$3*if(isnumber(indirect("'"&amp;$A34&amp;"'!"&amp;"$F$3")),indirect("'"&amp;$A34&amp;"'!"&amp;"$F$3"),sumifs(indirect("'"&amp;$A34&amp;"'!"&amp;"$B:$B"),indirect("'"&amp;$A34&amp;"'!"&amp;"$A:$A"),"&gt;="&amp;H$1,indirect("'"&amp;$A34&amp;"'!"&amp;"$A:$A"),"&lt;="&amp;H$2))/($L34+$M34/Parameters!$B$1)</f>
        <v>#DIV/0!</v>
      </c>
      <c r="I34" s="8" t="str">
        <f>$J34*Parameters!$B$3</f>
        <v>#DIV/0!</v>
      </c>
      <c r="J34" s="8" t="str">
        <f>if((sumifs(indirect("'"&amp;$A34&amp;"'!"&amp;"$B:$B"),indirect("'"&amp;$A34&amp;"'!"&amp;"$A:$A"),"&gt;"&amp;J$1,indirect("'"&amp;$A34&amp;"'!"&amp;"$A:$A"),"&lt;"&amp;J$2)/$L34)&gt;0,sumifs(indirect("'"&amp;$A34&amp;"'!"&amp;"$B:$B"),indirect("'"&amp;$A34&amp;"'!"&amp;"$A:$A"),"&gt;"&amp;J$1,indirect("'"&amp;$A34&amp;"'!"&amp;"$A:$A"),"&lt;"&amp;J$2)/$L34,indirect("'"&amp;$A34&amp;"'!"&amp;"$F$3")/($L34+$M34/Parameters!$B$1))</f>
        <v>#DIV/0!</v>
      </c>
      <c r="K34" s="8" t="str">
        <f>if(((sumifs(indirect("'"&amp;$A34&amp;"'!"&amp;"$B:$B"),indirect("'"&amp;$A34&amp;"'!"&amp;"$A:$A"),K$1)+sumifs(indirect("'"&amp;$A34&amp;"'!"&amp;"$B:$B"),indirect("'"&amp;$A34&amp;"'!"&amp;"$A:$A"),K$2))/$M34)&gt;0,(sumifs(indirect("'"&amp;$A34&amp;"'!"&amp;"$B:$B"),indirect("'"&amp;$A34&amp;"'!"&amp;"$A:$A"),K$1)+sumifs(indirect("'"&amp;$A34&amp;"'!"&amp;"$B:$B"),indirect("'"&amp;$A34&amp;"'!"&amp;"$A:$A"),K$2))/$M34,Parameters!$B$2*indirect("'"&amp;$A34&amp;"'!"&amp;"$F$3")/($L34+$M34/Parameters!$B$1))</f>
        <v>#DIV/0!</v>
      </c>
      <c r="L34" s="8" t="str">
        <f t="shared" si="3"/>
        <v/>
      </c>
      <c r="M34" s="8" t="str">
        <f t="shared" si="4"/>
        <v/>
      </c>
    </row>
    <row r="35">
      <c r="A35" s="5" t="s">
        <v>70</v>
      </c>
      <c r="B35" s="8">
        <f>Parameters!$B$3*if(isnumber(indirect("'"&amp;$A35&amp;"'!"&amp;"$F$2")),indirect("'"&amp;$A35&amp;"'!"&amp;"$F$2"),sumifs(indirect("'"&amp;$A35&amp;"'!"&amp;"$B:$B"),indirect("'"&amp;$A35&amp;"'!"&amp;"$A:$A"),"&gt;="&amp;B$1,indirect("'"&amp;$A35&amp;"'!"&amp;"$A:$A"),"&lt;="&amp;B$2))/($F35+$G35/Parameters!$B$1)</f>
        <v>26953.5</v>
      </c>
      <c r="C35" s="8">
        <f>$D35*Parameters!$B$3</f>
        <v>26953.5</v>
      </c>
      <c r="D35" s="8">
        <f>if((sumifs(indirect("'"&amp;$A35&amp;"'!"&amp;"$B:$B"),indirect("'"&amp;$A35&amp;"'!"&amp;"$A:$A"),"&gt;"&amp;D$1,indirect("'"&amp;$A35&amp;"'!"&amp;"$A:$A"),"&lt;"&amp;D$2)/$F35)&gt;0,sumifs(indirect("'"&amp;$A35&amp;"'!"&amp;"$B:$B"),indirect("'"&amp;$A35&amp;"'!"&amp;"$A:$A"),"&gt;"&amp;D$1,indirect("'"&amp;$A35&amp;"'!"&amp;"$A:$A"),"&lt;"&amp;D$2)/$F35,indirect("'"&amp;$A35&amp;"'!"&amp;"$F$2")/($F35+$G35/Parameters!$B$1))</f>
        <v>4756.5</v>
      </c>
      <c r="E35" s="8" t="str">
        <f>if(((sumifs(indirect("'"&amp;$A35&amp;"'!"&amp;"$B:$B"),indirect("'"&amp;$A35&amp;"'!"&amp;"$A:$A"),E$1)+sumifs(indirect("'"&amp;$A35&amp;"'!"&amp;"$B:$B"),indirect("'"&amp;$A35&amp;"'!"&amp;"$A:$A"),E$2))/$G35)&gt;0,(sumifs(indirect("'"&amp;$A35&amp;"'!"&amp;"$B:$B"),indirect("'"&amp;$A35&amp;"'!"&amp;"$A:$A"),E$1)+sumifs(indirect("'"&amp;$A35&amp;"'!"&amp;"$B:$B"),indirect("'"&amp;$A35&amp;"'!"&amp;"$A:$A"),E$2))/$G35,Parameters!$B$2*indirect("'"&amp;$A35&amp;"'!"&amp;"$F$2")/($F35+$G35/Parameters!$B$1))</f>
        <v>#DIV/0!</v>
      </c>
      <c r="F35" s="8">
        <f t="shared" si="1"/>
        <v>2</v>
      </c>
      <c r="G35" s="8" t="str">
        <f t="shared" si="2"/>
        <v/>
      </c>
      <c r="H35" s="8" t="str">
        <f>Parameters!$B$3*if(isnumber(indirect("'"&amp;$A35&amp;"'!"&amp;"$F$3")),indirect("'"&amp;$A35&amp;"'!"&amp;"$F$3"),sumifs(indirect("'"&amp;$A35&amp;"'!"&amp;"$B:$B"),indirect("'"&amp;$A35&amp;"'!"&amp;"$A:$A"),"&gt;="&amp;H$1,indirect("'"&amp;$A35&amp;"'!"&amp;"$A:$A"),"&lt;="&amp;H$2))/($L35+$M35/Parameters!$B$1)</f>
        <v>#DIV/0!</v>
      </c>
      <c r="I35" s="8" t="str">
        <f>$J35*Parameters!$B$3</f>
        <v>#DIV/0!</v>
      </c>
      <c r="J35" s="8" t="str">
        <f>if((sumifs(indirect("'"&amp;$A35&amp;"'!"&amp;"$B:$B"),indirect("'"&amp;$A35&amp;"'!"&amp;"$A:$A"),"&gt;"&amp;J$1,indirect("'"&amp;$A35&amp;"'!"&amp;"$A:$A"),"&lt;"&amp;J$2)/$L35)&gt;0,sumifs(indirect("'"&amp;$A35&amp;"'!"&amp;"$B:$B"),indirect("'"&amp;$A35&amp;"'!"&amp;"$A:$A"),"&gt;"&amp;J$1,indirect("'"&amp;$A35&amp;"'!"&amp;"$A:$A"),"&lt;"&amp;J$2)/$L35,indirect("'"&amp;$A35&amp;"'!"&amp;"$F$3")/($L35+$M35/Parameters!$B$1))</f>
        <v>#DIV/0!</v>
      </c>
      <c r="K35" s="8" t="str">
        <f>if(((sumifs(indirect("'"&amp;$A35&amp;"'!"&amp;"$B:$B"),indirect("'"&amp;$A35&amp;"'!"&amp;"$A:$A"),K$1)+sumifs(indirect("'"&amp;$A35&amp;"'!"&amp;"$B:$B"),indirect("'"&amp;$A35&amp;"'!"&amp;"$A:$A"),K$2))/$M35)&gt;0,(sumifs(indirect("'"&amp;$A35&amp;"'!"&amp;"$B:$B"),indirect("'"&amp;$A35&amp;"'!"&amp;"$A:$A"),K$1)+sumifs(indirect("'"&amp;$A35&amp;"'!"&amp;"$B:$B"),indirect("'"&amp;$A35&amp;"'!"&amp;"$A:$A"),K$2))/$M35,Parameters!$B$2*indirect("'"&amp;$A35&amp;"'!"&amp;"$F$3")/($L35+$M35/Parameters!$B$1))</f>
        <v>#DIV/0!</v>
      </c>
      <c r="L35" s="8" t="str">
        <f t="shared" si="3"/>
        <v/>
      </c>
      <c r="M35" s="8" t="str">
        <f t="shared" si="4"/>
        <v/>
      </c>
    </row>
    <row r="36">
      <c r="A36" s="5" t="s">
        <v>71</v>
      </c>
      <c r="B36" s="8">
        <f>Parameters!$B$3*if(isnumber(indirect("'"&amp;$A36&amp;"'!"&amp;"$F$2")),indirect("'"&amp;$A36&amp;"'!"&amp;"$F$2"),sumifs(indirect("'"&amp;$A36&amp;"'!"&amp;"$B:$B"),indirect("'"&amp;$A36&amp;"'!"&amp;"$A:$A"),"&gt;="&amp;B$1,indirect("'"&amp;$A36&amp;"'!"&amp;"$A:$A"),"&lt;="&amp;B$2))/($F36+$G36/Parameters!$B$1)</f>
        <v>85000</v>
      </c>
      <c r="C36" s="8">
        <f>$D36*Parameters!$B$3</f>
        <v>85000</v>
      </c>
      <c r="D36" s="8">
        <f>if((sumifs(indirect("'"&amp;$A36&amp;"'!"&amp;"$B:$B"),indirect("'"&amp;$A36&amp;"'!"&amp;"$A:$A"),"&gt;"&amp;D$1,indirect("'"&amp;$A36&amp;"'!"&amp;"$A:$A"),"&lt;"&amp;D$2)/$F36)&gt;0,sumifs(indirect("'"&amp;$A36&amp;"'!"&amp;"$B:$B"),indirect("'"&amp;$A36&amp;"'!"&amp;"$A:$A"),"&gt;"&amp;D$1,indirect("'"&amp;$A36&amp;"'!"&amp;"$A:$A"),"&lt;"&amp;D$2)/$F36,indirect("'"&amp;$A36&amp;"'!"&amp;"$F$2")/($F36+$G36/Parameters!$B$1))</f>
        <v>15000</v>
      </c>
      <c r="E36" s="8" t="str">
        <f>if(((sumifs(indirect("'"&amp;$A36&amp;"'!"&amp;"$B:$B"),indirect("'"&amp;$A36&amp;"'!"&amp;"$A:$A"),E$1)+sumifs(indirect("'"&amp;$A36&amp;"'!"&amp;"$B:$B"),indirect("'"&amp;$A36&amp;"'!"&amp;"$A:$A"),E$2))/$G36)&gt;0,(sumifs(indirect("'"&amp;$A36&amp;"'!"&amp;"$B:$B"),indirect("'"&amp;$A36&amp;"'!"&amp;"$A:$A"),E$1)+sumifs(indirect("'"&amp;$A36&amp;"'!"&amp;"$B:$B"),indirect("'"&amp;$A36&amp;"'!"&amp;"$A:$A"),E$2))/$G36,Parameters!$B$2*indirect("'"&amp;$A36&amp;"'!"&amp;"$F$2")/($F36+$G36/Parameters!$B$1))</f>
        <v>#DIV/0!</v>
      </c>
      <c r="F36" s="8">
        <f t="shared" si="1"/>
        <v>1</v>
      </c>
      <c r="G36" s="8" t="str">
        <f t="shared" si="2"/>
        <v/>
      </c>
      <c r="H36" s="8" t="str">
        <f>Parameters!$B$3*if(isnumber(indirect("'"&amp;$A36&amp;"'!"&amp;"$F$3")),indirect("'"&amp;$A36&amp;"'!"&amp;"$F$3"),sumifs(indirect("'"&amp;$A36&amp;"'!"&amp;"$B:$B"),indirect("'"&amp;$A36&amp;"'!"&amp;"$A:$A"),"&gt;="&amp;H$1,indirect("'"&amp;$A36&amp;"'!"&amp;"$A:$A"),"&lt;="&amp;H$2))/($L36+$M36/Parameters!$B$1)</f>
        <v>#DIV/0!</v>
      </c>
      <c r="I36" s="8" t="str">
        <f>$J36*Parameters!$B$3</f>
        <v>#DIV/0!</v>
      </c>
      <c r="J36" s="8" t="str">
        <f>if((sumifs(indirect("'"&amp;$A36&amp;"'!"&amp;"$B:$B"),indirect("'"&amp;$A36&amp;"'!"&amp;"$A:$A"),"&gt;"&amp;J$1,indirect("'"&amp;$A36&amp;"'!"&amp;"$A:$A"),"&lt;"&amp;J$2)/$L36)&gt;0,sumifs(indirect("'"&amp;$A36&amp;"'!"&amp;"$B:$B"),indirect("'"&amp;$A36&amp;"'!"&amp;"$A:$A"),"&gt;"&amp;J$1,indirect("'"&amp;$A36&amp;"'!"&amp;"$A:$A"),"&lt;"&amp;J$2)/$L36,indirect("'"&amp;$A36&amp;"'!"&amp;"$F$3")/($L36+$M36/Parameters!$B$1))</f>
        <v>#DIV/0!</v>
      </c>
      <c r="K36" s="8" t="str">
        <f>if(((sumifs(indirect("'"&amp;$A36&amp;"'!"&amp;"$B:$B"),indirect("'"&amp;$A36&amp;"'!"&amp;"$A:$A"),K$1)+sumifs(indirect("'"&amp;$A36&amp;"'!"&amp;"$B:$B"),indirect("'"&amp;$A36&amp;"'!"&amp;"$A:$A"),K$2))/$M36)&gt;0,(sumifs(indirect("'"&amp;$A36&amp;"'!"&amp;"$B:$B"),indirect("'"&amp;$A36&amp;"'!"&amp;"$A:$A"),K$1)+sumifs(indirect("'"&amp;$A36&amp;"'!"&amp;"$B:$B"),indirect("'"&amp;$A36&amp;"'!"&amp;"$A:$A"),K$2))/$M36,Parameters!$B$2*indirect("'"&amp;$A36&amp;"'!"&amp;"$F$3")/($L36+$M36/Parameters!$B$1))</f>
        <v>#DIV/0!</v>
      </c>
      <c r="L36" s="8" t="str">
        <f t="shared" si="3"/>
        <v/>
      </c>
      <c r="M36" s="8" t="str">
        <f t="shared" si="4"/>
        <v/>
      </c>
    </row>
    <row r="37">
      <c r="A37" s="5" t="s">
        <v>72</v>
      </c>
      <c r="B37" s="8">
        <f>Parameters!$B$3*if(isnumber(indirect("'"&amp;$A37&amp;"'!"&amp;"$F$2")),indirect("'"&amp;$A37&amp;"'!"&amp;"$F$2"),sumifs(indirect("'"&amp;$A37&amp;"'!"&amp;"$B:$B"),indirect("'"&amp;$A37&amp;"'!"&amp;"$A:$A"),"&gt;="&amp;B$1,indirect("'"&amp;$A37&amp;"'!"&amp;"$A:$A"),"&lt;="&amp;B$2))/($F37+$G37/Parameters!$B$1)</f>
        <v>9633.333333</v>
      </c>
      <c r="C37" s="8">
        <f>$D37*Parameters!$B$3</f>
        <v>9633.333333</v>
      </c>
      <c r="D37" s="8">
        <f>if((sumifs(indirect("'"&amp;$A37&amp;"'!"&amp;"$B:$B"),indirect("'"&amp;$A37&amp;"'!"&amp;"$A:$A"),"&gt;"&amp;D$1,indirect("'"&amp;$A37&amp;"'!"&amp;"$A:$A"),"&lt;"&amp;D$2)/$F37)&gt;0,sumifs(indirect("'"&amp;$A37&amp;"'!"&amp;"$B:$B"),indirect("'"&amp;$A37&amp;"'!"&amp;"$A:$A"),"&gt;"&amp;D$1,indirect("'"&amp;$A37&amp;"'!"&amp;"$A:$A"),"&lt;"&amp;D$2)/$F37,indirect("'"&amp;$A37&amp;"'!"&amp;"$F$2")/($F37+$G37/Parameters!$B$1))</f>
        <v>1700</v>
      </c>
      <c r="E37" s="8" t="str">
        <f>if(((sumifs(indirect("'"&amp;$A37&amp;"'!"&amp;"$B:$B"),indirect("'"&amp;$A37&amp;"'!"&amp;"$A:$A"),E$1)+sumifs(indirect("'"&amp;$A37&amp;"'!"&amp;"$B:$B"),indirect("'"&amp;$A37&amp;"'!"&amp;"$A:$A"),E$2))/$G37)&gt;0,(sumifs(indirect("'"&amp;$A37&amp;"'!"&amp;"$B:$B"),indirect("'"&amp;$A37&amp;"'!"&amp;"$A:$A"),E$1)+sumifs(indirect("'"&amp;$A37&amp;"'!"&amp;"$B:$B"),indirect("'"&amp;$A37&amp;"'!"&amp;"$A:$A"),E$2))/$G37,Parameters!$B$2*indirect("'"&amp;$A37&amp;"'!"&amp;"$F$2")/($F37+$G37/Parameters!$B$1))</f>
        <v>#DIV/0!</v>
      </c>
      <c r="F37" s="8">
        <f t="shared" si="1"/>
        <v>2</v>
      </c>
      <c r="G37" s="8" t="str">
        <f t="shared" si="2"/>
        <v/>
      </c>
      <c r="H37" s="8" t="str">
        <f>Parameters!$B$3*if(isnumber(indirect("'"&amp;$A37&amp;"'!"&amp;"$F$3")),indirect("'"&amp;$A37&amp;"'!"&amp;"$F$3"),sumifs(indirect("'"&amp;$A37&amp;"'!"&amp;"$B:$B"),indirect("'"&amp;$A37&amp;"'!"&amp;"$A:$A"),"&gt;="&amp;H$1,indirect("'"&amp;$A37&amp;"'!"&amp;"$A:$A"),"&lt;="&amp;H$2))/($L37+$M37/Parameters!$B$1)</f>
        <v>#DIV/0!</v>
      </c>
      <c r="I37" s="8" t="str">
        <f>$J37*Parameters!$B$3</f>
        <v>#DIV/0!</v>
      </c>
      <c r="J37" s="8" t="str">
        <f>if((sumifs(indirect("'"&amp;$A37&amp;"'!"&amp;"$B:$B"),indirect("'"&amp;$A37&amp;"'!"&amp;"$A:$A"),"&gt;"&amp;J$1,indirect("'"&amp;$A37&amp;"'!"&amp;"$A:$A"),"&lt;"&amp;J$2)/$L37)&gt;0,sumifs(indirect("'"&amp;$A37&amp;"'!"&amp;"$B:$B"),indirect("'"&amp;$A37&amp;"'!"&amp;"$A:$A"),"&gt;"&amp;J$1,indirect("'"&amp;$A37&amp;"'!"&amp;"$A:$A"),"&lt;"&amp;J$2)/$L37,indirect("'"&amp;$A37&amp;"'!"&amp;"$F$3")/($L37+$M37/Parameters!$B$1))</f>
        <v>#DIV/0!</v>
      </c>
      <c r="K37" s="8" t="str">
        <f>if(((sumifs(indirect("'"&amp;$A37&amp;"'!"&amp;"$B:$B"),indirect("'"&amp;$A37&amp;"'!"&amp;"$A:$A"),K$1)+sumifs(indirect("'"&amp;$A37&amp;"'!"&amp;"$B:$B"),indirect("'"&amp;$A37&amp;"'!"&amp;"$A:$A"),K$2))/$M37)&gt;0,(sumifs(indirect("'"&amp;$A37&amp;"'!"&amp;"$B:$B"),indirect("'"&amp;$A37&amp;"'!"&amp;"$A:$A"),K$1)+sumifs(indirect("'"&amp;$A37&amp;"'!"&amp;"$B:$B"),indirect("'"&amp;$A37&amp;"'!"&amp;"$A:$A"),K$2))/$M37,Parameters!$B$2*indirect("'"&amp;$A37&amp;"'!"&amp;"$F$3")/($L37+$M37/Parameters!$B$1))</f>
        <v>#DIV/0!</v>
      </c>
      <c r="L37" s="8" t="str">
        <f t="shared" si="3"/>
        <v/>
      </c>
      <c r="M37" s="8" t="str">
        <f t="shared" si="4"/>
        <v/>
      </c>
    </row>
    <row r="38">
      <c r="A38" s="5" t="s">
        <v>73</v>
      </c>
      <c r="B38" s="8" t="str">
        <f>Parameters!$B$3*if(isnumber(indirect("'"&amp;$A38&amp;"'!"&amp;"$F$2")),indirect("'"&amp;$A38&amp;"'!"&amp;"$F$2"),sumifs(indirect("'"&amp;$A38&amp;"'!"&amp;"$B:$B"),indirect("'"&amp;$A38&amp;"'!"&amp;"$A:$A"),"&gt;="&amp;B$1,indirect("'"&amp;$A38&amp;"'!"&amp;"$A:$A"),"&lt;="&amp;B$2))/($F38+$G38/Parameters!$B$1)</f>
        <v>#DIV/0!</v>
      </c>
      <c r="C38" s="8" t="str">
        <f>$D38*Parameters!$B$3</f>
        <v>#DIV/0!</v>
      </c>
      <c r="D38" s="8" t="str">
        <f>if((sumifs(indirect("'"&amp;$A38&amp;"'!"&amp;"$B:$B"),indirect("'"&amp;$A38&amp;"'!"&amp;"$A:$A"),"&gt;"&amp;D$1,indirect("'"&amp;$A38&amp;"'!"&amp;"$A:$A"),"&lt;"&amp;D$2)/$F38)&gt;0,sumifs(indirect("'"&amp;$A38&amp;"'!"&amp;"$B:$B"),indirect("'"&amp;$A38&amp;"'!"&amp;"$A:$A"),"&gt;"&amp;D$1,indirect("'"&amp;$A38&amp;"'!"&amp;"$A:$A"),"&lt;"&amp;D$2)/$F38,indirect("'"&amp;$A38&amp;"'!"&amp;"$F$2")/($F38+$G38/Parameters!$B$1))</f>
        <v>#DIV/0!</v>
      </c>
      <c r="E38" s="8" t="str">
        <f>if(((sumifs(indirect("'"&amp;$A38&amp;"'!"&amp;"$B:$B"),indirect("'"&amp;$A38&amp;"'!"&amp;"$A:$A"),E$1)+sumifs(indirect("'"&amp;$A38&amp;"'!"&amp;"$B:$B"),indirect("'"&amp;$A38&amp;"'!"&amp;"$A:$A"),E$2))/$G38)&gt;0,(sumifs(indirect("'"&amp;$A38&amp;"'!"&amp;"$B:$B"),indirect("'"&amp;$A38&amp;"'!"&amp;"$A:$A"),E$1)+sumifs(indirect("'"&amp;$A38&amp;"'!"&amp;"$B:$B"),indirect("'"&amp;$A38&amp;"'!"&amp;"$A:$A"),E$2))/$G38,Parameters!$B$2*indirect("'"&amp;$A38&amp;"'!"&amp;"$F$2")/($F38+$G38/Parameters!$B$1))</f>
        <v>#DIV/0!</v>
      </c>
      <c r="F38" s="8" t="str">
        <f t="shared" si="1"/>
        <v/>
      </c>
      <c r="G38" s="8" t="str">
        <f t="shared" si="2"/>
        <v/>
      </c>
      <c r="H38" s="8" t="str">
        <f>Parameters!$B$3*if(isnumber(indirect("'"&amp;$A38&amp;"'!"&amp;"$F$3")),indirect("'"&amp;$A38&amp;"'!"&amp;"$F$3"),sumifs(indirect("'"&amp;$A38&amp;"'!"&amp;"$B:$B"),indirect("'"&amp;$A38&amp;"'!"&amp;"$A:$A"),"&gt;="&amp;H$1,indirect("'"&amp;$A38&amp;"'!"&amp;"$A:$A"),"&lt;="&amp;H$2))/($L38+$M38/Parameters!$B$1)</f>
        <v>#DIV/0!</v>
      </c>
      <c r="I38" s="8" t="str">
        <f>$J38*Parameters!$B$3</f>
        <v>#DIV/0!</v>
      </c>
      <c r="J38" s="8" t="str">
        <f>if((sumifs(indirect("'"&amp;$A38&amp;"'!"&amp;"$B:$B"),indirect("'"&amp;$A38&amp;"'!"&amp;"$A:$A"),"&gt;"&amp;J$1,indirect("'"&amp;$A38&amp;"'!"&amp;"$A:$A"),"&lt;"&amp;J$2)/$L38)&gt;0,sumifs(indirect("'"&amp;$A38&amp;"'!"&amp;"$B:$B"),indirect("'"&amp;$A38&amp;"'!"&amp;"$A:$A"),"&gt;"&amp;J$1,indirect("'"&amp;$A38&amp;"'!"&amp;"$A:$A"),"&lt;"&amp;J$2)/$L38,indirect("'"&amp;$A38&amp;"'!"&amp;"$F$3")/($L38+$M38/Parameters!$B$1))</f>
        <v>#DIV/0!</v>
      </c>
      <c r="K38" s="8" t="str">
        <f>if(((sumifs(indirect("'"&amp;$A38&amp;"'!"&amp;"$B:$B"),indirect("'"&amp;$A38&amp;"'!"&amp;"$A:$A"),K$1)+sumifs(indirect("'"&amp;$A38&amp;"'!"&amp;"$B:$B"),indirect("'"&amp;$A38&amp;"'!"&amp;"$A:$A"),K$2))/$M38)&gt;0,(sumifs(indirect("'"&amp;$A38&amp;"'!"&amp;"$B:$B"),indirect("'"&amp;$A38&amp;"'!"&amp;"$A:$A"),K$1)+sumifs(indirect("'"&amp;$A38&amp;"'!"&amp;"$B:$B"),indirect("'"&amp;$A38&amp;"'!"&amp;"$A:$A"),K$2))/$M38,Parameters!$B$2*indirect("'"&amp;$A38&amp;"'!"&amp;"$F$3")/($L38+$M38/Parameters!$B$1))</f>
        <v>#DIV/0!</v>
      </c>
      <c r="L38" s="8" t="str">
        <f t="shared" si="3"/>
        <v/>
      </c>
      <c r="M38" s="8" t="str">
        <f t="shared" si="4"/>
        <v/>
      </c>
    </row>
    <row r="39">
      <c r="A39" s="5" t="s">
        <v>74</v>
      </c>
      <c r="B39" s="8" t="str">
        <f>Parameters!$B$3*if(isnumber(indirect("'"&amp;$A39&amp;"'!"&amp;"$F$2")),indirect("'"&amp;$A39&amp;"'!"&amp;"$F$2"),sumifs(indirect("'"&amp;$A39&amp;"'!"&amp;"$B:$B"),indirect("'"&amp;$A39&amp;"'!"&amp;"$A:$A"),"&gt;="&amp;B$1,indirect("'"&amp;$A39&amp;"'!"&amp;"$A:$A"),"&lt;="&amp;B$2))/($F39+$G39/Parameters!$B$1)</f>
        <v>#DIV/0!</v>
      </c>
      <c r="C39" s="8" t="str">
        <f>$D39*Parameters!$B$3</f>
        <v>#DIV/0!</v>
      </c>
      <c r="D39" s="8" t="str">
        <f>if((sumifs(indirect("'"&amp;$A39&amp;"'!"&amp;"$B:$B"),indirect("'"&amp;$A39&amp;"'!"&amp;"$A:$A"),"&gt;"&amp;D$1,indirect("'"&amp;$A39&amp;"'!"&amp;"$A:$A"),"&lt;"&amp;D$2)/$F39)&gt;0,sumifs(indirect("'"&amp;$A39&amp;"'!"&amp;"$B:$B"),indirect("'"&amp;$A39&amp;"'!"&amp;"$A:$A"),"&gt;"&amp;D$1,indirect("'"&amp;$A39&amp;"'!"&amp;"$A:$A"),"&lt;"&amp;D$2)/$F39,indirect("'"&amp;$A39&amp;"'!"&amp;"$F$2")/($F39+$G39/Parameters!$B$1))</f>
        <v>#DIV/0!</v>
      </c>
      <c r="E39" s="8" t="str">
        <f>if(((sumifs(indirect("'"&amp;$A39&amp;"'!"&amp;"$B:$B"),indirect("'"&amp;$A39&amp;"'!"&amp;"$A:$A"),E$1)+sumifs(indirect("'"&amp;$A39&amp;"'!"&amp;"$B:$B"),indirect("'"&amp;$A39&amp;"'!"&amp;"$A:$A"),E$2))/$G39)&gt;0,(sumifs(indirect("'"&amp;$A39&amp;"'!"&amp;"$B:$B"),indirect("'"&amp;$A39&amp;"'!"&amp;"$A:$A"),E$1)+sumifs(indirect("'"&amp;$A39&amp;"'!"&amp;"$B:$B"),indirect("'"&amp;$A39&amp;"'!"&amp;"$A:$A"),E$2))/$G39,Parameters!$B$2*indirect("'"&amp;$A39&amp;"'!"&amp;"$F$2")/($F39+$G39/Parameters!$B$1))</f>
        <v>#DIV/0!</v>
      </c>
      <c r="F39" s="8" t="str">
        <f t="shared" si="1"/>
        <v/>
      </c>
      <c r="G39" s="8" t="str">
        <f t="shared" si="2"/>
        <v/>
      </c>
      <c r="H39" s="8" t="str">
        <f>Parameters!$B$3*if(isnumber(indirect("'"&amp;$A39&amp;"'!"&amp;"$F$3")),indirect("'"&amp;$A39&amp;"'!"&amp;"$F$3"),sumifs(indirect("'"&amp;$A39&amp;"'!"&amp;"$B:$B"),indirect("'"&amp;$A39&amp;"'!"&amp;"$A:$A"),"&gt;="&amp;H$1,indirect("'"&amp;$A39&amp;"'!"&amp;"$A:$A"),"&lt;="&amp;H$2))/($L39+$M39/Parameters!$B$1)</f>
        <v>#DIV/0!</v>
      </c>
      <c r="I39" s="8" t="str">
        <f>$J39*Parameters!$B$3</f>
        <v>#DIV/0!</v>
      </c>
      <c r="J39" s="8" t="str">
        <f>if((sumifs(indirect("'"&amp;$A39&amp;"'!"&amp;"$B:$B"),indirect("'"&amp;$A39&amp;"'!"&amp;"$A:$A"),"&gt;"&amp;J$1,indirect("'"&amp;$A39&amp;"'!"&amp;"$A:$A"),"&lt;"&amp;J$2)/$L39)&gt;0,sumifs(indirect("'"&amp;$A39&amp;"'!"&amp;"$B:$B"),indirect("'"&amp;$A39&amp;"'!"&amp;"$A:$A"),"&gt;"&amp;J$1,indirect("'"&amp;$A39&amp;"'!"&amp;"$A:$A"),"&lt;"&amp;J$2)/$L39,indirect("'"&amp;$A39&amp;"'!"&amp;"$F$3")/($L39+$M39/Parameters!$B$1))</f>
        <v>#DIV/0!</v>
      </c>
      <c r="K39" s="8" t="str">
        <f>if(((sumifs(indirect("'"&amp;$A39&amp;"'!"&amp;"$B:$B"),indirect("'"&amp;$A39&amp;"'!"&amp;"$A:$A"),K$1)+sumifs(indirect("'"&amp;$A39&amp;"'!"&amp;"$B:$B"),indirect("'"&amp;$A39&amp;"'!"&amp;"$A:$A"),K$2))/$M39)&gt;0,(sumifs(indirect("'"&amp;$A39&amp;"'!"&amp;"$B:$B"),indirect("'"&amp;$A39&amp;"'!"&amp;"$A:$A"),K$1)+sumifs(indirect("'"&amp;$A39&amp;"'!"&amp;"$B:$B"),indirect("'"&amp;$A39&amp;"'!"&amp;"$A:$A"),K$2))/$M39,Parameters!$B$2*indirect("'"&amp;$A39&amp;"'!"&amp;"$F$3")/($L39+$M39/Parameters!$B$1))</f>
        <v>#DIV/0!</v>
      </c>
      <c r="L39" s="8" t="str">
        <f t="shared" si="3"/>
        <v/>
      </c>
      <c r="M39" s="8" t="str">
        <f t="shared" si="4"/>
        <v/>
      </c>
    </row>
    <row r="40">
      <c r="A40" s="5" t="s">
        <v>75</v>
      </c>
      <c r="B40" s="8">
        <f>Parameters!$B$3*if(isnumber(indirect("'"&amp;$A40&amp;"'!"&amp;"$F$2")),indirect("'"&amp;$A40&amp;"'!"&amp;"$F$2"),sumifs(indirect("'"&amp;$A40&amp;"'!"&amp;"$B:$B"),indirect("'"&amp;$A40&amp;"'!"&amp;"$A:$A"),"&gt;="&amp;B$1,indirect("'"&amp;$A40&amp;"'!"&amp;"$A:$A"),"&lt;="&amp;B$2))/($F40+$G40/Parameters!$B$1)</f>
        <v>182381.2308</v>
      </c>
      <c r="C40" s="8">
        <f>$D40*Parameters!$B$3</f>
        <v>180586.75</v>
      </c>
      <c r="D40" s="8">
        <f>if((sumifs(indirect("'"&amp;$A40&amp;"'!"&amp;"$B:$B"),indirect("'"&amp;$A40&amp;"'!"&amp;"$A:$A"),"&gt;"&amp;D$1,indirect("'"&amp;$A40&amp;"'!"&amp;"$A:$A"),"&lt;"&amp;D$2)/$F40)&gt;0,sumifs(indirect("'"&amp;$A40&amp;"'!"&amp;"$B:$B"),indirect("'"&amp;$A40&amp;"'!"&amp;"$A:$A"),"&gt;"&amp;D$1,indirect("'"&amp;$A40&amp;"'!"&amp;"$A:$A"),"&lt;"&amp;D$2)/$F40,indirect("'"&amp;$A40&amp;"'!"&amp;"$F$2")/($F40+$G40/Parameters!$B$1))</f>
        <v>31868.25</v>
      </c>
      <c r="E40" s="8">
        <f>if(((sumifs(indirect("'"&amp;$A40&amp;"'!"&amp;"$B:$B"),indirect("'"&amp;$A40&amp;"'!"&amp;"$A:$A"),E$1)+sumifs(indirect("'"&amp;$A40&amp;"'!"&amp;"$B:$B"),indirect("'"&amp;$A40&amp;"'!"&amp;"$A:$A"),E$2))/$G40)&gt;0,(sumifs(indirect("'"&amp;$A40&amp;"'!"&amp;"$B:$B"),indirect("'"&amp;$A40&amp;"'!"&amp;"$A:$A"),E$1)+sumifs(indirect("'"&amp;$A40&amp;"'!"&amp;"$B:$B"),indirect("'"&amp;$A40&amp;"'!"&amp;"$A:$A"),E$2))/$G40,Parameters!$B$2*indirect("'"&amp;$A40&amp;"'!"&amp;"$F$2")/($F40+$G40/Parameters!$B$1))</f>
        <v>11995</v>
      </c>
      <c r="F40" s="8">
        <f t="shared" si="1"/>
        <v>4</v>
      </c>
      <c r="G40" s="8">
        <f t="shared" si="2"/>
        <v>1</v>
      </c>
      <c r="H40" s="8" t="str">
        <f>Parameters!$B$3*if(isnumber(indirect("'"&amp;$A40&amp;"'!"&amp;"$F$3")),indirect("'"&amp;$A40&amp;"'!"&amp;"$F$3"),sumifs(indirect("'"&amp;$A40&amp;"'!"&amp;"$B:$B"),indirect("'"&amp;$A40&amp;"'!"&amp;"$A:$A"),"&gt;="&amp;H$1,indirect("'"&amp;$A40&amp;"'!"&amp;"$A:$A"),"&lt;="&amp;H$2))/($L40+$M40/Parameters!$B$1)</f>
        <v>#DIV/0!</v>
      </c>
      <c r="I40" s="8" t="str">
        <f>$J40*Parameters!$B$3</f>
        <v>#DIV/0!</v>
      </c>
      <c r="J40" s="8" t="str">
        <f>if((sumifs(indirect("'"&amp;$A40&amp;"'!"&amp;"$B:$B"),indirect("'"&amp;$A40&amp;"'!"&amp;"$A:$A"),"&gt;"&amp;J$1,indirect("'"&amp;$A40&amp;"'!"&amp;"$A:$A"),"&lt;"&amp;J$2)/$L40)&gt;0,sumifs(indirect("'"&amp;$A40&amp;"'!"&amp;"$B:$B"),indirect("'"&amp;$A40&amp;"'!"&amp;"$A:$A"),"&gt;"&amp;J$1,indirect("'"&amp;$A40&amp;"'!"&amp;"$A:$A"),"&lt;"&amp;J$2)/$L40,indirect("'"&amp;$A40&amp;"'!"&amp;"$F$3")/($L40+$M40/Parameters!$B$1))</f>
        <v>#DIV/0!</v>
      </c>
      <c r="K40" s="8" t="str">
        <f>if(((sumifs(indirect("'"&amp;$A40&amp;"'!"&amp;"$B:$B"),indirect("'"&amp;$A40&amp;"'!"&amp;"$A:$A"),K$1)+sumifs(indirect("'"&amp;$A40&amp;"'!"&amp;"$B:$B"),indirect("'"&amp;$A40&amp;"'!"&amp;"$A:$A"),K$2))/$M40)&gt;0,(sumifs(indirect("'"&amp;$A40&amp;"'!"&amp;"$B:$B"),indirect("'"&amp;$A40&amp;"'!"&amp;"$A:$A"),K$1)+sumifs(indirect("'"&amp;$A40&amp;"'!"&amp;"$B:$B"),indirect("'"&amp;$A40&amp;"'!"&amp;"$A:$A"),K$2))/$M40,Parameters!$B$2*indirect("'"&amp;$A40&amp;"'!"&amp;"$F$3")/($L40+$M40/Parameters!$B$1))</f>
        <v>#DIV/0!</v>
      </c>
      <c r="L40" s="8" t="str">
        <f t="shared" si="3"/>
        <v/>
      </c>
      <c r="M40" s="8" t="str">
        <f t="shared" si="4"/>
        <v/>
      </c>
    </row>
    <row r="41">
      <c r="A41" s="5" t="s">
        <v>78</v>
      </c>
      <c r="B41" s="8">
        <f>Parameters!$B$3*if(isnumber(indirect("'"&amp;$A41&amp;"'!"&amp;"$F$2")),indirect("'"&amp;$A41&amp;"'!"&amp;"$F$2"),sumifs(indirect("'"&amp;$A41&amp;"'!"&amp;"$B:$B"),indirect("'"&amp;$A41&amp;"'!"&amp;"$A:$A"),"&gt;="&amp;B$1,indirect("'"&amp;$A41&amp;"'!"&amp;"$A:$A"),"&lt;="&amp;B$2))/($F41+$G41/Parameters!$B$1)</f>
        <v>11306.88889</v>
      </c>
      <c r="C41" s="8">
        <f>$D41*Parameters!$B$3</f>
        <v>11306.88889</v>
      </c>
      <c r="D41" s="8">
        <f>if((sumifs(indirect("'"&amp;$A41&amp;"'!"&amp;"$B:$B"),indirect("'"&amp;$A41&amp;"'!"&amp;"$A:$A"),"&gt;"&amp;D$1,indirect("'"&amp;$A41&amp;"'!"&amp;"$A:$A"),"&lt;"&amp;D$2)/$F41)&gt;0,sumifs(indirect("'"&amp;$A41&amp;"'!"&amp;"$B:$B"),indirect("'"&amp;$A41&amp;"'!"&amp;"$A:$A"),"&gt;"&amp;D$1,indirect("'"&amp;$A41&amp;"'!"&amp;"$A:$A"),"&lt;"&amp;D$2)/$F41,indirect("'"&amp;$A41&amp;"'!"&amp;"$F$2")/($F41+$G41/Parameters!$B$1))</f>
        <v>1995.333333</v>
      </c>
      <c r="E41" s="8" t="str">
        <f>if(((sumifs(indirect("'"&amp;$A41&amp;"'!"&amp;"$B:$B"),indirect("'"&amp;$A41&amp;"'!"&amp;"$A:$A"),E$1)+sumifs(indirect("'"&amp;$A41&amp;"'!"&amp;"$B:$B"),indirect("'"&amp;$A41&amp;"'!"&amp;"$A:$A"),E$2))/$G41)&gt;0,(sumifs(indirect("'"&amp;$A41&amp;"'!"&amp;"$B:$B"),indirect("'"&amp;$A41&amp;"'!"&amp;"$A:$A"),E$1)+sumifs(indirect("'"&amp;$A41&amp;"'!"&amp;"$B:$B"),indirect("'"&amp;$A41&amp;"'!"&amp;"$A:$A"),E$2))/$G41,Parameters!$B$2*indirect("'"&amp;$A41&amp;"'!"&amp;"$F$2")/($F41+$G41/Parameters!$B$1))</f>
        <v>#DIV/0!</v>
      </c>
      <c r="F41" s="8">
        <f t="shared" si="1"/>
        <v>3</v>
      </c>
      <c r="G41" s="8" t="str">
        <f t="shared" si="2"/>
        <v/>
      </c>
      <c r="H41" s="8" t="str">
        <f>Parameters!$B$3*if(isnumber(indirect("'"&amp;$A41&amp;"'!"&amp;"$F$3")),indirect("'"&amp;$A41&amp;"'!"&amp;"$F$3"),sumifs(indirect("'"&amp;$A41&amp;"'!"&amp;"$B:$B"),indirect("'"&amp;$A41&amp;"'!"&amp;"$A:$A"),"&gt;="&amp;H$1,indirect("'"&amp;$A41&amp;"'!"&amp;"$A:$A"),"&lt;="&amp;H$2))/($L41+$M41/Parameters!$B$1)</f>
        <v>#DIV/0!</v>
      </c>
      <c r="I41" s="8" t="str">
        <f>$J41*Parameters!$B$3</f>
        <v>#DIV/0!</v>
      </c>
      <c r="J41" s="8" t="str">
        <f>if((sumifs(indirect("'"&amp;$A41&amp;"'!"&amp;"$B:$B"),indirect("'"&amp;$A41&amp;"'!"&amp;"$A:$A"),"&gt;"&amp;J$1,indirect("'"&amp;$A41&amp;"'!"&amp;"$A:$A"),"&lt;"&amp;J$2)/$L41)&gt;0,sumifs(indirect("'"&amp;$A41&amp;"'!"&amp;"$B:$B"),indirect("'"&amp;$A41&amp;"'!"&amp;"$A:$A"),"&gt;"&amp;J$1,indirect("'"&amp;$A41&amp;"'!"&amp;"$A:$A"),"&lt;"&amp;J$2)/$L41,indirect("'"&amp;$A41&amp;"'!"&amp;"$F$3")/($L41+$M41/Parameters!$B$1))</f>
        <v>#DIV/0!</v>
      </c>
      <c r="K41" s="8" t="str">
        <f>if(((sumifs(indirect("'"&amp;$A41&amp;"'!"&amp;"$B:$B"),indirect("'"&amp;$A41&amp;"'!"&amp;"$A:$A"),K$1)+sumifs(indirect("'"&amp;$A41&amp;"'!"&amp;"$B:$B"),indirect("'"&amp;$A41&amp;"'!"&amp;"$A:$A"),K$2))/$M41)&gt;0,(sumifs(indirect("'"&amp;$A41&amp;"'!"&amp;"$B:$B"),indirect("'"&amp;$A41&amp;"'!"&amp;"$A:$A"),K$1)+sumifs(indirect("'"&amp;$A41&amp;"'!"&amp;"$B:$B"),indirect("'"&amp;$A41&amp;"'!"&amp;"$A:$A"),K$2))/$M41,Parameters!$B$2*indirect("'"&amp;$A41&amp;"'!"&amp;"$F$3")/($L41+$M41/Parameters!$B$1))</f>
        <v>#DIV/0!</v>
      </c>
      <c r="L41" s="8" t="str">
        <f t="shared" si="3"/>
        <v/>
      </c>
      <c r="M41" s="8" t="str">
        <f t="shared" si="4"/>
        <v/>
      </c>
    </row>
    <row r="42">
      <c r="A42" s="5" t="s">
        <v>79</v>
      </c>
      <c r="B42" s="8">
        <f>Parameters!$B$3*if(isnumber(indirect("'"&amp;$A42&amp;"'!"&amp;"$F$2")),indirect("'"&amp;$A42&amp;"'!"&amp;"$F$2"),sumifs(indirect("'"&amp;$A42&amp;"'!"&amp;"$B:$B"),indirect("'"&amp;$A42&amp;"'!"&amp;"$A:$A"),"&gt;="&amp;B$1,indirect("'"&amp;$A42&amp;"'!"&amp;"$A:$A"),"&lt;="&amp;B$2))/($F42+$G42/Parameters!$B$1)</f>
        <v>81918.75</v>
      </c>
      <c r="C42" s="8">
        <f>$D42*Parameters!$B$3</f>
        <v>104691.6667</v>
      </c>
      <c r="D42" s="8">
        <f>if((sumifs(indirect("'"&amp;$A42&amp;"'!"&amp;"$B:$B"),indirect("'"&amp;$A42&amp;"'!"&amp;"$A:$A"),"&gt;"&amp;D$1,indirect("'"&amp;$A42&amp;"'!"&amp;"$A:$A"),"&lt;"&amp;D$2)/$F42)&gt;0,sumifs(indirect("'"&amp;$A42&amp;"'!"&amp;"$B:$B"),indirect("'"&amp;$A42&amp;"'!"&amp;"$A:$A"),"&gt;"&amp;D$1,indirect("'"&amp;$A42&amp;"'!"&amp;"$A:$A"),"&lt;"&amp;D$2)/$F42,indirect("'"&amp;$A42&amp;"'!"&amp;"$F$2")/($F42+$G42/Parameters!$B$1))</f>
        <v>18475</v>
      </c>
      <c r="E42" s="8">
        <f>if(((sumifs(indirect("'"&amp;$A42&amp;"'!"&amp;"$B:$B"),indirect("'"&amp;$A42&amp;"'!"&amp;"$A:$A"),E$1)+sumifs(indirect("'"&amp;$A42&amp;"'!"&amp;"$B:$B"),indirect("'"&amp;$A42&amp;"'!"&amp;"$A:$A"),E$2))/$G42)&gt;0,(sumifs(indirect("'"&amp;$A42&amp;"'!"&amp;"$B:$B"),indirect("'"&amp;$A42&amp;"'!"&amp;"$A:$A"),E$1)+sumifs(indirect("'"&amp;$A42&amp;"'!"&amp;"$B:$B"),indirect("'"&amp;$A42&amp;"'!"&amp;"$A:$A"),E$2))/$G42,Parameters!$B$2*indirect("'"&amp;$A42&amp;"'!"&amp;"$F$2")/($F42+$G42/Parameters!$B$1))</f>
        <v>800</v>
      </c>
      <c r="F42" s="8">
        <f t="shared" si="1"/>
        <v>1</v>
      </c>
      <c r="G42" s="8">
        <f t="shared" si="2"/>
        <v>1</v>
      </c>
      <c r="H42" s="8" t="str">
        <f>Parameters!$B$3*if(isnumber(indirect("'"&amp;$A42&amp;"'!"&amp;"$F$3")),indirect("'"&amp;$A42&amp;"'!"&amp;"$F$3"),sumifs(indirect("'"&amp;$A42&amp;"'!"&amp;"$B:$B"),indirect("'"&amp;$A42&amp;"'!"&amp;"$A:$A"),"&gt;="&amp;H$1,indirect("'"&amp;$A42&amp;"'!"&amp;"$A:$A"),"&lt;="&amp;H$2))/($L42+$M42/Parameters!$B$1)</f>
        <v>#DIV/0!</v>
      </c>
      <c r="I42" s="8" t="str">
        <f>$J42*Parameters!$B$3</f>
        <v>#DIV/0!</v>
      </c>
      <c r="J42" s="8" t="str">
        <f>if((sumifs(indirect("'"&amp;$A42&amp;"'!"&amp;"$B:$B"),indirect("'"&amp;$A42&amp;"'!"&amp;"$A:$A"),"&gt;"&amp;J$1,indirect("'"&amp;$A42&amp;"'!"&amp;"$A:$A"),"&lt;"&amp;J$2)/$L42)&gt;0,sumifs(indirect("'"&amp;$A42&amp;"'!"&amp;"$B:$B"),indirect("'"&amp;$A42&amp;"'!"&amp;"$A:$A"),"&gt;"&amp;J$1,indirect("'"&amp;$A42&amp;"'!"&amp;"$A:$A"),"&lt;"&amp;J$2)/$L42,indirect("'"&amp;$A42&amp;"'!"&amp;"$F$3")/($L42+$M42/Parameters!$B$1))</f>
        <v>#DIV/0!</v>
      </c>
      <c r="K42" s="8" t="str">
        <f>if(((sumifs(indirect("'"&amp;$A42&amp;"'!"&amp;"$B:$B"),indirect("'"&amp;$A42&amp;"'!"&amp;"$A:$A"),K$1)+sumifs(indirect("'"&amp;$A42&amp;"'!"&amp;"$B:$B"),indirect("'"&amp;$A42&amp;"'!"&amp;"$A:$A"),K$2))/$M42)&gt;0,(sumifs(indirect("'"&amp;$A42&amp;"'!"&amp;"$B:$B"),indirect("'"&amp;$A42&amp;"'!"&amp;"$A:$A"),K$1)+sumifs(indirect("'"&amp;$A42&amp;"'!"&amp;"$B:$B"),indirect("'"&amp;$A42&amp;"'!"&amp;"$A:$A"),K$2))/$M42,Parameters!$B$2*indirect("'"&amp;$A42&amp;"'!"&amp;"$F$3")/($L42+$M42/Parameters!$B$1))</f>
        <v>#DIV/0!</v>
      </c>
      <c r="L42" s="8" t="str">
        <f t="shared" si="3"/>
        <v/>
      </c>
      <c r="M42" s="8" t="str">
        <f t="shared" si="4"/>
        <v/>
      </c>
    </row>
    <row r="43">
      <c r="A43" s="5" t="s">
        <v>81</v>
      </c>
      <c r="B43" s="8">
        <f>Parameters!$B$3*if(isnumber(indirect("'"&amp;$A43&amp;"'!"&amp;"$F$2")),indirect("'"&amp;$A43&amp;"'!"&amp;"$F$2"),sumifs(indirect("'"&amp;$A43&amp;"'!"&amp;"$B:$B"),indirect("'"&amp;$A43&amp;"'!"&amp;"$A:$A"),"&gt;="&amp;B$1,indirect("'"&amp;$A43&amp;"'!"&amp;"$A:$A"),"&lt;="&amp;B$2))/($F43+$G43/Parameters!$B$1)</f>
        <v>353634</v>
      </c>
      <c r="C43" s="8">
        <f>$D43*Parameters!$B$3</f>
        <v>348651.8667</v>
      </c>
      <c r="D43" s="8">
        <f>if((sumifs(indirect("'"&amp;$A43&amp;"'!"&amp;"$B:$B"),indirect("'"&amp;$A43&amp;"'!"&amp;"$A:$A"),"&gt;"&amp;D$1,indirect("'"&amp;$A43&amp;"'!"&amp;"$A:$A"),"&lt;"&amp;D$2)/$F43)&gt;0,sumifs(indirect("'"&amp;$A43&amp;"'!"&amp;"$B:$B"),indirect("'"&amp;$A43&amp;"'!"&amp;"$A:$A"),"&gt;"&amp;D$1,indirect("'"&amp;$A43&amp;"'!"&amp;"$A:$A"),"&lt;"&amp;D$2)/$F43,indirect("'"&amp;$A43&amp;"'!"&amp;"$F$2")/($F43+$G43/Parameters!$B$1))</f>
        <v>61526.8</v>
      </c>
      <c r="E43" s="8">
        <f>if(((sumifs(indirect("'"&amp;$A43&amp;"'!"&amp;"$B:$B"),indirect("'"&amp;$A43&amp;"'!"&amp;"$A:$A"),E$1)+sumifs(indirect("'"&amp;$A43&amp;"'!"&amp;"$B:$B"),indirect("'"&amp;$A43&amp;"'!"&amp;"$A:$A"),E$2))/$G43)&gt;0,(sumifs(indirect("'"&amp;$A43&amp;"'!"&amp;"$B:$B"),indirect("'"&amp;$A43&amp;"'!"&amp;"$A:$A"),E$1)+sumifs(indirect("'"&amp;$A43&amp;"'!"&amp;"$B:$B"),indirect("'"&amp;$A43&amp;"'!"&amp;"$A:$A"),E$2))/$G43,Parameters!$B$2*indirect("'"&amp;$A43&amp;"'!"&amp;"$F$2")/($F43+$G43/Parameters!$B$1))</f>
        <v>23000</v>
      </c>
      <c r="F43" s="8">
        <f t="shared" si="1"/>
        <v>5</v>
      </c>
      <c r="G43" s="8">
        <f t="shared" si="2"/>
        <v>2</v>
      </c>
      <c r="H43" s="8">
        <f>Parameters!$B$3*if(isnumber(indirect("'"&amp;$A43&amp;"'!"&amp;"$F$3")),indirect("'"&amp;$A43&amp;"'!"&amp;"$F$3"),sumifs(indirect("'"&amp;$A43&amp;"'!"&amp;"$B:$B"),indirect("'"&amp;$A43&amp;"'!"&amp;"$A:$A"),"&gt;="&amp;H$1,indirect("'"&amp;$A43&amp;"'!"&amp;"$A:$A"),"&lt;="&amp;H$2))/($L43+$M43/Parameters!$B$1)</f>
        <v>792055.5</v>
      </c>
      <c r="I43" s="8">
        <f>$J43*Parameters!$B$3</f>
        <v>528037</v>
      </c>
      <c r="J43" s="8">
        <f>if((sumifs(indirect("'"&amp;$A43&amp;"'!"&amp;"$B:$B"),indirect("'"&amp;$A43&amp;"'!"&amp;"$A:$A"),"&gt;"&amp;J$1,indirect("'"&amp;$A43&amp;"'!"&amp;"$A:$A"),"&lt;"&amp;J$2)/$L43)&gt;0,sumifs(indirect("'"&amp;$A43&amp;"'!"&amp;"$B:$B"),indirect("'"&amp;$A43&amp;"'!"&amp;"$A:$A"),"&gt;"&amp;J$1,indirect("'"&amp;$A43&amp;"'!"&amp;"$A:$A"),"&lt;"&amp;J$2)/$L43,indirect("'"&amp;$A43&amp;"'!"&amp;"$F$3")/($L43+$M43/Parameters!$B$1))</f>
        <v>93183</v>
      </c>
      <c r="K43" s="8">
        <f>if(((sumifs(indirect("'"&amp;$A43&amp;"'!"&amp;"$B:$B"),indirect("'"&amp;$A43&amp;"'!"&amp;"$A:$A"),K$1)+sumifs(indirect("'"&amp;$A43&amp;"'!"&amp;"$B:$B"),indirect("'"&amp;$A43&amp;"'!"&amp;"$A:$A"),K$2))/$M43)&gt;0,(sumifs(indirect("'"&amp;$A43&amp;"'!"&amp;"$B:$B"),indirect("'"&amp;$A43&amp;"'!"&amp;"$A:$A"),K$1)+sumifs(indirect("'"&amp;$A43&amp;"'!"&amp;"$B:$B"),indirect("'"&amp;$A43&amp;"'!"&amp;"$A:$A"),K$2))/$M43,Parameters!$B$2*indirect("'"&amp;$A43&amp;"'!"&amp;"$F$3")/($L43+$M43/Parameters!$B$1))</f>
        <v>93183</v>
      </c>
      <c r="L43" s="8">
        <f t="shared" si="3"/>
        <v>1</v>
      </c>
      <c r="M43" s="8">
        <f t="shared" si="4"/>
        <v>1</v>
      </c>
    </row>
    <row r="44">
      <c r="A44" s="5" t="s">
        <v>82</v>
      </c>
      <c r="B44" s="8">
        <f>Parameters!$B$3*if(isnumber(indirect("'"&amp;$A44&amp;"'!"&amp;"$F$2")),indirect("'"&amp;$A44&amp;"'!"&amp;"$F$2"),sumifs(indirect("'"&amp;$A44&amp;"'!"&amp;"$B:$B"),indirect("'"&amp;$A44&amp;"'!"&amp;"$A:$A"),"&gt;="&amp;B$1,indirect("'"&amp;$A44&amp;"'!"&amp;"$A:$A"),"&lt;="&amp;B$2))/($F44+$G44/Parameters!$B$1)</f>
        <v>37501</v>
      </c>
      <c r="C44" s="8">
        <f>$D44*Parameters!$B$3</f>
        <v>36707.53333</v>
      </c>
      <c r="D44" s="8">
        <f>if((sumifs(indirect("'"&amp;$A44&amp;"'!"&amp;"$B:$B"),indirect("'"&amp;$A44&amp;"'!"&amp;"$A:$A"),"&gt;"&amp;D$1,indirect("'"&amp;$A44&amp;"'!"&amp;"$A:$A"),"&lt;"&amp;D$2)/$F44)&gt;0,sumifs(indirect("'"&amp;$A44&amp;"'!"&amp;"$B:$B"),indirect("'"&amp;$A44&amp;"'!"&amp;"$A:$A"),"&gt;"&amp;D$1,indirect("'"&amp;$A44&amp;"'!"&amp;"$A:$A"),"&lt;"&amp;D$2)/$F44,indirect("'"&amp;$A44&amp;"'!"&amp;"$F$2")/($F44+$G44/Parameters!$B$1))</f>
        <v>6477.8</v>
      </c>
      <c r="E44" s="8">
        <f>if(((sumifs(indirect("'"&amp;$A44&amp;"'!"&amp;"$B:$B"),indirect("'"&amp;$A44&amp;"'!"&amp;"$A:$A"),E$1)+sumifs(indirect("'"&amp;$A44&amp;"'!"&amp;"$B:$B"),indirect("'"&amp;$A44&amp;"'!"&amp;"$A:$A"),E$2))/$G44)&gt;0,(sumifs(indirect("'"&amp;$A44&amp;"'!"&amp;"$B:$B"),indirect("'"&amp;$A44&amp;"'!"&amp;"$A:$A"),E$1)+sumifs(indirect("'"&amp;$A44&amp;"'!"&amp;"$B:$B"),indirect("'"&amp;$A44&amp;"'!"&amp;"$A:$A"),E$2))/$G44,Parameters!$B$2*indirect("'"&amp;$A44&amp;"'!"&amp;"$F$2")/($F44+$G44/Parameters!$B$1))</f>
        <v>2556</v>
      </c>
      <c r="F44" s="8">
        <f t="shared" si="1"/>
        <v>5</v>
      </c>
      <c r="G44" s="8">
        <f t="shared" si="2"/>
        <v>2</v>
      </c>
      <c r="H44" s="8">
        <f>Parameters!$B$3*if(isnumber(indirect("'"&amp;$A44&amp;"'!"&amp;"$F$3")),indirect("'"&amp;$A44&amp;"'!"&amp;"$F$3"),sumifs(indirect("'"&amp;$A44&amp;"'!"&amp;"$B:$B"),indirect("'"&amp;$A44&amp;"'!"&amp;"$A:$A"),"&gt;="&amp;H$1,indirect("'"&amp;$A44&amp;"'!"&amp;"$A:$A"),"&lt;="&amp;H$2))/($L44+$M44/Parameters!$B$1)</f>
        <v>29609.14286</v>
      </c>
      <c r="I44" s="8">
        <f>$J44*Parameters!$B$3</f>
        <v>29225.83333</v>
      </c>
      <c r="J44" s="8">
        <f>if((sumifs(indirect("'"&amp;$A44&amp;"'!"&amp;"$B:$B"),indirect("'"&amp;$A44&amp;"'!"&amp;"$A:$A"),"&gt;"&amp;J$1,indirect("'"&amp;$A44&amp;"'!"&amp;"$A:$A"),"&lt;"&amp;J$2)/$L44)&gt;0,sumifs(indirect("'"&amp;$A44&amp;"'!"&amp;"$B:$B"),indirect("'"&amp;$A44&amp;"'!"&amp;"$A:$A"),"&gt;"&amp;J$1,indirect("'"&amp;$A44&amp;"'!"&amp;"$A:$A"),"&lt;"&amp;J$2)/$L44,indirect("'"&amp;$A44&amp;"'!"&amp;"$F$3")/($L44+$M44/Parameters!$B$1))</f>
        <v>5157.5</v>
      </c>
      <c r="K44" s="8">
        <f>if(((sumifs(indirect("'"&amp;$A44&amp;"'!"&amp;"$B:$B"),indirect("'"&amp;$A44&amp;"'!"&amp;"$A:$A"),K$1)+sumifs(indirect("'"&amp;$A44&amp;"'!"&amp;"$B:$B"),indirect("'"&amp;$A44&amp;"'!"&amp;"$A:$A"),K$2))/$M44)&gt;0,(sumifs(indirect("'"&amp;$A44&amp;"'!"&amp;"$B:$B"),indirect("'"&amp;$A44&amp;"'!"&amp;"$A:$A"),K$1)+sumifs(indirect("'"&amp;$A44&amp;"'!"&amp;"$B:$B"),indirect("'"&amp;$A44&amp;"'!"&amp;"$A:$A"),K$2))/$M44,Parameters!$B$2*indirect("'"&amp;$A44&amp;"'!"&amp;"$F$3")/($L44+$M44/Parameters!$B$1))</f>
        <v>1877</v>
      </c>
      <c r="L44" s="8">
        <f t="shared" si="3"/>
        <v>2</v>
      </c>
      <c r="M44" s="8">
        <f t="shared" si="4"/>
        <v>1</v>
      </c>
    </row>
    <row r="45">
      <c r="A45" s="5" t="s">
        <v>83</v>
      </c>
      <c r="B45" s="8">
        <f>Parameters!$B$3*if(isnumber(indirect("'"&amp;$A45&amp;"'!"&amp;"$F$2")),indirect("'"&amp;$A45&amp;"'!"&amp;"$F$2"),sumifs(indirect("'"&amp;$A45&amp;"'!"&amp;"$B:$B"),indirect("'"&amp;$A45&amp;"'!"&amp;"$A:$A"),"&gt;="&amp;B$1,indirect("'"&amp;$A45&amp;"'!"&amp;"$A:$A"),"&lt;="&amp;B$2))/($F45+$G45/Parameters!$B$1)</f>
        <v>17000</v>
      </c>
      <c r="C45" s="8">
        <f>$D45*Parameters!$B$3</f>
        <v>17000</v>
      </c>
      <c r="D45" s="8">
        <f>if((sumifs(indirect("'"&amp;$A45&amp;"'!"&amp;"$B:$B"),indirect("'"&amp;$A45&amp;"'!"&amp;"$A:$A"),"&gt;"&amp;D$1,indirect("'"&amp;$A45&amp;"'!"&amp;"$A:$A"),"&lt;"&amp;D$2)/$F45)&gt;0,sumifs(indirect("'"&amp;$A45&amp;"'!"&amp;"$B:$B"),indirect("'"&amp;$A45&amp;"'!"&amp;"$A:$A"),"&gt;"&amp;D$1,indirect("'"&amp;$A45&amp;"'!"&amp;"$A:$A"),"&lt;"&amp;D$2)/$F45,indirect("'"&amp;$A45&amp;"'!"&amp;"$F$2")/($F45+$G45/Parameters!$B$1))</f>
        <v>3000</v>
      </c>
      <c r="E45" s="8">
        <f>if(((sumifs(indirect("'"&amp;$A45&amp;"'!"&amp;"$B:$B"),indirect("'"&amp;$A45&amp;"'!"&amp;"$A:$A"),E$1)+sumifs(indirect("'"&amp;$A45&amp;"'!"&amp;"$B:$B"),indirect("'"&amp;$A45&amp;"'!"&amp;"$A:$A"),E$2))/$G45)&gt;0,(sumifs(indirect("'"&amp;$A45&amp;"'!"&amp;"$B:$B"),indirect("'"&amp;$A45&amp;"'!"&amp;"$A:$A"),E$1)+sumifs(indirect("'"&amp;$A45&amp;"'!"&amp;"$B:$B"),indirect("'"&amp;$A45&amp;"'!"&amp;"$A:$A"),E$2))/$G45,Parameters!$B$2*indirect("'"&amp;$A45&amp;"'!"&amp;"$F$2")/($F45+$G45/Parameters!$B$1))</f>
        <v>1000</v>
      </c>
      <c r="F45" s="8">
        <f t="shared" si="1"/>
        <v>3</v>
      </c>
      <c r="G45" s="8">
        <f t="shared" si="2"/>
        <v>1</v>
      </c>
      <c r="H45" s="8" t="str">
        <f>Parameters!$B$3*if(isnumber(indirect("'"&amp;$A45&amp;"'!"&amp;"$F$3")),indirect("'"&amp;$A45&amp;"'!"&amp;"$F$3"),sumifs(indirect("'"&amp;$A45&amp;"'!"&amp;"$B:$B"),indirect("'"&amp;$A45&amp;"'!"&amp;"$A:$A"),"&gt;="&amp;H$1,indirect("'"&amp;$A45&amp;"'!"&amp;"$A:$A"),"&lt;="&amp;H$2))/($L45+$M45/Parameters!$B$1)</f>
        <v>#DIV/0!</v>
      </c>
      <c r="I45" s="8" t="str">
        <f>$J45*Parameters!$B$3</f>
        <v>#DIV/0!</v>
      </c>
      <c r="J45" s="8" t="str">
        <f>if((sumifs(indirect("'"&amp;$A45&amp;"'!"&amp;"$B:$B"),indirect("'"&amp;$A45&amp;"'!"&amp;"$A:$A"),"&gt;"&amp;J$1,indirect("'"&amp;$A45&amp;"'!"&amp;"$A:$A"),"&lt;"&amp;J$2)/$L45)&gt;0,sumifs(indirect("'"&amp;$A45&amp;"'!"&amp;"$B:$B"),indirect("'"&amp;$A45&amp;"'!"&amp;"$A:$A"),"&gt;"&amp;J$1,indirect("'"&amp;$A45&amp;"'!"&amp;"$A:$A"),"&lt;"&amp;J$2)/$L45,indirect("'"&amp;$A45&amp;"'!"&amp;"$F$3")/($L45+$M45/Parameters!$B$1))</f>
        <v>#DIV/0!</v>
      </c>
      <c r="K45" s="8" t="str">
        <f>if(((sumifs(indirect("'"&amp;$A45&amp;"'!"&amp;"$B:$B"),indirect("'"&amp;$A45&amp;"'!"&amp;"$A:$A"),K$1)+sumifs(indirect("'"&amp;$A45&amp;"'!"&amp;"$B:$B"),indirect("'"&amp;$A45&amp;"'!"&amp;"$A:$A"),K$2))/$M45)&gt;0,(sumifs(indirect("'"&amp;$A45&amp;"'!"&amp;"$B:$B"),indirect("'"&amp;$A45&amp;"'!"&amp;"$A:$A"),K$1)+sumifs(indirect("'"&amp;$A45&amp;"'!"&amp;"$B:$B"),indirect("'"&amp;$A45&amp;"'!"&amp;"$A:$A"),K$2))/$M45,Parameters!$B$2*indirect("'"&amp;$A45&amp;"'!"&amp;"$F$3")/($L45+$M45/Parameters!$B$1))</f>
        <v>#DIV/0!</v>
      </c>
      <c r="L45" s="8" t="str">
        <f t="shared" si="3"/>
        <v/>
      </c>
      <c r="M45" s="8" t="str">
        <f t="shared" si="4"/>
        <v/>
      </c>
    </row>
    <row r="46">
      <c r="A46" s="5" t="s">
        <v>84</v>
      </c>
      <c r="B46" s="8" t="str">
        <f>Parameters!$B$3*if(isnumber(indirect("'"&amp;$A46&amp;"'!"&amp;"$F$2")),indirect("'"&amp;$A46&amp;"'!"&amp;"$F$2"),sumifs(indirect("'"&amp;$A46&amp;"'!"&amp;"$B:$B"),indirect("'"&amp;$A46&amp;"'!"&amp;"$A:$A"),"&gt;="&amp;B$1,indirect("'"&amp;$A46&amp;"'!"&amp;"$A:$A"),"&lt;="&amp;B$2))/($F46+$G46/Parameters!$B$1)</f>
        <v>#DIV/0!</v>
      </c>
      <c r="C46" s="8" t="str">
        <f>$D46*Parameters!$B$3</f>
        <v>#DIV/0!</v>
      </c>
      <c r="D46" s="8" t="str">
        <f>if((sumifs(indirect("'"&amp;$A46&amp;"'!"&amp;"$B:$B"),indirect("'"&amp;$A46&amp;"'!"&amp;"$A:$A"),"&gt;"&amp;D$1,indirect("'"&amp;$A46&amp;"'!"&amp;"$A:$A"),"&lt;"&amp;D$2)/$F46)&gt;0,sumifs(indirect("'"&amp;$A46&amp;"'!"&amp;"$B:$B"),indirect("'"&amp;$A46&amp;"'!"&amp;"$A:$A"),"&gt;"&amp;D$1,indirect("'"&amp;$A46&amp;"'!"&amp;"$A:$A"),"&lt;"&amp;D$2)/$F46,indirect("'"&amp;$A46&amp;"'!"&amp;"$F$2")/($F46+$G46/Parameters!$B$1))</f>
        <v>#DIV/0!</v>
      </c>
      <c r="E46" s="8" t="str">
        <f>if(((sumifs(indirect("'"&amp;$A46&amp;"'!"&amp;"$B:$B"),indirect("'"&amp;$A46&amp;"'!"&amp;"$A:$A"),E$1)+sumifs(indirect("'"&amp;$A46&amp;"'!"&amp;"$B:$B"),indirect("'"&amp;$A46&amp;"'!"&amp;"$A:$A"),E$2))/$G46)&gt;0,(sumifs(indirect("'"&amp;$A46&amp;"'!"&amp;"$B:$B"),indirect("'"&amp;$A46&amp;"'!"&amp;"$A:$A"),E$1)+sumifs(indirect("'"&amp;$A46&amp;"'!"&amp;"$B:$B"),indirect("'"&amp;$A46&amp;"'!"&amp;"$A:$A"),E$2))/$G46,Parameters!$B$2*indirect("'"&amp;$A46&amp;"'!"&amp;"$F$2")/($F46+$G46/Parameters!$B$1))</f>
        <v>#DIV/0!</v>
      </c>
      <c r="F46" s="8" t="str">
        <f t="shared" si="1"/>
        <v/>
      </c>
      <c r="G46" s="8" t="str">
        <f t="shared" si="2"/>
        <v/>
      </c>
      <c r="H46" s="8" t="str">
        <f>Parameters!$B$3*if(isnumber(indirect("'"&amp;$A46&amp;"'!"&amp;"$F$3")),indirect("'"&amp;$A46&amp;"'!"&amp;"$F$3"),sumifs(indirect("'"&amp;$A46&amp;"'!"&amp;"$B:$B"),indirect("'"&amp;$A46&amp;"'!"&amp;"$A:$A"),"&gt;="&amp;H$1,indirect("'"&amp;$A46&amp;"'!"&amp;"$A:$A"),"&lt;="&amp;H$2))/($L46+$M46/Parameters!$B$1)</f>
        <v>#DIV/0!</v>
      </c>
      <c r="I46" s="8" t="str">
        <f>$J46*Parameters!$B$3</f>
        <v>#DIV/0!</v>
      </c>
      <c r="J46" s="8" t="str">
        <f>if((sumifs(indirect("'"&amp;$A46&amp;"'!"&amp;"$B:$B"),indirect("'"&amp;$A46&amp;"'!"&amp;"$A:$A"),"&gt;"&amp;J$1,indirect("'"&amp;$A46&amp;"'!"&amp;"$A:$A"),"&lt;"&amp;J$2)/$L46)&gt;0,sumifs(indirect("'"&amp;$A46&amp;"'!"&amp;"$B:$B"),indirect("'"&amp;$A46&amp;"'!"&amp;"$A:$A"),"&gt;"&amp;J$1,indirect("'"&amp;$A46&amp;"'!"&amp;"$A:$A"),"&lt;"&amp;J$2)/$L46,indirect("'"&amp;$A46&amp;"'!"&amp;"$F$3")/($L46+$M46/Parameters!$B$1))</f>
        <v>#DIV/0!</v>
      </c>
      <c r="K46" s="8" t="str">
        <f>if(((sumifs(indirect("'"&amp;$A46&amp;"'!"&amp;"$B:$B"),indirect("'"&amp;$A46&amp;"'!"&amp;"$A:$A"),K$1)+sumifs(indirect("'"&amp;$A46&amp;"'!"&amp;"$B:$B"),indirect("'"&amp;$A46&amp;"'!"&amp;"$A:$A"),K$2))/$M46)&gt;0,(sumifs(indirect("'"&amp;$A46&amp;"'!"&amp;"$B:$B"),indirect("'"&amp;$A46&amp;"'!"&amp;"$A:$A"),K$1)+sumifs(indirect("'"&amp;$A46&amp;"'!"&amp;"$B:$B"),indirect("'"&amp;$A46&amp;"'!"&amp;"$A:$A"),K$2))/$M46,Parameters!$B$2*indirect("'"&amp;$A46&amp;"'!"&amp;"$F$3")/($L46+$M46/Parameters!$B$1))</f>
        <v>#DIV/0!</v>
      </c>
      <c r="L46" s="8" t="str">
        <f t="shared" si="3"/>
        <v/>
      </c>
      <c r="M46" s="8" t="str">
        <f t="shared" si="4"/>
        <v/>
      </c>
    </row>
    <row r="47">
      <c r="A47" s="5" t="s">
        <v>85</v>
      </c>
      <c r="B47" s="8">
        <f>Parameters!$B$3*if(isnumber(indirect("'"&amp;$A47&amp;"'!"&amp;"$F$2")),indirect("'"&amp;$A47&amp;"'!"&amp;"$F$2"),sumifs(indirect("'"&amp;$A47&amp;"'!"&amp;"$B:$B"),indirect("'"&amp;$A47&amp;"'!"&amp;"$A:$A"),"&gt;="&amp;B$1,indirect("'"&amp;$A47&amp;"'!"&amp;"$A:$A"),"&lt;="&amp;B$2))/($F47+$G47/Parameters!$B$1)</f>
        <v>4738.222222</v>
      </c>
      <c r="C47" s="8">
        <f>$D47*Parameters!$B$3</f>
        <v>4738.222222</v>
      </c>
      <c r="D47" s="8">
        <f>if((sumifs(indirect("'"&amp;$A47&amp;"'!"&amp;"$B:$B"),indirect("'"&amp;$A47&amp;"'!"&amp;"$A:$A"),"&gt;"&amp;D$1,indirect("'"&amp;$A47&amp;"'!"&amp;"$A:$A"),"&lt;"&amp;D$2)/$F47)&gt;0,sumifs(indirect("'"&amp;$A47&amp;"'!"&amp;"$B:$B"),indirect("'"&amp;$A47&amp;"'!"&amp;"$A:$A"),"&gt;"&amp;D$1,indirect("'"&amp;$A47&amp;"'!"&amp;"$A:$A"),"&lt;"&amp;D$2)/$F47,indirect("'"&amp;$A47&amp;"'!"&amp;"$F$2")/($F47+$G47/Parameters!$B$1))</f>
        <v>836.1568627</v>
      </c>
      <c r="E47" s="8">
        <f>if(((sumifs(indirect("'"&amp;$A47&amp;"'!"&amp;"$B:$B"),indirect("'"&amp;$A47&amp;"'!"&amp;"$A:$A"),E$1)+sumifs(indirect("'"&amp;$A47&amp;"'!"&amp;"$B:$B"),indirect("'"&amp;$A47&amp;"'!"&amp;"$A:$A"),E$2))/$G47)&gt;0,(sumifs(indirect("'"&amp;$A47&amp;"'!"&amp;"$B:$B"),indirect("'"&amp;$A47&amp;"'!"&amp;"$A:$A"),E$1)+sumifs(indirect("'"&amp;$A47&amp;"'!"&amp;"$B:$B"),indirect("'"&amp;$A47&amp;"'!"&amp;"$A:$A"),E$2))/$G47,Parameters!$B$2*indirect("'"&amp;$A47&amp;"'!"&amp;"$F$2")/($F47+$G47/Parameters!$B$1))</f>
        <v>278.7189542</v>
      </c>
      <c r="F47" s="8">
        <f t="shared" si="1"/>
        <v>5</v>
      </c>
      <c r="G47" s="8">
        <f t="shared" si="2"/>
        <v>2</v>
      </c>
      <c r="H47" s="8" t="str">
        <f>Parameters!$B$3*if(isnumber(indirect("'"&amp;$A47&amp;"'!"&amp;"$F$3")),indirect("'"&amp;$A47&amp;"'!"&amp;"$F$3"),sumifs(indirect("'"&amp;$A47&amp;"'!"&amp;"$B:$B"),indirect("'"&amp;$A47&amp;"'!"&amp;"$A:$A"),"&gt;="&amp;H$1,indirect("'"&amp;$A47&amp;"'!"&amp;"$A:$A"),"&lt;="&amp;H$2))/($L47+$M47/Parameters!$B$1)</f>
        <v>#DIV/0!</v>
      </c>
      <c r="I47" s="8" t="str">
        <f>$J47*Parameters!$B$3</f>
        <v>#DIV/0!</v>
      </c>
      <c r="J47" s="8" t="str">
        <f>if((sumifs(indirect("'"&amp;$A47&amp;"'!"&amp;"$B:$B"),indirect("'"&amp;$A47&amp;"'!"&amp;"$A:$A"),"&gt;"&amp;J$1,indirect("'"&amp;$A47&amp;"'!"&amp;"$A:$A"),"&lt;"&amp;J$2)/$L47)&gt;0,sumifs(indirect("'"&amp;$A47&amp;"'!"&amp;"$B:$B"),indirect("'"&amp;$A47&amp;"'!"&amp;"$A:$A"),"&gt;"&amp;J$1,indirect("'"&amp;$A47&amp;"'!"&amp;"$A:$A"),"&lt;"&amp;J$2)/$L47,indirect("'"&amp;$A47&amp;"'!"&amp;"$F$3")/($L47+$M47/Parameters!$B$1))</f>
        <v>#DIV/0!</v>
      </c>
      <c r="K47" s="8" t="str">
        <f>if(((sumifs(indirect("'"&amp;$A47&amp;"'!"&amp;"$B:$B"),indirect("'"&amp;$A47&amp;"'!"&amp;"$A:$A"),K$1)+sumifs(indirect("'"&amp;$A47&amp;"'!"&amp;"$B:$B"),indirect("'"&amp;$A47&amp;"'!"&amp;"$A:$A"),K$2))/$M47)&gt;0,(sumifs(indirect("'"&amp;$A47&amp;"'!"&amp;"$B:$B"),indirect("'"&amp;$A47&amp;"'!"&amp;"$A:$A"),K$1)+sumifs(indirect("'"&amp;$A47&amp;"'!"&amp;"$B:$B"),indirect("'"&amp;$A47&amp;"'!"&amp;"$A:$A"),K$2))/$M47,Parameters!$B$2*indirect("'"&amp;$A47&amp;"'!"&amp;"$F$3")/($L47+$M47/Parameters!$B$1))</f>
        <v>#DIV/0!</v>
      </c>
      <c r="L47" s="8" t="str">
        <f t="shared" si="3"/>
        <v/>
      </c>
      <c r="M47" s="8" t="str">
        <f t="shared" si="4"/>
        <v/>
      </c>
    </row>
    <row r="48">
      <c r="A48" s="5" t="s">
        <v>86</v>
      </c>
      <c r="B48" s="8">
        <f>Parameters!$B$3*if(isnumber(indirect("'"&amp;$A48&amp;"'!"&amp;"$F$2")),indirect("'"&amp;$A48&amp;"'!"&amp;"$F$2"),sumifs(indirect("'"&amp;$A48&amp;"'!"&amp;"$B:$B"),indirect("'"&amp;$A48&amp;"'!"&amp;"$A:$A"),"&gt;="&amp;B$1,indirect("'"&amp;$A48&amp;"'!"&amp;"$A:$A"),"&lt;="&amp;B$2))/($F48+$G48/Parameters!$B$1)</f>
        <v>104619.7</v>
      </c>
      <c r="C48" s="8">
        <f>$D48*Parameters!$B$3</f>
        <v>107114.4815</v>
      </c>
      <c r="D48" s="8">
        <f>if((sumifs(indirect("'"&amp;$A48&amp;"'!"&amp;"$B:$B"),indirect("'"&amp;$A48&amp;"'!"&amp;"$A:$A"),"&gt;"&amp;D$1,indirect("'"&amp;$A48&amp;"'!"&amp;"$A:$A"),"&lt;"&amp;D$2)/$F48)&gt;0,sumifs(indirect("'"&amp;$A48&amp;"'!"&amp;"$B:$B"),indirect("'"&amp;$A48&amp;"'!"&amp;"$A:$A"),"&gt;"&amp;D$1,indirect("'"&amp;$A48&amp;"'!"&amp;"$A:$A"),"&lt;"&amp;D$2)/$F48,indirect("'"&amp;$A48&amp;"'!"&amp;"$F$2")/($F48+$G48/Parameters!$B$1))</f>
        <v>18902.55556</v>
      </c>
      <c r="E48" s="8">
        <f>if(((sumifs(indirect("'"&amp;$A48&amp;"'!"&amp;"$B:$B"),indirect("'"&amp;$A48&amp;"'!"&amp;"$A:$A"),E$1)+sumifs(indirect("'"&amp;$A48&amp;"'!"&amp;"$B:$B"),indirect("'"&amp;$A48&amp;"'!"&amp;"$A:$A"),E$2))/$G48)&gt;0,(sumifs(indirect("'"&amp;$A48&amp;"'!"&amp;"$B:$B"),indirect("'"&amp;$A48&amp;"'!"&amp;"$A:$A"),E$1)+sumifs(indirect("'"&amp;$A48&amp;"'!"&amp;"$B:$B"),indirect("'"&amp;$A48&amp;"'!"&amp;"$A:$A"),E$2))/$G48,Parameters!$B$2*indirect("'"&amp;$A48&amp;"'!"&amp;"$F$2")/($F48+$G48/Parameters!$B$1))</f>
        <v>4833.333333</v>
      </c>
      <c r="F48" s="8">
        <f t="shared" si="1"/>
        <v>3</v>
      </c>
      <c r="G48" s="8">
        <f t="shared" si="2"/>
        <v>1</v>
      </c>
      <c r="H48" s="8" t="str">
        <f>Parameters!$B$3*if(isnumber(indirect("'"&amp;$A48&amp;"'!"&amp;"$F$3")),indirect("'"&amp;$A48&amp;"'!"&amp;"$F$3"),sumifs(indirect("'"&amp;$A48&amp;"'!"&amp;"$B:$B"),indirect("'"&amp;$A48&amp;"'!"&amp;"$A:$A"),"&gt;="&amp;H$1,indirect("'"&amp;$A48&amp;"'!"&amp;"$A:$A"),"&lt;="&amp;H$2))/($L48+$M48/Parameters!$B$1)</f>
        <v>#DIV/0!</v>
      </c>
      <c r="I48" s="8" t="str">
        <f>$J48*Parameters!$B$3</f>
        <v>#DIV/0!</v>
      </c>
      <c r="J48" s="8" t="str">
        <f>if((sumifs(indirect("'"&amp;$A48&amp;"'!"&amp;"$B:$B"),indirect("'"&amp;$A48&amp;"'!"&amp;"$A:$A"),"&gt;"&amp;J$1,indirect("'"&amp;$A48&amp;"'!"&amp;"$A:$A"),"&lt;"&amp;J$2)/$L48)&gt;0,sumifs(indirect("'"&amp;$A48&amp;"'!"&amp;"$B:$B"),indirect("'"&amp;$A48&amp;"'!"&amp;"$A:$A"),"&gt;"&amp;J$1,indirect("'"&amp;$A48&amp;"'!"&amp;"$A:$A"),"&lt;"&amp;J$2)/$L48,indirect("'"&amp;$A48&amp;"'!"&amp;"$F$3")/($L48+$M48/Parameters!$B$1))</f>
        <v>#DIV/0!</v>
      </c>
      <c r="K48" s="8" t="str">
        <f>if(((sumifs(indirect("'"&amp;$A48&amp;"'!"&amp;"$B:$B"),indirect("'"&amp;$A48&amp;"'!"&amp;"$A:$A"),K$1)+sumifs(indirect("'"&amp;$A48&amp;"'!"&amp;"$B:$B"),indirect("'"&amp;$A48&amp;"'!"&amp;"$A:$A"),K$2))/$M48)&gt;0,(sumifs(indirect("'"&amp;$A48&amp;"'!"&amp;"$B:$B"),indirect("'"&amp;$A48&amp;"'!"&amp;"$A:$A"),K$1)+sumifs(indirect("'"&amp;$A48&amp;"'!"&amp;"$B:$B"),indirect("'"&amp;$A48&amp;"'!"&amp;"$A:$A"),K$2))/$M48,Parameters!$B$2*indirect("'"&amp;$A48&amp;"'!"&amp;"$F$3")/($L48+$M48/Parameters!$B$1))</f>
        <v>#DIV/0!</v>
      </c>
      <c r="L48" s="8" t="str">
        <f t="shared" si="3"/>
        <v/>
      </c>
      <c r="M48" s="8" t="str">
        <f t="shared" si="4"/>
        <v/>
      </c>
    </row>
    <row r="49">
      <c r="A49" s="5" t="s">
        <v>88</v>
      </c>
      <c r="B49" s="8" t="str">
        <f>Parameters!$B$3*if(isnumber(indirect("'"&amp;$A49&amp;"'!"&amp;"$F$2")),indirect("'"&amp;$A49&amp;"'!"&amp;"$F$2"),sumifs(indirect("'"&amp;$A49&amp;"'!"&amp;"$B:$B"),indirect("'"&amp;$A49&amp;"'!"&amp;"$A:$A"),"&gt;="&amp;B$1,indirect("'"&amp;$A49&amp;"'!"&amp;"$A:$A"),"&lt;="&amp;B$2))/($F49+$G49/Parameters!$B$1)</f>
        <v>#DIV/0!</v>
      </c>
      <c r="C49" s="8" t="str">
        <f>$D49*Parameters!$B$3</f>
        <v>#DIV/0!</v>
      </c>
      <c r="D49" s="8" t="str">
        <f>if((sumifs(indirect("'"&amp;$A49&amp;"'!"&amp;"$B:$B"),indirect("'"&amp;$A49&amp;"'!"&amp;"$A:$A"),"&gt;"&amp;D$1,indirect("'"&amp;$A49&amp;"'!"&amp;"$A:$A"),"&lt;"&amp;D$2)/$F49)&gt;0,sumifs(indirect("'"&amp;$A49&amp;"'!"&amp;"$B:$B"),indirect("'"&amp;$A49&amp;"'!"&amp;"$A:$A"),"&gt;"&amp;D$1,indirect("'"&amp;$A49&amp;"'!"&amp;"$A:$A"),"&lt;"&amp;D$2)/$F49,indirect("'"&amp;$A49&amp;"'!"&amp;"$F$2")/($F49+$G49/Parameters!$B$1))</f>
        <v>#DIV/0!</v>
      </c>
      <c r="E49" s="8" t="str">
        <f>if(((sumifs(indirect("'"&amp;$A49&amp;"'!"&amp;"$B:$B"),indirect("'"&amp;$A49&amp;"'!"&amp;"$A:$A"),E$1)+sumifs(indirect("'"&amp;$A49&amp;"'!"&amp;"$B:$B"),indirect("'"&amp;$A49&amp;"'!"&amp;"$A:$A"),E$2))/$G49)&gt;0,(sumifs(indirect("'"&amp;$A49&amp;"'!"&amp;"$B:$B"),indirect("'"&amp;$A49&amp;"'!"&amp;"$A:$A"),E$1)+sumifs(indirect("'"&amp;$A49&amp;"'!"&amp;"$B:$B"),indirect("'"&amp;$A49&amp;"'!"&amp;"$A:$A"),E$2))/$G49,Parameters!$B$2*indirect("'"&amp;$A49&amp;"'!"&amp;"$F$2")/($F49+$G49/Parameters!$B$1))</f>
        <v>#DIV/0!</v>
      </c>
      <c r="F49" s="8" t="str">
        <f t="shared" si="1"/>
        <v/>
      </c>
      <c r="G49" s="8" t="str">
        <f t="shared" si="2"/>
        <v/>
      </c>
      <c r="H49" s="8" t="str">
        <f>Parameters!$B$3*if(isnumber(indirect("'"&amp;$A49&amp;"'!"&amp;"$F$3")),indirect("'"&amp;$A49&amp;"'!"&amp;"$F$3"),sumifs(indirect("'"&amp;$A49&amp;"'!"&amp;"$B:$B"),indirect("'"&amp;$A49&amp;"'!"&amp;"$A:$A"),"&gt;="&amp;H$1,indirect("'"&amp;$A49&amp;"'!"&amp;"$A:$A"),"&lt;="&amp;H$2))/($L49+$M49/Parameters!$B$1)</f>
        <v>#DIV/0!</v>
      </c>
      <c r="I49" s="8" t="str">
        <f>$J49*Parameters!$B$3</f>
        <v>#DIV/0!</v>
      </c>
      <c r="J49" s="8" t="str">
        <f>if((sumifs(indirect("'"&amp;$A49&amp;"'!"&amp;"$B:$B"),indirect("'"&amp;$A49&amp;"'!"&amp;"$A:$A"),"&gt;"&amp;J$1,indirect("'"&amp;$A49&amp;"'!"&amp;"$A:$A"),"&lt;"&amp;J$2)/$L49)&gt;0,sumifs(indirect("'"&amp;$A49&amp;"'!"&amp;"$B:$B"),indirect("'"&amp;$A49&amp;"'!"&amp;"$A:$A"),"&gt;"&amp;J$1,indirect("'"&amp;$A49&amp;"'!"&amp;"$A:$A"),"&lt;"&amp;J$2)/$L49,indirect("'"&amp;$A49&amp;"'!"&amp;"$F$3")/($L49+$M49/Parameters!$B$1))</f>
        <v>#DIV/0!</v>
      </c>
      <c r="K49" s="8" t="str">
        <f>if(((sumifs(indirect("'"&amp;$A49&amp;"'!"&amp;"$B:$B"),indirect("'"&amp;$A49&amp;"'!"&amp;"$A:$A"),K$1)+sumifs(indirect("'"&amp;$A49&amp;"'!"&amp;"$B:$B"),indirect("'"&amp;$A49&amp;"'!"&amp;"$A:$A"),K$2))/$M49)&gt;0,(sumifs(indirect("'"&amp;$A49&amp;"'!"&amp;"$B:$B"),indirect("'"&amp;$A49&amp;"'!"&amp;"$A:$A"),K$1)+sumifs(indirect("'"&amp;$A49&amp;"'!"&amp;"$B:$B"),indirect("'"&amp;$A49&amp;"'!"&amp;"$A:$A"),K$2))/$M49,Parameters!$B$2*indirect("'"&amp;$A49&amp;"'!"&amp;"$F$3")/($L49+$M49/Parameters!$B$1))</f>
        <v>#DIV/0!</v>
      </c>
      <c r="L49" s="8" t="str">
        <f t="shared" si="3"/>
        <v/>
      </c>
      <c r="M49" s="8" t="str">
        <f t="shared" si="4"/>
        <v/>
      </c>
    </row>
    <row r="50">
      <c r="A50" s="5" t="s">
        <v>89</v>
      </c>
      <c r="B50" s="8">
        <f>Parameters!$B$3*if(isnumber(indirect("'"&amp;$A50&amp;"'!"&amp;"$F$2")),indirect("'"&amp;$A50&amp;"'!"&amp;"$F$2"),sumifs(indirect("'"&amp;$A50&amp;"'!"&amp;"$B:$B"),indirect("'"&amp;$A50&amp;"'!"&amp;"$A:$A"),"&gt;="&amp;B$1,indirect("'"&amp;$A50&amp;"'!"&amp;"$A:$A"),"&lt;="&amp;B$2))/($F50+$G50/Parameters!$B$1)</f>
        <v>42500</v>
      </c>
      <c r="C50" s="8">
        <f>$D50*Parameters!$B$3</f>
        <v>42500</v>
      </c>
      <c r="D50" s="8">
        <f>if((sumifs(indirect("'"&amp;$A50&amp;"'!"&amp;"$B:$B"),indirect("'"&amp;$A50&amp;"'!"&amp;"$A:$A"),"&gt;"&amp;D$1,indirect("'"&amp;$A50&amp;"'!"&amp;"$A:$A"),"&lt;"&amp;D$2)/$F50)&gt;0,sumifs(indirect("'"&amp;$A50&amp;"'!"&amp;"$B:$B"),indirect("'"&amp;$A50&amp;"'!"&amp;"$A:$A"),"&gt;"&amp;D$1,indirect("'"&amp;$A50&amp;"'!"&amp;"$A:$A"),"&lt;"&amp;D$2)/$F50,indirect("'"&amp;$A50&amp;"'!"&amp;"$F$2")/($F50+$G50/Parameters!$B$1))</f>
        <v>7500</v>
      </c>
      <c r="E50" s="8" t="str">
        <f>if(((sumifs(indirect("'"&amp;$A50&amp;"'!"&amp;"$B:$B"),indirect("'"&amp;$A50&amp;"'!"&amp;"$A:$A"),E$1)+sumifs(indirect("'"&amp;$A50&amp;"'!"&amp;"$B:$B"),indirect("'"&amp;$A50&amp;"'!"&amp;"$A:$A"),E$2))/$G50)&gt;0,(sumifs(indirect("'"&amp;$A50&amp;"'!"&amp;"$B:$B"),indirect("'"&amp;$A50&amp;"'!"&amp;"$A:$A"),E$1)+sumifs(indirect("'"&amp;$A50&amp;"'!"&amp;"$B:$B"),indirect("'"&amp;$A50&amp;"'!"&amp;"$A:$A"),E$2))/$G50,Parameters!$B$2*indirect("'"&amp;$A50&amp;"'!"&amp;"$F$2")/($F50+$G50/Parameters!$B$1))</f>
        <v>#DIV/0!</v>
      </c>
      <c r="F50" s="8">
        <f t="shared" si="1"/>
        <v>4</v>
      </c>
      <c r="G50" s="8" t="str">
        <f t="shared" si="2"/>
        <v/>
      </c>
      <c r="H50" s="8" t="str">
        <f>Parameters!$B$3*if(isnumber(indirect("'"&amp;$A50&amp;"'!"&amp;"$F$3")),indirect("'"&amp;$A50&amp;"'!"&amp;"$F$3"),sumifs(indirect("'"&amp;$A50&amp;"'!"&amp;"$B:$B"),indirect("'"&amp;$A50&amp;"'!"&amp;"$A:$A"),"&gt;="&amp;H$1,indirect("'"&amp;$A50&amp;"'!"&amp;"$A:$A"),"&lt;="&amp;H$2))/($L50+$M50/Parameters!$B$1)</f>
        <v>#DIV/0!</v>
      </c>
      <c r="I50" s="8" t="str">
        <f>$J50*Parameters!$B$3</f>
        <v>#DIV/0!</v>
      </c>
      <c r="J50" s="8" t="str">
        <f>if((sumifs(indirect("'"&amp;$A50&amp;"'!"&amp;"$B:$B"),indirect("'"&amp;$A50&amp;"'!"&amp;"$A:$A"),"&gt;"&amp;J$1,indirect("'"&amp;$A50&amp;"'!"&amp;"$A:$A"),"&lt;"&amp;J$2)/$L50)&gt;0,sumifs(indirect("'"&amp;$A50&amp;"'!"&amp;"$B:$B"),indirect("'"&amp;$A50&amp;"'!"&amp;"$A:$A"),"&gt;"&amp;J$1,indirect("'"&amp;$A50&amp;"'!"&amp;"$A:$A"),"&lt;"&amp;J$2)/$L50,indirect("'"&amp;$A50&amp;"'!"&amp;"$F$3")/($L50+$M50/Parameters!$B$1))</f>
        <v>#DIV/0!</v>
      </c>
      <c r="K50" s="8" t="str">
        <f>if(((sumifs(indirect("'"&amp;$A50&amp;"'!"&amp;"$B:$B"),indirect("'"&amp;$A50&amp;"'!"&amp;"$A:$A"),K$1)+sumifs(indirect("'"&amp;$A50&amp;"'!"&amp;"$B:$B"),indirect("'"&amp;$A50&amp;"'!"&amp;"$A:$A"),K$2))/$M50)&gt;0,(sumifs(indirect("'"&amp;$A50&amp;"'!"&amp;"$B:$B"),indirect("'"&amp;$A50&amp;"'!"&amp;"$A:$A"),K$1)+sumifs(indirect("'"&amp;$A50&amp;"'!"&amp;"$B:$B"),indirect("'"&amp;$A50&amp;"'!"&amp;"$A:$A"),K$2))/$M50,Parameters!$B$2*indirect("'"&amp;$A50&amp;"'!"&amp;"$F$3")/($L50+$M50/Parameters!$B$1))</f>
        <v>#DIV/0!</v>
      </c>
      <c r="L50" s="8" t="str">
        <f t="shared" si="3"/>
        <v/>
      </c>
      <c r="M50" s="8" t="str">
        <f t="shared" si="4"/>
        <v/>
      </c>
    </row>
    <row r="51">
      <c r="A51" s="5" t="s">
        <v>90</v>
      </c>
      <c r="B51" s="8" t="str">
        <f>Parameters!$B$3*if(isnumber(indirect("'"&amp;$A51&amp;"'!"&amp;"$F$2")),indirect("'"&amp;$A51&amp;"'!"&amp;"$F$2"),sumifs(indirect("'"&amp;$A51&amp;"'!"&amp;"$B:$B"),indirect("'"&amp;$A51&amp;"'!"&amp;"$A:$A"),"&gt;="&amp;B$1,indirect("'"&amp;$A51&amp;"'!"&amp;"$A:$A"),"&lt;="&amp;B$2))/($F51+$G51/Parameters!$B$1)</f>
        <v>#DIV/0!</v>
      </c>
      <c r="C51" s="8" t="str">
        <f>$D51*Parameters!$B$3</f>
        <v>#DIV/0!</v>
      </c>
      <c r="D51" s="8" t="str">
        <f>if((sumifs(indirect("'"&amp;$A51&amp;"'!"&amp;"$B:$B"),indirect("'"&amp;$A51&amp;"'!"&amp;"$A:$A"),"&gt;"&amp;D$1,indirect("'"&amp;$A51&amp;"'!"&amp;"$A:$A"),"&lt;"&amp;D$2)/$F51)&gt;0,sumifs(indirect("'"&amp;$A51&amp;"'!"&amp;"$B:$B"),indirect("'"&amp;$A51&amp;"'!"&amp;"$A:$A"),"&gt;"&amp;D$1,indirect("'"&amp;$A51&amp;"'!"&amp;"$A:$A"),"&lt;"&amp;D$2)/$F51,indirect("'"&amp;$A51&amp;"'!"&amp;"$F$2")/($F51+$G51/Parameters!$B$1))</f>
        <v>#DIV/0!</v>
      </c>
      <c r="E51" s="8" t="str">
        <f>if(((sumifs(indirect("'"&amp;$A51&amp;"'!"&amp;"$B:$B"),indirect("'"&amp;$A51&amp;"'!"&amp;"$A:$A"),E$1)+sumifs(indirect("'"&amp;$A51&amp;"'!"&amp;"$B:$B"),indirect("'"&amp;$A51&amp;"'!"&amp;"$A:$A"),E$2))/$G51)&gt;0,(sumifs(indirect("'"&amp;$A51&amp;"'!"&amp;"$B:$B"),indirect("'"&amp;$A51&amp;"'!"&amp;"$A:$A"),E$1)+sumifs(indirect("'"&amp;$A51&amp;"'!"&amp;"$B:$B"),indirect("'"&amp;$A51&amp;"'!"&amp;"$A:$A"),E$2))/$G51,Parameters!$B$2*indirect("'"&amp;$A51&amp;"'!"&amp;"$F$2")/($F51+$G51/Parameters!$B$1))</f>
        <v>#DIV/0!</v>
      </c>
      <c r="F51" s="8" t="str">
        <f t="shared" si="1"/>
        <v/>
      </c>
      <c r="G51" s="8" t="str">
        <f t="shared" si="2"/>
        <v/>
      </c>
      <c r="H51" s="8" t="str">
        <f>Parameters!$B$3*if(isnumber(indirect("'"&amp;$A51&amp;"'!"&amp;"$F$3")),indirect("'"&amp;$A51&amp;"'!"&amp;"$F$3"),sumifs(indirect("'"&amp;$A51&amp;"'!"&amp;"$B:$B"),indirect("'"&amp;$A51&amp;"'!"&amp;"$A:$A"),"&gt;="&amp;H$1,indirect("'"&amp;$A51&amp;"'!"&amp;"$A:$A"),"&lt;="&amp;H$2))/($L51+$M51/Parameters!$B$1)</f>
        <v>#DIV/0!</v>
      </c>
      <c r="I51" s="8" t="str">
        <f>$J51*Parameters!$B$3</f>
        <v>#DIV/0!</v>
      </c>
      <c r="J51" s="8" t="str">
        <f>if((sumifs(indirect("'"&amp;$A51&amp;"'!"&amp;"$B:$B"),indirect("'"&amp;$A51&amp;"'!"&amp;"$A:$A"),"&gt;"&amp;J$1,indirect("'"&amp;$A51&amp;"'!"&amp;"$A:$A"),"&lt;"&amp;J$2)/$L51)&gt;0,sumifs(indirect("'"&amp;$A51&amp;"'!"&amp;"$B:$B"),indirect("'"&amp;$A51&amp;"'!"&amp;"$A:$A"),"&gt;"&amp;J$1,indirect("'"&amp;$A51&amp;"'!"&amp;"$A:$A"),"&lt;"&amp;J$2)/$L51,indirect("'"&amp;$A51&amp;"'!"&amp;"$F$3")/($L51+$M51/Parameters!$B$1))</f>
        <v>#DIV/0!</v>
      </c>
      <c r="K51" s="8" t="str">
        <f>if(((sumifs(indirect("'"&amp;$A51&amp;"'!"&amp;"$B:$B"),indirect("'"&amp;$A51&amp;"'!"&amp;"$A:$A"),K$1)+sumifs(indirect("'"&amp;$A51&amp;"'!"&amp;"$B:$B"),indirect("'"&amp;$A51&amp;"'!"&amp;"$A:$A"),K$2))/$M51)&gt;0,(sumifs(indirect("'"&amp;$A51&amp;"'!"&amp;"$B:$B"),indirect("'"&amp;$A51&amp;"'!"&amp;"$A:$A"),K$1)+sumifs(indirect("'"&amp;$A51&amp;"'!"&amp;"$B:$B"),indirect("'"&amp;$A51&amp;"'!"&amp;"$A:$A"),K$2))/$M51,Parameters!$B$2*indirect("'"&amp;$A51&amp;"'!"&amp;"$F$3")/($L51+$M51/Parameters!$B$1))</f>
        <v>#DIV/0!</v>
      </c>
      <c r="L51" s="8" t="str">
        <f t="shared" si="3"/>
        <v/>
      </c>
      <c r="M51" s="8" t="str">
        <f t="shared" si="4"/>
        <v/>
      </c>
    </row>
    <row r="52">
      <c r="A52" s="5" t="s">
        <v>91</v>
      </c>
      <c r="B52" s="8" t="str">
        <f>Parameters!$B$3*if(isnumber(indirect("'"&amp;$A52&amp;"'!"&amp;"$F$2")),indirect("'"&amp;$A52&amp;"'!"&amp;"$F$2"),sumifs(indirect("'"&amp;$A52&amp;"'!"&amp;"$B:$B"),indirect("'"&amp;$A52&amp;"'!"&amp;"$A:$A"),"&gt;="&amp;B$1,indirect("'"&amp;$A52&amp;"'!"&amp;"$A:$A"),"&lt;="&amp;B$2))/($F52+$G52/Parameters!$B$1)</f>
        <v>#DIV/0!</v>
      </c>
      <c r="C52" s="8" t="str">
        <f>$D52*Parameters!$B$3</f>
        <v>#DIV/0!</v>
      </c>
      <c r="D52" s="8" t="str">
        <f>if((sumifs(indirect("'"&amp;$A52&amp;"'!"&amp;"$B:$B"),indirect("'"&amp;$A52&amp;"'!"&amp;"$A:$A"),"&gt;"&amp;D$1,indirect("'"&amp;$A52&amp;"'!"&amp;"$A:$A"),"&lt;"&amp;D$2)/$F52)&gt;0,sumifs(indirect("'"&amp;$A52&amp;"'!"&amp;"$B:$B"),indirect("'"&amp;$A52&amp;"'!"&amp;"$A:$A"),"&gt;"&amp;D$1,indirect("'"&amp;$A52&amp;"'!"&amp;"$A:$A"),"&lt;"&amp;D$2)/$F52,indirect("'"&amp;$A52&amp;"'!"&amp;"$F$2")/($F52+$G52/Parameters!$B$1))</f>
        <v>#DIV/0!</v>
      </c>
      <c r="E52" s="8" t="str">
        <f>if(((sumifs(indirect("'"&amp;$A52&amp;"'!"&amp;"$B:$B"),indirect("'"&amp;$A52&amp;"'!"&amp;"$A:$A"),E$1)+sumifs(indirect("'"&amp;$A52&amp;"'!"&amp;"$B:$B"),indirect("'"&amp;$A52&amp;"'!"&amp;"$A:$A"),E$2))/$G52)&gt;0,(sumifs(indirect("'"&amp;$A52&amp;"'!"&amp;"$B:$B"),indirect("'"&amp;$A52&amp;"'!"&amp;"$A:$A"),E$1)+sumifs(indirect("'"&amp;$A52&amp;"'!"&amp;"$B:$B"),indirect("'"&amp;$A52&amp;"'!"&amp;"$A:$A"),E$2))/$G52,Parameters!$B$2*indirect("'"&amp;$A52&amp;"'!"&amp;"$F$2")/($F52+$G52/Parameters!$B$1))</f>
        <v>#DIV/0!</v>
      </c>
      <c r="F52" s="8" t="str">
        <f t="shared" si="1"/>
        <v/>
      </c>
      <c r="G52" s="8" t="str">
        <f t="shared" si="2"/>
        <v/>
      </c>
      <c r="H52" s="8" t="str">
        <f>Parameters!$B$3*if(isnumber(indirect("'"&amp;$A52&amp;"'!"&amp;"$F$3")),indirect("'"&amp;$A52&amp;"'!"&amp;"$F$3"),sumifs(indirect("'"&amp;$A52&amp;"'!"&amp;"$B:$B"),indirect("'"&amp;$A52&amp;"'!"&amp;"$A:$A"),"&gt;="&amp;H$1,indirect("'"&amp;$A52&amp;"'!"&amp;"$A:$A"),"&lt;="&amp;H$2))/($L52+$M52/Parameters!$B$1)</f>
        <v>#DIV/0!</v>
      </c>
      <c r="I52" s="8" t="str">
        <f>$J52*Parameters!$B$3</f>
        <v>#DIV/0!</v>
      </c>
      <c r="J52" s="8" t="str">
        <f>if((sumifs(indirect("'"&amp;$A52&amp;"'!"&amp;"$B:$B"),indirect("'"&amp;$A52&amp;"'!"&amp;"$A:$A"),"&gt;"&amp;J$1,indirect("'"&amp;$A52&amp;"'!"&amp;"$A:$A"),"&lt;"&amp;J$2)/$L52)&gt;0,sumifs(indirect("'"&amp;$A52&amp;"'!"&amp;"$B:$B"),indirect("'"&amp;$A52&amp;"'!"&amp;"$A:$A"),"&gt;"&amp;J$1,indirect("'"&amp;$A52&amp;"'!"&amp;"$A:$A"),"&lt;"&amp;J$2)/$L52,indirect("'"&amp;$A52&amp;"'!"&amp;"$F$3")/($L52+$M52/Parameters!$B$1))</f>
        <v>#DIV/0!</v>
      </c>
      <c r="K52" s="8" t="str">
        <f>if(((sumifs(indirect("'"&amp;$A52&amp;"'!"&amp;"$B:$B"),indirect("'"&amp;$A52&amp;"'!"&amp;"$A:$A"),K$1)+sumifs(indirect("'"&amp;$A52&amp;"'!"&amp;"$B:$B"),indirect("'"&amp;$A52&amp;"'!"&amp;"$A:$A"),K$2))/$M52)&gt;0,(sumifs(indirect("'"&amp;$A52&amp;"'!"&amp;"$B:$B"),indirect("'"&amp;$A52&amp;"'!"&amp;"$A:$A"),K$1)+sumifs(indirect("'"&amp;$A52&amp;"'!"&amp;"$B:$B"),indirect("'"&amp;$A52&amp;"'!"&amp;"$A:$A"),K$2))/$M52,Parameters!$B$2*indirect("'"&amp;$A52&amp;"'!"&amp;"$F$3")/($L52+$M52/Parameters!$B$1))</f>
        <v>#DIV/0!</v>
      </c>
      <c r="L52" s="8" t="str">
        <f t="shared" si="3"/>
        <v/>
      </c>
      <c r="M52" s="8" t="str">
        <f t="shared" si="4"/>
        <v/>
      </c>
    </row>
    <row r="53">
      <c r="A53" s="5" t="s">
        <v>92</v>
      </c>
      <c r="B53" s="8">
        <f>Parameters!$B$3*if(isnumber(indirect("'"&amp;$A53&amp;"'!"&amp;"$F$2")),indirect("'"&amp;$A53&amp;"'!"&amp;"$F$2"),sumifs(indirect("'"&amp;$A53&amp;"'!"&amp;"$B:$B"),indirect("'"&amp;$A53&amp;"'!"&amp;"$A:$A"),"&gt;="&amp;B$1,indirect("'"&amp;$A53&amp;"'!"&amp;"$A:$A"),"&lt;="&amp;B$2))/($F53+$G53/Parameters!$B$1)</f>
        <v>69342</v>
      </c>
      <c r="C53" s="8">
        <f>$D53*Parameters!$B$3</f>
        <v>69506.2</v>
      </c>
      <c r="D53" s="8">
        <f>if((sumifs(indirect("'"&amp;$A53&amp;"'!"&amp;"$B:$B"),indirect("'"&amp;$A53&amp;"'!"&amp;"$A:$A"),"&gt;"&amp;D$1,indirect("'"&amp;$A53&amp;"'!"&amp;"$A:$A"),"&lt;"&amp;D$2)/$F53)&gt;0,sumifs(indirect("'"&amp;$A53&amp;"'!"&amp;"$B:$B"),indirect("'"&amp;$A53&amp;"'!"&amp;"$A:$A"),"&gt;"&amp;D$1,indirect("'"&amp;$A53&amp;"'!"&amp;"$A:$A"),"&lt;"&amp;D$2)/$F53,indirect("'"&amp;$A53&amp;"'!"&amp;"$F$2")/($F53+$G53/Parameters!$B$1))</f>
        <v>12265.8</v>
      </c>
      <c r="E53" s="8">
        <f>if(((sumifs(indirect("'"&amp;$A53&amp;"'!"&amp;"$B:$B"),indirect("'"&amp;$A53&amp;"'!"&amp;"$A:$A"),E$1)+sumifs(indirect("'"&amp;$A53&amp;"'!"&amp;"$B:$B"),indirect("'"&amp;$A53&amp;"'!"&amp;"$A:$A"),E$2))/$G53)&gt;0,(sumifs(indirect("'"&amp;$A53&amp;"'!"&amp;"$B:$B"),indirect("'"&amp;$A53&amp;"'!"&amp;"$A:$A"),E$1)+sumifs(indirect("'"&amp;$A53&amp;"'!"&amp;"$B:$B"),indirect("'"&amp;$A53&amp;"'!"&amp;"$A:$A"),E$2))/$G53,Parameters!$B$2*indirect("'"&amp;$A53&amp;"'!"&amp;"$F$2")/($F53+$G53/Parameters!$B$1))</f>
        <v>4006.5</v>
      </c>
      <c r="F53" s="8">
        <f t="shared" si="1"/>
        <v>5</v>
      </c>
      <c r="G53" s="8">
        <f t="shared" si="2"/>
        <v>2</v>
      </c>
      <c r="H53" s="8">
        <f>Parameters!$B$3*if(isnumber(indirect("'"&amp;$A53&amp;"'!"&amp;"$F$3")),indirect("'"&amp;$A53&amp;"'!"&amp;"$F$3"),sumifs(indirect("'"&amp;$A53&amp;"'!"&amp;"$B:$B"),indirect("'"&amp;$A53&amp;"'!"&amp;"$A:$A"),"&gt;="&amp;H$1,indirect("'"&amp;$A53&amp;"'!"&amp;"$A:$A"),"&lt;="&amp;H$2))/($L53+$M53/Parameters!$B$1)</f>
        <v>123274.2857</v>
      </c>
      <c r="I53" s="8">
        <f>$J53*Parameters!$B$3</f>
        <v>113016</v>
      </c>
      <c r="J53" s="8">
        <f>if((sumifs(indirect("'"&amp;$A53&amp;"'!"&amp;"$B:$B"),indirect("'"&amp;$A53&amp;"'!"&amp;"$A:$A"),"&gt;"&amp;J$1,indirect("'"&amp;$A53&amp;"'!"&amp;"$A:$A"),"&lt;"&amp;J$2)/$L53)&gt;0,sumifs(indirect("'"&amp;$A53&amp;"'!"&amp;"$B:$B"),indirect("'"&amp;$A53&amp;"'!"&amp;"$A:$A"),"&gt;"&amp;J$1,indirect("'"&amp;$A53&amp;"'!"&amp;"$A:$A"),"&lt;"&amp;J$2)/$L53,indirect("'"&amp;$A53&amp;"'!"&amp;"$F$3")/($L53+$M53/Parameters!$B$1))</f>
        <v>19944</v>
      </c>
      <c r="K53" s="8">
        <f>if(((sumifs(indirect("'"&amp;$A53&amp;"'!"&amp;"$B:$B"),indirect("'"&amp;$A53&amp;"'!"&amp;"$A:$A"),K$1)+sumifs(indirect("'"&amp;$A53&amp;"'!"&amp;"$B:$B"),indirect("'"&amp;$A53&amp;"'!"&amp;"$A:$A"),K$2))/$M53)&gt;0,(sumifs(indirect("'"&amp;$A53&amp;"'!"&amp;"$B:$B"),indirect("'"&amp;$A53&amp;"'!"&amp;"$A:$A"),K$1)+sumifs(indirect("'"&amp;$A53&amp;"'!"&amp;"$B:$B"),indirect("'"&amp;$A53&amp;"'!"&amp;"$A:$A"),K$2))/$M53,Parameters!$B$2*indirect("'"&amp;$A53&amp;"'!"&amp;"$F$3")/($L53+$M53/Parameters!$B$1))</f>
        <v>10872</v>
      </c>
      <c r="L53" s="8">
        <f t="shared" si="3"/>
        <v>2</v>
      </c>
      <c r="M53" s="8">
        <f t="shared" si="4"/>
        <v>1</v>
      </c>
    </row>
    <row r="54">
      <c r="A54" s="5" t="s">
        <v>93</v>
      </c>
      <c r="B54" s="8">
        <f>Parameters!$B$3*if(isnumber(indirect("'"&amp;$A54&amp;"'!"&amp;"$F$2")),indirect("'"&amp;$A54&amp;"'!"&amp;"$F$2"),sumifs(indirect("'"&amp;$A54&amp;"'!"&amp;"$B:$B"),indirect("'"&amp;$A54&amp;"'!"&amp;"$A:$A"),"&gt;="&amp;B$1,indirect("'"&amp;$A54&amp;"'!"&amp;"$A:$A"),"&lt;="&amp;B$2))/($F54+$G54/Parameters!$B$1)</f>
        <v>17000</v>
      </c>
      <c r="C54" s="8">
        <f>$D54*Parameters!$B$3</f>
        <v>17000</v>
      </c>
      <c r="D54" s="8">
        <f>if((sumifs(indirect("'"&amp;$A54&amp;"'!"&amp;"$B:$B"),indirect("'"&amp;$A54&amp;"'!"&amp;"$A:$A"),"&gt;"&amp;D$1,indirect("'"&amp;$A54&amp;"'!"&amp;"$A:$A"),"&lt;"&amp;D$2)/$F54)&gt;0,sumifs(indirect("'"&amp;$A54&amp;"'!"&amp;"$B:$B"),indirect("'"&amp;$A54&amp;"'!"&amp;"$A:$A"),"&gt;"&amp;D$1,indirect("'"&amp;$A54&amp;"'!"&amp;"$A:$A"),"&lt;"&amp;D$2)/$F54,indirect("'"&amp;$A54&amp;"'!"&amp;"$F$2")/($F54+$G54/Parameters!$B$1))</f>
        <v>3000</v>
      </c>
      <c r="E54" s="8">
        <f>if(((sumifs(indirect("'"&amp;$A54&amp;"'!"&amp;"$B:$B"),indirect("'"&amp;$A54&amp;"'!"&amp;"$A:$A"),E$1)+sumifs(indirect("'"&amp;$A54&amp;"'!"&amp;"$B:$B"),indirect("'"&amp;$A54&amp;"'!"&amp;"$A:$A"),E$2))/$G54)&gt;0,(sumifs(indirect("'"&amp;$A54&amp;"'!"&amp;"$B:$B"),indirect("'"&amp;$A54&amp;"'!"&amp;"$A:$A"),E$1)+sumifs(indirect("'"&amp;$A54&amp;"'!"&amp;"$B:$B"),indirect("'"&amp;$A54&amp;"'!"&amp;"$A:$A"),E$2))/$G54,Parameters!$B$2*indirect("'"&amp;$A54&amp;"'!"&amp;"$F$2")/($F54+$G54/Parameters!$B$1))</f>
        <v>1000</v>
      </c>
      <c r="F54" s="8">
        <f t="shared" si="1"/>
        <v>5</v>
      </c>
      <c r="G54" s="8">
        <f t="shared" si="2"/>
        <v>2</v>
      </c>
      <c r="H54" s="8">
        <f>Parameters!$B$3*if(isnumber(indirect("'"&amp;$A54&amp;"'!"&amp;"$F$3")),indirect("'"&amp;$A54&amp;"'!"&amp;"$F$3"),sumifs(indirect("'"&amp;$A54&amp;"'!"&amp;"$B:$B"),indirect("'"&amp;$A54&amp;"'!"&amp;"$A:$A"),"&gt;="&amp;H$1,indirect("'"&amp;$A54&amp;"'!"&amp;"$A:$A"),"&lt;="&amp;H$2))/($L54+$M54/Parameters!$B$1)</f>
        <v>90666.66667</v>
      </c>
      <c r="I54" s="8">
        <f>$J54*Parameters!$B$3</f>
        <v>90666.66667</v>
      </c>
      <c r="J54" s="8">
        <f>if((sumifs(indirect("'"&amp;$A54&amp;"'!"&amp;"$B:$B"),indirect("'"&amp;$A54&amp;"'!"&amp;"$A:$A"),"&gt;"&amp;J$1,indirect("'"&amp;$A54&amp;"'!"&amp;"$A:$A"),"&lt;"&amp;J$2)/$L54)&gt;0,sumifs(indirect("'"&amp;$A54&amp;"'!"&amp;"$B:$B"),indirect("'"&amp;$A54&amp;"'!"&amp;"$A:$A"),"&gt;"&amp;J$1,indirect("'"&amp;$A54&amp;"'!"&amp;"$A:$A"),"&lt;"&amp;J$2)/$L54,indirect("'"&amp;$A54&amp;"'!"&amp;"$F$3")/($L54+$M54/Parameters!$B$1))</f>
        <v>16000</v>
      </c>
      <c r="K54" s="8" t="str">
        <f>if(((sumifs(indirect("'"&amp;$A54&amp;"'!"&amp;"$B:$B"),indirect("'"&amp;$A54&amp;"'!"&amp;"$A:$A"),K$1)+sumifs(indirect("'"&amp;$A54&amp;"'!"&amp;"$B:$B"),indirect("'"&amp;$A54&amp;"'!"&amp;"$A:$A"),K$2))/$M54)&gt;0,(sumifs(indirect("'"&amp;$A54&amp;"'!"&amp;"$B:$B"),indirect("'"&amp;$A54&amp;"'!"&amp;"$A:$A"),K$1)+sumifs(indirect("'"&amp;$A54&amp;"'!"&amp;"$B:$B"),indirect("'"&amp;$A54&amp;"'!"&amp;"$A:$A"),K$2))/$M54,Parameters!$B$2*indirect("'"&amp;$A54&amp;"'!"&amp;"$F$3")/($L54+$M54/Parameters!$B$1))</f>
        <v>#DIV/0!</v>
      </c>
      <c r="L54" s="8">
        <f t="shared" si="3"/>
        <v>1</v>
      </c>
      <c r="M54" s="8" t="str">
        <f t="shared" si="4"/>
        <v/>
      </c>
    </row>
    <row r="55">
      <c r="A55" s="5" t="s">
        <v>94</v>
      </c>
      <c r="B55" s="8" t="str">
        <f>Parameters!$B$3*if(isnumber(indirect("'"&amp;$A55&amp;"'!"&amp;"$F$2")),indirect("'"&amp;$A55&amp;"'!"&amp;"$F$2"),sumifs(indirect("'"&amp;$A55&amp;"'!"&amp;"$B:$B"),indirect("'"&amp;$A55&amp;"'!"&amp;"$A:$A"),"&gt;="&amp;B$1,indirect("'"&amp;$A55&amp;"'!"&amp;"$A:$A"),"&lt;="&amp;B$2))/($F55+$G55/Parameters!$B$1)</f>
        <v>#DIV/0!</v>
      </c>
      <c r="C55" s="8" t="str">
        <f>$D55*Parameters!$B$3</f>
        <v>#DIV/0!</v>
      </c>
      <c r="D55" s="8" t="str">
        <f>if((sumifs(indirect("'"&amp;$A55&amp;"'!"&amp;"$B:$B"),indirect("'"&amp;$A55&amp;"'!"&amp;"$A:$A"),"&gt;"&amp;D$1,indirect("'"&amp;$A55&amp;"'!"&amp;"$A:$A"),"&lt;"&amp;D$2)/$F55)&gt;0,sumifs(indirect("'"&amp;$A55&amp;"'!"&amp;"$B:$B"),indirect("'"&amp;$A55&amp;"'!"&amp;"$A:$A"),"&gt;"&amp;D$1,indirect("'"&amp;$A55&amp;"'!"&amp;"$A:$A"),"&lt;"&amp;D$2)/$F55,indirect("'"&amp;$A55&amp;"'!"&amp;"$F$2")/($F55+$G55/Parameters!$B$1))</f>
        <v>#DIV/0!</v>
      </c>
      <c r="E55" s="8" t="str">
        <f>if(((sumifs(indirect("'"&amp;$A55&amp;"'!"&amp;"$B:$B"),indirect("'"&amp;$A55&amp;"'!"&amp;"$A:$A"),E$1)+sumifs(indirect("'"&amp;$A55&amp;"'!"&amp;"$B:$B"),indirect("'"&amp;$A55&amp;"'!"&amp;"$A:$A"),E$2))/$G55)&gt;0,(sumifs(indirect("'"&amp;$A55&amp;"'!"&amp;"$B:$B"),indirect("'"&amp;$A55&amp;"'!"&amp;"$A:$A"),E$1)+sumifs(indirect("'"&amp;$A55&amp;"'!"&amp;"$B:$B"),indirect("'"&amp;$A55&amp;"'!"&amp;"$A:$A"),E$2))/$G55,Parameters!$B$2*indirect("'"&amp;$A55&amp;"'!"&amp;"$F$2")/($F55+$G55/Parameters!$B$1))</f>
        <v>#DIV/0!</v>
      </c>
      <c r="F55" s="8" t="str">
        <f t="shared" si="1"/>
        <v/>
      </c>
      <c r="G55" s="8" t="str">
        <f t="shared" si="2"/>
        <v/>
      </c>
      <c r="H55" s="8" t="str">
        <f>Parameters!$B$3*if(isnumber(indirect("'"&amp;$A55&amp;"'!"&amp;"$F$3")),indirect("'"&amp;$A55&amp;"'!"&amp;"$F$3"),sumifs(indirect("'"&amp;$A55&amp;"'!"&amp;"$B:$B"),indirect("'"&amp;$A55&amp;"'!"&amp;"$A:$A"),"&gt;="&amp;H$1,indirect("'"&amp;$A55&amp;"'!"&amp;"$A:$A"),"&lt;="&amp;H$2))/($L55+$M55/Parameters!$B$1)</f>
        <v>#DIV/0!</v>
      </c>
      <c r="I55" s="8" t="str">
        <f>$J55*Parameters!$B$3</f>
        <v>#DIV/0!</v>
      </c>
      <c r="J55" s="8" t="str">
        <f>if((sumifs(indirect("'"&amp;$A55&amp;"'!"&amp;"$B:$B"),indirect("'"&amp;$A55&amp;"'!"&amp;"$A:$A"),"&gt;"&amp;J$1,indirect("'"&amp;$A55&amp;"'!"&amp;"$A:$A"),"&lt;"&amp;J$2)/$L55)&gt;0,sumifs(indirect("'"&amp;$A55&amp;"'!"&amp;"$B:$B"),indirect("'"&amp;$A55&amp;"'!"&amp;"$A:$A"),"&gt;"&amp;J$1,indirect("'"&amp;$A55&amp;"'!"&amp;"$A:$A"),"&lt;"&amp;J$2)/$L55,indirect("'"&amp;$A55&amp;"'!"&amp;"$F$3")/($L55+$M55/Parameters!$B$1))</f>
        <v>#DIV/0!</v>
      </c>
      <c r="K55" s="8" t="str">
        <f>if(((sumifs(indirect("'"&amp;$A55&amp;"'!"&amp;"$B:$B"),indirect("'"&amp;$A55&amp;"'!"&amp;"$A:$A"),K$1)+sumifs(indirect("'"&amp;$A55&amp;"'!"&amp;"$B:$B"),indirect("'"&amp;$A55&amp;"'!"&amp;"$A:$A"),K$2))/$M55)&gt;0,(sumifs(indirect("'"&amp;$A55&amp;"'!"&amp;"$B:$B"),indirect("'"&amp;$A55&amp;"'!"&amp;"$A:$A"),K$1)+sumifs(indirect("'"&amp;$A55&amp;"'!"&amp;"$B:$B"),indirect("'"&amp;$A55&amp;"'!"&amp;"$A:$A"),K$2))/$M55,Parameters!$B$2*indirect("'"&amp;$A55&amp;"'!"&amp;"$F$3")/($L55+$M55/Parameters!$B$1))</f>
        <v>#DIV/0!</v>
      </c>
      <c r="L55" s="8" t="str">
        <f t="shared" si="3"/>
        <v/>
      </c>
      <c r="M55" s="8" t="str">
        <f t="shared" si="4"/>
        <v/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27">
        <v>43898.0</v>
      </c>
      <c r="B2" s="9">
        <v>40.0</v>
      </c>
      <c r="C2" s="12" t="s">
        <v>123</v>
      </c>
      <c r="E2" s="26">
        <v>43905.0</v>
      </c>
    </row>
    <row r="3">
      <c r="A3" s="27">
        <v>43899.0</v>
      </c>
      <c r="B3" s="9">
        <v>71.0</v>
      </c>
      <c r="C3" s="12" t="s">
        <v>123</v>
      </c>
      <c r="E3" s="26">
        <v>43912.0</v>
      </c>
    </row>
    <row r="4">
      <c r="A4" s="27">
        <v>43900.0</v>
      </c>
      <c r="B4" s="1"/>
      <c r="C4" s="1"/>
      <c r="E4" s="11"/>
    </row>
    <row r="5">
      <c r="A5" s="27">
        <v>43901.0</v>
      </c>
      <c r="B5" s="1"/>
      <c r="C5" s="1"/>
      <c r="E5" s="11"/>
    </row>
    <row r="6">
      <c r="A6" s="27">
        <v>43902.0</v>
      </c>
      <c r="B6" s="1"/>
      <c r="C6" s="1"/>
      <c r="E6" s="11"/>
    </row>
    <row r="7">
      <c r="A7" s="27">
        <v>43903.0</v>
      </c>
      <c r="B7" s="1"/>
      <c r="C7" s="1"/>
      <c r="E7" s="11"/>
    </row>
    <row r="8">
      <c r="A8" s="27">
        <v>43904.0</v>
      </c>
      <c r="B8" s="1"/>
      <c r="C8" s="1"/>
      <c r="E8" s="11"/>
    </row>
    <row r="9">
      <c r="A9" s="7">
        <v>43905.0</v>
      </c>
      <c r="B9" s="1">
        <v>98.0</v>
      </c>
      <c r="C9" s="12" t="s">
        <v>126</v>
      </c>
      <c r="D9" s="9" t="s">
        <v>34</v>
      </c>
    </row>
    <row r="10">
      <c r="A10" s="7">
        <v>43906.0</v>
      </c>
      <c r="B10" s="1">
        <v>720.0</v>
      </c>
      <c r="D10" s="9" t="s">
        <v>37</v>
      </c>
    </row>
    <row r="11">
      <c r="A11" s="7">
        <v>43907.0</v>
      </c>
      <c r="B11" s="1">
        <v>1853.0</v>
      </c>
      <c r="D11" s="9" t="s">
        <v>38</v>
      </c>
    </row>
    <row r="12">
      <c r="A12" s="7">
        <v>43908.0</v>
      </c>
      <c r="B12" s="1">
        <v>2830.0</v>
      </c>
      <c r="D12" s="9" t="s">
        <v>39</v>
      </c>
    </row>
    <row r="13">
      <c r="A13" s="7">
        <v>43909.0</v>
      </c>
      <c r="D13" s="9" t="s">
        <v>40</v>
      </c>
    </row>
    <row r="14">
      <c r="A14" s="7">
        <v>43910.0</v>
      </c>
      <c r="D14" s="9" t="s">
        <v>41</v>
      </c>
    </row>
    <row r="15">
      <c r="A15" s="7">
        <v>43911.0</v>
      </c>
      <c r="D15" s="9" t="s">
        <v>42</v>
      </c>
    </row>
    <row r="16">
      <c r="A16" s="7">
        <v>43912.0</v>
      </c>
      <c r="D16" s="1" t="s">
        <v>34</v>
      </c>
    </row>
    <row r="17">
      <c r="A17" s="7">
        <v>43913.0</v>
      </c>
      <c r="D17" s="1" t="s">
        <v>37</v>
      </c>
    </row>
    <row r="18">
      <c r="A18" s="7">
        <v>43914.0</v>
      </c>
      <c r="D18" s="1" t="s">
        <v>38</v>
      </c>
    </row>
    <row r="19">
      <c r="A19" s="7">
        <v>43915.0</v>
      </c>
      <c r="D19" s="1" t="s">
        <v>39</v>
      </c>
    </row>
    <row r="20">
      <c r="A20" s="7">
        <v>43916.0</v>
      </c>
      <c r="D20" s="1" t="s">
        <v>40</v>
      </c>
    </row>
    <row r="21">
      <c r="A21" s="7">
        <v>43917.0</v>
      </c>
      <c r="D21" s="1" t="s">
        <v>41</v>
      </c>
    </row>
    <row r="22">
      <c r="A22" s="7">
        <v>43918.0</v>
      </c>
      <c r="D22" s="1" t="s">
        <v>42</v>
      </c>
    </row>
    <row r="23">
      <c r="A23" s="7">
        <v>43919.0</v>
      </c>
    </row>
    <row r="24">
      <c r="A24" s="7">
        <v>43920.0</v>
      </c>
    </row>
    <row r="25">
      <c r="A25" s="7">
        <v>43921.0</v>
      </c>
    </row>
    <row r="26">
      <c r="A26" s="7">
        <v>43922.0</v>
      </c>
    </row>
    <row r="27">
      <c r="A27" s="7">
        <v>43923.0</v>
      </c>
    </row>
    <row r="28">
      <c r="A28" s="7">
        <v>43924.0</v>
      </c>
    </row>
    <row r="29">
      <c r="A29" s="7">
        <v>43925.0</v>
      </c>
    </row>
    <row r="30">
      <c r="A30" s="7">
        <v>43926.0</v>
      </c>
    </row>
  </sheetData>
  <hyperlinks>
    <hyperlink r:id="rId1" ref="C2"/>
    <hyperlink r:id="rId2" ref="C3"/>
    <hyperlink r:id="rId3" ref="C9"/>
  </hyperlinks>
  <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9">
        <v>113002.0</v>
      </c>
      <c r="G2" s="9">
        <v>5.0</v>
      </c>
      <c r="H2" s="9">
        <v>2.0</v>
      </c>
      <c r="I2" s="1" t="s">
        <v>122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B5" s="1">
        <v>9000.0</v>
      </c>
      <c r="C5" s="12" t="s">
        <v>124</v>
      </c>
      <c r="D5" s="1" t="s">
        <v>39</v>
      </c>
    </row>
    <row r="6">
      <c r="A6" s="7">
        <v>43909.0</v>
      </c>
      <c r="B6" s="1">
        <v>9000.0</v>
      </c>
      <c r="C6" s="12" t="s">
        <v>124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B10" s="1">
        <v>25000.0</v>
      </c>
      <c r="C10" s="12" t="s">
        <v>125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5"/>
    <hyperlink r:id="rId2" ref="C6"/>
    <hyperlink r:id="rId3" ref="C10"/>
  </hyperlinks>
  <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B5">
        <v>600.0</v>
      </c>
      <c r="C5" s="12" t="s">
        <v>127</v>
      </c>
      <c r="D5" s="1" t="s">
        <v>39</v>
      </c>
    </row>
    <row r="6">
      <c r="A6" s="7">
        <v>43909.0</v>
      </c>
      <c r="B6">
        <v>1600.0</v>
      </c>
      <c r="C6" s="12" t="s">
        <v>127</v>
      </c>
      <c r="D6" s="1" t="s">
        <v>40</v>
      </c>
    </row>
    <row r="7">
      <c r="A7" s="7">
        <v>43910.0</v>
      </c>
      <c r="B7">
        <v>2600.0</v>
      </c>
      <c r="C7" s="12" t="s">
        <v>127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5"/>
    <hyperlink r:id="rId2" ref="C6"/>
    <hyperlink r:id="rId3" ref="C7"/>
  </hyperlink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9513.0</v>
      </c>
      <c r="G2" s="1">
        <v>2.0</v>
      </c>
      <c r="I2" s="12" t="s">
        <v>128</v>
      </c>
    </row>
    <row r="3">
      <c r="A3" s="7">
        <v>43906.0</v>
      </c>
      <c r="B3" s="8">
        <f t="shared" ref="B3:B4" si="1">$F$2/2</f>
        <v>4756.5</v>
      </c>
      <c r="C3" s="12" t="s">
        <v>128</v>
      </c>
      <c r="D3" s="1" t="s">
        <v>37</v>
      </c>
      <c r="E3" s="11">
        <v>43912.0</v>
      </c>
    </row>
    <row r="4">
      <c r="A4" s="7">
        <v>43907.0</v>
      </c>
      <c r="B4" s="8">
        <f t="shared" si="1"/>
        <v>4756.5</v>
      </c>
      <c r="C4" s="12" t="s">
        <v>128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  <hyperlink r:id="rId2" ref="C3"/>
    <hyperlink r:id="rId3" ref="C4"/>
  </hyperlinks>
  <drawing r:id="rId4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15000.0</v>
      </c>
      <c r="G2" s="1">
        <v>1.0</v>
      </c>
      <c r="I2" s="12" t="s">
        <v>129</v>
      </c>
    </row>
    <row r="3">
      <c r="A3" s="7">
        <v>43906.0</v>
      </c>
      <c r="B3" s="9">
        <v>15000.0</v>
      </c>
      <c r="C3" s="12" t="s">
        <v>130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  <hyperlink r:id="rId2" location=".XnuxvIhKjtR" ref="C3"/>
  </hyperlinks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B3" s="1">
        <v>1700.0</v>
      </c>
      <c r="C3" s="12" t="s">
        <v>131</v>
      </c>
      <c r="D3" s="1" t="s">
        <v>37</v>
      </c>
      <c r="E3" s="11">
        <v>43912.0</v>
      </c>
    </row>
    <row r="4">
      <c r="A4" s="7">
        <v>43907.0</v>
      </c>
      <c r="B4" s="1">
        <v>1700.0</v>
      </c>
      <c r="C4" s="12" t="s">
        <v>131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3"/>
    <hyperlink r:id="rId2" ref="C4"/>
  </hyperlinks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</cols>
  <sheetData>
    <row r="1">
      <c r="A1" s="1" t="s">
        <v>19</v>
      </c>
      <c r="B1" s="10">
        <v>3.0</v>
      </c>
    </row>
    <row r="2">
      <c r="A2" s="1" t="s">
        <v>21</v>
      </c>
      <c r="B2" s="8">
        <f>1/$B$1</f>
        <v>0.3333333333</v>
      </c>
    </row>
    <row r="3">
      <c r="A3" s="1" t="s">
        <v>22</v>
      </c>
      <c r="B3" s="8">
        <f>5+2/$B$1</f>
        <v>5.666666667</v>
      </c>
    </row>
    <row r="4">
      <c r="A4" s="7"/>
    </row>
    <row r="5">
      <c r="A5" s="7"/>
    </row>
    <row r="6">
      <c r="A6" s="7"/>
    </row>
    <row r="7">
      <c r="A7" s="7"/>
    </row>
    <row r="8">
      <c r="A8" s="7"/>
    </row>
    <row r="9">
      <c r="A9" s="7"/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28">
        <v>11995.0</v>
      </c>
      <c r="C2" s="12" t="s">
        <v>132</v>
      </c>
      <c r="E2" s="11">
        <v>43905.0</v>
      </c>
    </row>
    <row r="3">
      <c r="A3" s="7">
        <v>43906.0</v>
      </c>
      <c r="B3" s="6">
        <v>36645.0</v>
      </c>
      <c r="C3" s="12" t="s">
        <v>132</v>
      </c>
      <c r="E3" s="11">
        <v>43912.0</v>
      </c>
    </row>
    <row r="4">
      <c r="A4" s="7">
        <v>43907.0</v>
      </c>
      <c r="B4" s="28">
        <v>29177.0</v>
      </c>
      <c r="C4" s="12" t="s">
        <v>132</v>
      </c>
    </row>
    <row r="5">
      <c r="A5" s="7">
        <v>43908.0</v>
      </c>
      <c r="B5" s="6">
        <v>33238.0</v>
      </c>
      <c r="C5" s="12" t="s">
        <v>132</v>
      </c>
    </row>
    <row r="6">
      <c r="A6" s="7">
        <v>43909.0</v>
      </c>
      <c r="B6" s="28">
        <v>28413.0</v>
      </c>
      <c r="C6" s="12" t="s">
        <v>134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2"/>
    <hyperlink r:id="rId2" ref="C3"/>
    <hyperlink r:id="rId3" ref="C4"/>
    <hyperlink r:id="rId4" ref="C5"/>
    <hyperlink r:id="rId5" ref="C6"/>
  </hyperlinks>
  <drawing r:id="rId6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B3" s="1">
        <v>846.0</v>
      </c>
      <c r="C3" s="12" t="s">
        <v>133</v>
      </c>
      <c r="E3" s="11">
        <v>43912.0</v>
      </c>
    </row>
    <row r="4">
      <c r="A4" s="7">
        <v>43907.0</v>
      </c>
      <c r="B4" s="1">
        <v>1994.0</v>
      </c>
    </row>
    <row r="5">
      <c r="A5" s="7">
        <v>43908.0</v>
      </c>
      <c r="B5" s="1">
        <v>3146.0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3"/>
  </hyperlin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1">
        <v>800.0</v>
      </c>
      <c r="C2" s="12" t="s">
        <v>135</v>
      </c>
      <c r="E2" s="11">
        <v>43905.0</v>
      </c>
    </row>
    <row r="3">
      <c r="A3" s="7">
        <v>43906.0</v>
      </c>
      <c r="C3" s="12" t="s">
        <v>136</v>
      </c>
      <c r="E3" s="11">
        <v>43912.0</v>
      </c>
    </row>
    <row r="4">
      <c r="A4" s="7">
        <v>43907.0</v>
      </c>
      <c r="B4" s="1">
        <v>18475.0</v>
      </c>
      <c r="C4" s="12" t="s">
        <v>137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2"/>
    <hyperlink r:id="rId2" ref="C3"/>
    <hyperlink r:id="rId3" ref="C4"/>
  </hyperlinks>
  <drawing r:id="rId4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8">
        <f>B8</f>
        <v>23000</v>
      </c>
      <c r="C2" s="1" t="s">
        <v>138</v>
      </c>
      <c r="E2" s="11">
        <v>43905.0</v>
      </c>
      <c r="F2" s="9">
        <v>353634.0</v>
      </c>
      <c r="G2" s="1">
        <v>5.0</v>
      </c>
      <c r="H2" s="1">
        <v>2.0</v>
      </c>
      <c r="I2" s="12" t="s">
        <v>139</v>
      </c>
    </row>
    <row r="3">
      <c r="A3" s="7">
        <v>43906.0</v>
      </c>
      <c r="B3" s="1">
        <v>50000.0</v>
      </c>
      <c r="C3" s="12" t="s">
        <v>130</v>
      </c>
      <c r="E3" s="11">
        <v>43912.0</v>
      </c>
    </row>
    <row r="4">
      <c r="A4" s="7">
        <v>43907.0</v>
      </c>
      <c r="B4" s="1">
        <v>70000.0</v>
      </c>
      <c r="C4" s="12" t="s">
        <v>130</v>
      </c>
    </row>
    <row r="5">
      <c r="A5" s="7">
        <v>43908.0</v>
      </c>
      <c r="B5" s="8">
        <f t="shared" ref="B5:B6" si="1">($F$2-sum($B$2:$B$4,$B$7:$B$8))/2</f>
        <v>48598.5</v>
      </c>
      <c r="C5" s="12" t="s">
        <v>139</v>
      </c>
    </row>
    <row r="6">
      <c r="A6" s="7">
        <v>43909.0</v>
      </c>
      <c r="B6" s="8">
        <f t="shared" si="1"/>
        <v>48598.5</v>
      </c>
      <c r="C6" s="12" t="s">
        <v>139</v>
      </c>
    </row>
    <row r="7">
      <c r="A7" s="7">
        <v>43910.0</v>
      </c>
      <c r="B7" s="9">
        <v>90437.0</v>
      </c>
      <c r="C7" s="12" t="s">
        <v>139</v>
      </c>
    </row>
    <row r="8">
      <c r="A8" s="7">
        <v>43911.0</v>
      </c>
      <c r="B8" s="9">
        <v>23000.0</v>
      </c>
      <c r="C8" s="12" t="s">
        <v>139</v>
      </c>
    </row>
    <row r="9">
      <c r="A9" s="7">
        <v>43912.0</v>
      </c>
      <c r="B9" s="8">
        <f t="shared" ref="B9:B10" si="2">(540000-sum($B$2:$B$8))/2</f>
        <v>93183</v>
      </c>
      <c r="C9" s="12" t="s">
        <v>141</v>
      </c>
    </row>
    <row r="10">
      <c r="A10" s="7">
        <v>43913.0</v>
      </c>
      <c r="B10" s="8">
        <f t="shared" si="2"/>
        <v>93183</v>
      </c>
      <c r="C10" s="12" t="s">
        <v>141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  <hyperlink r:id="rId2" location=".XnuxvIhKjtR" ref="C3"/>
    <hyperlink r:id="rId3" location=".XnuxvIhKjtR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1">
        <v>1423.0</v>
      </c>
      <c r="C2" s="12" t="s">
        <v>140</v>
      </c>
      <c r="E2" s="11">
        <v>43905.0</v>
      </c>
    </row>
    <row r="3">
      <c r="A3" s="7">
        <v>43906.0</v>
      </c>
      <c r="B3" s="1">
        <v>6911.0</v>
      </c>
      <c r="C3" s="12" t="s">
        <v>140</v>
      </c>
      <c r="E3" s="11">
        <v>43912.0</v>
      </c>
    </row>
    <row r="4">
      <c r="A4" s="7">
        <v>43907.0</v>
      </c>
      <c r="B4" s="1">
        <v>8408.0</v>
      </c>
      <c r="C4" s="12" t="s">
        <v>140</v>
      </c>
    </row>
    <row r="5">
      <c r="A5" s="7">
        <v>43908.0</v>
      </c>
      <c r="B5" s="1">
        <v>6244.0</v>
      </c>
      <c r="C5" s="12" t="s">
        <v>140</v>
      </c>
    </row>
    <row r="6">
      <c r="A6" s="7">
        <v>43909.0</v>
      </c>
      <c r="B6" s="1">
        <v>5754.0</v>
      </c>
      <c r="C6" s="12" t="s">
        <v>142</v>
      </c>
    </row>
    <row r="7">
      <c r="A7" s="7">
        <v>43910.0</v>
      </c>
      <c r="B7" s="1">
        <v>5072.0</v>
      </c>
      <c r="C7" s="12" t="s">
        <v>143</v>
      </c>
    </row>
    <row r="8">
      <c r="A8" s="7">
        <v>43911.0</v>
      </c>
      <c r="B8" s="1">
        <v>3689.0</v>
      </c>
      <c r="C8" s="12" t="s">
        <v>143</v>
      </c>
    </row>
    <row r="9">
      <c r="A9" s="7">
        <v>43912.0</v>
      </c>
      <c r="B9" s="1">
        <v>1877.0</v>
      </c>
      <c r="C9" s="12" t="s">
        <v>143</v>
      </c>
    </row>
    <row r="10">
      <c r="A10" s="7">
        <v>43913.0</v>
      </c>
      <c r="B10" s="1">
        <v>5603.0</v>
      </c>
      <c r="C10" s="12" t="s">
        <v>143</v>
      </c>
    </row>
    <row r="11">
      <c r="A11" s="7">
        <v>43914.0</v>
      </c>
      <c r="B11" s="9">
        <v>4712.0</v>
      </c>
      <c r="C11" s="12" t="s">
        <v>143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  <c r="F2" s="1">
        <v>10000.0</v>
      </c>
      <c r="G2" s="1">
        <v>3.0</v>
      </c>
      <c r="H2" s="1">
        <v>1.0</v>
      </c>
      <c r="I2" s="12" t="s">
        <v>144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</hyperlin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  <c r="F2" s="8">
        <f>(6092*7)/9</f>
        <v>4738.222222</v>
      </c>
      <c r="G2" s="1">
        <v>5.0</v>
      </c>
      <c r="H2" s="1">
        <v>2.0</v>
      </c>
      <c r="I2" s="12" t="s">
        <v>145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I2"/>
  </hyperlinks>
  <drawing r:id="rId3"/>
  <legacyDrawing r:id="rId4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8">
        <f>average($B$3:$B$4)*Parameters!$B$2</f>
        <v>4833.333333</v>
      </c>
      <c r="C2" s="12" t="s">
        <v>146</v>
      </c>
      <c r="E2" s="11">
        <v>43905.0</v>
      </c>
    </row>
    <row r="3">
      <c r="A3" s="7">
        <v>43906.0</v>
      </c>
      <c r="B3" s="1">
        <v>10000.0</v>
      </c>
      <c r="C3" s="12" t="s">
        <v>147</v>
      </c>
      <c r="E3" s="11">
        <v>43912.0</v>
      </c>
    </row>
    <row r="4">
      <c r="A4" s="7">
        <v>43907.0</v>
      </c>
      <c r="B4" s="1">
        <v>19000.0</v>
      </c>
      <c r="C4" s="12" t="s">
        <v>147</v>
      </c>
    </row>
    <row r="5">
      <c r="A5" s="7">
        <v>43908.0</v>
      </c>
      <c r="B5" s="8">
        <f>61541-sum($B$2:$B$4)</f>
        <v>27707.66667</v>
      </c>
      <c r="C5" s="12" t="s">
        <v>148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4046.0</v>
      </c>
      <c r="G2" s="1">
        <v>4.0</v>
      </c>
      <c r="H2" s="1">
        <v>1.0</v>
      </c>
      <c r="I2" s="12" t="s">
        <v>35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</hyperlin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B3" s="1">
        <v>4186.0</v>
      </c>
      <c r="C3" s="12" t="s">
        <v>149</v>
      </c>
      <c r="E3" s="11">
        <v>43912.0</v>
      </c>
    </row>
    <row r="4">
      <c r="A4" s="7">
        <v>43907.0</v>
      </c>
      <c r="B4" s="8">
        <f>5000*2</f>
        <v>10000</v>
      </c>
      <c r="C4" s="12" t="s">
        <v>149</v>
      </c>
    </row>
    <row r="5">
      <c r="A5" s="7">
        <v>43908.0</v>
      </c>
      <c r="B5" s="8">
        <f t="shared" ref="B5:B6" si="1">(30000-sum($B$3:$B$4))/2</f>
        <v>7907</v>
      </c>
      <c r="C5" s="12" t="s">
        <v>150</v>
      </c>
    </row>
    <row r="6">
      <c r="A6" s="7">
        <v>43909.0</v>
      </c>
      <c r="B6" s="8">
        <f t="shared" si="1"/>
        <v>7907</v>
      </c>
      <c r="C6" s="12" t="s">
        <v>150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3"/>
    <hyperlink r:id="rId2" ref="C4"/>
    <hyperlink r:id="rId3" ref="C5"/>
    <hyperlink r:id="rId4" ref="C6"/>
  </hyperlinks>
  <drawing r:id="rId5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1">
        <v>1499.0</v>
      </c>
      <c r="C2" s="12" t="s">
        <v>151</v>
      </c>
      <c r="E2" s="11">
        <v>43905.0</v>
      </c>
    </row>
    <row r="3">
      <c r="A3" s="7">
        <v>43906.0</v>
      </c>
      <c r="B3" s="1">
        <v>4392.0</v>
      </c>
      <c r="C3" s="12" t="s">
        <v>151</v>
      </c>
      <c r="E3" s="11">
        <v>43912.0</v>
      </c>
    </row>
    <row r="4">
      <c r="A4" s="7">
        <v>43907.0</v>
      </c>
      <c r="B4" s="1">
        <v>8603.0</v>
      </c>
      <c r="C4" s="12" t="s">
        <v>151</v>
      </c>
    </row>
    <row r="5">
      <c r="A5" s="7">
        <v>43908.0</v>
      </c>
      <c r="B5" s="1">
        <v>14988.0</v>
      </c>
      <c r="C5" s="12" t="s">
        <v>151</v>
      </c>
    </row>
    <row r="6">
      <c r="A6" s="7">
        <v>43909.0</v>
      </c>
      <c r="B6" s="1">
        <v>16252.0</v>
      </c>
      <c r="C6" s="12" t="s">
        <v>151</v>
      </c>
    </row>
    <row r="7">
      <c r="A7" s="7">
        <v>43910.0</v>
      </c>
      <c r="B7" s="1">
        <v>17094.0</v>
      </c>
      <c r="C7" s="12" t="s">
        <v>151</v>
      </c>
    </row>
    <row r="8">
      <c r="A8" s="7">
        <v>43911.0</v>
      </c>
      <c r="B8" s="1">
        <v>6514.0</v>
      </c>
      <c r="C8" s="12" t="s">
        <v>151</v>
      </c>
    </row>
    <row r="9">
      <c r="A9" s="7">
        <v>43912.0</v>
      </c>
      <c r="B9" s="1">
        <v>10872.0</v>
      </c>
      <c r="C9" s="12" t="s">
        <v>151</v>
      </c>
    </row>
    <row r="10">
      <c r="A10" s="7">
        <v>43913.0</v>
      </c>
      <c r="B10" s="1">
        <v>21250.0</v>
      </c>
      <c r="C10" s="12" t="s">
        <v>151</v>
      </c>
    </row>
    <row r="11">
      <c r="A11" s="7">
        <v>43914.0</v>
      </c>
      <c r="B11" s="1">
        <v>18638.0</v>
      </c>
      <c r="C11" s="12" t="s">
        <v>151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  <c r="F2" s="1">
        <v>17000.0</v>
      </c>
      <c r="G2" s="1">
        <v>5.0</v>
      </c>
      <c r="H2" s="1">
        <v>2.0</v>
      </c>
      <c r="I2" s="12" t="s">
        <v>152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  <c r="B10" s="1">
        <v>16000.0</v>
      </c>
      <c r="C10" s="12" t="s">
        <v>153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  <hyperlink r:id="rId2" ref="C10"/>
  </hyperlinks>
  <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E2" s="11">
        <v>43905.0</v>
      </c>
    </row>
    <row r="3">
      <c r="A3" s="7">
        <v>43906.0</v>
      </c>
      <c r="E3" s="11">
        <v>43912.0</v>
      </c>
    </row>
    <row r="4">
      <c r="A4" s="7">
        <v>43907.0</v>
      </c>
    </row>
    <row r="5">
      <c r="A5" s="7">
        <v>43908.0</v>
      </c>
    </row>
    <row r="6">
      <c r="A6" s="7">
        <v>43909.0</v>
      </c>
    </row>
    <row r="7">
      <c r="A7" s="7">
        <v>43910.0</v>
      </c>
    </row>
    <row r="8">
      <c r="A8" s="7">
        <v>43911.0</v>
      </c>
    </row>
    <row r="9">
      <c r="A9" s="7">
        <v>43912.0</v>
      </c>
    </row>
    <row r="10">
      <c r="A10" s="7">
        <v>43913.0</v>
      </c>
    </row>
    <row r="11">
      <c r="A11" s="7">
        <v>43914.0</v>
      </c>
    </row>
    <row r="12">
      <c r="A12" s="7">
        <v>43915.0</v>
      </c>
    </row>
    <row r="13">
      <c r="A13" s="7">
        <v>43916.0</v>
      </c>
    </row>
    <row r="14">
      <c r="A14" s="7">
        <v>43917.0</v>
      </c>
    </row>
    <row r="15">
      <c r="A15" s="7">
        <v>43918.0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1">
        <v>9347.0</v>
      </c>
      <c r="G2" s="1">
        <v>5.0</v>
      </c>
      <c r="H2" s="1">
        <v>2.0</v>
      </c>
      <c r="I2" s="12" t="s">
        <v>47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D2" s="1" t="s">
        <v>34</v>
      </c>
      <c r="E2" s="11">
        <v>43905.0</v>
      </c>
      <c r="F2" s="9">
        <v>29000.0</v>
      </c>
      <c r="G2" s="1">
        <v>5.0</v>
      </c>
      <c r="H2" s="1">
        <v>2.0</v>
      </c>
      <c r="I2" s="12" t="s">
        <v>59</v>
      </c>
    </row>
    <row r="3">
      <c r="A3" s="7">
        <v>43906.0</v>
      </c>
      <c r="D3" s="1" t="s">
        <v>37</v>
      </c>
      <c r="E3" s="11">
        <v>43912.0</v>
      </c>
    </row>
    <row r="4">
      <c r="A4" s="7">
        <v>43907.0</v>
      </c>
      <c r="D4" s="1" t="s">
        <v>38</v>
      </c>
    </row>
    <row r="5">
      <c r="A5" s="7">
        <v>43908.0</v>
      </c>
      <c r="D5" s="1" t="s">
        <v>39</v>
      </c>
    </row>
    <row r="6">
      <c r="A6" s="7">
        <v>43909.0</v>
      </c>
      <c r="D6" s="1" t="s">
        <v>40</v>
      </c>
    </row>
    <row r="7">
      <c r="A7" s="7">
        <v>43910.0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1" ref="I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8</v>
      </c>
      <c r="C1" s="1" t="s">
        <v>28</v>
      </c>
      <c r="D1" s="1" t="s">
        <v>29</v>
      </c>
      <c r="E1" s="1" t="s">
        <v>30</v>
      </c>
      <c r="F1" s="1" t="s">
        <v>8</v>
      </c>
      <c r="G1" s="1" t="s">
        <v>31</v>
      </c>
      <c r="H1" s="1" t="s">
        <v>32</v>
      </c>
      <c r="I1" s="1" t="s">
        <v>28</v>
      </c>
    </row>
    <row r="2">
      <c r="A2" s="7">
        <v>43905.0</v>
      </c>
      <c r="B2" s="1">
        <v>40000.0</v>
      </c>
      <c r="C2" s="12" t="s">
        <v>65</v>
      </c>
      <c r="D2" s="1" t="s">
        <v>34</v>
      </c>
      <c r="E2" s="11">
        <v>43905.0</v>
      </c>
      <c r="F2" s="15">
        <f>106000*7</f>
        <v>742000</v>
      </c>
      <c r="G2" s="1">
        <v>5.0</v>
      </c>
      <c r="H2" s="1">
        <v>2.0</v>
      </c>
      <c r="I2" s="12" t="s">
        <v>67</v>
      </c>
    </row>
    <row r="3">
      <c r="A3" s="7">
        <v>43906.0</v>
      </c>
      <c r="B3" s="1">
        <v>70000.0</v>
      </c>
      <c r="C3" s="12" t="s">
        <v>65</v>
      </c>
      <c r="D3" s="1" t="s">
        <v>37</v>
      </c>
      <c r="E3" s="11">
        <v>43912.0</v>
      </c>
    </row>
    <row r="4">
      <c r="A4" s="7">
        <v>43907.0</v>
      </c>
      <c r="B4" s="1">
        <v>80000.0</v>
      </c>
      <c r="C4" s="12" t="s">
        <v>65</v>
      </c>
      <c r="D4" s="1" t="s">
        <v>38</v>
      </c>
    </row>
    <row r="5">
      <c r="A5" s="7">
        <v>43908.0</v>
      </c>
      <c r="B5" s="1">
        <v>125000.0</v>
      </c>
      <c r="C5" s="12" t="s">
        <v>65</v>
      </c>
      <c r="D5" s="1" t="s">
        <v>39</v>
      </c>
    </row>
    <row r="6">
      <c r="A6" s="7">
        <v>43909.0</v>
      </c>
      <c r="B6" s="1">
        <v>135000.0</v>
      </c>
      <c r="C6" s="12" t="s">
        <v>65</v>
      </c>
      <c r="D6" s="1" t="s">
        <v>40</v>
      </c>
    </row>
    <row r="7">
      <c r="A7" s="7">
        <v>43910.0</v>
      </c>
      <c r="B7" s="1">
        <v>114000.0</v>
      </c>
      <c r="C7" s="12" t="s">
        <v>65</v>
      </c>
      <c r="D7" s="1" t="s">
        <v>41</v>
      </c>
    </row>
    <row r="8">
      <c r="A8" s="7">
        <v>43911.0</v>
      </c>
      <c r="D8" s="1" t="s">
        <v>42</v>
      </c>
    </row>
    <row r="9">
      <c r="A9" s="7">
        <v>43912.0</v>
      </c>
      <c r="D9" s="1" t="s">
        <v>34</v>
      </c>
    </row>
    <row r="10">
      <c r="A10" s="7">
        <v>43913.0</v>
      </c>
      <c r="D10" s="1" t="s">
        <v>37</v>
      </c>
    </row>
    <row r="11">
      <c r="A11" s="7">
        <v>43914.0</v>
      </c>
      <c r="D11" s="1" t="s">
        <v>38</v>
      </c>
    </row>
    <row r="12">
      <c r="A12" s="7">
        <v>43915.0</v>
      </c>
      <c r="D12" s="1" t="s">
        <v>39</v>
      </c>
    </row>
    <row r="13">
      <c r="A13" s="7">
        <v>43916.0</v>
      </c>
      <c r="D13" s="1" t="s">
        <v>40</v>
      </c>
    </row>
    <row r="14">
      <c r="A14" s="7">
        <v>43917.0</v>
      </c>
      <c r="D14" s="1" t="s">
        <v>41</v>
      </c>
    </row>
    <row r="15">
      <c r="A15" s="7">
        <v>43918.0</v>
      </c>
      <c r="D15" s="1" t="s">
        <v>42</v>
      </c>
    </row>
    <row r="16">
      <c r="A16" s="7">
        <v>43919.0</v>
      </c>
    </row>
    <row r="17">
      <c r="A17" s="7">
        <v>43920.0</v>
      </c>
    </row>
    <row r="18">
      <c r="A18" s="7">
        <v>43921.0</v>
      </c>
    </row>
    <row r="19">
      <c r="A19" s="7">
        <v>43922.0</v>
      </c>
    </row>
    <row r="20">
      <c r="A20" s="7">
        <v>43923.0</v>
      </c>
    </row>
    <row r="21">
      <c r="A21" s="7">
        <v>43924.0</v>
      </c>
    </row>
    <row r="22">
      <c r="A22" s="7">
        <v>43925.0</v>
      </c>
    </row>
    <row r="23">
      <c r="A23" s="7">
        <v>43926.0</v>
      </c>
    </row>
  </sheetData>
  <hyperlinks>
    <hyperlink r:id="rId2" ref="C2"/>
    <hyperlink r:id="rId3" ref="I2"/>
    <hyperlink r:id="rId4" ref="C3"/>
    <hyperlink r:id="rId5" ref="C4"/>
    <hyperlink r:id="rId6" ref="C5"/>
    <hyperlink r:id="rId7" ref="C6"/>
    <hyperlink r:id="rId8" ref="C7"/>
  </hyperlinks>
  <drawing r:id="rId9"/>
  <legacyDrawing r:id="rId10"/>
</worksheet>
</file>