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bookViews>
    <workbookView xWindow="0" yWindow="0" windowWidth="20490" windowHeight="7650"/>
  </bookViews>
  <sheets>
    <sheet name="Material para retenidas" sheetId="4" r:id="rId1"/>
  </sheets>
  <definedNames>
    <definedName name="_xlnm.Print_Area" localSheetId="0">'Material para retenidas'!$A$1:$O$21</definedName>
    <definedName name="Dist._de_torre_a_Dado" localSheetId="0">'Material para retenidas'!$K$11:$K$19</definedName>
    <definedName name="Dist._de_torre_a_Dado">#REF!</definedName>
    <definedName name="n_de_datos">#REF!</definedName>
    <definedName name="N°_de_Dados" localSheetId="0">'Material para retenidas'!#REF!</definedName>
    <definedName name="N°_de_Dados">#REF!</definedName>
    <definedName name="N°_de_Retenidas" localSheetId="0">'Material para retenidas'!$M$11:$M$19</definedName>
    <definedName name="N°_de_Retenidas">#REF!</definedName>
    <definedName name="Niv._de_Retenidas" localSheetId="0">'Material para retenidas'!$I$11:$I$19</definedName>
    <definedName name="Niv._de_Retenidas">#REF!</definedName>
    <definedName name="Niv_de_Dados" localSheetId="0">'Material para retenidas'!$L$11:$L$19</definedName>
    <definedName name="Niv_de_Dados">#REF!</definedName>
    <definedName name="Subtotal" localSheetId="0">'Material para retenidas'!$O$11:$O$19</definedName>
    <definedName name="Subtotal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4" l="1"/>
  <c r="AD7" i="4" l="1"/>
  <c r="X6" i="4"/>
  <c r="W6" i="4"/>
  <c r="V6" i="4"/>
  <c r="U6" i="4"/>
  <c r="T6" i="4"/>
  <c r="AA7" i="4"/>
  <c r="Y7" i="4"/>
  <c r="AB7" i="4"/>
  <c r="Z7" i="4"/>
  <c r="N11" i="4" l="1"/>
  <c r="O11" i="4" s="1"/>
  <c r="D16" i="4"/>
  <c r="D17" i="4"/>
  <c r="D18" i="4"/>
  <c r="D19" i="4"/>
  <c r="E16" i="4"/>
  <c r="E17" i="4"/>
  <c r="E18" i="4"/>
  <c r="E19" i="4"/>
  <c r="F16" i="4"/>
  <c r="F17" i="4"/>
  <c r="F18" i="4"/>
  <c r="F19" i="4"/>
  <c r="G16" i="4"/>
  <c r="G17" i="4"/>
  <c r="G18" i="4"/>
  <c r="G19" i="4"/>
  <c r="H16" i="4"/>
  <c r="H17" i="4"/>
  <c r="H18" i="4"/>
  <c r="H19" i="4"/>
  <c r="N16" i="4"/>
  <c r="O16" i="4" s="1"/>
  <c r="N17" i="4"/>
  <c r="O17" i="4" s="1"/>
  <c r="N18" i="4"/>
  <c r="O18" i="4" s="1"/>
  <c r="N19" i="4"/>
  <c r="O19" i="4" s="1"/>
  <c r="H11" i="4" l="1"/>
  <c r="G11" i="4"/>
  <c r="F11" i="4"/>
  <c r="E11" i="4"/>
  <c r="D11" i="4"/>
  <c r="AC7" i="4" l="1"/>
  <c r="V7" i="4"/>
  <c r="U7" i="4"/>
  <c r="X7" i="4"/>
  <c r="T7" i="4"/>
  <c r="W7" i="4"/>
  <c r="H12" i="4"/>
  <c r="H13" i="4"/>
  <c r="H14" i="4"/>
  <c r="H15" i="4"/>
  <c r="G12" i="4"/>
  <c r="G13" i="4"/>
  <c r="G14" i="4"/>
  <c r="G15" i="4"/>
  <c r="F12" i="4"/>
  <c r="F13" i="4"/>
  <c r="F14" i="4"/>
  <c r="F15" i="4"/>
  <c r="E12" i="4"/>
  <c r="E13" i="4"/>
  <c r="E14" i="4"/>
  <c r="E15" i="4"/>
  <c r="D12" i="4"/>
  <c r="D13" i="4"/>
  <c r="D14" i="4"/>
  <c r="D15" i="4"/>
  <c r="N15" i="4"/>
  <c r="O15" i="4" s="1"/>
  <c r="N14" i="4"/>
  <c r="O14" i="4" s="1"/>
  <c r="N13" i="4"/>
  <c r="O13" i="4" s="1"/>
  <c r="N12" i="4"/>
  <c r="O12" i="4" s="1"/>
  <c r="R7" i="4" l="1"/>
  <c r="O20" i="4"/>
  <c r="M20" i="4"/>
</calcChain>
</file>

<file path=xl/sharedStrings.xml><?xml version="1.0" encoding="utf-8"?>
<sst xmlns="http://schemas.openxmlformats.org/spreadsheetml/2006/main" count="53" uniqueCount="31">
  <si>
    <t>Asset Number</t>
  </si>
  <si>
    <t>Sitio</t>
  </si>
  <si>
    <t>Número de retenidas</t>
  </si>
  <si>
    <t>Total</t>
  </si>
  <si>
    <t>Elaboración de catálogo</t>
  </si>
  <si>
    <t>Dist. de torre a Dado
(m)</t>
  </si>
  <si>
    <t>Ø de Cables de Retenidas
(pulg)</t>
  </si>
  <si>
    <t>Niv de Dados
(m)</t>
  </si>
  <si>
    <t>N° de Retenidas</t>
  </si>
  <si>
    <t>Dado</t>
  </si>
  <si>
    <t>Niv. de Retenidas 
(m)</t>
  </si>
  <si>
    <t>Tipo</t>
  </si>
  <si>
    <t>HS</t>
  </si>
  <si>
    <t>Distancia de retenida
(m)</t>
  </si>
  <si>
    <t>Subtotal
(m)</t>
  </si>
  <si>
    <t>Sujetador
(Ice Cliip)</t>
  </si>
  <si>
    <t>Grillete
(Bolt Shackle)</t>
  </si>
  <si>
    <t>Rosadera
(Thimble)</t>
  </si>
  <si>
    <t>Tensor
(Turnbuckle)</t>
  </si>
  <si>
    <t>Preformado
(Big Grip)</t>
  </si>
  <si>
    <t>Cable de 5/8" HS</t>
  </si>
  <si>
    <t xml:space="preserve">Num de dados </t>
  </si>
  <si>
    <t>cable para aterrizaje de retenidas(m)</t>
  </si>
  <si>
    <t>cable de seguridad</t>
  </si>
  <si>
    <t>nudos crosby</t>
  </si>
  <si>
    <t>alambre galvanizado</t>
  </si>
  <si>
    <t>cargas de soldadura exotermica</t>
  </si>
  <si>
    <t>Conector Parres(Para cable de 5/8)</t>
  </si>
  <si>
    <t>EHS</t>
  </si>
  <si>
    <t>ADRIÁN CORTÉS</t>
  </si>
  <si>
    <t>Llanetes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</si>
</sst>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1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2" fontId="0" fillId="2" borderId="1" xfId="0" applyNumberFormat="1" applyFill="1" applyBorder="1" applyAlignment="1">
      <alignment horizontal="center"/>
    </xf>
    <xf numFmtId="12" fontId="0" fillId="2" borderId="3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4" fontId="0" fillId="0" borderId="2" xfId="1" applyFont="1" applyBorder="1" applyAlignment="1">
      <alignment horizontal="center" vertical="center" wrapText="1"/>
    </xf>
    <xf numFmtId="12" fontId="0" fillId="0" borderId="2" xfId="1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oneda" xfId="1" builtinId="4"/>
    <cellStyle name="Normal" xfId="0" builtinId="0"/>
  </cellStyles>
  <dxfs count="17">
    <dxf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" formatCode="#\ ?/?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" formatCode="#\ ?/?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" formatCode="#\ ?/?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" formatCode="#\ ?/?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26" displayName="Tabla26" ref="B10:O19" totalsRowShown="0" headerRowDxfId="16" headerRowBorderDxfId="15" tableBorderDxfId="14">
  <autoFilter ref="B10:O19"/>
  <tableColumns count="14">
    <tableColumn id="1" name="Ø de Cables de Retenidas_x000a_(pulg)" dataDxfId="13"/>
    <tableColumn id="10" name="Tipo" dataDxfId="12"/>
    <tableColumn id="11" name="Tensor_x000a_(Turnbuckle)" dataDxfId="11">
      <calculatedColumnFormula>Tabla26[[#This Row],[Ø de Cables de Retenidas
(pulg)]]+1/8</calculatedColumnFormula>
    </tableColumn>
    <tableColumn id="12" name="Preformado_x000a_(Big Grip)" dataDxfId="10">
      <calculatedColumnFormula>Tabla26[[#This Row],[Ø de Cables de Retenidas
(pulg)]]</calculatedColumnFormula>
    </tableColumn>
    <tableColumn id="13" name="Sujetador_x000a_(Ice Cliip)" dataDxfId="9">
      <calculatedColumnFormula>Tabla26[[#This Row],[Ø de Cables de Retenidas
(pulg)]]</calculatedColumnFormula>
    </tableColumn>
    <tableColumn id="14" name="Grillete_x000a_(Bolt Shackle)" dataDxfId="8">
      <calculatedColumnFormula>Tabla26[[#This Row],[Ø de Cables de Retenidas
(pulg)]]+1/8</calculatedColumnFormula>
    </tableColumn>
    <tableColumn id="15" name="Rosadera_x000a_(Thimble)" dataDxfId="7">
      <calculatedColumnFormula>Tabla26[[#This Row],[Ø de Cables de Retenidas
(pulg)]]+1/8</calculatedColumnFormula>
    </tableColumn>
    <tableColumn id="2" name="Niv. de Retenidas _x000a_(m)" dataDxfId="6"/>
    <tableColumn id="9" name="Dado" dataDxfId="5"/>
    <tableColumn id="3" name="Dist. de torre a Dado_x000a_(m)" dataDxfId="4"/>
    <tableColumn id="4" name="Niv de Dados_x000a_(m)" dataDxfId="3"/>
    <tableColumn id="6" name="N° de Retenidas" dataDxfId="2"/>
    <tableColumn id="7" name="Distancia de retenida_x000a_(m)" dataDxfId="1">
      <calculatedColumnFormula>ROUNDUP(((Tabla26[[#This Row],[Niv. de Retenidas 
(m)]]-Tabla26[[#This Row],[Niv de Dados
(m)]])^2+(Tabla26[[#This Row],[Dist. de torre a Dado
(m)]]^2))^0.5,0)+4</calculatedColumnFormula>
    </tableColumn>
    <tableColumn id="8" name="Subtotal_x000a_(m)" dataDxfId="0">
      <calculatedColumnFormula>Tabla26[[#This Row],[Distancia de retenida
(m)]]*Tabla26[[#This Row],[N° de Retenidas]]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E20"/>
  <sheetViews>
    <sheetView tabSelected="1" topLeftCell="N1" zoomScale="85" zoomScaleNormal="85" zoomScaleSheetLayoutView="85" workbookViewId="0">
      <selection activeCell="AC7" sqref="AC7"/>
    </sheetView>
  </sheetViews>
  <sheetFormatPr baseColWidth="10" defaultRowHeight="15" x14ac:dyDescent="0.25"/>
  <cols>
    <col min="2" max="2" width="21.85546875" customWidth="1"/>
    <col min="3" max="3" width="9.42578125" bestFit="1" customWidth="1"/>
    <col min="4" max="8" width="13" customWidth="1"/>
    <col min="9" max="9" width="14.42578125" bestFit="1" customWidth="1"/>
    <col min="10" max="10" width="10.140625" bestFit="1" customWidth="1"/>
    <col min="11" max="11" width="17.140625" style="25" bestFit="1" customWidth="1"/>
    <col min="12" max="12" width="17.140625" bestFit="1" customWidth="1"/>
    <col min="13" max="13" width="14.42578125" bestFit="1" customWidth="1"/>
    <col min="14" max="14" width="16.28515625" customWidth="1"/>
    <col min="15" max="15" width="13" bestFit="1" customWidth="1"/>
    <col min="16" max="16" width="13" customWidth="1"/>
    <col min="18" max="18" width="11" bestFit="1" customWidth="1"/>
    <col min="19" max="19" width="17.85546875" customWidth="1"/>
    <col min="20" max="20" width="11.5703125" bestFit="1" customWidth="1"/>
    <col min="21" max="21" width="9.5703125" bestFit="1" customWidth="1"/>
    <col min="22" max="22" width="13.140625" bestFit="1" customWidth="1"/>
    <col min="23" max="23" width="9.7109375" bestFit="1" customWidth="1"/>
  </cols>
  <sheetData>
    <row r="1" spans="1:31" ht="15.75" thickBot="1" x14ac:dyDescent="0.3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1" ht="15.75" customHeight="1" thickBot="1" x14ac:dyDescent="0.3">
      <c r="B2" s="6" t="s">
        <v>0</v>
      </c>
      <c r="C2" s="34" t="s">
        <v>1</v>
      </c>
      <c r="D2" s="35"/>
      <c r="E2" s="35"/>
      <c r="F2" s="35"/>
      <c r="G2" s="35"/>
      <c r="H2" s="35"/>
      <c r="I2" s="35"/>
      <c r="J2" s="36"/>
      <c r="K2" s="34" t="s">
        <v>4</v>
      </c>
      <c r="L2" s="35"/>
      <c r="M2" s="36"/>
    </row>
    <row r="3" spans="1:31" ht="15.75" thickBot="1" x14ac:dyDescent="0.3">
      <c r="B3" s="18">
        <v>179375</v>
      </c>
      <c r="C3" s="37" t="s">
        <v>30</v>
      </c>
      <c r="D3" s="38"/>
      <c r="E3" s="38"/>
      <c r="F3" s="38"/>
      <c r="G3" s="38"/>
      <c r="H3" s="38"/>
      <c r="I3" s="38"/>
      <c r="J3" s="39"/>
      <c r="K3" s="37" t="s">
        <v>29</v>
      </c>
      <c r="L3" s="38"/>
      <c r="M3" s="39"/>
    </row>
    <row r="4" spans="1:31" ht="15.75" thickBot="1" x14ac:dyDescent="0.3"/>
    <row r="5" spans="1:31" ht="39" thickBot="1" x14ac:dyDescent="0.3">
      <c r="Q5" s="30"/>
      <c r="R5" s="6" t="s">
        <v>20</v>
      </c>
      <c r="S5" s="6" t="s">
        <v>2</v>
      </c>
      <c r="T5" s="31" t="s">
        <v>18</v>
      </c>
      <c r="U5" s="32" t="s">
        <v>19</v>
      </c>
      <c r="V5" s="32" t="s">
        <v>15</v>
      </c>
      <c r="W5" s="32" t="s">
        <v>16</v>
      </c>
      <c r="X5" s="32" t="s">
        <v>17</v>
      </c>
      <c r="Y5" s="32" t="s">
        <v>22</v>
      </c>
      <c r="Z5" s="32" t="s">
        <v>23</v>
      </c>
      <c r="AA5" s="32" t="s">
        <v>24</v>
      </c>
      <c r="AB5" s="32" t="s">
        <v>25</v>
      </c>
      <c r="AC5" s="32" t="s">
        <v>27</v>
      </c>
      <c r="AD5" s="32" t="s">
        <v>26</v>
      </c>
    </row>
    <row r="6" spans="1:31" ht="30.75" thickBot="1" x14ac:dyDescent="0.3">
      <c r="Q6" s="6" t="s">
        <v>21</v>
      </c>
      <c r="R6" s="33">
        <v>0.5</v>
      </c>
      <c r="S6" s="30"/>
      <c r="T6" s="24">
        <f>R6+1/8</f>
        <v>0.625</v>
      </c>
      <c r="U6" s="24">
        <f>R6</f>
        <v>0.5</v>
      </c>
      <c r="V6" s="24">
        <f>R6</f>
        <v>0.5</v>
      </c>
      <c r="W6" s="24">
        <f>R6+1/8</f>
        <v>0.625</v>
      </c>
      <c r="X6" s="24">
        <f>R6+1/8</f>
        <v>0.625</v>
      </c>
      <c r="Y6" s="24">
        <v>0.5</v>
      </c>
      <c r="Z6" s="24">
        <v>0.375</v>
      </c>
      <c r="AA6" s="24">
        <v>0.375</v>
      </c>
      <c r="AB6" s="23"/>
      <c r="AC6" s="23"/>
      <c r="AD6" s="23"/>
    </row>
    <row r="7" spans="1:31" ht="15.75" thickBot="1" x14ac:dyDescent="0.3">
      <c r="C7" s="2"/>
      <c r="D7" s="2"/>
      <c r="E7" s="2"/>
      <c r="F7" s="2"/>
      <c r="G7" s="2"/>
      <c r="H7" s="2"/>
      <c r="I7" s="2"/>
      <c r="J7" s="2"/>
      <c r="K7" s="26"/>
      <c r="L7" s="2"/>
      <c r="M7" s="2"/>
      <c r="N7" s="2"/>
      <c r="O7" s="2"/>
      <c r="Q7" s="6">
        <v>3</v>
      </c>
      <c r="R7" s="6">
        <f>SUM(Subtotal)</f>
        <v>726</v>
      </c>
      <c r="S7" s="6">
        <f>SUM(M11:M19)</f>
        <v>18</v>
      </c>
      <c r="T7" s="6">
        <f>S7+1</f>
        <v>19</v>
      </c>
      <c r="U7" s="6">
        <f>S7*2+1</f>
        <v>37</v>
      </c>
      <c r="V7" s="6">
        <f>S7*2+1</f>
        <v>37</v>
      </c>
      <c r="W7" s="6">
        <f>S7*2+1</f>
        <v>37</v>
      </c>
      <c r="X7" s="6">
        <f>S7*2+1</f>
        <v>37</v>
      </c>
      <c r="Y7" s="6">
        <f>4*Q7</f>
        <v>12</v>
      </c>
      <c r="Z7" s="6">
        <f>4*Q7</f>
        <v>12</v>
      </c>
      <c r="AA7" s="6">
        <f>2*Q7</f>
        <v>6</v>
      </c>
      <c r="AB7" s="6">
        <f>4*Q7</f>
        <v>12</v>
      </c>
      <c r="AC7" s="6">
        <f>S7+1</f>
        <v>19</v>
      </c>
      <c r="AD7" s="6">
        <f>1.5*Q7</f>
        <v>4.5</v>
      </c>
    </row>
    <row r="8" spans="1:31" x14ac:dyDescent="0.25"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 ht="15.75" thickBot="1" x14ac:dyDescent="0.3">
      <c r="P9" s="9"/>
      <c r="W9" s="2"/>
      <c r="X9" s="2"/>
      <c r="Y9" s="2"/>
    </row>
    <row r="10" spans="1:31" ht="45.75" thickBot="1" x14ac:dyDescent="0.3">
      <c r="B10" s="10" t="s">
        <v>6</v>
      </c>
      <c r="C10" s="10" t="s">
        <v>11</v>
      </c>
      <c r="D10" s="17" t="s">
        <v>18</v>
      </c>
      <c r="E10" s="17" t="s">
        <v>19</v>
      </c>
      <c r="F10" s="17" t="s">
        <v>15</v>
      </c>
      <c r="G10" s="17" t="s">
        <v>16</v>
      </c>
      <c r="H10" s="17" t="s">
        <v>17</v>
      </c>
      <c r="I10" s="11" t="s">
        <v>10</v>
      </c>
      <c r="J10" s="11" t="s">
        <v>9</v>
      </c>
      <c r="K10" s="27" t="s">
        <v>5</v>
      </c>
      <c r="L10" s="11" t="s">
        <v>7</v>
      </c>
      <c r="M10" s="11" t="s">
        <v>8</v>
      </c>
      <c r="N10" s="12" t="s">
        <v>13</v>
      </c>
      <c r="O10" s="21" t="s">
        <v>14</v>
      </c>
      <c r="P10" s="9"/>
      <c r="W10" s="2"/>
      <c r="X10" s="2"/>
      <c r="Y10" s="2"/>
    </row>
    <row r="11" spans="1:31" x14ac:dyDescent="0.25">
      <c r="A11" t="s">
        <v>28</v>
      </c>
      <c r="B11" s="7">
        <v>0.5</v>
      </c>
      <c r="C11" s="7" t="s">
        <v>12</v>
      </c>
      <c r="D11" s="16">
        <f>Tabla26[[#This Row],[Ø de Cables de Retenidas
(pulg)]]+1/8</f>
        <v>0.625</v>
      </c>
      <c r="E11" s="16">
        <f>Tabla26[[#This Row],[Ø de Cables de Retenidas
(pulg)]]</f>
        <v>0.5</v>
      </c>
      <c r="F11" s="16">
        <f>Tabla26[[#This Row],[Ø de Cables de Retenidas
(pulg)]]</f>
        <v>0.5</v>
      </c>
      <c r="G11" s="16">
        <f>Tabla26[[#This Row],[Ø de Cables de Retenidas
(pulg)]]+1/8</f>
        <v>0.625</v>
      </c>
      <c r="H11" s="16">
        <f>Tabla26[[#This Row],[Ø de Cables de Retenidas
(pulg)]]+1/8</f>
        <v>0.625</v>
      </c>
      <c r="I11" s="29">
        <v>16</v>
      </c>
      <c r="J11" s="1">
        <v>1</v>
      </c>
      <c r="K11" s="28">
        <v>21</v>
      </c>
      <c r="L11" s="1">
        <v>0.5</v>
      </c>
      <c r="M11" s="1">
        <v>2</v>
      </c>
      <c r="N11" s="8">
        <f>ROUNDUP(((Tabla26[[#This Row],[Niv. de Retenidas 
(m)]]-Tabla26[[#This Row],[Niv de Dados
(m)]])^2+(Tabla26[[#This Row],[Dist. de torre a Dado
(m)]]^2))^0.5,0)+4</f>
        <v>31</v>
      </c>
      <c r="O11" s="22">
        <f>Tabla26[[#This Row],[Distancia de retenida
(m)]]*Tabla26[[#This Row],[N° de Retenidas]]</f>
        <v>62</v>
      </c>
      <c r="P11" s="9"/>
      <c r="T11" s="2"/>
      <c r="U11" s="2"/>
      <c r="V11" s="2"/>
      <c r="W11" s="2"/>
      <c r="X11" s="2"/>
      <c r="Y11" s="2"/>
    </row>
    <row r="12" spans="1:31" x14ac:dyDescent="0.25">
      <c r="A12" t="s">
        <v>28</v>
      </c>
      <c r="B12" s="7">
        <v>0.5</v>
      </c>
      <c r="C12" s="7" t="s">
        <v>12</v>
      </c>
      <c r="D12" s="15">
        <f>Tabla26[[#This Row],[Ø de Cables de Retenidas
(pulg)]]+1/8</f>
        <v>0.625</v>
      </c>
      <c r="E12" s="16">
        <f>Tabla26[[#This Row],[Ø de Cables de Retenidas
(pulg)]]</f>
        <v>0.5</v>
      </c>
      <c r="F12" s="16">
        <f>Tabla26[[#This Row],[Ø de Cables de Retenidas
(pulg)]]</f>
        <v>0.5</v>
      </c>
      <c r="G12" s="15">
        <f>Tabla26[[#This Row],[Ø de Cables de Retenidas
(pulg)]]+1/8</f>
        <v>0.625</v>
      </c>
      <c r="H12" s="16">
        <f>Tabla26[[#This Row],[Ø de Cables de Retenidas
(pulg)]]+1/8</f>
        <v>0.625</v>
      </c>
      <c r="I12" s="29">
        <v>16</v>
      </c>
      <c r="J12" s="1">
        <v>2</v>
      </c>
      <c r="K12" s="28">
        <v>21</v>
      </c>
      <c r="L12" s="1">
        <v>0.5</v>
      </c>
      <c r="M12" s="1">
        <v>2</v>
      </c>
      <c r="N12" s="8">
        <f>ROUNDUP(((Tabla26[[#This Row],[Niv. de Retenidas 
(m)]]-Tabla26[[#This Row],[Niv de Dados
(m)]])^2+(Tabla26[[#This Row],[Dist. de torre a Dado
(m)]]^2))^0.5,0)+4</f>
        <v>31</v>
      </c>
      <c r="O12" s="22">
        <f>Tabla26[[#This Row],[Distancia de retenida
(m)]]*Tabla26[[#This Row],[N° de Retenidas]]</f>
        <v>62</v>
      </c>
      <c r="P12" s="9"/>
      <c r="T12" s="2"/>
      <c r="U12" s="2"/>
      <c r="V12" s="2"/>
      <c r="W12" s="2"/>
      <c r="X12" s="2"/>
      <c r="Y12" s="2"/>
    </row>
    <row r="13" spans="1:31" x14ac:dyDescent="0.25">
      <c r="A13" t="s">
        <v>28</v>
      </c>
      <c r="B13" s="7">
        <v>0.5</v>
      </c>
      <c r="C13" s="7" t="s">
        <v>12</v>
      </c>
      <c r="D13" s="15">
        <f>Tabla26[[#This Row],[Ø de Cables de Retenidas
(pulg)]]+1/8</f>
        <v>0.625</v>
      </c>
      <c r="E13" s="16">
        <f>Tabla26[[#This Row],[Ø de Cables de Retenidas
(pulg)]]</f>
        <v>0.5</v>
      </c>
      <c r="F13" s="16">
        <f>Tabla26[[#This Row],[Ø de Cables de Retenidas
(pulg)]]</f>
        <v>0.5</v>
      </c>
      <c r="G13" s="15">
        <f>Tabla26[[#This Row],[Ø de Cables de Retenidas
(pulg)]]+1/8</f>
        <v>0.625</v>
      </c>
      <c r="H13" s="16">
        <f>Tabla26[[#This Row],[Ø de Cables de Retenidas
(pulg)]]+1/8</f>
        <v>0.625</v>
      </c>
      <c r="I13" s="29">
        <v>16</v>
      </c>
      <c r="J13" s="1">
        <v>3</v>
      </c>
      <c r="K13" s="28">
        <v>21</v>
      </c>
      <c r="L13" s="1">
        <v>0.5</v>
      </c>
      <c r="M13" s="1">
        <v>2</v>
      </c>
      <c r="N13" s="8">
        <f>ROUNDUP(((Tabla26[[#This Row],[Niv. de Retenidas 
(m)]]-Tabla26[[#This Row],[Niv de Dados
(m)]])^2+(Tabla26[[#This Row],[Dist. de torre a Dado
(m)]]^2))^0.5,0)+4</f>
        <v>31</v>
      </c>
      <c r="O13" s="22">
        <f>Tabla26[[#This Row],[Distancia de retenida
(m)]]*Tabla26[[#This Row],[N° de Retenidas]]</f>
        <v>62</v>
      </c>
      <c r="P13" s="20"/>
    </row>
    <row r="14" spans="1:31" x14ac:dyDescent="0.25">
      <c r="A14" t="s">
        <v>28</v>
      </c>
      <c r="B14" s="7">
        <v>0.5</v>
      </c>
      <c r="C14" s="7" t="s">
        <v>12</v>
      </c>
      <c r="D14" s="15">
        <f>Tabla26[[#This Row],[Ø de Cables de Retenidas
(pulg)]]+1/8</f>
        <v>0.625</v>
      </c>
      <c r="E14" s="16">
        <f>Tabla26[[#This Row],[Ø de Cables de Retenidas
(pulg)]]</f>
        <v>0.5</v>
      </c>
      <c r="F14" s="16">
        <f>Tabla26[[#This Row],[Ø de Cables de Retenidas
(pulg)]]</f>
        <v>0.5</v>
      </c>
      <c r="G14" s="15">
        <f>Tabla26[[#This Row],[Ø de Cables de Retenidas
(pulg)]]+1/8</f>
        <v>0.625</v>
      </c>
      <c r="H14" s="16">
        <f>Tabla26[[#This Row],[Ø de Cables de Retenidas
(pulg)]]+1/8</f>
        <v>0.625</v>
      </c>
      <c r="I14" s="4">
        <v>28</v>
      </c>
      <c r="J14" s="1">
        <v>1</v>
      </c>
      <c r="K14" s="28">
        <v>21</v>
      </c>
      <c r="L14" s="1">
        <v>0.5</v>
      </c>
      <c r="M14" s="1">
        <v>2</v>
      </c>
      <c r="N14" s="8">
        <f>ROUNDUP(((Tabla26[[#This Row],[Niv. de Retenidas 
(m)]]-Tabla26[[#This Row],[Niv de Dados
(m)]])^2+(Tabla26[[#This Row],[Dist. de torre a Dado
(m)]]^2))^0.5,0)+4</f>
        <v>39</v>
      </c>
      <c r="O14" s="22">
        <f>Tabla26[[#This Row],[Distancia de retenida
(m)]]*Tabla26[[#This Row],[N° de Retenidas]]</f>
        <v>78</v>
      </c>
      <c r="P14" s="20"/>
    </row>
    <row r="15" spans="1:31" x14ac:dyDescent="0.25">
      <c r="A15" t="s">
        <v>28</v>
      </c>
      <c r="B15" s="7">
        <v>0.5</v>
      </c>
      <c r="C15" s="7" t="s">
        <v>12</v>
      </c>
      <c r="D15" s="15">
        <f>Tabla26[[#This Row],[Ø de Cables de Retenidas
(pulg)]]+1/8</f>
        <v>0.625</v>
      </c>
      <c r="E15" s="16">
        <f>Tabla26[[#This Row],[Ø de Cables de Retenidas
(pulg)]]</f>
        <v>0.5</v>
      </c>
      <c r="F15" s="16">
        <f>Tabla26[[#This Row],[Ø de Cables de Retenidas
(pulg)]]</f>
        <v>0.5</v>
      </c>
      <c r="G15" s="15">
        <f>Tabla26[[#This Row],[Ø de Cables de Retenidas
(pulg)]]+1/8</f>
        <v>0.625</v>
      </c>
      <c r="H15" s="16">
        <f>Tabla26[[#This Row],[Ø de Cables de Retenidas
(pulg)]]+1/8</f>
        <v>0.625</v>
      </c>
      <c r="I15" s="4">
        <v>28</v>
      </c>
      <c r="J15" s="1">
        <v>2</v>
      </c>
      <c r="K15" s="28">
        <v>21</v>
      </c>
      <c r="L15" s="1">
        <v>0.5</v>
      </c>
      <c r="M15" s="1">
        <v>2</v>
      </c>
      <c r="N15" s="8">
        <f>ROUNDUP(((Tabla26[[#This Row],[Niv. de Retenidas 
(m)]]-Tabla26[[#This Row],[Niv de Dados
(m)]])^2+(Tabla26[[#This Row],[Dist. de torre a Dado
(m)]]^2))^0.5,0)+4</f>
        <v>39</v>
      </c>
      <c r="O15" s="22">
        <f>Tabla26[[#This Row],[Distancia de retenida
(m)]]*Tabla26[[#This Row],[N° de Retenidas]]</f>
        <v>78</v>
      </c>
      <c r="P15" s="20"/>
    </row>
    <row r="16" spans="1:31" x14ac:dyDescent="0.25">
      <c r="A16" t="s">
        <v>28</v>
      </c>
      <c r="B16" s="7">
        <v>0.5</v>
      </c>
      <c r="C16" s="7" t="s">
        <v>12</v>
      </c>
      <c r="D16" s="15">
        <f>Tabla26[[#This Row],[Ø de Cables de Retenidas
(pulg)]]+1/8</f>
        <v>0.625</v>
      </c>
      <c r="E16" s="16">
        <f>Tabla26[[#This Row],[Ø de Cables de Retenidas
(pulg)]]</f>
        <v>0.5</v>
      </c>
      <c r="F16" s="16">
        <f>Tabla26[[#This Row],[Ø de Cables de Retenidas
(pulg)]]</f>
        <v>0.5</v>
      </c>
      <c r="G16" s="15">
        <f>Tabla26[[#This Row],[Ø de Cables de Retenidas
(pulg)]]+1/8</f>
        <v>0.625</v>
      </c>
      <c r="H16" s="15">
        <f>Tabla26[[#This Row],[Ø de Cables de Retenidas
(pulg)]]+1/8</f>
        <v>0.625</v>
      </c>
      <c r="I16" s="4">
        <v>28</v>
      </c>
      <c r="J16" s="1">
        <v>3</v>
      </c>
      <c r="K16" s="28">
        <v>21</v>
      </c>
      <c r="L16" s="1">
        <v>0.5</v>
      </c>
      <c r="M16" s="1">
        <v>2</v>
      </c>
      <c r="N16" s="8">
        <f>ROUNDUP(((Tabla26[[#This Row],[Niv. de Retenidas 
(m)]]-Tabla26[[#This Row],[Niv de Dados
(m)]])^2+(Tabla26[[#This Row],[Dist. de torre a Dado
(m)]]^2))^0.5,0)+4</f>
        <v>39</v>
      </c>
      <c r="O16" s="19">
        <f>Tabla26[[#This Row],[Distancia de retenida
(m)]]*Tabla26[[#This Row],[N° de Retenidas]]</f>
        <v>78</v>
      </c>
      <c r="P16" s="20"/>
    </row>
    <row r="17" spans="1:16" x14ac:dyDescent="0.25">
      <c r="A17" t="s">
        <v>28</v>
      </c>
      <c r="B17" s="7">
        <v>0.5</v>
      </c>
      <c r="C17" s="7" t="s">
        <v>12</v>
      </c>
      <c r="D17" s="15">
        <f>Tabla26[[#This Row],[Ø de Cables de Retenidas
(pulg)]]+1/8</f>
        <v>0.625</v>
      </c>
      <c r="E17" s="16">
        <f>Tabla26[[#This Row],[Ø de Cables de Retenidas
(pulg)]]</f>
        <v>0.5</v>
      </c>
      <c r="F17" s="16">
        <f>Tabla26[[#This Row],[Ø de Cables de Retenidas
(pulg)]]</f>
        <v>0.5</v>
      </c>
      <c r="G17" s="15">
        <f>Tabla26[[#This Row],[Ø de Cables de Retenidas
(pulg)]]+1/8</f>
        <v>0.625</v>
      </c>
      <c r="H17" s="15">
        <f>Tabla26[[#This Row],[Ø de Cables de Retenidas
(pulg)]]+1/8</f>
        <v>0.625</v>
      </c>
      <c r="I17" s="4">
        <v>42</v>
      </c>
      <c r="J17" s="1">
        <v>1</v>
      </c>
      <c r="K17" s="28">
        <v>21</v>
      </c>
      <c r="L17" s="1">
        <v>0.5</v>
      </c>
      <c r="M17" s="1">
        <v>2</v>
      </c>
      <c r="N17" s="8">
        <f>ROUNDUP(((Tabla26[[#This Row],[Niv. de Retenidas 
(m)]]-Tabla26[[#This Row],[Niv de Dados
(m)]])^2+(Tabla26[[#This Row],[Dist. de torre a Dado
(m)]]^2))^0.5,0)+4</f>
        <v>51</v>
      </c>
      <c r="O17" s="19">
        <f>Tabla26[[#This Row],[Distancia de retenida
(m)]]*Tabla26[[#This Row],[N° de Retenidas]]</f>
        <v>102</v>
      </c>
      <c r="P17" s="9"/>
    </row>
    <row r="18" spans="1:16" x14ac:dyDescent="0.25">
      <c r="A18" t="s">
        <v>28</v>
      </c>
      <c r="B18" s="7">
        <v>0.5</v>
      </c>
      <c r="C18" s="7" t="s">
        <v>12</v>
      </c>
      <c r="D18" s="15">
        <f>Tabla26[[#This Row],[Ø de Cables de Retenidas
(pulg)]]+1/8</f>
        <v>0.625</v>
      </c>
      <c r="E18" s="16">
        <f>Tabla26[[#This Row],[Ø de Cables de Retenidas
(pulg)]]</f>
        <v>0.5</v>
      </c>
      <c r="F18" s="16">
        <f>Tabla26[[#This Row],[Ø de Cables de Retenidas
(pulg)]]</f>
        <v>0.5</v>
      </c>
      <c r="G18" s="15">
        <f>Tabla26[[#This Row],[Ø de Cables de Retenidas
(pulg)]]+1/8</f>
        <v>0.625</v>
      </c>
      <c r="H18" s="15">
        <f>Tabla26[[#This Row],[Ø de Cables de Retenidas
(pulg)]]+1/8</f>
        <v>0.625</v>
      </c>
      <c r="I18" s="4">
        <v>42</v>
      </c>
      <c r="J18" s="1">
        <v>2</v>
      </c>
      <c r="K18" s="28">
        <v>21</v>
      </c>
      <c r="L18" s="1">
        <v>0.5</v>
      </c>
      <c r="M18" s="1">
        <v>2</v>
      </c>
      <c r="N18" s="8">
        <f>ROUNDUP(((Tabla26[[#This Row],[Niv. de Retenidas 
(m)]]-Tabla26[[#This Row],[Niv de Dados
(m)]])^2+(Tabla26[[#This Row],[Dist. de torre a Dado
(m)]]^2))^0.5,0)+4</f>
        <v>51</v>
      </c>
      <c r="O18" s="19">
        <f>Tabla26[[#This Row],[Distancia de retenida
(m)]]*Tabla26[[#This Row],[N° de Retenidas]]</f>
        <v>102</v>
      </c>
    </row>
    <row r="19" spans="1:16" x14ac:dyDescent="0.25">
      <c r="A19" t="s">
        <v>28</v>
      </c>
      <c r="B19" s="7">
        <v>0.5</v>
      </c>
      <c r="C19" s="7" t="s">
        <v>12</v>
      </c>
      <c r="D19" s="15">
        <f>Tabla26[[#This Row],[Ø de Cables de Retenidas
(pulg)]]+1/8</f>
        <v>0.625</v>
      </c>
      <c r="E19" s="16">
        <f>Tabla26[[#This Row],[Ø de Cables de Retenidas
(pulg)]]</f>
        <v>0.5</v>
      </c>
      <c r="F19" s="16">
        <f>Tabla26[[#This Row],[Ø de Cables de Retenidas
(pulg)]]</f>
        <v>0.5</v>
      </c>
      <c r="G19" s="15">
        <f>Tabla26[[#This Row],[Ø de Cables de Retenidas
(pulg)]]+1/8</f>
        <v>0.625</v>
      </c>
      <c r="H19" s="15">
        <f>Tabla26[[#This Row],[Ø de Cables de Retenidas
(pulg)]]+1/8</f>
        <v>0.625</v>
      </c>
      <c r="I19" s="4">
        <v>42</v>
      </c>
      <c r="J19" s="1">
        <v>3</v>
      </c>
      <c r="K19" s="28">
        <v>21</v>
      </c>
      <c r="L19" s="1">
        <v>0.5</v>
      </c>
      <c r="M19" s="1">
        <v>2</v>
      </c>
      <c r="N19" s="8">
        <f>ROUNDUP(((Tabla26[[#This Row],[Niv. de Retenidas 
(m)]]-Tabla26[[#This Row],[Niv de Dados
(m)]])^2+(Tabla26[[#This Row],[Dist. de torre a Dado
(m)]]^2))^0.5,0)+4</f>
        <v>51</v>
      </c>
      <c r="O19" s="19">
        <f>Tabla26[[#This Row],[Distancia de retenida
(m)]]*Tabla26[[#This Row],[N° de Retenidas]]</f>
        <v>102</v>
      </c>
    </row>
    <row r="20" spans="1:16" x14ac:dyDescent="0.25">
      <c r="L20" s="5" t="s">
        <v>3</v>
      </c>
      <c r="M20" s="14">
        <f>SUM(N°_de_Retenidas)</f>
        <v>18</v>
      </c>
      <c r="N20" s="5" t="s">
        <v>3</v>
      </c>
      <c r="O20" s="3">
        <f>SUM(Subtotal)</f>
        <v>726</v>
      </c>
    </row>
  </sheetData>
  <mergeCells count="4">
    <mergeCell ref="K2:M2"/>
    <mergeCell ref="K3:M3"/>
    <mergeCell ref="C2:J2"/>
    <mergeCell ref="C3:J3"/>
  </mergeCells>
  <dataValidations count="2">
    <dataValidation type="list" allowBlank="1" showInputMessage="1" showErrorMessage="1" sqref="C11">
      <formula1>"HS, EHS"</formula1>
    </dataValidation>
    <dataValidation type="list" allowBlank="1" showInputMessage="1" showErrorMessage="1" sqref="C12:C19">
      <formula1>"""HS"", ""EHS"""</formula1>
    </dataValidation>
  </dataValidations>
  <pageMargins left="0.7" right="0.7" top="0.75" bottom="0.75" header="0.3" footer="0.3"/>
  <pageSetup scale="5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Material para retenidas</vt:lpstr>
      <vt:lpstr>'Material para retenidas'!Área_de_impresión</vt:lpstr>
      <vt:lpstr>'Material para retenidas'!Dist._de_torre_a_Dado</vt:lpstr>
      <vt:lpstr>'Material para retenidas'!N°_de_Retenidas</vt:lpstr>
      <vt:lpstr>'Material para retenidas'!Niv._de_Retenidas</vt:lpstr>
      <vt:lpstr>'Material para retenidas'!Niv_de_Dados</vt:lpstr>
      <vt:lpstr>'Material para retenidas'!Subtotal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Lojero</dc:creator>
  <cp:lastModifiedBy>christian ortega tovar</cp:lastModifiedBy>
  <cp:lastPrinted>2020-07-06T14:29:23Z</cp:lastPrinted>
  <dcterms:created xsi:type="dcterms:W3CDTF">2018-09-28T00:49:46Z</dcterms:created>
  <dcterms:modified xsi:type="dcterms:W3CDTF">2021-04-17T17:45:20Z</dcterms:modified>
</cp:coreProperties>
</file>