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d.docs.live.net/45bc6dc338847419/Documentos/Eclipse/eclipse-workspace/jfx-trip-routing/docs/"/>
    </mc:Choice>
  </mc:AlternateContent>
  <xr:revisionPtr revIDLastSave="10" documentId="11_81C92711072B85A36BC39BB72AF10C0578C077DC" xr6:coauthVersionLast="47" xr6:coauthVersionMax="47" xr10:uidLastSave="{3D5A830D-0942-4A3C-A4CF-C0DAE719F882}"/>
  <bookViews>
    <workbookView xWindow="-108" yWindow="-108" windowWidth="23256" windowHeight="12576" activeTab="7" xr2:uid="{00000000-000D-0000-FFFF-FFFF00000000}"/>
  </bookViews>
  <sheets>
    <sheet name="Memo" sheetId="1" r:id="rId1"/>
    <sheet name="TareasPpal" sheetId="2" r:id="rId2"/>
    <sheet name="Seguimiento de Aprendizaje" sheetId="3" r:id="rId3"/>
    <sheet name="TI 1" sheetId="4" r:id="rId4"/>
    <sheet name="TI 1 (Correción)" sheetId="5" state="hidden" r:id="rId5"/>
    <sheet name="TI 2" sheetId="6" r:id="rId6"/>
    <sheet name="TI 2 (Corrección)" sheetId="7" state="hidden" r:id="rId7"/>
    <sheet name="TI3" sheetId="8" r:id="rId8"/>
    <sheet name="EvalSeg2" sheetId="9" r:id="rId9"/>
    <sheet name="EvalSeg4" sheetId="10" r:id="rId10"/>
    <sheet name="EvalSeg6" sheetId="11" r:id="rId11"/>
    <sheet name="EvalSeg8" sheetId="12" r:id="rId12"/>
    <sheet name="EvalSeg10" sheetId="13" r:id="rId13"/>
    <sheet name="EvalSeg12" sheetId="14" r:id="rId14"/>
    <sheet name="EvalSeg14" sheetId="15" r:id="rId15"/>
    <sheet name="EvalSeg15" sheetId="16" r:id="rId16"/>
    <sheet name="RúbricaSeg2" sheetId="17" state="hidden" r:id="rId17"/>
    <sheet name="EvaluaciónSeg2" sheetId="18" state="hidden" r:id="rId18"/>
    <sheet name="RúbricaSeg3" sheetId="19" state="hidden" r:id="rId19"/>
    <sheet name="EvaluaciónSeg3" sheetId="20" state="hidden" r:id="rId20"/>
    <sheet name="RúbricaSeg4" sheetId="21" state="hidden" r:id="rId21"/>
    <sheet name="EvaluaciónSeg4" sheetId="22" state="hidden" r:id="rId22"/>
    <sheet name="RúbricaSeg5" sheetId="23" state="hidden" r:id="rId23"/>
    <sheet name="EvaluaciónSeg5" sheetId="24" state="hidden" r:id="rId24"/>
    <sheet name="RúbricaSeg6" sheetId="25" state="hidden" r:id="rId25"/>
    <sheet name="EvaluaciónSeg6" sheetId="26" state="hidden" r:id="rId26"/>
    <sheet name="RúbricaSeg7" sheetId="27" state="hidden" r:id="rId27"/>
    <sheet name="EvaluaciónSeg7" sheetId="28" state="hidden" r:id="rId28"/>
    <sheet name="RúbricaSeg8" sheetId="29" state="hidden" r:id="rId29"/>
    <sheet name="EvaluaciónSeg8" sheetId="30" state="hidden" r:id="rId30"/>
    <sheet name="RúbricaSeg9" sheetId="31" state="hidden" r:id="rId31"/>
    <sheet name="EvaluaciónSeg9" sheetId="32" state="hidden" r:id="rId32"/>
    <sheet name="RúbricaSeg10" sheetId="33" state="hidden" r:id="rId33"/>
    <sheet name=" EvaluaciónSeg10" sheetId="34" state="hidden" r:id="rId34"/>
    <sheet name="RúbricaSeg11" sheetId="35" state="hidden" r:id="rId35"/>
    <sheet name="EvaluaciónSeg11" sheetId="36" state="hidden" r:id="rId36"/>
    <sheet name="Rúbrica Lab 1" sheetId="37" state="hidden" r:id="rId37"/>
    <sheet name="Evaluación-Lab1" sheetId="38" state="hidden" r:id="rId38"/>
    <sheet name="Copy of U1-Lab1" sheetId="39" state="hidden" r:id="rId39"/>
    <sheet name="Unidad2_Rúbrica" sheetId="40" state="hidden" r:id="rId40"/>
    <sheet name="Unidad2_Evaluación" sheetId="41" state="hidden" r:id="rId41"/>
    <sheet name="Evaluación-Lab3" sheetId="42" state="hidden" r:id="rId42"/>
    <sheet name="Rúbrica3" sheetId="43" state="hidden" r:id="rId43"/>
  </sheets>
  <externalReferences>
    <externalReference r:id="rId44"/>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90" i="42" l="1"/>
  <c r="V89" i="42"/>
  <c r="V88" i="42"/>
  <c r="V87" i="42"/>
  <c r="V86" i="42"/>
  <c r="V85" i="42"/>
  <c r="V84" i="42"/>
  <c r="V83" i="42"/>
  <c r="I29" i="42"/>
  <c r="I28" i="42"/>
  <c r="I27" i="42"/>
  <c r="I26" i="42"/>
  <c r="I25" i="42"/>
  <c r="I24" i="42"/>
  <c r="I23" i="42"/>
  <c r="I22" i="42"/>
  <c r="I21" i="42"/>
  <c r="I20" i="42"/>
  <c r="I19" i="42"/>
  <c r="I18" i="42"/>
  <c r="I17" i="42"/>
  <c r="I16" i="42"/>
  <c r="I15" i="42"/>
  <c r="I14" i="42"/>
  <c r="I13" i="42"/>
  <c r="I12" i="42"/>
  <c r="I11" i="42"/>
  <c r="I10" i="42"/>
  <c r="I9" i="42"/>
  <c r="I8" i="42"/>
  <c r="I7" i="42"/>
  <c r="I6" i="42"/>
  <c r="I5" i="42"/>
  <c r="I4" i="42"/>
  <c r="I3" i="42"/>
  <c r="AC29" i="41"/>
  <c r="AB29" i="41"/>
  <c r="Z29" i="41"/>
  <c r="X29" i="41"/>
  <c r="V29" i="41"/>
  <c r="T29" i="41"/>
  <c r="R29" i="41"/>
  <c r="P29" i="41"/>
  <c r="N29" i="41"/>
  <c r="L29" i="41"/>
  <c r="J29" i="41"/>
  <c r="H29" i="41"/>
  <c r="F29" i="41"/>
  <c r="AC28" i="41"/>
  <c r="AB28" i="41"/>
  <c r="Z28" i="41"/>
  <c r="X28" i="41"/>
  <c r="V28" i="41"/>
  <c r="T28" i="41"/>
  <c r="R28" i="41"/>
  <c r="P28" i="41"/>
  <c r="N28" i="41"/>
  <c r="L28" i="41"/>
  <c r="J28" i="41"/>
  <c r="H28" i="41"/>
  <c r="F28" i="41"/>
  <c r="AC27" i="41"/>
  <c r="AB27" i="41"/>
  <c r="Z27" i="41"/>
  <c r="X27" i="41"/>
  <c r="V27" i="41"/>
  <c r="T27" i="41"/>
  <c r="R27" i="41"/>
  <c r="P27" i="41"/>
  <c r="N27" i="41"/>
  <c r="L27" i="41"/>
  <c r="J27" i="41"/>
  <c r="H27" i="41"/>
  <c r="F27" i="41"/>
  <c r="AC26" i="41"/>
  <c r="AB26" i="41"/>
  <c r="Z26" i="41"/>
  <c r="X26" i="41"/>
  <c r="V26" i="41"/>
  <c r="T26" i="41"/>
  <c r="R26" i="41"/>
  <c r="P26" i="41"/>
  <c r="N26" i="41"/>
  <c r="L26" i="41"/>
  <c r="J26" i="41"/>
  <c r="H26" i="41"/>
  <c r="F26" i="41"/>
  <c r="AC25" i="41"/>
  <c r="AB25" i="41"/>
  <c r="Z25" i="41"/>
  <c r="X25" i="41"/>
  <c r="V25" i="41"/>
  <c r="T25" i="41"/>
  <c r="R25" i="41"/>
  <c r="P25" i="41"/>
  <c r="N25" i="41"/>
  <c r="L25" i="41"/>
  <c r="J25" i="41"/>
  <c r="H25" i="41"/>
  <c r="F25" i="41"/>
  <c r="AC24" i="41"/>
  <c r="AB24" i="41"/>
  <c r="Z24" i="41"/>
  <c r="X24" i="41"/>
  <c r="V24" i="41"/>
  <c r="T24" i="41"/>
  <c r="R24" i="41"/>
  <c r="P24" i="41"/>
  <c r="N24" i="41"/>
  <c r="L24" i="41"/>
  <c r="J24" i="41"/>
  <c r="H24" i="41"/>
  <c r="F24" i="41"/>
  <c r="AC23" i="41"/>
  <c r="AB23" i="41"/>
  <c r="Z23" i="41"/>
  <c r="X23" i="41"/>
  <c r="V23" i="41"/>
  <c r="T23" i="41"/>
  <c r="R23" i="41"/>
  <c r="P23" i="41"/>
  <c r="N23" i="41"/>
  <c r="L23" i="41"/>
  <c r="J23" i="41"/>
  <c r="H23" i="41"/>
  <c r="F23" i="41"/>
  <c r="AC22" i="41"/>
  <c r="AB22" i="41"/>
  <c r="Z22" i="41"/>
  <c r="X22" i="41"/>
  <c r="V22" i="41"/>
  <c r="T22" i="41"/>
  <c r="R22" i="41"/>
  <c r="P22" i="41"/>
  <c r="N22" i="41"/>
  <c r="L22" i="41"/>
  <c r="J22" i="41"/>
  <c r="H22" i="41"/>
  <c r="F22" i="41"/>
  <c r="AC21" i="41"/>
  <c r="AB21" i="41"/>
  <c r="Z21" i="41"/>
  <c r="X21" i="41"/>
  <c r="V21" i="41"/>
  <c r="T21" i="41"/>
  <c r="R21" i="41"/>
  <c r="P21" i="41"/>
  <c r="N21" i="41"/>
  <c r="L21" i="41"/>
  <c r="J21" i="41"/>
  <c r="H21" i="41"/>
  <c r="F21" i="41"/>
  <c r="AC20" i="41"/>
  <c r="AB20" i="41"/>
  <c r="Z20" i="41"/>
  <c r="X20" i="41"/>
  <c r="V20" i="41"/>
  <c r="T20" i="41"/>
  <c r="R20" i="41"/>
  <c r="P20" i="41"/>
  <c r="N20" i="41"/>
  <c r="L20" i="41"/>
  <c r="J20" i="41"/>
  <c r="H20" i="41"/>
  <c r="F20" i="41"/>
  <c r="AC19" i="41"/>
  <c r="AB19" i="41"/>
  <c r="Z19" i="41"/>
  <c r="X19" i="41"/>
  <c r="V19" i="41"/>
  <c r="T19" i="41"/>
  <c r="R19" i="41"/>
  <c r="P19" i="41"/>
  <c r="N19" i="41"/>
  <c r="L19" i="41"/>
  <c r="J19" i="41"/>
  <c r="H19" i="41"/>
  <c r="F19" i="41"/>
  <c r="AC18" i="41"/>
  <c r="AB18" i="41"/>
  <c r="Z18" i="41"/>
  <c r="X18" i="41"/>
  <c r="V18" i="41"/>
  <c r="T18" i="41"/>
  <c r="R18" i="41"/>
  <c r="P18" i="41"/>
  <c r="N18" i="41"/>
  <c r="L18" i="41"/>
  <c r="J18" i="41"/>
  <c r="H18" i="41"/>
  <c r="F18" i="41"/>
  <c r="AC17" i="41"/>
  <c r="AB17" i="41"/>
  <c r="Z17" i="41"/>
  <c r="X17" i="41"/>
  <c r="V17" i="41"/>
  <c r="T17" i="41"/>
  <c r="R17" i="41"/>
  <c r="P17" i="41"/>
  <c r="N17" i="41"/>
  <c r="L17" i="41"/>
  <c r="J17" i="41"/>
  <c r="H17" i="41"/>
  <c r="F17" i="41"/>
  <c r="AC16" i="41"/>
  <c r="AB16" i="41"/>
  <c r="Z16" i="41"/>
  <c r="X16" i="41"/>
  <c r="V16" i="41"/>
  <c r="T16" i="41"/>
  <c r="R16" i="41"/>
  <c r="P16" i="41"/>
  <c r="N16" i="41"/>
  <c r="L16" i="41"/>
  <c r="J16" i="41"/>
  <c r="H16" i="41"/>
  <c r="F16" i="41"/>
  <c r="AC15" i="41"/>
  <c r="AB15" i="41"/>
  <c r="Z15" i="41"/>
  <c r="X15" i="41"/>
  <c r="V15" i="41"/>
  <c r="T15" i="41"/>
  <c r="R15" i="41"/>
  <c r="P15" i="41"/>
  <c r="N15" i="41"/>
  <c r="L15" i="41"/>
  <c r="J15" i="41"/>
  <c r="H15" i="41"/>
  <c r="F15" i="41"/>
  <c r="AC14" i="41"/>
  <c r="AB14" i="41"/>
  <c r="Z14" i="41"/>
  <c r="X14" i="41"/>
  <c r="V14" i="41"/>
  <c r="T14" i="41"/>
  <c r="R14" i="41"/>
  <c r="P14" i="41"/>
  <c r="N14" i="41"/>
  <c r="L14" i="41"/>
  <c r="J14" i="41"/>
  <c r="H14" i="41"/>
  <c r="F14" i="41"/>
  <c r="AC13" i="41"/>
  <c r="AB13" i="41"/>
  <c r="Z13" i="41"/>
  <c r="X13" i="41"/>
  <c r="V13" i="41"/>
  <c r="T13" i="41"/>
  <c r="R13" i="41"/>
  <c r="P13" i="41"/>
  <c r="N13" i="41"/>
  <c r="L13" i="41"/>
  <c r="J13" i="41"/>
  <c r="H13" i="41"/>
  <c r="F13" i="41"/>
  <c r="AC12" i="41"/>
  <c r="AB12" i="41"/>
  <c r="Z12" i="41"/>
  <c r="X12" i="41"/>
  <c r="V12" i="41"/>
  <c r="T12" i="41"/>
  <c r="R12" i="41"/>
  <c r="P12" i="41"/>
  <c r="N12" i="41"/>
  <c r="L12" i="41"/>
  <c r="J12" i="41"/>
  <c r="H12" i="41"/>
  <c r="F12" i="41"/>
  <c r="AC11" i="41"/>
  <c r="AB11" i="41"/>
  <c r="Z11" i="41"/>
  <c r="X11" i="41"/>
  <c r="V11" i="41"/>
  <c r="T11" i="41"/>
  <c r="R11" i="41"/>
  <c r="P11" i="41"/>
  <c r="N11" i="41"/>
  <c r="L11" i="41"/>
  <c r="J11" i="41"/>
  <c r="H11" i="41"/>
  <c r="F11" i="41"/>
  <c r="AC10" i="41"/>
  <c r="AB10" i="41"/>
  <c r="Z10" i="41"/>
  <c r="X10" i="41"/>
  <c r="V10" i="41"/>
  <c r="T10" i="41"/>
  <c r="R10" i="41"/>
  <c r="P10" i="41"/>
  <c r="N10" i="41"/>
  <c r="L10" i="41"/>
  <c r="J10" i="41"/>
  <c r="H10" i="41"/>
  <c r="F10" i="41"/>
  <c r="AC9" i="41"/>
  <c r="AB9" i="41"/>
  <c r="Z9" i="41"/>
  <c r="X9" i="41"/>
  <c r="V9" i="41"/>
  <c r="T9" i="41"/>
  <c r="R9" i="41"/>
  <c r="P9" i="41"/>
  <c r="N9" i="41"/>
  <c r="L9" i="41"/>
  <c r="J9" i="41"/>
  <c r="H9" i="41"/>
  <c r="F9" i="41"/>
  <c r="AC8" i="41"/>
  <c r="AB8" i="41"/>
  <c r="Z8" i="41"/>
  <c r="X8" i="41"/>
  <c r="V8" i="41"/>
  <c r="T8" i="41"/>
  <c r="R8" i="41"/>
  <c r="P8" i="41"/>
  <c r="N8" i="41"/>
  <c r="L8" i="41"/>
  <c r="J8" i="41"/>
  <c r="H8" i="41"/>
  <c r="F8" i="41"/>
  <c r="AC7" i="41"/>
  <c r="AB7" i="41"/>
  <c r="Z7" i="41"/>
  <c r="X7" i="41"/>
  <c r="V7" i="41"/>
  <c r="T7" i="41"/>
  <c r="R7" i="41"/>
  <c r="P7" i="41"/>
  <c r="N7" i="41"/>
  <c r="L7" i="41"/>
  <c r="J7" i="41"/>
  <c r="H7" i="41"/>
  <c r="F7" i="41"/>
  <c r="AC6" i="41"/>
  <c r="AB6" i="41"/>
  <c r="Z6" i="41"/>
  <c r="X6" i="41"/>
  <c r="V6" i="41"/>
  <c r="T6" i="41"/>
  <c r="R6" i="41"/>
  <c r="P6" i="41"/>
  <c r="N6" i="41"/>
  <c r="L6" i="41"/>
  <c r="J6" i="41"/>
  <c r="H6" i="41"/>
  <c r="F6" i="41"/>
  <c r="AC5" i="41"/>
  <c r="AB5" i="41"/>
  <c r="Z5" i="41"/>
  <c r="X5" i="41"/>
  <c r="V5" i="41"/>
  <c r="T5" i="41"/>
  <c r="R5" i="41"/>
  <c r="P5" i="41"/>
  <c r="N5" i="41"/>
  <c r="L5" i="41"/>
  <c r="J5" i="41"/>
  <c r="H5" i="41"/>
  <c r="F5" i="41"/>
  <c r="AC4" i="41"/>
  <c r="AB4" i="41"/>
  <c r="Z4" i="41"/>
  <c r="X4" i="41"/>
  <c r="V4" i="41"/>
  <c r="T4" i="41"/>
  <c r="R4" i="41"/>
  <c r="P4" i="41"/>
  <c r="N4" i="41"/>
  <c r="L4" i="41"/>
  <c r="J4" i="41"/>
  <c r="H4" i="41"/>
  <c r="F4" i="41"/>
  <c r="AC3" i="41"/>
  <c r="AA2" i="41"/>
  <c r="Y2" i="41"/>
  <c r="W2" i="41"/>
  <c r="U2" i="41"/>
  <c r="S2" i="41"/>
  <c r="Q2" i="41"/>
  <c r="O2" i="41"/>
  <c r="M2" i="41"/>
  <c r="K2" i="41"/>
  <c r="I2" i="41"/>
  <c r="G2" i="41"/>
  <c r="E2" i="41"/>
  <c r="S1" i="41"/>
  <c r="M1" i="41"/>
  <c r="G1" i="41"/>
  <c r="E1" i="41"/>
  <c r="Y3" i="39"/>
  <c r="Z3" i="39" s="1"/>
  <c r="AA3" i="39" s="1"/>
  <c r="R3" i="39"/>
  <c r="K3" i="39"/>
  <c r="AI30" i="38"/>
  <c r="X30" i="38"/>
  <c r="V30" i="38"/>
  <c r="T30" i="38"/>
  <c r="R30" i="38"/>
  <c r="P30" i="38"/>
  <c r="N30" i="38"/>
  <c r="L30" i="38"/>
  <c r="J30" i="38"/>
  <c r="H30" i="38"/>
  <c r="F30" i="38"/>
  <c r="AI29" i="38"/>
  <c r="X29" i="38"/>
  <c r="V29" i="38"/>
  <c r="T29" i="38"/>
  <c r="R29" i="38"/>
  <c r="P29" i="38"/>
  <c r="N29" i="38"/>
  <c r="L29" i="38"/>
  <c r="J29" i="38"/>
  <c r="H29" i="38"/>
  <c r="F29" i="38"/>
  <c r="AI28" i="38"/>
  <c r="X28" i="38"/>
  <c r="V28" i="38"/>
  <c r="T28" i="38"/>
  <c r="R28" i="38"/>
  <c r="P28" i="38"/>
  <c r="N28" i="38"/>
  <c r="L28" i="38"/>
  <c r="J28" i="38"/>
  <c r="H28" i="38"/>
  <c r="F28" i="38"/>
  <c r="AI27" i="38"/>
  <c r="X27" i="38"/>
  <c r="V27" i="38"/>
  <c r="T27" i="38"/>
  <c r="R27" i="38"/>
  <c r="P27" i="38"/>
  <c r="N27" i="38"/>
  <c r="L27" i="38"/>
  <c r="J27" i="38"/>
  <c r="H27" i="38"/>
  <c r="F27" i="38"/>
  <c r="AI26" i="38"/>
  <c r="X26" i="38"/>
  <c r="V26" i="38"/>
  <c r="T26" i="38"/>
  <c r="R26" i="38"/>
  <c r="P26" i="38"/>
  <c r="N26" i="38"/>
  <c r="L26" i="38"/>
  <c r="J26" i="38"/>
  <c r="H26" i="38"/>
  <c r="F26" i="38"/>
  <c r="AI25" i="38"/>
  <c r="X25" i="38"/>
  <c r="V25" i="38"/>
  <c r="T25" i="38"/>
  <c r="R25" i="38"/>
  <c r="P25" i="38"/>
  <c r="N25" i="38"/>
  <c r="L25" i="38"/>
  <c r="J25" i="38"/>
  <c r="H25" i="38"/>
  <c r="F25" i="38"/>
  <c r="AI24" i="38"/>
  <c r="X24" i="38"/>
  <c r="V24" i="38"/>
  <c r="T24" i="38"/>
  <c r="R24" i="38"/>
  <c r="P24" i="38"/>
  <c r="N24" i="38"/>
  <c r="L24" i="38"/>
  <c r="J24" i="38"/>
  <c r="H24" i="38"/>
  <c r="F24" i="38"/>
  <c r="AI23" i="38"/>
  <c r="X23" i="38"/>
  <c r="V23" i="38"/>
  <c r="T23" i="38"/>
  <c r="R23" i="38"/>
  <c r="P23" i="38"/>
  <c r="N23" i="38"/>
  <c r="L23" i="38"/>
  <c r="J23" i="38"/>
  <c r="H23" i="38"/>
  <c r="F23" i="38"/>
  <c r="AI22" i="38"/>
  <c r="X22" i="38"/>
  <c r="V22" i="38"/>
  <c r="T22" i="38"/>
  <c r="R22" i="38"/>
  <c r="P22" i="38"/>
  <c r="N22" i="38"/>
  <c r="L22" i="38"/>
  <c r="J22" i="38"/>
  <c r="H22" i="38"/>
  <c r="F22" i="38"/>
  <c r="AI21" i="38"/>
  <c r="X21" i="38"/>
  <c r="V21" i="38"/>
  <c r="T21" i="38"/>
  <c r="R21" i="38"/>
  <c r="P21" i="38"/>
  <c r="N21" i="38"/>
  <c r="L21" i="38"/>
  <c r="J21" i="38"/>
  <c r="H21" i="38"/>
  <c r="F21" i="38"/>
  <c r="AI20" i="38"/>
  <c r="X20" i="38"/>
  <c r="V20" i="38"/>
  <c r="T20" i="38"/>
  <c r="R20" i="38"/>
  <c r="P20" i="38"/>
  <c r="N20" i="38"/>
  <c r="L20" i="38"/>
  <c r="J20" i="38"/>
  <c r="H20" i="38"/>
  <c r="F20" i="38"/>
  <c r="AI19" i="38"/>
  <c r="X19" i="38"/>
  <c r="V19" i="38"/>
  <c r="T19" i="38"/>
  <c r="R19" i="38"/>
  <c r="P19" i="38"/>
  <c r="N19" i="38"/>
  <c r="L19" i="38"/>
  <c r="J19" i="38"/>
  <c r="H19" i="38"/>
  <c r="F19" i="38"/>
  <c r="AI18" i="38"/>
  <c r="X18" i="38"/>
  <c r="V18" i="38"/>
  <c r="T18" i="38"/>
  <c r="R18" i="38"/>
  <c r="P18" i="38"/>
  <c r="N18" i="38"/>
  <c r="L18" i="38"/>
  <c r="J18" i="38"/>
  <c r="H18" i="38"/>
  <c r="F18" i="38"/>
  <c r="AI17" i="38"/>
  <c r="X17" i="38"/>
  <c r="V17" i="38"/>
  <c r="T17" i="38"/>
  <c r="R17" i="38"/>
  <c r="P17" i="38"/>
  <c r="N17" i="38"/>
  <c r="L17" i="38"/>
  <c r="J17" i="38"/>
  <c r="H17" i="38"/>
  <c r="F17" i="38"/>
  <c r="AI16" i="38"/>
  <c r="X16" i="38"/>
  <c r="V16" i="38"/>
  <c r="T16" i="38"/>
  <c r="R16" i="38"/>
  <c r="P16" i="38"/>
  <c r="N16" i="38"/>
  <c r="L16" i="38"/>
  <c r="J16" i="38"/>
  <c r="H16" i="38"/>
  <c r="F16" i="38"/>
  <c r="AI15" i="38"/>
  <c r="X15" i="38"/>
  <c r="V15" i="38"/>
  <c r="T15" i="38"/>
  <c r="R15" i="38"/>
  <c r="P15" i="38"/>
  <c r="N15" i="38"/>
  <c r="L15" i="38"/>
  <c r="J15" i="38"/>
  <c r="H15" i="38"/>
  <c r="F15" i="38"/>
  <c r="AI14" i="38"/>
  <c r="X14" i="38"/>
  <c r="V14" i="38"/>
  <c r="T14" i="38"/>
  <c r="R14" i="38"/>
  <c r="P14" i="38"/>
  <c r="N14" i="38"/>
  <c r="L14" i="38"/>
  <c r="J14" i="38"/>
  <c r="H14" i="38"/>
  <c r="F14" i="38"/>
  <c r="AI13" i="38"/>
  <c r="X13" i="38"/>
  <c r="V13" i="38"/>
  <c r="T13" i="38"/>
  <c r="R13" i="38"/>
  <c r="P13" i="38"/>
  <c r="N13" i="38"/>
  <c r="L13" i="38"/>
  <c r="J13" i="38"/>
  <c r="H13" i="38"/>
  <c r="F13" i="38"/>
  <c r="AI12" i="38"/>
  <c r="X12" i="38"/>
  <c r="V12" i="38"/>
  <c r="T12" i="38"/>
  <c r="R12" i="38"/>
  <c r="P12" i="38"/>
  <c r="N12" i="38"/>
  <c r="L12" i="38"/>
  <c r="J12" i="38"/>
  <c r="H12" i="38"/>
  <c r="F12" i="38"/>
  <c r="AI11" i="38"/>
  <c r="X11" i="38"/>
  <c r="V11" i="38"/>
  <c r="T11" i="38"/>
  <c r="R11" i="38"/>
  <c r="P11" i="38"/>
  <c r="N11" i="38"/>
  <c r="L11" i="38"/>
  <c r="J11" i="38"/>
  <c r="H11" i="38"/>
  <c r="F11" i="38"/>
  <c r="AI10" i="38"/>
  <c r="X10" i="38"/>
  <c r="V10" i="38"/>
  <c r="T10" i="38"/>
  <c r="R10" i="38"/>
  <c r="P10" i="38"/>
  <c r="N10" i="38"/>
  <c r="L10" i="38"/>
  <c r="J10" i="38"/>
  <c r="H10" i="38"/>
  <c r="F10" i="38"/>
  <c r="AI9" i="38"/>
  <c r="X9" i="38"/>
  <c r="V9" i="38"/>
  <c r="T9" i="38"/>
  <c r="R9" i="38"/>
  <c r="P9" i="38"/>
  <c r="N9" i="38"/>
  <c r="L9" i="38"/>
  <c r="J9" i="38"/>
  <c r="H9" i="38"/>
  <c r="F9" i="38"/>
  <c r="AI8" i="38"/>
  <c r="X8" i="38"/>
  <c r="V8" i="38"/>
  <c r="T8" i="38"/>
  <c r="R8" i="38"/>
  <c r="P8" i="38"/>
  <c r="N8" i="38"/>
  <c r="L8" i="38"/>
  <c r="J8" i="38"/>
  <c r="H8" i="38"/>
  <c r="F8" i="38"/>
  <c r="AI7" i="38"/>
  <c r="X7" i="38"/>
  <c r="V7" i="38"/>
  <c r="T7" i="38"/>
  <c r="R7" i="38"/>
  <c r="P7" i="38"/>
  <c r="N7" i="38"/>
  <c r="L7" i="38"/>
  <c r="J7" i="38"/>
  <c r="H7" i="38"/>
  <c r="F7" i="38"/>
  <c r="AI6" i="38"/>
  <c r="X6" i="38"/>
  <c r="V6" i="38"/>
  <c r="T6" i="38"/>
  <c r="R6" i="38"/>
  <c r="P6" i="38"/>
  <c r="N6" i="38"/>
  <c r="L6" i="38"/>
  <c r="J6" i="38"/>
  <c r="H6" i="38"/>
  <c r="F6" i="38"/>
  <c r="AI5" i="38"/>
  <c r="AI31" i="38" s="1"/>
  <c r="X5" i="38"/>
  <c r="V5" i="38"/>
  <c r="T5" i="38"/>
  <c r="R5" i="38"/>
  <c r="P5" i="38"/>
  <c r="N5" i="38"/>
  <c r="L5" i="38"/>
  <c r="J5" i="38"/>
  <c r="H5" i="38"/>
  <c r="F5" i="38"/>
  <c r="AI4" i="38"/>
  <c r="AG3" i="38"/>
  <c r="AE3" i="38"/>
  <c r="AC3" i="38"/>
  <c r="AA3" i="38"/>
  <c r="Y3" i="38"/>
  <c r="W3" i="38"/>
  <c r="U3" i="38"/>
  <c r="S3" i="38"/>
  <c r="Q3" i="38"/>
  <c r="O3" i="38"/>
  <c r="I3" i="38"/>
  <c r="G3" i="38"/>
  <c r="E3" i="38"/>
  <c r="Y2" i="38"/>
  <c r="O2" i="38"/>
  <c r="M2" i="38"/>
  <c r="K2" i="38"/>
  <c r="Y1" i="38"/>
  <c r="K1" i="38"/>
  <c r="E1" i="38"/>
  <c r="I29" i="36"/>
  <c r="H29" i="36"/>
  <c r="F29" i="36"/>
  <c r="I28" i="36"/>
  <c r="H28" i="36"/>
  <c r="F28" i="36"/>
  <c r="I27" i="36"/>
  <c r="H27" i="36"/>
  <c r="F27" i="36"/>
  <c r="I26" i="36"/>
  <c r="H26" i="36"/>
  <c r="F26" i="36"/>
  <c r="I25" i="36"/>
  <c r="H25" i="36"/>
  <c r="F25" i="36"/>
  <c r="I24" i="36"/>
  <c r="H24" i="36"/>
  <c r="F24" i="36"/>
  <c r="I23" i="36"/>
  <c r="H23" i="36"/>
  <c r="F23" i="36"/>
  <c r="I22" i="36"/>
  <c r="H22" i="36"/>
  <c r="F22" i="36"/>
  <c r="I21" i="36"/>
  <c r="H21" i="36"/>
  <c r="F21" i="36"/>
  <c r="I20" i="36"/>
  <c r="H20" i="36"/>
  <c r="F20" i="36"/>
  <c r="I19" i="36"/>
  <c r="H19" i="36"/>
  <c r="F19" i="36"/>
  <c r="I18" i="36"/>
  <c r="H18" i="36"/>
  <c r="F18" i="36"/>
  <c r="I17" i="36"/>
  <c r="H17" i="36"/>
  <c r="F17" i="36"/>
  <c r="I16" i="36"/>
  <c r="H16" i="36"/>
  <c r="F16" i="36"/>
  <c r="I15" i="36"/>
  <c r="H15" i="36"/>
  <c r="F15" i="36"/>
  <c r="I14" i="36"/>
  <c r="H14" i="36"/>
  <c r="F14" i="36"/>
  <c r="I13" i="36"/>
  <c r="H13" i="36"/>
  <c r="F13" i="36"/>
  <c r="I12" i="36"/>
  <c r="H12" i="36"/>
  <c r="F12" i="36"/>
  <c r="I11" i="36"/>
  <c r="H11" i="36"/>
  <c r="F11" i="36"/>
  <c r="I10" i="36"/>
  <c r="H10" i="36"/>
  <c r="F10" i="36"/>
  <c r="I9" i="36"/>
  <c r="H9" i="36"/>
  <c r="F9" i="36"/>
  <c r="I8" i="36"/>
  <c r="H8" i="36"/>
  <c r="F8" i="36"/>
  <c r="I7" i="36"/>
  <c r="H7" i="36"/>
  <c r="F7" i="36"/>
  <c r="I6" i="36"/>
  <c r="H6" i="36"/>
  <c r="F6" i="36"/>
  <c r="I5" i="36"/>
  <c r="H5" i="36"/>
  <c r="F5" i="36"/>
  <c r="I4" i="36"/>
  <c r="H4" i="36"/>
  <c r="F4" i="36"/>
  <c r="I3" i="36"/>
  <c r="G2" i="36"/>
  <c r="E2" i="36"/>
  <c r="I29" i="34"/>
  <c r="H29" i="34"/>
  <c r="F29" i="34"/>
  <c r="I28" i="34"/>
  <c r="H28" i="34"/>
  <c r="F28" i="34"/>
  <c r="I27" i="34"/>
  <c r="H27" i="34"/>
  <c r="F27" i="34"/>
  <c r="I26" i="34"/>
  <c r="H26" i="34"/>
  <c r="F26" i="34"/>
  <c r="I25" i="34"/>
  <c r="H25" i="34"/>
  <c r="F25" i="34"/>
  <c r="I24" i="34"/>
  <c r="H24" i="34"/>
  <c r="F24" i="34"/>
  <c r="I23" i="34"/>
  <c r="H23" i="34"/>
  <c r="F23" i="34"/>
  <c r="I22" i="34"/>
  <c r="H22" i="34"/>
  <c r="F22" i="34"/>
  <c r="I21" i="34"/>
  <c r="H21" i="34"/>
  <c r="F21" i="34"/>
  <c r="I20" i="34"/>
  <c r="H20" i="34"/>
  <c r="F20" i="34"/>
  <c r="I19" i="34"/>
  <c r="H19" i="34"/>
  <c r="F19" i="34"/>
  <c r="I18" i="34"/>
  <c r="H18" i="34"/>
  <c r="F18" i="34"/>
  <c r="I17" i="34"/>
  <c r="H17" i="34"/>
  <c r="F17" i="34"/>
  <c r="I16" i="34"/>
  <c r="H16" i="34"/>
  <c r="F16" i="34"/>
  <c r="I15" i="34"/>
  <c r="H15" i="34"/>
  <c r="F15" i="34"/>
  <c r="I14" i="34"/>
  <c r="H14" i="34"/>
  <c r="F14" i="34"/>
  <c r="I13" i="34"/>
  <c r="H13" i="34"/>
  <c r="F13" i="34"/>
  <c r="I12" i="34"/>
  <c r="H12" i="34"/>
  <c r="F12" i="34"/>
  <c r="I11" i="34"/>
  <c r="H11" i="34"/>
  <c r="F11" i="34"/>
  <c r="I10" i="34"/>
  <c r="H10" i="34"/>
  <c r="F10" i="34"/>
  <c r="I9" i="34"/>
  <c r="H9" i="34"/>
  <c r="F9" i="34"/>
  <c r="I8" i="34"/>
  <c r="H8" i="34"/>
  <c r="F8" i="34"/>
  <c r="I7" i="34"/>
  <c r="H7" i="34"/>
  <c r="F7" i="34"/>
  <c r="I6" i="34"/>
  <c r="H6" i="34"/>
  <c r="F6" i="34"/>
  <c r="I5" i="34"/>
  <c r="H5" i="34"/>
  <c r="F5" i="34"/>
  <c r="I4" i="34"/>
  <c r="H4" i="34"/>
  <c r="F4" i="34"/>
  <c r="I3" i="34"/>
  <c r="V31" i="32"/>
  <c r="T31" i="32"/>
  <c r="R31" i="32"/>
  <c r="P31" i="32"/>
  <c r="N31" i="32"/>
  <c r="L31" i="32"/>
  <c r="J31" i="32"/>
  <c r="F31" i="32"/>
  <c r="W30" i="32"/>
  <c r="V30" i="32"/>
  <c r="T30" i="32"/>
  <c r="R30" i="32"/>
  <c r="P30" i="32"/>
  <c r="N30" i="32"/>
  <c r="L30" i="32"/>
  <c r="J30" i="32"/>
  <c r="H30" i="32"/>
  <c r="F30" i="32"/>
  <c r="W29" i="32"/>
  <c r="V29" i="32"/>
  <c r="T29" i="32"/>
  <c r="R29" i="32"/>
  <c r="P29" i="32"/>
  <c r="N29" i="32"/>
  <c r="L29" i="32"/>
  <c r="J29" i="32"/>
  <c r="H29" i="32"/>
  <c r="F29" i="32"/>
  <c r="W28" i="32"/>
  <c r="V28" i="32"/>
  <c r="T28" i="32"/>
  <c r="R28" i="32"/>
  <c r="P28" i="32"/>
  <c r="N28" i="32"/>
  <c r="L28" i="32"/>
  <c r="J28" i="32"/>
  <c r="H28" i="32"/>
  <c r="F28" i="32"/>
  <c r="W27" i="32"/>
  <c r="V27" i="32"/>
  <c r="T27" i="32"/>
  <c r="R27" i="32"/>
  <c r="P27" i="32"/>
  <c r="N27" i="32"/>
  <c r="L27" i="32"/>
  <c r="J27" i="32"/>
  <c r="H27" i="32"/>
  <c r="F27" i="32"/>
  <c r="W26" i="32"/>
  <c r="V26" i="32"/>
  <c r="T26" i="32"/>
  <c r="R26" i="32"/>
  <c r="P26" i="32"/>
  <c r="N26" i="32"/>
  <c r="L26" i="32"/>
  <c r="J26" i="32"/>
  <c r="H26" i="32"/>
  <c r="F26" i="32"/>
  <c r="W25" i="32"/>
  <c r="V25" i="32"/>
  <c r="T25" i="32"/>
  <c r="R25" i="32"/>
  <c r="P25" i="32"/>
  <c r="N25" i="32"/>
  <c r="L25" i="32"/>
  <c r="J25" i="32"/>
  <c r="H25" i="32"/>
  <c r="F25" i="32"/>
  <c r="W24" i="32"/>
  <c r="V24" i="32"/>
  <c r="T24" i="32"/>
  <c r="R24" i="32"/>
  <c r="P24" i="32"/>
  <c r="N24" i="32"/>
  <c r="L24" i="32"/>
  <c r="J24" i="32"/>
  <c r="H24" i="32"/>
  <c r="F24" i="32"/>
  <c r="W23" i="32"/>
  <c r="V23" i="32"/>
  <c r="T23" i="32"/>
  <c r="R23" i="32"/>
  <c r="P23" i="32"/>
  <c r="N23" i="32"/>
  <c r="L23" i="32"/>
  <c r="J23" i="32"/>
  <c r="H23" i="32"/>
  <c r="F23" i="32"/>
  <c r="W22" i="32"/>
  <c r="V22" i="32"/>
  <c r="T22" i="32"/>
  <c r="R22" i="32"/>
  <c r="P22" i="32"/>
  <c r="N22" i="32"/>
  <c r="L22" i="32"/>
  <c r="J22" i="32"/>
  <c r="H22" i="32"/>
  <c r="F22" i="32"/>
  <c r="W21" i="32"/>
  <c r="V21" i="32"/>
  <c r="T21" i="32"/>
  <c r="R21" i="32"/>
  <c r="P21" i="32"/>
  <c r="N21" i="32"/>
  <c r="L21" i="32"/>
  <c r="J21" i="32"/>
  <c r="H21" i="32"/>
  <c r="F21" i="32"/>
  <c r="W20" i="32"/>
  <c r="V20" i="32"/>
  <c r="T20" i="32"/>
  <c r="R20" i="32"/>
  <c r="P20" i="32"/>
  <c r="N20" i="32"/>
  <c r="L20" i="32"/>
  <c r="J20" i="32"/>
  <c r="H20" i="32"/>
  <c r="F20" i="32"/>
  <c r="W19" i="32"/>
  <c r="V19" i="32"/>
  <c r="T19" i="32"/>
  <c r="R19" i="32"/>
  <c r="P19" i="32"/>
  <c r="N19" i="32"/>
  <c r="L19" i="32"/>
  <c r="J19" i="32"/>
  <c r="H19" i="32"/>
  <c r="F19" i="32"/>
  <c r="W18" i="32"/>
  <c r="V18" i="32"/>
  <c r="T18" i="32"/>
  <c r="R18" i="32"/>
  <c r="P18" i="32"/>
  <c r="N18" i="32"/>
  <c r="L18" i="32"/>
  <c r="J18" i="32"/>
  <c r="H18" i="32"/>
  <c r="F18" i="32"/>
  <c r="W17" i="32"/>
  <c r="V17" i="32"/>
  <c r="T17" i="32"/>
  <c r="R17" i="32"/>
  <c r="P17" i="32"/>
  <c r="N17" i="32"/>
  <c r="L17" i="32"/>
  <c r="J17" i="32"/>
  <c r="H17" i="32"/>
  <c r="F17" i="32"/>
  <c r="W16" i="32"/>
  <c r="V16" i="32"/>
  <c r="T16" i="32"/>
  <c r="R16" i="32"/>
  <c r="P16" i="32"/>
  <c r="N16" i="32"/>
  <c r="L16" i="32"/>
  <c r="J16" i="32"/>
  <c r="H16" i="32"/>
  <c r="F16" i="32"/>
  <c r="W15" i="32"/>
  <c r="V15" i="32"/>
  <c r="T15" i="32"/>
  <c r="R15" i="32"/>
  <c r="P15" i="32"/>
  <c r="N15" i="32"/>
  <c r="L15" i="32"/>
  <c r="J15" i="32"/>
  <c r="H15" i="32"/>
  <c r="F15" i="32"/>
  <c r="W14" i="32"/>
  <c r="V14" i="32"/>
  <c r="T14" i="32"/>
  <c r="R14" i="32"/>
  <c r="P14" i="32"/>
  <c r="N14" i="32"/>
  <c r="L14" i="32"/>
  <c r="J14" i="32"/>
  <c r="H14" i="32"/>
  <c r="F14" i="32"/>
  <c r="W13" i="32"/>
  <c r="V13" i="32"/>
  <c r="T13" i="32"/>
  <c r="R13" i="32"/>
  <c r="P13" i="32"/>
  <c r="N13" i="32"/>
  <c r="L13" i="32"/>
  <c r="J13" i="32"/>
  <c r="H13" i="32"/>
  <c r="F13" i="32"/>
  <c r="W12" i="32"/>
  <c r="V12" i="32"/>
  <c r="T12" i="32"/>
  <c r="R12" i="32"/>
  <c r="P12" i="32"/>
  <c r="N12" i="32"/>
  <c r="L12" i="32"/>
  <c r="J12" i="32"/>
  <c r="H12" i="32"/>
  <c r="F12" i="32"/>
  <c r="W11" i="32"/>
  <c r="V11" i="32"/>
  <c r="T11" i="32"/>
  <c r="R11" i="32"/>
  <c r="P11" i="32"/>
  <c r="N11" i="32"/>
  <c r="L11" i="32"/>
  <c r="J11" i="32"/>
  <c r="H11" i="32"/>
  <c r="F11" i="32"/>
  <c r="W10" i="32"/>
  <c r="V10" i="32"/>
  <c r="T10" i="32"/>
  <c r="R10" i="32"/>
  <c r="P10" i="32"/>
  <c r="N10" i="32"/>
  <c r="L10" i="32"/>
  <c r="J10" i="32"/>
  <c r="H10" i="32"/>
  <c r="F10" i="32"/>
  <c r="W9" i="32"/>
  <c r="V9" i="32"/>
  <c r="T9" i="32"/>
  <c r="R9" i="32"/>
  <c r="P9" i="32"/>
  <c r="N9" i="32"/>
  <c r="L9" i="32"/>
  <c r="J9" i="32"/>
  <c r="H9" i="32"/>
  <c r="F9" i="32"/>
  <c r="W8" i="32"/>
  <c r="V8" i="32"/>
  <c r="T8" i="32"/>
  <c r="R8" i="32"/>
  <c r="P8" i="32"/>
  <c r="N8" i="32"/>
  <c r="L8" i="32"/>
  <c r="J8" i="32"/>
  <c r="H8" i="32"/>
  <c r="F8" i="32"/>
  <c r="W7" i="32"/>
  <c r="V7" i="32"/>
  <c r="T7" i="32"/>
  <c r="R7" i="32"/>
  <c r="P7" i="32"/>
  <c r="N7" i="32"/>
  <c r="L7" i="32"/>
  <c r="J7" i="32"/>
  <c r="H7" i="32"/>
  <c r="F7" i="32"/>
  <c r="W6" i="32"/>
  <c r="V6" i="32"/>
  <c r="T6" i="32"/>
  <c r="R6" i="32"/>
  <c r="P6" i="32"/>
  <c r="N6" i="32"/>
  <c r="L6" i="32"/>
  <c r="J6" i="32"/>
  <c r="H6" i="32"/>
  <c r="F6" i="32"/>
  <c r="W5" i="32"/>
  <c r="V5" i="32"/>
  <c r="T5" i="32"/>
  <c r="R5" i="32"/>
  <c r="P5" i="32"/>
  <c r="N5" i="32"/>
  <c r="L5" i="32"/>
  <c r="J5" i="32"/>
  <c r="H5" i="32"/>
  <c r="F5" i="32"/>
  <c r="W4" i="32"/>
  <c r="U3" i="32"/>
  <c r="S3" i="32"/>
  <c r="Q3" i="32"/>
  <c r="O3" i="32"/>
  <c r="M3" i="32"/>
  <c r="K3" i="32"/>
  <c r="I3" i="32"/>
  <c r="G3" i="32"/>
  <c r="E3" i="32"/>
  <c r="P29" i="30"/>
  <c r="O29" i="30"/>
  <c r="N29" i="30"/>
  <c r="L29" i="30"/>
  <c r="J29" i="30"/>
  <c r="H29" i="30"/>
  <c r="F29" i="30"/>
  <c r="P28" i="30"/>
  <c r="O28" i="30" s="1"/>
  <c r="N28" i="30"/>
  <c r="L28" i="30"/>
  <c r="J28" i="30"/>
  <c r="H28" i="30"/>
  <c r="F28" i="30"/>
  <c r="P27" i="30"/>
  <c r="O27" i="30"/>
  <c r="N27" i="30"/>
  <c r="L27" i="30"/>
  <c r="J27" i="30"/>
  <c r="H27" i="30"/>
  <c r="F27" i="30"/>
  <c r="P26" i="30"/>
  <c r="O26" i="30" s="1"/>
  <c r="N26" i="30"/>
  <c r="L26" i="30"/>
  <c r="J26" i="30"/>
  <c r="H26" i="30"/>
  <c r="F26" i="30"/>
  <c r="P25" i="30"/>
  <c r="O25" i="30" s="1"/>
  <c r="N25" i="30"/>
  <c r="L25" i="30"/>
  <c r="J25" i="30"/>
  <c r="H25" i="30"/>
  <c r="F25" i="30"/>
  <c r="P24" i="30"/>
  <c r="O24" i="30"/>
  <c r="N24" i="30"/>
  <c r="L24" i="30"/>
  <c r="J24" i="30"/>
  <c r="H24" i="30"/>
  <c r="F24" i="30"/>
  <c r="P23" i="30"/>
  <c r="O23" i="30" s="1"/>
  <c r="N23" i="30"/>
  <c r="L23" i="30"/>
  <c r="J23" i="30"/>
  <c r="H23" i="30"/>
  <c r="F23" i="30"/>
  <c r="P22" i="30"/>
  <c r="O22" i="30" s="1"/>
  <c r="N22" i="30"/>
  <c r="L22" i="30"/>
  <c r="J22" i="30"/>
  <c r="H22" i="30"/>
  <c r="F22" i="30"/>
  <c r="P21" i="30"/>
  <c r="O21" i="30" s="1"/>
  <c r="N21" i="30"/>
  <c r="L21" i="30"/>
  <c r="J21" i="30"/>
  <c r="H21" i="30"/>
  <c r="F21" i="30"/>
  <c r="P20" i="30"/>
  <c r="O20" i="30" s="1"/>
  <c r="N20" i="30"/>
  <c r="L20" i="30"/>
  <c r="J20" i="30"/>
  <c r="H20" i="30"/>
  <c r="F20" i="30"/>
  <c r="P19" i="30"/>
  <c r="O19" i="30"/>
  <c r="N19" i="30"/>
  <c r="L19" i="30"/>
  <c r="J19" i="30"/>
  <c r="H19" i="30"/>
  <c r="F19" i="30"/>
  <c r="P18" i="30"/>
  <c r="O18" i="30" s="1"/>
  <c r="N18" i="30"/>
  <c r="L18" i="30"/>
  <c r="J18" i="30"/>
  <c r="H18" i="30"/>
  <c r="F18" i="30"/>
  <c r="P17" i="30"/>
  <c r="O17" i="30" s="1"/>
  <c r="N17" i="30"/>
  <c r="L17" i="30"/>
  <c r="J17" i="30"/>
  <c r="H17" i="30"/>
  <c r="F17" i="30"/>
  <c r="P16" i="30"/>
  <c r="O16" i="30"/>
  <c r="N16" i="30"/>
  <c r="L16" i="30"/>
  <c r="J16" i="30"/>
  <c r="H16" i="30"/>
  <c r="F16" i="30"/>
  <c r="P15" i="30"/>
  <c r="O15" i="30" s="1"/>
  <c r="N15" i="30"/>
  <c r="L15" i="30"/>
  <c r="J15" i="30"/>
  <c r="H15" i="30"/>
  <c r="F15" i="30"/>
  <c r="P14" i="30"/>
  <c r="O14" i="30" s="1"/>
  <c r="N14" i="30"/>
  <c r="L14" i="30"/>
  <c r="J14" i="30"/>
  <c r="H14" i="30"/>
  <c r="F14" i="30"/>
  <c r="P13" i="30"/>
  <c r="O13" i="30" s="1"/>
  <c r="N13" i="30"/>
  <c r="L13" i="30"/>
  <c r="J13" i="30"/>
  <c r="H13" i="30"/>
  <c r="F13" i="30"/>
  <c r="P12" i="30"/>
  <c r="O12" i="30" s="1"/>
  <c r="N12" i="30"/>
  <c r="L12" i="30"/>
  <c r="J12" i="30"/>
  <c r="H12" i="30"/>
  <c r="F12" i="30"/>
  <c r="P11" i="30"/>
  <c r="O11" i="30"/>
  <c r="N11" i="30"/>
  <c r="L11" i="30"/>
  <c r="J11" i="30"/>
  <c r="H11" i="30"/>
  <c r="F11" i="30"/>
  <c r="P10" i="30"/>
  <c r="O10" i="30" s="1"/>
  <c r="N10" i="30"/>
  <c r="L10" i="30"/>
  <c r="J10" i="30"/>
  <c r="H10" i="30"/>
  <c r="F10" i="30"/>
  <c r="P9" i="30"/>
  <c r="O9" i="30" s="1"/>
  <c r="N9" i="30"/>
  <c r="L9" i="30"/>
  <c r="J9" i="30"/>
  <c r="H9" i="30"/>
  <c r="F9" i="30"/>
  <c r="P8" i="30"/>
  <c r="O8" i="30"/>
  <c r="N8" i="30"/>
  <c r="L8" i="30"/>
  <c r="J8" i="30"/>
  <c r="H8" i="30"/>
  <c r="F8" i="30"/>
  <c r="P7" i="30"/>
  <c r="O7" i="30" s="1"/>
  <c r="N7" i="30"/>
  <c r="L7" i="30"/>
  <c r="J7" i="30"/>
  <c r="H7" i="30"/>
  <c r="F7" i="30"/>
  <c r="P6" i="30"/>
  <c r="O6" i="30" s="1"/>
  <c r="N6" i="30"/>
  <c r="L6" i="30"/>
  <c r="J6" i="30"/>
  <c r="H6" i="30"/>
  <c r="F6" i="30"/>
  <c r="P5" i="30"/>
  <c r="O5" i="30" s="1"/>
  <c r="N5" i="30"/>
  <c r="L5" i="30"/>
  <c r="J5" i="30"/>
  <c r="H5" i="30"/>
  <c r="F5" i="30"/>
  <c r="P4" i="30"/>
  <c r="O4" i="30" s="1"/>
  <c r="N4" i="30"/>
  <c r="L4" i="30"/>
  <c r="J4" i="30"/>
  <c r="H4" i="30"/>
  <c r="F4" i="30"/>
  <c r="O3" i="30"/>
  <c r="M2" i="30"/>
  <c r="K2" i="30"/>
  <c r="I2" i="30"/>
  <c r="G2" i="30"/>
  <c r="E2" i="30"/>
  <c r="I29" i="28"/>
  <c r="H29" i="28"/>
  <c r="F29" i="28"/>
  <c r="I28" i="28"/>
  <c r="H28" i="28"/>
  <c r="F28" i="28"/>
  <c r="I27" i="28"/>
  <c r="H27" i="28"/>
  <c r="F27" i="28"/>
  <c r="I26" i="28"/>
  <c r="H26" i="28"/>
  <c r="F26" i="28"/>
  <c r="I25" i="28"/>
  <c r="H25" i="28"/>
  <c r="F25" i="28"/>
  <c r="I24" i="28"/>
  <c r="H24" i="28"/>
  <c r="F24" i="28"/>
  <c r="I23" i="28"/>
  <c r="H23" i="28"/>
  <c r="F23" i="28"/>
  <c r="I22" i="28"/>
  <c r="H22" i="28"/>
  <c r="F22" i="28"/>
  <c r="I21" i="28"/>
  <c r="H21" i="28"/>
  <c r="F21" i="28"/>
  <c r="I20" i="28"/>
  <c r="H20" i="28"/>
  <c r="F20" i="28"/>
  <c r="I19" i="28"/>
  <c r="H19" i="28"/>
  <c r="F19" i="28"/>
  <c r="I18" i="28"/>
  <c r="H18" i="28"/>
  <c r="F18" i="28"/>
  <c r="I17" i="28"/>
  <c r="H17" i="28"/>
  <c r="F17" i="28"/>
  <c r="I16" i="28"/>
  <c r="H16" i="28"/>
  <c r="F16" i="28"/>
  <c r="I15" i="28"/>
  <c r="H15" i="28"/>
  <c r="F15" i="28"/>
  <c r="I14" i="28"/>
  <c r="H14" i="28"/>
  <c r="F14" i="28"/>
  <c r="I13" i="28"/>
  <c r="H13" i="28"/>
  <c r="F13" i="28"/>
  <c r="I12" i="28"/>
  <c r="H12" i="28"/>
  <c r="F12" i="28"/>
  <c r="I11" i="28"/>
  <c r="H11" i="28"/>
  <c r="F11" i="28"/>
  <c r="I10" i="28"/>
  <c r="H10" i="28"/>
  <c r="F10" i="28"/>
  <c r="I9" i="28"/>
  <c r="H9" i="28"/>
  <c r="F9" i="28"/>
  <c r="I8" i="28"/>
  <c r="H8" i="28"/>
  <c r="F8" i="28"/>
  <c r="I7" i="28"/>
  <c r="H7" i="28"/>
  <c r="F7" i="28"/>
  <c r="I6" i="28"/>
  <c r="H6" i="28"/>
  <c r="F6" i="28"/>
  <c r="I5" i="28"/>
  <c r="H5" i="28"/>
  <c r="F5" i="28"/>
  <c r="I4" i="28"/>
  <c r="H4" i="28"/>
  <c r="F4" i="28"/>
  <c r="I3" i="28"/>
  <c r="G2" i="28"/>
  <c r="E2" i="28"/>
  <c r="G29" i="26"/>
  <c r="F29" i="26"/>
  <c r="G28" i="26"/>
  <c r="F28" i="26"/>
  <c r="G27" i="26"/>
  <c r="F27" i="26"/>
  <c r="G26" i="26"/>
  <c r="F26" i="26"/>
  <c r="G25" i="26"/>
  <c r="F25" i="26"/>
  <c r="G24" i="26"/>
  <c r="F24" i="26"/>
  <c r="G23" i="26"/>
  <c r="F23" i="26"/>
  <c r="G22" i="26"/>
  <c r="F22" i="26"/>
  <c r="G21" i="26"/>
  <c r="F21" i="26"/>
  <c r="G20" i="26"/>
  <c r="F20" i="26"/>
  <c r="G19" i="26"/>
  <c r="F19" i="26"/>
  <c r="G18" i="26"/>
  <c r="F18" i="26"/>
  <c r="G17" i="26"/>
  <c r="F17" i="26"/>
  <c r="G16" i="26"/>
  <c r="F16" i="26"/>
  <c r="G15" i="26"/>
  <c r="F15" i="26"/>
  <c r="G14" i="26"/>
  <c r="F14" i="26"/>
  <c r="G13" i="26"/>
  <c r="F13" i="26"/>
  <c r="G12" i="26"/>
  <c r="F12" i="26"/>
  <c r="G11" i="26"/>
  <c r="F11" i="26"/>
  <c r="G10" i="26"/>
  <c r="F10" i="26"/>
  <c r="G9" i="26"/>
  <c r="F9" i="26"/>
  <c r="G8" i="26"/>
  <c r="F8" i="26"/>
  <c r="G7" i="26"/>
  <c r="F7" i="26"/>
  <c r="G6" i="26"/>
  <c r="F6" i="26"/>
  <c r="G5" i="26"/>
  <c r="F5" i="26"/>
  <c r="G4" i="26"/>
  <c r="F4" i="26"/>
  <c r="G3" i="26"/>
  <c r="E1" i="26"/>
  <c r="AA29" i="24"/>
  <c r="Z29" i="24"/>
  <c r="X29" i="24"/>
  <c r="V29" i="24"/>
  <c r="T29" i="24"/>
  <c r="R29" i="24"/>
  <c r="P29" i="24"/>
  <c r="N29" i="24"/>
  <c r="L29" i="24"/>
  <c r="J29" i="24"/>
  <c r="H29" i="24"/>
  <c r="F29" i="24"/>
  <c r="AA28" i="24"/>
  <c r="Z28" i="24"/>
  <c r="X28" i="24"/>
  <c r="V28" i="24"/>
  <c r="T28" i="24"/>
  <c r="R28" i="24"/>
  <c r="P28" i="24"/>
  <c r="N28" i="24"/>
  <c r="L28" i="24"/>
  <c r="J28" i="24"/>
  <c r="H28" i="24"/>
  <c r="F28" i="24"/>
  <c r="AA27" i="24"/>
  <c r="Z27" i="24"/>
  <c r="X27" i="24"/>
  <c r="V27" i="24"/>
  <c r="T27" i="24"/>
  <c r="R27" i="24"/>
  <c r="P27" i="24"/>
  <c r="N27" i="24"/>
  <c r="L27" i="24"/>
  <c r="J27" i="24"/>
  <c r="H27" i="24"/>
  <c r="F27" i="24"/>
  <c r="AA26" i="24"/>
  <c r="Z26" i="24"/>
  <c r="X26" i="24"/>
  <c r="V26" i="24"/>
  <c r="T26" i="24"/>
  <c r="R26" i="24"/>
  <c r="P26" i="24"/>
  <c r="N26" i="24"/>
  <c r="L26" i="24"/>
  <c r="J26" i="24"/>
  <c r="H26" i="24"/>
  <c r="F26" i="24"/>
  <c r="AA25" i="24"/>
  <c r="Z25" i="24"/>
  <c r="X25" i="24"/>
  <c r="V25" i="24"/>
  <c r="T25" i="24"/>
  <c r="R25" i="24"/>
  <c r="P25" i="24"/>
  <c r="N25" i="24"/>
  <c r="L25" i="24"/>
  <c r="J25" i="24"/>
  <c r="H25" i="24"/>
  <c r="F25" i="24"/>
  <c r="AA24" i="24"/>
  <c r="Z24" i="24"/>
  <c r="X24" i="24"/>
  <c r="V24" i="24"/>
  <c r="T24" i="24"/>
  <c r="R24" i="24"/>
  <c r="P24" i="24"/>
  <c r="N24" i="24"/>
  <c r="L24" i="24"/>
  <c r="J24" i="24"/>
  <c r="H24" i="24"/>
  <c r="F24" i="24"/>
  <c r="AA23" i="24"/>
  <c r="Z23" i="24"/>
  <c r="X23" i="24"/>
  <c r="V23" i="24"/>
  <c r="T23" i="24"/>
  <c r="R23" i="24"/>
  <c r="P23" i="24"/>
  <c r="N23" i="24"/>
  <c r="L23" i="24"/>
  <c r="J23" i="24"/>
  <c r="H23" i="24"/>
  <c r="F23" i="24"/>
  <c r="AA22" i="24"/>
  <c r="Z22" i="24"/>
  <c r="X22" i="24"/>
  <c r="V22" i="24"/>
  <c r="T22" i="24"/>
  <c r="R22" i="24"/>
  <c r="P22" i="24"/>
  <c r="N22" i="24"/>
  <c r="L22" i="24"/>
  <c r="J22" i="24"/>
  <c r="H22" i="24"/>
  <c r="F22" i="24"/>
  <c r="AA21" i="24"/>
  <c r="Z21" i="24"/>
  <c r="X21" i="24"/>
  <c r="V21" i="24"/>
  <c r="T21" i="24"/>
  <c r="R21" i="24"/>
  <c r="P21" i="24"/>
  <c r="N21" i="24"/>
  <c r="L21" i="24"/>
  <c r="J21" i="24"/>
  <c r="H21" i="24"/>
  <c r="F21" i="24"/>
  <c r="AA20" i="24"/>
  <c r="Z20" i="24"/>
  <c r="X20" i="24"/>
  <c r="V20" i="24"/>
  <c r="T20" i="24"/>
  <c r="R20" i="24"/>
  <c r="P20" i="24"/>
  <c r="N20" i="24"/>
  <c r="L20" i="24"/>
  <c r="J20" i="24"/>
  <c r="H20" i="24"/>
  <c r="F20" i="24"/>
  <c r="AA19" i="24"/>
  <c r="Z19" i="24"/>
  <c r="X19" i="24"/>
  <c r="V19" i="24"/>
  <c r="T19" i="24"/>
  <c r="R19" i="24"/>
  <c r="P19" i="24"/>
  <c r="N19" i="24"/>
  <c r="L19" i="24"/>
  <c r="J19" i="24"/>
  <c r="H19" i="24"/>
  <c r="F19" i="24"/>
  <c r="AA18" i="24"/>
  <c r="Z18" i="24"/>
  <c r="X18" i="24"/>
  <c r="V18" i="24"/>
  <c r="T18" i="24"/>
  <c r="R18" i="24"/>
  <c r="P18" i="24"/>
  <c r="N18" i="24"/>
  <c r="L18" i="24"/>
  <c r="J18" i="24"/>
  <c r="H18" i="24"/>
  <c r="F18" i="24"/>
  <c r="AA17" i="24"/>
  <c r="Z17" i="24"/>
  <c r="X17" i="24"/>
  <c r="V17" i="24"/>
  <c r="T17" i="24"/>
  <c r="R17" i="24"/>
  <c r="P17" i="24"/>
  <c r="N17" i="24"/>
  <c r="L17" i="24"/>
  <c r="J17" i="24"/>
  <c r="H17" i="24"/>
  <c r="F17" i="24"/>
  <c r="AA16" i="24"/>
  <c r="Z16" i="24"/>
  <c r="X16" i="24"/>
  <c r="V16" i="24"/>
  <c r="T16" i="24"/>
  <c r="R16" i="24"/>
  <c r="P16" i="24"/>
  <c r="N16" i="24"/>
  <c r="L16" i="24"/>
  <c r="J16" i="24"/>
  <c r="H16" i="24"/>
  <c r="F16" i="24"/>
  <c r="AA15" i="24"/>
  <c r="Z15" i="24"/>
  <c r="X15" i="24"/>
  <c r="V15" i="24"/>
  <c r="T15" i="24"/>
  <c r="R15" i="24"/>
  <c r="P15" i="24"/>
  <c r="N15" i="24"/>
  <c r="L15" i="24"/>
  <c r="J15" i="24"/>
  <c r="H15" i="24"/>
  <c r="F15" i="24"/>
  <c r="AA14" i="24"/>
  <c r="Z14" i="24"/>
  <c r="X14" i="24"/>
  <c r="V14" i="24"/>
  <c r="T14" i="24"/>
  <c r="R14" i="24"/>
  <c r="P14" i="24"/>
  <c r="N14" i="24"/>
  <c r="L14" i="24"/>
  <c r="J14" i="24"/>
  <c r="H14" i="24"/>
  <c r="F14" i="24"/>
  <c r="AA13" i="24"/>
  <c r="Z13" i="24"/>
  <c r="X13" i="24"/>
  <c r="V13" i="24"/>
  <c r="T13" i="24"/>
  <c r="R13" i="24"/>
  <c r="P13" i="24"/>
  <c r="N13" i="24"/>
  <c r="L13" i="24"/>
  <c r="J13" i="24"/>
  <c r="H13" i="24"/>
  <c r="F13" i="24"/>
  <c r="AA12" i="24"/>
  <c r="Z12" i="24"/>
  <c r="X12" i="24"/>
  <c r="V12" i="24"/>
  <c r="T12" i="24"/>
  <c r="R12" i="24"/>
  <c r="P12" i="24"/>
  <c r="N12" i="24"/>
  <c r="L12" i="24"/>
  <c r="J12" i="24"/>
  <c r="H12" i="24"/>
  <c r="F12" i="24"/>
  <c r="AA11" i="24"/>
  <c r="Z11" i="24"/>
  <c r="X11" i="24"/>
  <c r="V11" i="24"/>
  <c r="T11" i="24"/>
  <c r="R11" i="24"/>
  <c r="P11" i="24"/>
  <c r="N11" i="24"/>
  <c r="L11" i="24"/>
  <c r="J11" i="24"/>
  <c r="H11" i="24"/>
  <c r="F11" i="24"/>
  <c r="AA10" i="24"/>
  <c r="Z10" i="24"/>
  <c r="X10" i="24"/>
  <c r="V10" i="24"/>
  <c r="T10" i="24"/>
  <c r="R10" i="24"/>
  <c r="P10" i="24"/>
  <c r="N10" i="24"/>
  <c r="L10" i="24"/>
  <c r="J10" i="24"/>
  <c r="H10" i="24"/>
  <c r="F10" i="24"/>
  <c r="AA9" i="24"/>
  <c r="Z9" i="24"/>
  <c r="X9" i="24"/>
  <c r="V9" i="24"/>
  <c r="T9" i="24"/>
  <c r="R9" i="24"/>
  <c r="P9" i="24"/>
  <c r="N9" i="24"/>
  <c r="L9" i="24"/>
  <c r="J9" i="24"/>
  <c r="H9" i="24"/>
  <c r="F9" i="24"/>
  <c r="AA8" i="24"/>
  <c r="Z8" i="24"/>
  <c r="X8" i="24"/>
  <c r="V8" i="24"/>
  <c r="T8" i="24"/>
  <c r="R8" i="24"/>
  <c r="P8" i="24"/>
  <c r="N8" i="24"/>
  <c r="L8" i="24"/>
  <c r="J8" i="24"/>
  <c r="H8" i="24"/>
  <c r="F8" i="24"/>
  <c r="AA7" i="24"/>
  <c r="Z7" i="24"/>
  <c r="X7" i="24"/>
  <c r="V7" i="24"/>
  <c r="T7" i="24"/>
  <c r="R7" i="24"/>
  <c r="P7" i="24"/>
  <c r="N7" i="24"/>
  <c r="L7" i="24"/>
  <c r="J7" i="24"/>
  <c r="H7" i="24"/>
  <c r="F7" i="24"/>
  <c r="AA6" i="24"/>
  <c r="Z6" i="24"/>
  <c r="X6" i="24"/>
  <c r="V6" i="24"/>
  <c r="T6" i="24"/>
  <c r="R6" i="24"/>
  <c r="P6" i="24"/>
  <c r="N6" i="24"/>
  <c r="L6" i="24"/>
  <c r="J6" i="24"/>
  <c r="H6" i="24"/>
  <c r="F6" i="24"/>
  <c r="AA5" i="24"/>
  <c r="Z5" i="24"/>
  <c r="X5" i="24"/>
  <c r="V5" i="24"/>
  <c r="T5" i="24"/>
  <c r="R5" i="24"/>
  <c r="P5" i="24"/>
  <c r="N5" i="24"/>
  <c r="L5" i="24"/>
  <c r="J5" i="24"/>
  <c r="H5" i="24"/>
  <c r="F5" i="24"/>
  <c r="AA4" i="24"/>
  <c r="Z4" i="24"/>
  <c r="X4" i="24"/>
  <c r="V4" i="24"/>
  <c r="T4" i="24"/>
  <c r="R4" i="24"/>
  <c r="P4" i="24"/>
  <c r="N4" i="24"/>
  <c r="L4" i="24"/>
  <c r="J4" i="24"/>
  <c r="H4" i="24"/>
  <c r="F4" i="24"/>
  <c r="AA3" i="24"/>
  <c r="W2" i="24"/>
  <c r="U2" i="24"/>
  <c r="S2" i="24"/>
  <c r="Q2" i="24"/>
  <c r="O2" i="24"/>
  <c r="M2" i="24"/>
  <c r="K2" i="24"/>
  <c r="I2" i="24"/>
  <c r="G2" i="24"/>
  <c r="E2" i="24"/>
  <c r="Y1" i="24"/>
  <c r="G29" i="22"/>
  <c r="F29" i="22"/>
  <c r="G28" i="22"/>
  <c r="F28" i="22"/>
  <c r="G27" i="22"/>
  <c r="F27" i="22"/>
  <c r="G26" i="22"/>
  <c r="F26" i="22"/>
  <c r="G25" i="22"/>
  <c r="F25" i="22"/>
  <c r="G24" i="22"/>
  <c r="F24" i="22"/>
  <c r="G23" i="22"/>
  <c r="F23" i="22"/>
  <c r="G22" i="22"/>
  <c r="F22" i="22"/>
  <c r="G21" i="22"/>
  <c r="F21" i="22"/>
  <c r="G20" i="22"/>
  <c r="F20" i="22"/>
  <c r="G19" i="22"/>
  <c r="F19" i="22"/>
  <c r="G18" i="22"/>
  <c r="F18" i="22"/>
  <c r="G17" i="22"/>
  <c r="F17" i="22"/>
  <c r="G16" i="22"/>
  <c r="F16" i="22"/>
  <c r="G15" i="22"/>
  <c r="F15" i="22"/>
  <c r="G14" i="22"/>
  <c r="F14" i="22"/>
  <c r="G13" i="22"/>
  <c r="F13" i="22"/>
  <c r="G12" i="22"/>
  <c r="F12" i="22"/>
  <c r="G11" i="22"/>
  <c r="F11" i="22"/>
  <c r="G10" i="22"/>
  <c r="F10" i="22"/>
  <c r="G9" i="22"/>
  <c r="F9" i="22"/>
  <c r="G8" i="22"/>
  <c r="F8" i="22"/>
  <c r="G7" i="22"/>
  <c r="F7" i="22"/>
  <c r="G6" i="22"/>
  <c r="F6" i="22"/>
  <c r="G5" i="22"/>
  <c r="F5" i="22"/>
  <c r="G4" i="22"/>
  <c r="F4" i="22"/>
  <c r="E2" i="22"/>
  <c r="K30" i="20"/>
  <c r="K29" i="20"/>
  <c r="J29" i="20"/>
  <c r="H29" i="20"/>
  <c r="F29" i="20"/>
  <c r="K28" i="20"/>
  <c r="J28" i="20"/>
  <c r="H28" i="20"/>
  <c r="F28" i="20"/>
  <c r="K27" i="20"/>
  <c r="J27" i="20"/>
  <c r="H27" i="20"/>
  <c r="F27" i="20"/>
  <c r="K26" i="20"/>
  <c r="J26" i="20"/>
  <c r="H26" i="20"/>
  <c r="F26" i="20"/>
  <c r="K25" i="20"/>
  <c r="J25" i="20"/>
  <c r="H25" i="20"/>
  <c r="F25" i="20"/>
  <c r="K24" i="20"/>
  <c r="J24" i="20"/>
  <c r="H24" i="20"/>
  <c r="F24" i="20"/>
  <c r="K23" i="20"/>
  <c r="J23" i="20"/>
  <c r="H23" i="20"/>
  <c r="F23" i="20"/>
  <c r="K22" i="20"/>
  <c r="J22" i="20"/>
  <c r="H22" i="20"/>
  <c r="F22" i="20"/>
  <c r="K21" i="20"/>
  <c r="J21" i="20"/>
  <c r="H21" i="20"/>
  <c r="F21" i="20"/>
  <c r="K20" i="20"/>
  <c r="J20" i="20"/>
  <c r="H20" i="20"/>
  <c r="F20" i="20"/>
  <c r="K19" i="20"/>
  <c r="J19" i="20"/>
  <c r="H19" i="20"/>
  <c r="F19" i="20"/>
  <c r="K18" i="20"/>
  <c r="J18" i="20"/>
  <c r="H18" i="20"/>
  <c r="F18" i="20"/>
  <c r="K17" i="20"/>
  <c r="J17" i="20"/>
  <c r="H17" i="20"/>
  <c r="F17" i="20"/>
  <c r="K16" i="20"/>
  <c r="J16" i="20"/>
  <c r="H16" i="20"/>
  <c r="F16" i="20"/>
  <c r="K15" i="20"/>
  <c r="J15" i="20"/>
  <c r="H15" i="20"/>
  <c r="F15" i="20"/>
  <c r="K14" i="20"/>
  <c r="J14" i="20"/>
  <c r="H14" i="20"/>
  <c r="F14" i="20"/>
  <c r="K13" i="20"/>
  <c r="J13" i="20"/>
  <c r="H13" i="20"/>
  <c r="F13" i="20"/>
  <c r="K12" i="20"/>
  <c r="J12" i="20"/>
  <c r="H12" i="20"/>
  <c r="F12" i="20"/>
  <c r="K11" i="20"/>
  <c r="J11" i="20"/>
  <c r="H11" i="20"/>
  <c r="F11" i="20"/>
  <c r="K10" i="20"/>
  <c r="J10" i="20"/>
  <c r="H10" i="20"/>
  <c r="F10" i="20"/>
  <c r="K9" i="20"/>
  <c r="J9" i="20"/>
  <c r="H9" i="20"/>
  <c r="F9" i="20"/>
  <c r="K8" i="20"/>
  <c r="J8" i="20"/>
  <c r="H8" i="20"/>
  <c r="F8" i="20"/>
  <c r="K7" i="20"/>
  <c r="J7" i="20"/>
  <c r="H7" i="20"/>
  <c r="F7" i="20"/>
  <c r="K6" i="20"/>
  <c r="J6" i="20"/>
  <c r="H6" i="20"/>
  <c r="F6" i="20"/>
  <c r="K5" i="20"/>
  <c r="J5" i="20"/>
  <c r="H5" i="20"/>
  <c r="F5" i="20"/>
  <c r="K4" i="20"/>
  <c r="J4" i="20"/>
  <c r="H4" i="20"/>
  <c r="F4" i="20"/>
  <c r="I2" i="20"/>
  <c r="G2" i="20"/>
  <c r="E2" i="20"/>
  <c r="G29" i="18"/>
  <c r="F29" i="18"/>
  <c r="G28" i="18"/>
  <c r="F28" i="18"/>
  <c r="G27" i="18"/>
  <c r="F27" i="18"/>
  <c r="G26" i="18"/>
  <c r="F26" i="18"/>
  <c r="G25" i="18"/>
  <c r="F25" i="18"/>
  <c r="G24" i="18"/>
  <c r="F24" i="18"/>
  <c r="G23" i="18"/>
  <c r="F23" i="18"/>
  <c r="G22" i="18"/>
  <c r="F22" i="18"/>
  <c r="G21" i="18"/>
  <c r="F21" i="18"/>
  <c r="G20" i="18"/>
  <c r="F20" i="18"/>
  <c r="G19" i="18"/>
  <c r="F19" i="18"/>
  <c r="G18" i="18"/>
  <c r="F18" i="18"/>
  <c r="G17" i="18"/>
  <c r="F17" i="18"/>
  <c r="G16" i="18"/>
  <c r="F16" i="18"/>
  <c r="G15" i="18"/>
  <c r="F15" i="18"/>
  <c r="G14" i="18"/>
  <c r="F14" i="18"/>
  <c r="G13" i="18"/>
  <c r="F13" i="18"/>
  <c r="G12" i="18"/>
  <c r="F12" i="18"/>
  <c r="G11" i="18"/>
  <c r="F11" i="18"/>
  <c r="G10" i="18"/>
  <c r="F10" i="18"/>
  <c r="G9" i="18"/>
  <c r="F9" i="18"/>
  <c r="G8" i="18"/>
  <c r="F8" i="18"/>
  <c r="G7" i="18"/>
  <c r="F7" i="18"/>
  <c r="G6" i="18"/>
  <c r="F6" i="18"/>
  <c r="G5" i="18"/>
  <c r="F5" i="18"/>
  <c r="G4" i="18"/>
  <c r="F4" i="18"/>
  <c r="E3" i="18"/>
  <c r="E2" i="18"/>
  <c r="Y25" i="15"/>
  <c r="Y24" i="15"/>
  <c r="R23" i="3" s="1"/>
  <c r="Y23" i="15"/>
  <c r="R22" i="3" s="1"/>
  <c r="Y22" i="15"/>
  <c r="Y21" i="15"/>
  <c r="Y20" i="15"/>
  <c r="Y19" i="15"/>
  <c r="R18" i="3" s="1"/>
  <c r="E18" i="3" s="1"/>
  <c r="Y18" i="15"/>
  <c r="Y17" i="15"/>
  <c r="Y16" i="15"/>
  <c r="R15" i="3" s="1"/>
  <c r="Y15" i="15"/>
  <c r="R14" i="3" s="1"/>
  <c r="Y14" i="15"/>
  <c r="Y13" i="15"/>
  <c r="Y12" i="15"/>
  <c r="Y11" i="15"/>
  <c r="R10" i="3" s="1"/>
  <c r="E10" i="3" s="1"/>
  <c r="Y10" i="15"/>
  <c r="Y9" i="15"/>
  <c r="Y8" i="15"/>
  <c r="R7" i="3" s="1"/>
  <c r="Y7" i="15"/>
  <c r="R6" i="3" s="1"/>
  <c r="Y6" i="15"/>
  <c r="Y5" i="15"/>
  <c r="Y4" i="15"/>
  <c r="Y3" i="15"/>
  <c r="R2" i="3" s="1"/>
  <c r="E2" i="3" s="1"/>
  <c r="U27" i="14"/>
  <c r="Q24" i="3" s="1"/>
  <c r="U26" i="14"/>
  <c r="U25" i="14"/>
  <c r="Q22" i="3" s="1"/>
  <c r="U24" i="14"/>
  <c r="Q21" i="3" s="1"/>
  <c r="U23" i="14"/>
  <c r="Q20" i="3" s="1"/>
  <c r="U22" i="14"/>
  <c r="U21" i="14"/>
  <c r="U20" i="14"/>
  <c r="Q17" i="3" s="1"/>
  <c r="U19" i="14"/>
  <c r="Q16" i="3" s="1"/>
  <c r="U18" i="14"/>
  <c r="U17" i="14"/>
  <c r="Q14" i="3" s="1"/>
  <c r="U16" i="14"/>
  <c r="Q13" i="3" s="1"/>
  <c r="U15" i="14"/>
  <c r="Q12" i="3" s="1"/>
  <c r="U14" i="14"/>
  <c r="U13" i="14"/>
  <c r="U12" i="14"/>
  <c r="Q9" i="3" s="1"/>
  <c r="U11" i="14"/>
  <c r="Q8" i="3" s="1"/>
  <c r="U10" i="14"/>
  <c r="U9" i="14"/>
  <c r="Q6" i="3" s="1"/>
  <c r="U8" i="14"/>
  <c r="Q5" i="3" s="1"/>
  <c r="U7" i="14"/>
  <c r="Q4" i="3" s="1"/>
  <c r="U6" i="14"/>
  <c r="U5" i="14"/>
  <c r="U4" i="14"/>
  <c r="O25" i="13"/>
  <c r="O24" i="13"/>
  <c r="O23" i="13"/>
  <c r="P22" i="3" s="1"/>
  <c r="E22" i="3" s="1"/>
  <c r="O22" i="13"/>
  <c r="P21" i="3" s="1"/>
  <c r="O21" i="13"/>
  <c r="P20" i="3" s="1"/>
  <c r="O20" i="13"/>
  <c r="O19" i="13"/>
  <c r="O18" i="13"/>
  <c r="P17" i="3" s="1"/>
  <c r="E17" i="3" s="1"/>
  <c r="O17" i="13"/>
  <c r="P16" i="3" s="1"/>
  <c r="O16" i="13"/>
  <c r="O15" i="13"/>
  <c r="P14" i="3" s="1"/>
  <c r="E14" i="3" s="1"/>
  <c r="O14" i="13"/>
  <c r="P13" i="3" s="1"/>
  <c r="O13" i="13"/>
  <c r="P12" i="3" s="1"/>
  <c r="O12" i="13"/>
  <c r="O11" i="13"/>
  <c r="O10" i="13"/>
  <c r="P9" i="3" s="1"/>
  <c r="E9" i="3" s="1"/>
  <c r="O9" i="13"/>
  <c r="P8" i="3" s="1"/>
  <c r="O8" i="13"/>
  <c r="O7" i="13"/>
  <c r="P6" i="3" s="1"/>
  <c r="E6" i="3" s="1"/>
  <c r="O6" i="13"/>
  <c r="P5" i="3" s="1"/>
  <c r="O5" i="13"/>
  <c r="P4" i="3" s="1"/>
  <c r="O4" i="13"/>
  <c r="O3" i="13"/>
  <c r="O26" i="12"/>
  <c r="N24" i="3" s="1"/>
  <c r="O25" i="12"/>
  <c r="O24" i="12"/>
  <c r="O23" i="12"/>
  <c r="O22" i="12"/>
  <c r="N20" i="3" s="1"/>
  <c r="O21" i="12"/>
  <c r="O20" i="12"/>
  <c r="O19" i="12"/>
  <c r="O18" i="12"/>
  <c r="O17" i="12"/>
  <c r="O16" i="12"/>
  <c r="O15" i="12"/>
  <c r="O14" i="12"/>
  <c r="N12" i="3" s="1"/>
  <c r="O13" i="12"/>
  <c r="O12" i="12"/>
  <c r="O11" i="12"/>
  <c r="O10" i="12"/>
  <c r="O9" i="12"/>
  <c r="O8" i="12"/>
  <c r="O7" i="12"/>
  <c r="O6" i="12"/>
  <c r="N4" i="3" s="1"/>
  <c r="O5" i="12"/>
  <c r="O4" i="12"/>
  <c r="O3" i="12"/>
  <c r="F26" i="11"/>
  <c r="L24" i="3" s="1"/>
  <c r="F25" i="11"/>
  <c r="F24" i="11"/>
  <c r="F23" i="11"/>
  <c r="L21" i="3" s="1"/>
  <c r="F22" i="11"/>
  <c r="L20" i="3" s="1"/>
  <c r="F21" i="11"/>
  <c r="F20" i="11"/>
  <c r="F19" i="11"/>
  <c r="F18" i="11"/>
  <c r="L16" i="3" s="1"/>
  <c r="F17" i="11"/>
  <c r="F16" i="11"/>
  <c r="F15" i="11"/>
  <c r="L13" i="3" s="1"/>
  <c r="F14" i="11"/>
  <c r="L12" i="3" s="1"/>
  <c r="F13" i="11"/>
  <c r="F12" i="11"/>
  <c r="F11" i="11"/>
  <c r="F10" i="11"/>
  <c r="L8" i="3" s="1"/>
  <c r="F9" i="11"/>
  <c r="F8" i="11"/>
  <c r="F7" i="11"/>
  <c r="L5" i="3" s="1"/>
  <c r="F6" i="11"/>
  <c r="L4" i="3" s="1"/>
  <c r="F5" i="11"/>
  <c r="F4" i="11"/>
  <c r="F3" i="11"/>
  <c r="M26" i="10"/>
  <c r="M25" i="10"/>
  <c r="J23" i="3" s="1"/>
  <c r="E23" i="3" s="1"/>
  <c r="M24" i="10"/>
  <c r="M23" i="10"/>
  <c r="J21" i="3" s="1"/>
  <c r="E21" i="3" s="1"/>
  <c r="M22" i="10"/>
  <c r="J20" i="3" s="1"/>
  <c r="M21" i="10"/>
  <c r="J19" i="3" s="1"/>
  <c r="E19" i="3" s="1"/>
  <c r="M20" i="10"/>
  <c r="M19" i="10"/>
  <c r="M18" i="10"/>
  <c r="J16" i="3" s="1"/>
  <c r="E16" i="3" s="1"/>
  <c r="M17" i="10"/>
  <c r="J15" i="3" s="1"/>
  <c r="E15" i="3" s="1"/>
  <c r="M16" i="10"/>
  <c r="M15" i="10"/>
  <c r="J13" i="3" s="1"/>
  <c r="E13" i="3" s="1"/>
  <c r="M14" i="10"/>
  <c r="J12" i="3" s="1"/>
  <c r="M13" i="10"/>
  <c r="J11" i="3" s="1"/>
  <c r="E11" i="3" s="1"/>
  <c r="M12" i="10"/>
  <c r="M11" i="10"/>
  <c r="M10" i="10"/>
  <c r="J8" i="3" s="1"/>
  <c r="E8" i="3" s="1"/>
  <c r="M9" i="10"/>
  <c r="J7" i="3" s="1"/>
  <c r="E7" i="3" s="1"/>
  <c r="M8" i="10"/>
  <c r="M7" i="10"/>
  <c r="J5" i="3" s="1"/>
  <c r="E5" i="3" s="1"/>
  <c r="M6" i="10"/>
  <c r="J4" i="3" s="1"/>
  <c r="M5" i="10"/>
  <c r="J3" i="3" s="1"/>
  <c r="E3" i="3" s="1"/>
  <c r="M4" i="10"/>
  <c r="M3" i="10"/>
  <c r="L26" i="9"/>
  <c r="L25" i="9"/>
  <c r="L24" i="9"/>
  <c r="L23" i="9"/>
  <c r="L22" i="9"/>
  <c r="H20" i="3" s="1"/>
  <c r="E20" i="3" s="1"/>
  <c r="L21" i="9"/>
  <c r="L20" i="9"/>
  <c r="L19" i="9"/>
  <c r="L18" i="9"/>
  <c r="L17" i="9"/>
  <c r="L16" i="9"/>
  <c r="L15" i="9"/>
  <c r="L14" i="9"/>
  <c r="H12" i="3" s="1"/>
  <c r="E12" i="3" s="1"/>
  <c r="L13" i="9"/>
  <c r="L12" i="9"/>
  <c r="L11" i="9"/>
  <c r="L10" i="9"/>
  <c r="L9" i="9"/>
  <c r="L8" i="9"/>
  <c r="L7" i="9"/>
  <c r="L6" i="9"/>
  <c r="H4" i="3" s="1"/>
  <c r="E4" i="3" s="1"/>
  <c r="L5" i="9"/>
  <c r="L4" i="9"/>
  <c r="AN26" i="8"/>
  <c r="AN25" i="8"/>
  <c r="AN24" i="8"/>
  <c r="AN23" i="8"/>
  <c r="AN22" i="8"/>
  <c r="AN21" i="8"/>
  <c r="AN20" i="8"/>
  <c r="AN19" i="8"/>
  <c r="AN18" i="8"/>
  <c r="AN17" i="8"/>
  <c r="AN16" i="8"/>
  <c r="AN15" i="8"/>
  <c r="AN14" i="8"/>
  <c r="AN13" i="8"/>
  <c r="AN12" i="8"/>
  <c r="AN11" i="8"/>
  <c r="AN10" i="8"/>
  <c r="AN9" i="8"/>
  <c r="AN8" i="8"/>
  <c r="AN7" i="8"/>
  <c r="AN6" i="8"/>
  <c r="AN5" i="8"/>
  <c r="AN4" i="8"/>
  <c r="AD26" i="6"/>
  <c r="AD25" i="6"/>
  <c r="AD24" i="6"/>
  <c r="AD23" i="6"/>
  <c r="G21" i="2" s="1"/>
  <c r="AD22" i="6"/>
  <c r="AD21" i="6"/>
  <c r="AD20" i="6"/>
  <c r="G18" i="2" s="1"/>
  <c r="AD19" i="6"/>
  <c r="G17" i="2" s="1"/>
  <c r="E17" i="2" s="1"/>
  <c r="AD18" i="6"/>
  <c r="AD17" i="6"/>
  <c r="AD16" i="6"/>
  <c r="AD15" i="6"/>
  <c r="G13" i="2" s="1"/>
  <c r="AD14" i="6"/>
  <c r="AD13" i="6"/>
  <c r="AD12" i="6"/>
  <c r="G10" i="2" s="1"/>
  <c r="AD11" i="6"/>
  <c r="G9" i="2" s="1"/>
  <c r="E9" i="2" s="1"/>
  <c r="AD10" i="6"/>
  <c r="AD9" i="6"/>
  <c r="AD8" i="6"/>
  <c r="AD7" i="6"/>
  <c r="G5" i="2" s="1"/>
  <c r="AD6" i="6"/>
  <c r="AD5" i="6"/>
  <c r="AD4" i="6"/>
  <c r="G2" i="2" s="1"/>
  <c r="AD3" i="6"/>
  <c r="R3" i="5"/>
  <c r="S26" i="4"/>
  <c r="U26" i="4" s="1"/>
  <c r="F24" i="2" s="1"/>
  <c r="E24" i="2" s="1"/>
  <c r="U25" i="4"/>
  <c r="S25" i="4"/>
  <c r="S24" i="4"/>
  <c r="U24" i="4" s="1"/>
  <c r="F22" i="2" s="1"/>
  <c r="E22" i="2" s="1"/>
  <c r="U23" i="4"/>
  <c r="F21" i="2" s="1"/>
  <c r="S23" i="4"/>
  <c r="S22" i="4"/>
  <c r="U22" i="4" s="1"/>
  <c r="F20" i="2" s="1"/>
  <c r="E20" i="2" s="1"/>
  <c r="U21" i="4"/>
  <c r="S21" i="4"/>
  <c r="S20" i="4"/>
  <c r="U20" i="4" s="1"/>
  <c r="F18" i="2" s="1"/>
  <c r="E18" i="2" s="1"/>
  <c r="U19" i="4"/>
  <c r="S19" i="4"/>
  <c r="S18" i="4"/>
  <c r="U18" i="4" s="1"/>
  <c r="F16" i="2" s="1"/>
  <c r="E16" i="2" s="1"/>
  <c r="U17" i="4"/>
  <c r="S17" i="4"/>
  <c r="S16" i="4"/>
  <c r="U16" i="4" s="1"/>
  <c r="F14" i="2" s="1"/>
  <c r="E14" i="2" s="1"/>
  <c r="U15" i="4"/>
  <c r="F13" i="2" s="1"/>
  <c r="S15" i="4"/>
  <c r="S14" i="4"/>
  <c r="U14" i="4" s="1"/>
  <c r="F12" i="2" s="1"/>
  <c r="E12" i="2" s="1"/>
  <c r="U13" i="4"/>
  <c r="S13" i="4"/>
  <c r="S12" i="4"/>
  <c r="U12" i="4" s="1"/>
  <c r="F10" i="2" s="1"/>
  <c r="E10" i="2" s="1"/>
  <c r="U11" i="4"/>
  <c r="S11" i="4"/>
  <c r="S10" i="4"/>
  <c r="U10" i="4" s="1"/>
  <c r="F8" i="2" s="1"/>
  <c r="E8" i="2" s="1"/>
  <c r="U9" i="4"/>
  <c r="S9" i="4"/>
  <c r="S8" i="4"/>
  <c r="U8" i="4" s="1"/>
  <c r="F6" i="2" s="1"/>
  <c r="E6" i="2" s="1"/>
  <c r="U7" i="4"/>
  <c r="F5" i="2" s="1"/>
  <c r="E5" i="2" s="1"/>
  <c r="S7" i="4"/>
  <c r="S6" i="4"/>
  <c r="U6" i="4" s="1"/>
  <c r="F4" i="2" s="1"/>
  <c r="E4" i="2" s="1"/>
  <c r="U5" i="4"/>
  <c r="S5" i="4"/>
  <c r="S4" i="4"/>
  <c r="U4" i="4" s="1"/>
  <c r="F2" i="2" s="1"/>
  <c r="E2" i="2" s="1"/>
  <c r="S3" i="4"/>
  <c r="R24" i="3"/>
  <c r="P24" i="3"/>
  <c r="J24" i="3"/>
  <c r="H24" i="3"/>
  <c r="E24" i="3" s="1"/>
  <c r="Q23" i="3"/>
  <c r="N23" i="3"/>
  <c r="L23" i="3"/>
  <c r="H23" i="3"/>
  <c r="N22" i="3"/>
  <c r="L22" i="3"/>
  <c r="J22" i="3"/>
  <c r="H22" i="3"/>
  <c r="R21" i="3"/>
  <c r="N21" i="3"/>
  <c r="H21" i="3"/>
  <c r="R20" i="3"/>
  <c r="R19" i="3"/>
  <c r="Q19" i="3"/>
  <c r="P19" i="3"/>
  <c r="N19" i="3"/>
  <c r="L19" i="3"/>
  <c r="H19" i="3"/>
  <c r="Q18" i="3"/>
  <c r="P18" i="3"/>
  <c r="N18" i="3"/>
  <c r="L18" i="3"/>
  <c r="J18" i="3"/>
  <c r="H18" i="3"/>
  <c r="R17" i="3"/>
  <c r="N17" i="3"/>
  <c r="L17" i="3"/>
  <c r="J17" i="3"/>
  <c r="H17" i="3"/>
  <c r="R16" i="3"/>
  <c r="N16" i="3"/>
  <c r="H16" i="3"/>
  <c r="Q15" i="3"/>
  <c r="P15" i="3"/>
  <c r="N15" i="3"/>
  <c r="L15" i="3"/>
  <c r="H15" i="3"/>
  <c r="N14" i="3"/>
  <c r="L14" i="3"/>
  <c r="J14" i="3"/>
  <c r="H14" i="3"/>
  <c r="R13" i="3"/>
  <c r="N13" i="3"/>
  <c r="H13" i="3"/>
  <c r="R12" i="3"/>
  <c r="R11" i="3"/>
  <c r="Q11" i="3"/>
  <c r="P11" i="3"/>
  <c r="N11" i="3"/>
  <c r="L11" i="3"/>
  <c r="H11" i="3"/>
  <c r="Q10" i="3"/>
  <c r="P10" i="3"/>
  <c r="N10" i="3"/>
  <c r="L10" i="3"/>
  <c r="J10" i="3"/>
  <c r="H10" i="3"/>
  <c r="R9" i="3"/>
  <c r="N9" i="3"/>
  <c r="L9" i="3"/>
  <c r="J9" i="3"/>
  <c r="H9" i="3"/>
  <c r="R8" i="3"/>
  <c r="N8" i="3"/>
  <c r="H8" i="3"/>
  <c r="Q7" i="3"/>
  <c r="P7" i="3"/>
  <c r="N7" i="3"/>
  <c r="L7" i="3"/>
  <c r="H7" i="3"/>
  <c r="N6" i="3"/>
  <c r="L6" i="3"/>
  <c r="J6" i="3"/>
  <c r="H6" i="3"/>
  <c r="R5" i="3"/>
  <c r="N5" i="3"/>
  <c r="H5" i="3"/>
  <c r="R4" i="3"/>
  <c r="R3" i="3"/>
  <c r="Q3" i="3"/>
  <c r="P3" i="3"/>
  <c r="N3" i="3"/>
  <c r="L3" i="3"/>
  <c r="H3" i="3"/>
  <c r="Q2" i="3"/>
  <c r="P2" i="3"/>
  <c r="N2" i="3"/>
  <c r="L2" i="3"/>
  <c r="J2" i="3"/>
  <c r="H2" i="3"/>
  <c r="G24" i="2"/>
  <c r="G23" i="2"/>
  <c r="F23" i="2"/>
  <c r="E23" i="2" s="1"/>
  <c r="G22" i="2"/>
  <c r="G20" i="2"/>
  <c r="G19" i="2"/>
  <c r="F19" i="2"/>
  <c r="E19" i="2" s="1"/>
  <c r="F17" i="2"/>
  <c r="G16" i="2"/>
  <c r="G15" i="2"/>
  <c r="F15" i="2"/>
  <c r="E15" i="2" s="1"/>
  <c r="G14" i="2"/>
  <c r="G12" i="2"/>
  <c r="G11" i="2"/>
  <c r="F11" i="2"/>
  <c r="E11" i="2" s="1"/>
  <c r="F9" i="2"/>
  <c r="G8" i="2"/>
  <c r="G7" i="2"/>
  <c r="F7" i="2"/>
  <c r="E7" i="2" s="1"/>
  <c r="G6" i="2"/>
  <c r="G4" i="2"/>
  <c r="G3" i="2"/>
  <c r="F3" i="2"/>
  <c r="E3" i="2" s="1"/>
  <c r="B44" i="1"/>
  <c r="B45" i="1" s="1"/>
  <c r="E38" i="1"/>
  <c r="D38" i="1"/>
  <c r="C38" i="1"/>
  <c r="E37" i="1"/>
  <c r="D37" i="1"/>
  <c r="C37" i="1"/>
  <c r="E36" i="1"/>
  <c r="D36" i="1"/>
  <c r="C36" i="1"/>
  <c r="E35" i="1"/>
  <c r="D35" i="1"/>
  <c r="C35" i="1"/>
  <c r="E34" i="1"/>
  <c r="D34" i="1"/>
  <c r="C34" i="1"/>
  <c r="E33" i="1"/>
  <c r="D33" i="1"/>
  <c r="C33" i="1"/>
  <c r="E32" i="1"/>
  <c r="D32" i="1"/>
  <c r="C32" i="1"/>
  <c r="E31" i="1"/>
  <c r="D31" i="1"/>
  <c r="C31" i="1"/>
  <c r="E30" i="1"/>
  <c r="D30" i="1"/>
  <c r="C30" i="1"/>
  <c r="E29" i="1"/>
  <c r="D29" i="1"/>
  <c r="C29" i="1"/>
  <c r="E28" i="1"/>
  <c r="D28" i="1"/>
  <c r="C28" i="1"/>
  <c r="E27" i="1"/>
  <c r="D27" i="1"/>
  <c r="C27" i="1"/>
  <c r="E26" i="1"/>
  <c r="D26" i="1"/>
  <c r="C26" i="1"/>
  <c r="E25" i="1"/>
  <c r="D25" i="1"/>
  <c r="C25" i="1"/>
  <c r="E24" i="1"/>
  <c r="D24" i="1"/>
  <c r="C24" i="1"/>
  <c r="E23" i="1"/>
  <c r="D23" i="1"/>
  <c r="C23" i="1"/>
  <c r="E22" i="1"/>
  <c r="D22" i="1"/>
  <c r="C22" i="1"/>
  <c r="E21" i="1"/>
  <c r="D21" i="1"/>
  <c r="C21" i="1"/>
  <c r="E20" i="1"/>
  <c r="D20" i="1"/>
  <c r="C20" i="1"/>
  <c r="E19" i="1"/>
  <c r="D19" i="1"/>
  <c r="C19" i="1"/>
  <c r="E18" i="1"/>
  <c r="D18" i="1"/>
  <c r="C18" i="1"/>
  <c r="E17" i="1"/>
  <c r="D17" i="1"/>
  <c r="C17" i="1"/>
  <c r="E16" i="1"/>
  <c r="D16" i="1"/>
  <c r="C16" i="1"/>
  <c r="E15" i="1"/>
  <c r="D15" i="1"/>
  <c r="C15" i="1"/>
  <c r="E14" i="1"/>
  <c r="D14" i="1"/>
  <c r="C14" i="1"/>
  <c r="E13" i="1"/>
  <c r="D13" i="1"/>
  <c r="C13" i="1"/>
  <c r="D42" i="1" s="1"/>
  <c r="D43" i="1" s="1"/>
  <c r="E12" i="1"/>
  <c r="D12" i="1"/>
  <c r="C12" i="1"/>
  <c r="E11" i="1"/>
  <c r="D11" i="1"/>
  <c r="C11" i="1"/>
  <c r="E10" i="1"/>
  <c r="D10" i="1"/>
  <c r="C10" i="1"/>
  <c r="E9" i="1"/>
  <c r="D9" i="1"/>
  <c r="C9" i="1"/>
  <c r="E8" i="1"/>
  <c r="E46" i="1" s="1"/>
  <c r="E47" i="1" s="1"/>
  <c r="D8" i="1"/>
  <c r="E44" i="1" s="1"/>
  <c r="E45" i="1" s="1"/>
  <c r="C8" i="1"/>
  <c r="B42" i="1" s="1"/>
  <c r="B43" i="1" l="1"/>
  <c r="E21" i="2"/>
  <c r="E13" i="2"/>
  <c r="C42" i="1"/>
  <c r="C43" i="1" s="1"/>
  <c r="E42" i="1"/>
  <c r="E43" i="1" s="1"/>
  <c r="C44" i="1"/>
  <c r="C45" i="1" s="1"/>
  <c r="D44" i="1"/>
  <c r="D45" i="1" s="1"/>
  <c r="B46" i="1"/>
  <c r="C46" i="1"/>
  <c r="C47" i="1" s="1"/>
  <c r="D46" i="1"/>
  <c r="D47" i="1" s="1"/>
  <c r="F44" i="1" l="1"/>
  <c r="F45" i="1" s="1"/>
  <c r="F42" i="1"/>
  <c r="F43" i="1" s="1"/>
  <c r="F46" i="1"/>
  <c r="F47" i="1" s="1"/>
  <c r="B4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300-000001000000}">
      <text>
        <r>
          <rPr>
            <sz val="10"/>
            <color rgb="FF000000"/>
            <rFont val="Arial"/>
          </rPr>
          <t>No hay información que respalde la generación de ideas.</t>
        </r>
      </text>
    </comment>
    <comment ref="H4" authorId="0" shapeId="0" xr:uid="{00000000-0006-0000-0300-000002000000}">
      <text>
        <r>
          <rPr>
            <sz val="10"/>
            <color rgb="FF000000"/>
            <rFont val="Arial"/>
          </rPr>
          <t>No descartan ninguna idea.</t>
        </r>
      </text>
    </comment>
    <comment ref="P4" authorId="0" shapeId="0" xr:uid="{00000000-0006-0000-0300-000003000000}">
      <text>
        <r>
          <rPr>
            <sz val="10"/>
            <color rgb="FF000000"/>
            <rFont val="Arial"/>
          </rPr>
          <t>Faltan las pruebas</t>
        </r>
      </text>
    </comment>
    <comment ref="Q4" authorId="0" shapeId="0" xr:uid="{00000000-0006-0000-0300-000004000000}">
      <text>
        <r>
          <rPr>
            <sz val="10"/>
            <color rgb="FF000000"/>
            <rFont val="Arial"/>
          </rPr>
          <t xml:space="preserve">
</t>
        </r>
      </text>
    </comment>
    <comment ref="M6" authorId="0" shapeId="0" xr:uid="{00000000-0006-0000-0300-000005000000}">
      <text>
        <r>
          <rPr>
            <sz val="10"/>
            <color rgb="FF000000"/>
            <rFont val="Arial"/>
          </rPr>
          <t>No están bien definidas las entradas en ninguno de los TAD.
incongruencias en el tamaño de las estructuras.</t>
        </r>
      </text>
    </comment>
    <comment ref="O6" authorId="0" shapeId="0" xr:uid="{00000000-0006-0000-0300-000006000000}">
      <text>
        <r>
          <rPr>
            <sz val="10"/>
            <color rgb="FF000000"/>
            <rFont val="Arial"/>
          </rPr>
          <t>No cumple con el mínimo de casos de prueba.</t>
        </r>
      </text>
    </comment>
    <comment ref="P6" authorId="0" shapeId="0" xr:uid="{00000000-0006-0000-0300-000007000000}">
      <text>
        <r>
          <rPr>
            <sz val="10"/>
            <color rgb="FF000000"/>
            <rFont val="Arial"/>
          </rPr>
          <t>Faltan casos por probar.</t>
        </r>
      </text>
    </comment>
    <comment ref="F7" authorId="0" shapeId="0" xr:uid="{00000000-0006-0000-0300-000008000000}">
      <text>
        <r>
          <rPr>
            <sz val="10"/>
            <color rgb="FF000000"/>
            <rFont val="Arial"/>
          </rPr>
          <t>No hay información sobre métodos de ordenamiento o funcionalidades del negocio.</t>
        </r>
      </text>
    </comment>
    <comment ref="M7" authorId="0" shapeId="0" xr:uid="{00000000-0006-0000-0300-000009000000}">
      <text>
        <r>
          <rPr>
            <sz val="10"/>
            <color rgb="FF000000"/>
            <rFont val="Arial"/>
          </rPr>
          <t>incongruencias en el tamaño de las estructuras.</t>
        </r>
      </text>
    </comment>
    <comment ref="P7" authorId="0" shapeId="0" xr:uid="{00000000-0006-0000-0300-00000A000000}">
      <text>
        <r>
          <rPr>
            <sz val="10"/>
            <color rgb="FF000000"/>
            <rFont val="Arial"/>
          </rPr>
          <t>Faltan casos por probar.</t>
        </r>
      </text>
    </comment>
    <comment ref="Q7" authorId="0" shapeId="0" xr:uid="{00000000-0006-0000-0300-00000B000000}">
      <text>
        <r>
          <rPr>
            <sz val="10"/>
            <color rgb="FF000000"/>
            <rFont val="Arial"/>
          </rPr>
          <t xml:space="preserve">Excepciones no controladas.
No es posible utilizar todos los algoritmos de ordenamiento.
</t>
        </r>
      </text>
    </comment>
    <comment ref="F9" authorId="0" shapeId="0" xr:uid="{00000000-0006-0000-0300-00000C000000}">
      <text>
        <r>
          <rPr>
            <sz val="10"/>
            <color rgb="FF000000"/>
            <rFont val="Arial"/>
          </rPr>
          <t>No incluyen los elementos teóricos vistos en clase. (estructuras de datos)</t>
        </r>
      </text>
    </comment>
    <comment ref="G9" authorId="0" shapeId="0" xr:uid="{00000000-0006-0000-0300-00000D000000}">
      <text>
        <r>
          <rPr>
            <sz val="10"/>
            <color rgb="FF000000"/>
            <rFont val="Arial"/>
          </rPr>
          <t>Son ideas muy generales que hablan del despliegue y no de la solución como tal del problema.</t>
        </r>
      </text>
    </comment>
    <comment ref="H9" authorId="0" shapeId="0" xr:uid="{00000000-0006-0000-0300-00000E000000}">
      <text>
        <r>
          <rPr>
            <sz val="10"/>
            <color rgb="FF000000"/>
            <rFont val="Arial"/>
          </rPr>
          <t>Justifican el porqué 2 de las ideas planteadas son buenas, pero no por qué se descartan las otras. La única justificación sobre el descarte de ideas no es específica y se encuentra en la fase 5.</t>
        </r>
      </text>
    </comment>
    <comment ref="I9" authorId="0" shapeId="0" xr:uid="{00000000-0006-0000-0300-00000F000000}">
      <text>
        <r>
          <rPr>
            <sz val="10"/>
            <color rgb="FF000000"/>
            <rFont val="Arial"/>
          </rPr>
          <t>No definen criterios de evaluación.</t>
        </r>
      </text>
    </comment>
    <comment ref="M9" authorId="0" shapeId="0" xr:uid="{00000000-0006-0000-0300-000010000000}">
      <text>
        <r>
          <rPr>
            <sz val="10"/>
            <color rgb="FF000000"/>
            <rFont val="Arial"/>
          </rPr>
          <t>Queue:
- La estructura no está bien definida, nada indica que puedan agregarse múltiples elementos. 
- No le cambiaron el nombre.
- Faltan invariantes
Stack:
- Incongruencia respecto al tamaño de la estructura.
Hashtable:
- Redundancia (i e Z+ ^ i&gt;0)
- Utilizan conceptos que no son necesarios y tampoco definen.</t>
        </r>
      </text>
    </comment>
    <comment ref="O9" authorId="0" shapeId="0" xr:uid="{00000000-0006-0000-0300-000011000000}">
      <text>
        <r>
          <rPr>
            <sz val="10"/>
            <color rgb="FF000000"/>
            <rFont val="Arial"/>
          </rPr>
          <t>Faltan varios métodos y ninguno cumple con los tres casos de prueba.</t>
        </r>
      </text>
    </comment>
    <comment ref="P9" authorId="0" shapeId="0" xr:uid="{00000000-0006-0000-0300-000012000000}">
      <text>
        <r>
          <rPr>
            <sz val="10"/>
            <color rgb="FF000000"/>
            <rFont val="Arial"/>
          </rPr>
          <t>Faltan varios casos de prueba.</t>
        </r>
      </text>
    </comment>
    <comment ref="G10" authorId="0" shapeId="0" xr:uid="{00000000-0006-0000-0300-000013000000}">
      <text>
        <r>
          <rPr>
            <sz val="10"/>
            <color rgb="FF000000"/>
            <rFont val="Arial"/>
          </rPr>
          <t>No hay información que respalde la generación de ideas.</t>
        </r>
      </text>
    </comment>
    <comment ref="H10" authorId="0" shapeId="0" xr:uid="{00000000-0006-0000-0300-000014000000}">
      <text>
        <r>
          <rPr>
            <sz val="10"/>
            <color rgb="FF000000"/>
            <rFont val="Arial"/>
          </rPr>
          <t>No descartan ninguna idea.</t>
        </r>
      </text>
    </comment>
    <comment ref="P10" authorId="0" shapeId="0" xr:uid="{00000000-0006-0000-0300-000015000000}">
      <text>
        <r>
          <rPr>
            <sz val="10"/>
            <color rgb="FF000000"/>
            <rFont val="Arial"/>
          </rPr>
          <t>Faltan las pruebas</t>
        </r>
      </text>
    </comment>
    <comment ref="Q10" authorId="0" shapeId="0" xr:uid="{00000000-0006-0000-0300-000016000000}">
      <text>
        <r>
          <rPr>
            <sz val="10"/>
            <color rgb="FF000000"/>
            <rFont val="Arial"/>
          </rPr>
          <t xml:space="preserve">
</t>
        </r>
      </text>
    </comment>
    <comment ref="F11" authorId="0" shapeId="0" xr:uid="{00000000-0006-0000-0300-000017000000}">
      <text>
        <r>
          <rPr>
            <sz val="10"/>
            <color rgb="FF000000"/>
            <rFont val="Arial"/>
          </rPr>
          <t>No incluyen los elementos teóricos vistos en clase. (estructuras de datos)</t>
        </r>
      </text>
    </comment>
    <comment ref="G11" authorId="0" shapeId="0" xr:uid="{00000000-0006-0000-0300-000018000000}">
      <text>
        <r>
          <rPr>
            <sz val="10"/>
            <color rgb="FF000000"/>
            <rFont val="Arial"/>
          </rPr>
          <t>Son ideas muy generales que hablan del despliegue y no de la solución como tal del problema.</t>
        </r>
      </text>
    </comment>
    <comment ref="H11" authorId="0" shapeId="0" xr:uid="{00000000-0006-0000-0300-000019000000}">
      <text>
        <r>
          <rPr>
            <sz val="10"/>
            <color rgb="FF000000"/>
            <rFont val="Arial"/>
          </rPr>
          <t>Justifican el porqué 2 de las ideas planteadas son buenas, pero no por qué se descartan las otras. La única justificación sobre el descarte de ideas no es específica y se encuentra en la fase 5.</t>
        </r>
      </text>
    </comment>
    <comment ref="I11" authorId="0" shapeId="0" xr:uid="{00000000-0006-0000-0300-00001A000000}">
      <text>
        <r>
          <rPr>
            <sz val="10"/>
            <color rgb="FF000000"/>
            <rFont val="Arial"/>
          </rPr>
          <t>No definen criterios de evaluación.</t>
        </r>
      </text>
    </comment>
    <comment ref="L11" authorId="0" shapeId="0" xr:uid="{00000000-0006-0000-0300-00001B000000}">
      <text>
        <r>
          <rPr>
            <sz val="10"/>
            <color rgb="FF000000"/>
            <rFont val="Arial"/>
          </rPr>
          <t>La mayoría de comentarios son muy ambiguos y no resumen adecuadamente el trabajo realizado.</t>
        </r>
      </text>
    </comment>
    <comment ref="M11" authorId="0" shapeId="0" xr:uid="{00000000-0006-0000-0300-00001C000000}">
      <text>
        <r>
          <rPr>
            <sz val="10"/>
            <color rgb="FF000000"/>
            <rFont val="Arial"/>
          </rPr>
          <t>Queue:
- La estructura no está bien definida, nada indica que puedan agregarse múltiples elementos. 
- No le cambiaron el nombre.
- Faltan invariantes
Stack:
- Incongruencia respecto al tamaño de la estructura.
Hashtable:
- Redundancia (i e Z+ ^ i&gt;0)
- Utilizan conceptos que no son necesarios y tampoco definen.</t>
        </r>
      </text>
    </comment>
    <comment ref="O11" authorId="0" shapeId="0" xr:uid="{00000000-0006-0000-0300-00001D000000}">
      <text>
        <r>
          <rPr>
            <sz val="10"/>
            <color rgb="FF000000"/>
            <rFont val="Arial"/>
          </rPr>
          <t>Faltan varios métodos y ninguno cumple con los tres casos de prueba.</t>
        </r>
      </text>
    </comment>
    <comment ref="P11" authorId="0" shapeId="0" xr:uid="{00000000-0006-0000-0300-00001E000000}">
      <text>
        <r>
          <rPr>
            <sz val="10"/>
            <color rgb="FF000000"/>
            <rFont val="Arial"/>
          </rPr>
          <t>Faltan varios casos de prueba.</t>
        </r>
      </text>
    </comment>
    <comment ref="M12" authorId="0" shapeId="0" xr:uid="{00000000-0006-0000-0300-00001F000000}">
      <text>
        <r>
          <rPr>
            <sz val="10"/>
            <color rgb="FF000000"/>
            <rFont val="Arial"/>
          </rPr>
          <t>Ambigüedad en la definición de las estructuras.
No utiliza lenguaje matemático en la descripción de las operaciones.</t>
        </r>
      </text>
    </comment>
    <comment ref="N12" authorId="0" shapeId="0" xr:uid="{00000000-0006-0000-0300-000020000000}">
      <text>
        <r>
          <rPr>
            <sz val="10"/>
            <color rgb="FF000000"/>
            <rFont val="Arial"/>
          </rPr>
          <t>Hay acoplamiento con el uso de interfaces.
Clase T vacía e innecesaria.</t>
        </r>
      </text>
    </comment>
    <comment ref="O12" authorId="0" shapeId="0" xr:uid="{00000000-0006-0000-0300-000021000000}">
      <text>
        <r>
          <rPr>
            <sz val="10"/>
            <color rgb="FF000000"/>
            <rFont val="Arial"/>
          </rPr>
          <t>No cumple con el mínimo de casos de prueba.</t>
        </r>
      </text>
    </comment>
    <comment ref="F13" authorId="0" shapeId="0" xr:uid="{00000000-0006-0000-0300-000022000000}">
      <text>
        <r>
          <rPr>
            <sz val="10"/>
            <color rgb="FF000000"/>
            <rFont val="Arial"/>
          </rPr>
          <t>No hay información sobre métodos de ordenamiento o funcionalidades del negocio.</t>
        </r>
      </text>
    </comment>
    <comment ref="M13" authorId="0" shapeId="0" xr:uid="{00000000-0006-0000-0300-000023000000}">
      <text>
        <r>
          <rPr>
            <sz val="10"/>
            <color rgb="FF000000"/>
            <rFont val="Arial"/>
          </rPr>
          <t>incongruencias en el tamaño de las estructuras.</t>
        </r>
      </text>
    </comment>
    <comment ref="P13" authorId="0" shapeId="0" xr:uid="{00000000-0006-0000-0300-000024000000}">
      <text>
        <r>
          <rPr>
            <sz val="10"/>
            <color rgb="FF000000"/>
            <rFont val="Arial"/>
          </rPr>
          <t>Faltan casos por probar.</t>
        </r>
      </text>
    </comment>
    <comment ref="Q13" authorId="0" shapeId="0" xr:uid="{00000000-0006-0000-0300-000025000000}">
      <text>
        <r>
          <rPr>
            <sz val="10"/>
            <color rgb="FF000000"/>
            <rFont val="Arial"/>
          </rPr>
          <t xml:space="preserve">Excepciones no controladas.
No es posible utilizar todos los algoritmos de ordenamiento.
</t>
        </r>
      </text>
    </comment>
    <comment ref="G14" authorId="0" shapeId="0" xr:uid="{00000000-0006-0000-0300-000026000000}">
      <text>
        <r>
          <rPr>
            <sz val="10"/>
            <color rgb="FF000000"/>
            <rFont val="Arial"/>
          </rPr>
          <t>Son ideas muy generales que hablan del despliegue y no de la solución como tal del problema.</t>
        </r>
      </text>
    </comment>
    <comment ref="L14" authorId="0" shapeId="0" xr:uid="{00000000-0006-0000-0300-000027000000}">
      <text>
        <r>
          <rPr>
            <sz val="10"/>
            <color rgb="FF000000"/>
            <rFont val="Arial"/>
          </rPr>
          <t>No registra comentarios por cada sesión de trabajo.
El comentario no describe el trabajo realizado.</t>
        </r>
      </text>
    </comment>
    <comment ref="O14" authorId="0" shapeId="0" xr:uid="{00000000-0006-0000-0300-000028000000}">
      <text>
        <r>
          <rPr>
            <sz val="10"/>
            <color rgb="FF000000"/>
            <rFont val="Arial"/>
          </rPr>
          <t>No cumple con el mínimo de casos de prueba.</t>
        </r>
      </text>
    </comment>
    <comment ref="F15" authorId="0" shapeId="0" xr:uid="{00000000-0006-0000-0300-000029000000}">
      <text>
        <r>
          <rPr>
            <sz val="10"/>
            <color rgb="FF000000"/>
            <rFont val="Arial"/>
          </rPr>
          <t>No incluyen los elementos teóricos vistos en clase. (estructuras de datos)</t>
        </r>
      </text>
    </comment>
    <comment ref="G15" authorId="0" shapeId="0" xr:uid="{00000000-0006-0000-0300-00002A000000}">
      <text>
        <r>
          <rPr>
            <sz val="10"/>
            <color rgb="FF000000"/>
            <rFont val="Arial"/>
          </rPr>
          <t>Son ideas muy generales que hablan del despliegue y no de la solución como tal del problema.</t>
        </r>
      </text>
    </comment>
    <comment ref="H15" authorId="0" shapeId="0" xr:uid="{00000000-0006-0000-0300-00002B000000}">
      <text>
        <r>
          <rPr>
            <sz val="10"/>
            <color rgb="FF000000"/>
            <rFont val="Arial"/>
          </rPr>
          <t>Justifican el porqué 2 de las ideas planteadas son buenas, pero no por qué se descartan las otras. La única justificación sobre el descarte de ideas no es específica y se encuentra en la fase 5.</t>
        </r>
      </text>
    </comment>
    <comment ref="I15" authorId="0" shapeId="0" xr:uid="{00000000-0006-0000-0300-00002C000000}">
      <text>
        <r>
          <rPr>
            <sz val="10"/>
            <color rgb="FF000000"/>
            <rFont val="Arial"/>
          </rPr>
          <t>No definen criterios de evaluación.</t>
        </r>
      </text>
    </comment>
    <comment ref="M15" authorId="0" shapeId="0" xr:uid="{00000000-0006-0000-0300-00002D000000}">
      <text>
        <r>
          <rPr>
            <sz val="10"/>
            <color rgb="FF000000"/>
            <rFont val="Arial"/>
          </rPr>
          <t>Queue:
- La estructura no está bien definida, nada indica que puedan agregarse múltiples elementos. 
- No le cambiaron el nombre.
- Faltan invariantes
Stack:
- Incongruencia respecto al tamaño de la estructura.
Hashtable:
- Redundancia (i e Z+ ^ i&gt;0)
- Utilizan conceptos que no son necesarios y tampoco definen.</t>
        </r>
      </text>
    </comment>
    <comment ref="O15" authorId="0" shapeId="0" xr:uid="{00000000-0006-0000-0300-00002E000000}">
      <text>
        <r>
          <rPr>
            <sz val="10"/>
            <color rgb="FF000000"/>
            <rFont val="Arial"/>
          </rPr>
          <t>Faltan varios métodos y ninguno cumple con los tres casos de prueba.</t>
        </r>
      </text>
    </comment>
    <comment ref="P15" authorId="0" shapeId="0" xr:uid="{00000000-0006-0000-0300-00002F000000}">
      <text>
        <r>
          <rPr>
            <sz val="10"/>
            <color rgb="FF000000"/>
            <rFont val="Arial"/>
          </rPr>
          <t>Faltan varios casos de prueba.</t>
        </r>
      </text>
    </comment>
    <comment ref="M16" authorId="0" shapeId="0" xr:uid="{00000000-0006-0000-0300-000030000000}">
      <text>
        <r>
          <rPr>
            <sz val="10"/>
            <color rgb="FF000000"/>
            <rFont val="Arial"/>
          </rPr>
          <t>No están bien definidas las entradas en ninguno de los TAD.
incongruencias en el tamaño de las estructuras.</t>
        </r>
      </text>
    </comment>
    <comment ref="O16" authorId="0" shapeId="0" xr:uid="{00000000-0006-0000-0300-000031000000}">
      <text>
        <r>
          <rPr>
            <sz val="10"/>
            <color rgb="FF000000"/>
            <rFont val="Arial"/>
          </rPr>
          <t>No cumple con el mínimo de casos de prueba.</t>
        </r>
      </text>
    </comment>
    <comment ref="P16" authorId="0" shapeId="0" xr:uid="{00000000-0006-0000-0300-000032000000}">
      <text>
        <r>
          <rPr>
            <sz val="10"/>
            <color rgb="FF000000"/>
            <rFont val="Arial"/>
          </rPr>
          <t>Faltan casos por probar.</t>
        </r>
      </text>
    </comment>
    <comment ref="M18" authorId="0" shapeId="0" xr:uid="{00000000-0006-0000-0300-000033000000}">
      <text>
        <r>
          <rPr>
            <sz val="10"/>
            <color rgb="FF000000"/>
            <rFont val="Arial"/>
          </rPr>
          <t>No están bien definidas las entradas en ninguno de los TAD.
incongruencias en el tamaño de las estructuras.</t>
        </r>
      </text>
    </comment>
    <comment ref="O18" authorId="0" shapeId="0" xr:uid="{00000000-0006-0000-0300-000034000000}">
      <text>
        <r>
          <rPr>
            <sz val="10"/>
            <color rgb="FF000000"/>
            <rFont val="Arial"/>
          </rPr>
          <t>No cumple con el mínimo de casos de prueba.</t>
        </r>
      </text>
    </comment>
    <comment ref="P18" authorId="0" shapeId="0" xr:uid="{00000000-0006-0000-0300-000035000000}">
      <text>
        <r>
          <rPr>
            <sz val="10"/>
            <color rgb="FF000000"/>
            <rFont val="Arial"/>
          </rPr>
          <t>Faltan casos por probar.</t>
        </r>
      </text>
    </comment>
    <comment ref="F19" authorId="0" shapeId="0" xr:uid="{00000000-0006-0000-0300-000036000000}">
      <text>
        <r>
          <rPr>
            <sz val="10"/>
            <color rgb="FF000000"/>
            <rFont val="Arial"/>
          </rPr>
          <t>No incluyen los elementos teóricos vistos en clase. (estructuras de datos)</t>
        </r>
      </text>
    </comment>
    <comment ref="G19" authorId="0" shapeId="0" xr:uid="{00000000-0006-0000-0300-000037000000}">
      <text>
        <r>
          <rPr>
            <sz val="10"/>
            <color rgb="FF000000"/>
            <rFont val="Arial"/>
          </rPr>
          <t>Son ideas muy generales que hablan del despliegue y no de la solución como tal del problema.</t>
        </r>
      </text>
    </comment>
    <comment ref="H19" authorId="0" shapeId="0" xr:uid="{00000000-0006-0000-0300-000038000000}">
      <text>
        <r>
          <rPr>
            <sz val="10"/>
            <color rgb="FF000000"/>
            <rFont val="Arial"/>
          </rPr>
          <t>Justifican el porqué 2 de las ideas planteadas son buenas, pero no por qué se descartan las otras. La única justificación sobre el descarte de ideas no es específica y se encuentra en la fase 5.</t>
        </r>
      </text>
    </comment>
    <comment ref="I19" authorId="0" shapeId="0" xr:uid="{00000000-0006-0000-0300-000039000000}">
      <text>
        <r>
          <rPr>
            <sz val="10"/>
            <color rgb="FF000000"/>
            <rFont val="Arial"/>
          </rPr>
          <t>No definen criterios de evaluación.</t>
        </r>
      </text>
    </comment>
    <comment ref="K19" authorId="0" shapeId="0" xr:uid="{00000000-0006-0000-0300-00003A000000}">
      <text>
        <r>
          <rPr>
            <sz val="10"/>
            <color rgb="FF000000"/>
            <rFont val="Arial"/>
          </rPr>
          <t>No realiza la descripción de los defectos.</t>
        </r>
      </text>
    </comment>
    <comment ref="M19" authorId="0" shapeId="0" xr:uid="{00000000-0006-0000-0300-00003B000000}">
      <text>
        <r>
          <rPr>
            <sz val="10"/>
            <color rgb="FF000000"/>
            <rFont val="Arial"/>
          </rPr>
          <t>Queue:
- La estructura no está bien definida, nada indica que puedan agregarse múltiples elementos. 
- No le cambiaron el nombre.
- Faltan invariantes
Stack:
- Incongruencia respecto al tamaño de la estructura.
Hashtable:
- Redundancia (i e Z+ ^ i&gt;0)
- Utilizan conceptos que no son necesarios y tampoco definen.</t>
        </r>
      </text>
    </comment>
    <comment ref="O19" authorId="0" shapeId="0" xr:uid="{00000000-0006-0000-0300-00003C000000}">
      <text>
        <r>
          <rPr>
            <sz val="10"/>
            <color rgb="FF000000"/>
            <rFont val="Arial"/>
          </rPr>
          <t>Faltan varios métodos y ninguno cumple con los tres casos de prueba.</t>
        </r>
      </text>
    </comment>
    <comment ref="P19" authorId="0" shapeId="0" xr:uid="{00000000-0006-0000-0300-00003D000000}">
      <text>
        <r>
          <rPr>
            <sz val="10"/>
            <color rgb="FF000000"/>
            <rFont val="Arial"/>
          </rPr>
          <t>Faltan varios casos de prueba.</t>
        </r>
      </text>
    </comment>
    <comment ref="F21" authorId="0" shapeId="0" xr:uid="{00000000-0006-0000-0300-00003E000000}">
      <text>
        <r>
          <rPr>
            <sz val="10"/>
            <color rgb="FF000000"/>
            <rFont val="Arial"/>
          </rPr>
          <t>No hay información sobre métodos de ordenamiento o funcionalidades del negocio.</t>
        </r>
      </text>
    </comment>
    <comment ref="M21" authorId="0" shapeId="0" xr:uid="{00000000-0006-0000-0300-00003F000000}">
      <text>
        <r>
          <rPr>
            <sz val="10"/>
            <color rgb="FF000000"/>
            <rFont val="Arial"/>
          </rPr>
          <t>incongruencias en el tamaño de las estructuras.</t>
        </r>
      </text>
    </comment>
    <comment ref="P21" authorId="0" shapeId="0" xr:uid="{00000000-0006-0000-0300-000040000000}">
      <text>
        <r>
          <rPr>
            <sz val="10"/>
            <color rgb="FF000000"/>
            <rFont val="Arial"/>
          </rPr>
          <t>Faltan casos por probar.</t>
        </r>
      </text>
    </comment>
    <comment ref="Q21" authorId="0" shapeId="0" xr:uid="{00000000-0006-0000-0300-000041000000}">
      <text>
        <r>
          <rPr>
            <sz val="10"/>
            <color rgb="FF000000"/>
            <rFont val="Arial"/>
          </rPr>
          <t xml:space="preserve">Excepciones no controladas.
No es posible utilizar todos los algoritmos de ordenamiento.
</t>
        </r>
      </text>
    </comment>
    <comment ref="G22" authorId="0" shapeId="0" xr:uid="{00000000-0006-0000-0300-000042000000}">
      <text>
        <r>
          <rPr>
            <sz val="10"/>
            <color rgb="FF000000"/>
            <rFont val="Arial"/>
          </rPr>
          <t>Son ideas muy generales que hablan del despliegue y no de la solución como tal del problema.</t>
        </r>
      </text>
    </comment>
    <comment ref="O22" authorId="0" shapeId="0" xr:uid="{00000000-0006-0000-0300-000043000000}">
      <text>
        <r>
          <rPr>
            <sz val="10"/>
            <color rgb="FF000000"/>
            <rFont val="Arial"/>
          </rPr>
          <t>No cumple con el mínimo de casos de prueba.</t>
        </r>
      </text>
    </comment>
    <comment ref="G23" authorId="0" shapeId="0" xr:uid="{00000000-0006-0000-0300-000044000000}">
      <text>
        <r>
          <rPr>
            <sz val="10"/>
            <color rgb="FF000000"/>
            <rFont val="Arial"/>
          </rPr>
          <t>No hay información que respalde la generación de ideas.</t>
        </r>
      </text>
    </comment>
    <comment ref="H23" authorId="0" shapeId="0" xr:uid="{00000000-0006-0000-0300-000045000000}">
      <text>
        <r>
          <rPr>
            <sz val="10"/>
            <color rgb="FF000000"/>
            <rFont val="Arial"/>
          </rPr>
          <t>No descartan ninguna idea.</t>
        </r>
      </text>
    </comment>
    <comment ref="P23" authorId="0" shapeId="0" xr:uid="{00000000-0006-0000-0300-000046000000}">
      <text>
        <r>
          <rPr>
            <sz val="10"/>
            <color rgb="FF000000"/>
            <rFont val="Arial"/>
          </rPr>
          <t>Faltan las pruebas</t>
        </r>
      </text>
    </comment>
    <comment ref="Q23" authorId="0" shapeId="0" xr:uid="{00000000-0006-0000-0300-000047000000}">
      <text>
        <r>
          <rPr>
            <sz val="10"/>
            <color rgb="FF000000"/>
            <rFont val="Arial"/>
          </rPr>
          <t xml:space="preserve">
</t>
        </r>
      </text>
    </comment>
    <comment ref="G24" authorId="0" shapeId="0" xr:uid="{00000000-0006-0000-0300-000048000000}">
      <text>
        <r>
          <rPr>
            <sz val="10"/>
            <color rgb="FF000000"/>
            <rFont val="Arial"/>
          </rPr>
          <t>Son ideas muy generales que hablan del despliegue y no de la solución como tal del problema.</t>
        </r>
      </text>
    </comment>
    <comment ref="O24" authorId="0" shapeId="0" xr:uid="{00000000-0006-0000-0300-000049000000}">
      <text>
        <r>
          <rPr>
            <sz val="10"/>
            <color rgb="FF000000"/>
            <rFont val="Arial"/>
          </rPr>
          <t>No cumple con el mínimo de casos de prueba.</t>
        </r>
      </text>
    </comment>
    <comment ref="G26" authorId="0" shapeId="0" xr:uid="{00000000-0006-0000-0300-00004A000000}">
      <text>
        <r>
          <rPr>
            <sz val="10"/>
            <color rgb="FF000000"/>
            <rFont val="Arial"/>
          </rPr>
          <t>Son ideas muy generales que hablan del despliegue y no de la solución como tal del problema.</t>
        </r>
      </text>
    </comment>
    <comment ref="O26" authorId="0" shapeId="0" xr:uid="{00000000-0006-0000-0300-00004B000000}">
      <text>
        <r>
          <rPr>
            <sz val="10"/>
            <color rgb="FF000000"/>
            <rFont val="Arial"/>
          </rPr>
          <t>No cumple con el mínimo de casos de prueba.</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G18" authorId="0" shapeId="0" xr:uid="{00000000-0006-0000-1100-000001000000}">
      <text>
        <r>
          <rPr>
            <sz val="10"/>
            <color rgb="FF000000"/>
            <rFont val="Arial"/>
          </rPr>
          <t>No presentó.</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E14" authorId="0" shapeId="0" xr:uid="{00000000-0006-0000-1300-000001000000}">
      <text>
        <r>
          <rPr>
            <sz val="10"/>
            <color rgb="FF000000"/>
            <rFont val="Arial"/>
          </rPr>
          <t>Los costos son despreciables.</t>
        </r>
      </text>
    </comment>
    <comment ref="G14" authorId="0" shapeId="0" xr:uid="{00000000-0006-0000-1300-000002000000}">
      <text>
        <r>
          <rPr>
            <sz val="10"/>
            <color rgb="FF000000"/>
            <rFont val="Arial"/>
          </rPr>
          <t>No realizó.</t>
        </r>
      </text>
    </comment>
    <comment ref="I14" authorId="0" shapeId="0" xr:uid="{00000000-0006-0000-1300-000003000000}">
      <text>
        <r>
          <rPr>
            <sz val="10"/>
            <color rgb="FF000000"/>
            <rFont val="Arial"/>
          </rPr>
          <t>El análisis es en términos de espacio, no de cantidad de bytes o bits. Faltó tener en cuenta los arreglos A y B que eran entradas del algoritmo.</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E14" authorId="0" shapeId="0" xr:uid="{00000000-0006-0000-1500-000001000000}">
      <text>
        <r>
          <rPr>
            <sz val="10"/>
            <color rgb="FF000000"/>
            <rFont val="Arial"/>
          </rPr>
          <t>Mezcla la representación con los invariantes y termina sin declarar de manera completa ambos. Algunos métodos no son correctamente descritos, por ejemplo, eliminar elemento es modificadora, el nombre de la operación constructora no deja claro que lo sea y deja por fuera operaciones básicas de conjuntos como unión, intersección y resta...</t>
        </r>
      </text>
    </comment>
    <comment ref="E21" authorId="0" shapeId="0" xr:uid="{00000000-0006-0000-1500-000002000000}">
      <text>
        <r>
          <rPr>
            <sz val="10"/>
            <color rgb="FF000000"/>
            <rFont val="Arial"/>
          </rPr>
          <t>Es un TAD para un conjunto en general, no uno específico, igual el específico tiene muchos elementos erróneos.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Y4" authorId="0" shapeId="0" xr:uid="{00000000-0006-0000-1700-000001000000}">
      <text>
        <r>
          <rPr>
            <sz val="10"/>
            <color rgb="FF000000"/>
            <rFont val="Arial"/>
          </rPr>
          <t>Entregó entre 12:15 y 12:30 -&gt; -.5</t>
        </r>
      </text>
    </comment>
    <comment ref="AA4" authorId="0" shapeId="0" xr:uid="{00000000-0006-0000-1700-000002000000}">
      <text>
        <r>
          <rPr>
            <sz val="10"/>
            <color rgb="FF000000"/>
            <rFont val="Arial"/>
          </rPr>
          <t>Penalización por entrega tarde.</t>
        </r>
      </text>
    </comment>
    <comment ref="AA6" authorId="0" shapeId="0" xr:uid="{00000000-0006-0000-1700-000003000000}">
      <text>
        <r>
          <rPr>
            <sz val="10"/>
            <color rgb="FF000000"/>
            <rFont val="Arial"/>
          </rPr>
          <t>Penalización por entrega tarde.</t>
        </r>
      </text>
    </comment>
    <comment ref="AA7" authorId="0" shapeId="0" xr:uid="{00000000-0006-0000-1700-000004000000}">
      <text>
        <r>
          <rPr>
            <sz val="10"/>
            <color rgb="FF000000"/>
            <rFont val="Arial"/>
          </rPr>
          <t>Penalización por tiempo de entrega.</t>
        </r>
      </text>
    </comment>
    <comment ref="AA9" authorId="0" shapeId="0" xr:uid="{00000000-0006-0000-1700-000005000000}">
      <text>
        <r>
          <rPr>
            <sz val="10"/>
            <color rgb="FF000000"/>
            <rFont val="Arial"/>
          </rPr>
          <t>No realiza la lectura y escritura por consola.</t>
        </r>
      </text>
    </comment>
    <comment ref="AA10" authorId="0" shapeId="0" xr:uid="{00000000-0006-0000-1700-000006000000}">
      <text>
        <r>
          <rPr>
            <sz val="10"/>
            <color rgb="FF000000"/>
            <rFont val="Arial"/>
          </rPr>
          <t>Sólo lee la primera cadena y no siempre arroja el resultado correcto.</t>
        </r>
      </text>
    </comment>
    <comment ref="AA13" authorId="0" shapeId="0" xr:uid="{00000000-0006-0000-1700-000007000000}">
      <text>
        <r>
          <rPr>
            <sz val="10"/>
            <color rgb="FF000000"/>
            <rFont val="Arial"/>
          </rPr>
          <t>No presentó.</t>
        </r>
      </text>
    </comment>
    <comment ref="Y14" authorId="0" shapeId="0" xr:uid="{00000000-0006-0000-1700-000008000000}">
      <text>
        <r>
          <rPr>
            <sz val="10"/>
            <color rgb="FF000000"/>
            <rFont val="Arial"/>
          </rPr>
          <t>Por falta de un i++ en el while que leía las líneas el programa no funcionaba correctamente y arrojaba un error. Con esta línea funcionaba correctamentel.</t>
        </r>
      </text>
    </comment>
    <comment ref="AA15" authorId="0" shapeId="0" xr:uid="{00000000-0006-0000-1700-000009000000}">
      <text>
        <r>
          <rPr>
            <sz val="10"/>
            <color rgb="FF000000"/>
            <rFont val="Arial"/>
          </rPr>
          <t>Errores de compilación (evalúa un if con un pop).</t>
        </r>
      </text>
    </comment>
    <comment ref="AA16" authorId="0" shapeId="0" xr:uid="{00000000-0006-0000-1700-00000A000000}">
      <text>
        <r>
          <rPr>
            <sz val="10"/>
            <color rgb="FF000000"/>
            <rFont val="Arial"/>
          </rPr>
          <t>No presentó.</t>
        </r>
      </text>
    </comment>
    <comment ref="AA17" authorId="0" shapeId="0" xr:uid="{00000000-0006-0000-1700-00000B000000}">
      <text>
        <r>
          <rPr>
            <sz val="10"/>
            <color rgb="FF000000"/>
            <rFont val="Arial"/>
          </rPr>
          <t>Penalización por hora de entrega.</t>
        </r>
      </text>
    </comment>
    <comment ref="AA18" authorId="0" shapeId="0" xr:uid="{00000000-0006-0000-1700-00000C000000}">
      <text>
        <r>
          <rPr>
            <sz val="10"/>
            <color rgb="FF000000"/>
            <rFont val="Arial"/>
          </rPr>
          <t>Penalización por tiempo de entrega.</t>
        </r>
      </text>
    </comment>
    <comment ref="AA19" authorId="0" shapeId="0" xr:uid="{00000000-0006-0000-1700-00000D000000}">
      <text>
        <r>
          <rPr>
            <sz val="10"/>
            <color rgb="FF000000"/>
            <rFont val="Arial"/>
          </rPr>
          <t xml:space="preserve">Errores de compilación. </t>
        </r>
      </text>
    </comment>
    <comment ref="AA20" authorId="0" shapeId="0" xr:uid="{00000000-0006-0000-1700-00000E000000}">
      <text>
        <r>
          <rPr>
            <sz val="10"/>
            <color rgb="FF000000"/>
            <rFont val="Arial"/>
          </rPr>
          <t>Penalización por tiempo de entrega.</t>
        </r>
      </text>
    </comment>
    <comment ref="AA21" authorId="0" shapeId="0" xr:uid="{00000000-0006-0000-1700-00000F000000}">
      <text>
        <r>
          <rPr>
            <sz val="10"/>
            <color rgb="FF000000"/>
            <rFont val="Arial"/>
          </rPr>
          <t>Siempre imprime "NO" o no imprime.</t>
        </r>
      </text>
    </comment>
    <comment ref="AA22" authorId="0" shapeId="0" xr:uid="{00000000-0006-0000-1700-000010000000}">
      <text>
        <r>
          <rPr>
            <sz val="10"/>
            <color rgb="FF000000"/>
            <rFont val="Arial"/>
          </rPr>
          <t>Penalización por entrega tarde.</t>
        </r>
      </text>
    </comment>
    <comment ref="AA23" authorId="0" shapeId="0" xr:uid="{00000000-0006-0000-1700-000011000000}">
      <text>
        <r>
          <rPr>
            <sz val="10"/>
            <color rgb="FF000000"/>
            <rFont val="Arial"/>
          </rPr>
          <t>Penalización por entrega tarde.</t>
        </r>
      </text>
    </comment>
    <comment ref="Y24" authorId="0" shapeId="0" xr:uid="{00000000-0006-0000-1700-000012000000}">
      <text>
        <r>
          <rPr>
            <sz val="10"/>
            <color rgb="FF000000"/>
            <rFont val="Arial"/>
          </rPr>
          <t>Por falta de un l-- en el while que leía las líneas el programa no funcionaba correctamente y arrojaba un error. Con esta línea funcionaba correctamentel.</t>
        </r>
      </text>
    </comment>
    <comment ref="AA24" authorId="0" shapeId="0" xr:uid="{00000000-0006-0000-1700-000013000000}">
      <text>
        <r>
          <rPr>
            <sz val="10"/>
            <color rgb="FF000000"/>
            <rFont val="Arial"/>
          </rPr>
          <t>Penalización por entrega tarde.</t>
        </r>
      </text>
    </comment>
    <comment ref="AA26" authorId="0" shapeId="0" xr:uid="{00000000-0006-0000-1700-000014000000}">
      <text>
        <r>
          <rPr>
            <sz val="10"/>
            <color rgb="FF000000"/>
            <rFont val="Arial"/>
          </rPr>
          <t>Penalización por entrega tarde.</t>
        </r>
      </text>
    </comment>
    <comment ref="AA28" authorId="0" shapeId="0" xr:uid="{00000000-0006-0000-1700-000015000000}">
      <text>
        <r>
          <rPr>
            <sz val="10"/>
            <color rgb="FF000000"/>
            <rFont val="Arial"/>
          </rPr>
          <t>Penalización por entrega tarde.</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s>
  <commentList>
    <comment ref="G13" authorId="0" shapeId="0" xr:uid="{00000000-0006-0000-1900-000001000000}">
      <text>
        <r>
          <rPr>
            <sz val="10"/>
            <color rgb="FF000000"/>
            <rFont val="Arial"/>
          </rPr>
          <t>No presentó.</t>
        </r>
      </text>
    </comment>
    <comment ref="E14" authorId="0" shapeId="0" xr:uid="{00000000-0006-0000-1900-000002000000}">
      <text>
        <r>
          <rPr>
            <sz val="10"/>
            <color rgb="FF000000"/>
            <rFont val="Arial"/>
          </rPr>
          <t>Los cálculos están bien, pero no demuestra una lista doblemente enlazada en la tabla ni muestra el objeto completo: Pair&lt;key, value&gt;. Los elementos, en este caso, cuando colisionan se añaden al principio de la lista.</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
  </authors>
  <commentList>
    <comment ref="I10" authorId="0" shapeId="0" xr:uid="{00000000-0006-0000-1B00-000001000000}">
      <text>
        <r>
          <rPr>
            <sz val="10"/>
            <color rgb="FF000000"/>
            <rFont val="Arial"/>
          </rPr>
          <t>No presentó.</t>
        </r>
      </text>
    </comment>
    <comment ref="I13" authorId="0" shapeId="0" xr:uid="{00000000-0006-0000-1B00-000002000000}">
      <text>
        <r>
          <rPr>
            <sz val="10"/>
            <color rgb="FF000000"/>
            <rFont val="Arial"/>
          </rPr>
          <t>No presentó.</t>
        </r>
      </text>
    </comment>
    <comment ref="G14" authorId="0" shapeId="0" xr:uid="{00000000-0006-0000-1B00-000003000000}">
      <text>
        <r>
          <rPr>
            <sz val="10"/>
            <color rgb="FF000000"/>
            <rFont val="Arial"/>
          </rPr>
          <t>No presentó.</t>
        </r>
      </text>
    </comment>
    <comment ref="I22" authorId="0" shapeId="0" xr:uid="{00000000-0006-0000-1B00-000004000000}">
      <text>
        <r>
          <rPr>
            <sz val="10"/>
            <color rgb="FF000000"/>
            <rFont val="Arial"/>
          </rPr>
          <t>No presentó.</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
  </authors>
  <commentList>
    <comment ref="Q4" authorId="0" shapeId="0" xr:uid="{00000000-0006-0000-1D00-000001000000}">
      <text>
        <r>
          <rPr>
            <sz val="10"/>
            <color rgb="FF000000"/>
            <rFont val="Arial"/>
          </rPr>
          <t>Se le restaba 0.5 por entrega tarde, pero por el bonus que cumplió se le suma 0.5.</t>
        </r>
      </text>
    </comment>
    <comment ref="O10" authorId="0" shapeId="0" xr:uid="{00000000-0006-0000-1D00-000002000000}">
      <text>
        <r>
          <rPr>
            <sz val="10"/>
            <color rgb="FF000000"/>
            <rFont val="Arial"/>
          </rPr>
          <t>No entregó.</t>
        </r>
      </text>
    </comment>
    <comment ref="O13" authorId="0" shapeId="0" xr:uid="{00000000-0006-0000-1D00-000003000000}">
      <text>
        <r>
          <rPr>
            <sz val="10"/>
            <color rgb="FF000000"/>
            <rFont val="Arial"/>
          </rPr>
          <t>No entregó.</t>
        </r>
      </text>
    </comment>
    <comment ref="O15" authorId="0" shapeId="0" xr:uid="{00000000-0006-0000-1D00-000004000000}">
      <text>
        <r>
          <rPr>
            <sz val="10"/>
            <color rgb="FF000000"/>
            <rFont val="Arial"/>
          </rPr>
          <t>No utiliza divide y vencerás, sólo simula iteración.</t>
        </r>
      </text>
    </comment>
    <comment ref="O18" authorId="0" shapeId="0" xr:uid="{00000000-0006-0000-1D00-000005000000}">
      <text>
        <r>
          <rPr>
            <sz val="10"/>
            <color rgb="FF000000"/>
            <rFont val="Arial"/>
          </rPr>
          <t>Pasan los casos, pero no es divide y vencerás, sólo simula la iteración.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
  </authors>
  <commentList>
    <comment ref="W6" authorId="0" shapeId="0" xr:uid="{00000000-0006-0000-1F00-000001000000}">
      <text>
        <r>
          <rPr>
            <sz val="10"/>
            <color rgb="FF000000"/>
            <rFont val="Arial"/>
          </rPr>
          <t>No presentó.</t>
        </r>
      </text>
    </comment>
    <comment ref="I7" authorId="0" shapeId="0" xr:uid="{00000000-0006-0000-1F00-000002000000}">
      <text>
        <r>
          <rPr>
            <sz val="10"/>
            <color rgb="FF000000"/>
            <rFont val="Arial"/>
          </rPr>
          <t>O que sea origen del menor número.</t>
        </r>
      </text>
    </comment>
    <comment ref="M7" authorId="0" shapeId="0" xr:uid="{00000000-0006-0000-1F00-000003000000}">
      <text>
        <r>
          <rPr>
            <sz val="10"/>
            <color rgb="FF000000"/>
            <rFont val="Arial"/>
          </rPr>
          <t>Grafo completo.</t>
        </r>
      </text>
    </comment>
    <comment ref="E8" authorId="0" shapeId="0" xr:uid="{00000000-0006-0000-1F00-000004000000}">
      <text>
        <r>
          <rPr>
            <sz val="10"/>
            <color rgb="FF000000"/>
            <rFont val="Arial"/>
          </rPr>
          <t>No tiene sentido que sea múltiple, con dirigido es suficiente.</t>
        </r>
      </text>
    </comment>
    <comment ref="G10" authorId="0" shapeId="0" xr:uid="{00000000-0006-0000-1F00-000005000000}">
      <text>
        <r>
          <rPr>
            <sz val="10"/>
            <color rgb="FF000000"/>
            <rFont val="Arial"/>
          </rPr>
          <t>Entendió de manera incorrecta la pregunta.</t>
        </r>
      </text>
    </comment>
    <comment ref="I10" authorId="0" shapeId="0" xr:uid="{00000000-0006-0000-1F00-000006000000}">
      <text>
        <r>
          <rPr>
            <sz val="10"/>
            <color rgb="FF000000"/>
            <rFont val="Arial"/>
          </rPr>
          <t>Entendió de manera incorrecta la pregunta.</t>
        </r>
      </text>
    </comment>
    <comment ref="M10" authorId="0" shapeId="0" xr:uid="{00000000-0006-0000-1F00-000007000000}">
      <text>
        <r>
          <rPr>
            <sz val="10"/>
            <color rgb="FF000000"/>
            <rFont val="Arial"/>
          </rPr>
          <t>Grafo completo.</t>
        </r>
      </text>
    </comment>
    <comment ref="E11" authorId="0" shapeId="0" xr:uid="{00000000-0006-0000-1F00-000008000000}">
      <text>
        <r>
          <rPr>
            <sz val="10"/>
            <color rgb="FF000000"/>
            <rFont val="Arial"/>
          </rPr>
          <t>No tiene sentido que sea múltiple, con dirigido es suficiente.</t>
        </r>
      </text>
    </comment>
    <comment ref="I11" authorId="0" shapeId="0" xr:uid="{00000000-0006-0000-1F00-000009000000}">
      <text>
        <r>
          <rPr>
            <sz val="10"/>
            <color rgb="FF000000"/>
            <rFont val="Arial"/>
          </rPr>
          <t>No es del todo respuesta a la pregunta. Aunque tiene una noción de ello. Al igual que en el punto anterior, debió relacionar el punto con la persona que tiene menos aristas que indiquen poder sobre otro.</t>
        </r>
      </text>
    </comment>
    <comment ref="M11" authorId="0" shapeId="0" xr:uid="{00000000-0006-0000-1F00-00000A000000}">
      <text>
        <r>
          <rPr>
            <sz val="10"/>
            <color rgb="FF000000"/>
            <rFont val="Arial"/>
          </rPr>
          <t>Grafo completo.</t>
        </r>
      </text>
    </comment>
    <comment ref="S11" authorId="0" shapeId="0" xr:uid="{00000000-0006-0000-1F00-00000B000000}">
      <text>
        <r>
          <rPr>
            <sz val="10"/>
            <color rgb="FF000000"/>
            <rFont val="Arial"/>
          </rPr>
          <t>Tener en cuenta que es simple, faltan las relaciones "espejo", es decir, las mismas, pero en de un vértice al otro.</t>
        </r>
      </text>
    </comment>
    <comment ref="U11" authorId="0" shapeId="0" xr:uid="{00000000-0006-0000-1F00-00000C000000}">
      <text>
        <r>
          <rPr>
            <sz val="10"/>
            <color rgb="FF000000"/>
            <rFont val="Arial"/>
          </rPr>
          <t>No respondió.</t>
        </r>
      </text>
    </comment>
    <comment ref="W11" authorId="0" shapeId="0" xr:uid="{00000000-0006-0000-1F00-00000D000000}">
      <text>
        <r>
          <rPr>
            <sz val="10"/>
            <color rgb="FF000000"/>
            <rFont val="Arial"/>
          </rPr>
          <t>No presentó.</t>
        </r>
      </text>
    </comment>
    <comment ref="K13" authorId="0" shapeId="0" xr:uid="{00000000-0006-0000-1F00-00000E000000}">
      <text>
        <r>
          <rPr>
            <sz val="10"/>
            <color rgb="FF000000"/>
            <rFont val="Arial"/>
          </rPr>
          <t>Simple.</t>
        </r>
      </text>
    </comment>
    <comment ref="W14" authorId="0" shapeId="0" xr:uid="{00000000-0006-0000-1F00-00000F000000}">
      <text>
        <r>
          <rPr>
            <sz val="10"/>
            <color rgb="FF000000"/>
            <rFont val="Arial"/>
          </rPr>
          <t>No presentó.</t>
        </r>
      </text>
    </comment>
    <comment ref="E15" authorId="0" shapeId="0" xr:uid="{00000000-0006-0000-1F00-000010000000}">
      <text>
        <r>
          <rPr>
            <sz val="10"/>
            <color rgb="FF000000"/>
            <rFont val="Arial"/>
          </rPr>
          <t>Con que sea dirigido basta</t>
        </r>
      </text>
    </comment>
    <comment ref="K15" authorId="0" shapeId="0" xr:uid="{00000000-0006-0000-1F00-000011000000}">
      <text>
        <r>
          <rPr>
            <sz val="10"/>
            <color rgb="FF000000"/>
            <rFont val="Arial"/>
          </rPr>
          <t>Debió escoger grafo simple.</t>
        </r>
      </text>
    </comment>
    <comment ref="M15" authorId="0" shapeId="0" xr:uid="{00000000-0006-0000-1F00-000012000000}">
      <text>
        <r>
          <rPr>
            <sz val="10"/>
            <color rgb="FF000000"/>
            <rFont val="Arial"/>
          </rPr>
          <t>Era un grafo completo.</t>
        </r>
      </text>
    </comment>
    <comment ref="S16" authorId="0" shapeId="0" xr:uid="{00000000-0006-0000-1F00-000013000000}">
      <text>
        <r>
          <rPr>
            <sz val="10"/>
            <color rgb="FF000000"/>
            <rFont val="Arial"/>
          </rPr>
          <t>Tener en cuenta que es simple, faltan las relaciones "espejo", es decir, las mismas, pero en de un vértice al otro.</t>
        </r>
      </text>
    </comment>
    <comment ref="E17" authorId="0" shapeId="0" xr:uid="{00000000-0006-0000-1F00-000014000000}">
      <text>
        <r>
          <rPr>
            <sz val="10"/>
            <color rgb="FF000000"/>
            <rFont val="Arial"/>
          </rPr>
          <t>No tiene sentido que sea múltiple, con dirigido es suficiente.</t>
        </r>
      </text>
    </comment>
    <comment ref="K17" authorId="0" shapeId="0" xr:uid="{00000000-0006-0000-1F00-000015000000}">
      <text>
        <r>
          <rPr>
            <sz val="10"/>
            <color rgb="FF000000"/>
            <rFont val="Arial"/>
          </rPr>
          <t>Grafo simple.</t>
        </r>
      </text>
    </comment>
    <comment ref="E19" authorId="0" shapeId="0" xr:uid="{00000000-0006-0000-1F00-000016000000}">
      <text>
        <r>
          <rPr>
            <sz val="10"/>
            <color rgb="FF000000"/>
            <rFont val="Arial"/>
          </rPr>
          <t>No tiene sentido que sea múltiple, con dirigido es suficiente.</t>
        </r>
      </text>
    </comment>
    <comment ref="G19" authorId="0" shapeId="0" xr:uid="{00000000-0006-0000-1F00-000017000000}">
      <text>
        <r>
          <rPr>
            <sz val="10"/>
            <color rgb="FF000000"/>
            <rFont val="Arial"/>
          </rPr>
          <t>Es el vértice del que salgan el mayor número de aristas (teniendo en cuenta que A influye en B)</t>
        </r>
      </text>
    </comment>
    <comment ref="I19" authorId="0" shapeId="0" xr:uid="{00000000-0006-0000-1F00-000018000000}">
      <text>
        <r>
          <rPr>
            <sz val="10"/>
            <color rgb="FF000000"/>
            <rFont val="Arial"/>
          </rPr>
          <t>Es el vértice del que salgan el menor número de aristas (teniendo en cuenta que A influye en B) la definición no es del todo correcta ya que una relación puede implicar influencia de otro sobre él.</t>
        </r>
      </text>
    </comment>
    <comment ref="K19" authorId="0" shapeId="0" xr:uid="{00000000-0006-0000-1F00-000019000000}">
      <text>
        <r>
          <rPr>
            <sz val="10"/>
            <color rgb="FF000000"/>
            <rFont val="Arial"/>
          </rPr>
          <t>Grafo simple.</t>
        </r>
      </text>
    </comment>
    <comment ref="O19" authorId="0" shapeId="0" xr:uid="{00000000-0006-0000-1F00-00001A000000}">
      <text>
        <r>
          <rPr>
            <sz val="10"/>
            <color rgb="FF000000"/>
            <rFont val="Arial"/>
          </rPr>
          <t>No aparece en la entrega.</t>
        </r>
      </text>
    </comment>
    <comment ref="G20" authorId="0" shapeId="0" xr:uid="{00000000-0006-0000-1F00-00001B000000}">
      <text>
        <r>
          <rPr>
            <sz val="10"/>
            <color rgb="FF000000"/>
            <rFont val="Arial"/>
          </rPr>
          <t>Entendió de manera incorrecta la pregunta.</t>
        </r>
      </text>
    </comment>
    <comment ref="I20" authorId="0" shapeId="0" xr:uid="{00000000-0006-0000-1F00-00001C000000}">
      <text>
        <r>
          <rPr>
            <sz val="10"/>
            <color rgb="FF000000"/>
            <rFont val="Arial"/>
          </rPr>
          <t>El que menos tenga* no se asegura que alguien no tenga.</t>
        </r>
      </text>
    </comment>
    <comment ref="M20" authorId="0" shapeId="0" xr:uid="{00000000-0006-0000-1F00-00001D000000}">
      <text>
        <r>
          <rPr>
            <sz val="10"/>
            <color rgb="FF000000"/>
            <rFont val="Arial"/>
          </rPr>
          <t>Grafo completo.</t>
        </r>
      </text>
    </comment>
    <comment ref="O20" authorId="0" shapeId="0" xr:uid="{00000000-0006-0000-1F00-00001E000000}">
      <text>
        <r>
          <rPr>
            <sz val="10"/>
            <color rgb="FF000000"/>
            <rFont val="Arial"/>
          </rPr>
          <t>Grafo bipartito.</t>
        </r>
      </text>
    </comment>
    <comment ref="E22" authorId="0" shapeId="0" xr:uid="{00000000-0006-0000-1F00-00001F000000}">
      <text>
        <r>
          <rPr>
            <sz val="10"/>
            <color rgb="FF000000"/>
            <rFont val="Arial"/>
          </rPr>
          <t>No necesariamente multigrafo, no tiene sentido. Sí debe ser dirigido.</t>
        </r>
      </text>
    </comment>
    <comment ref="I22" authorId="0" shapeId="0" xr:uid="{00000000-0006-0000-1F00-000020000000}">
      <text>
        <r>
          <rPr>
            <sz val="10"/>
            <color rgb="FF000000"/>
            <rFont val="Arial"/>
          </rPr>
          <t>El que menos tenga* no se asegura que alguien no tenga.</t>
        </r>
      </text>
    </comment>
    <comment ref="K22" authorId="0" shapeId="0" xr:uid="{00000000-0006-0000-1F00-000021000000}">
      <text>
        <r>
          <rPr>
            <sz val="10"/>
            <color rgb="FF000000"/>
            <rFont val="Arial"/>
          </rPr>
          <t>Grafo simple.</t>
        </r>
      </text>
    </comment>
    <comment ref="Q22" authorId="0" shapeId="0" xr:uid="{00000000-0006-0000-1F00-000022000000}">
      <text>
        <r>
          <rPr>
            <sz val="10"/>
            <color rgb="FF000000"/>
            <rFont val="Arial"/>
          </rPr>
          <t>Era un grafo simple.</t>
        </r>
      </text>
    </comment>
    <comment ref="U22" authorId="0" shapeId="0" xr:uid="{00000000-0006-0000-1F00-000023000000}">
      <text>
        <r>
          <rPr>
            <sz val="10"/>
            <color rgb="FF000000"/>
            <rFont val="Arial"/>
          </rPr>
          <t>Era un grafo simple.</t>
        </r>
      </text>
    </comment>
    <comment ref="G23" authorId="0" shapeId="0" xr:uid="{00000000-0006-0000-1F00-000024000000}">
      <text>
        <r>
          <rPr>
            <sz val="10"/>
            <color rgb="FF000000"/>
            <rFont val="Arial"/>
          </rPr>
          <t>No necesariamente.</t>
        </r>
      </text>
    </comment>
    <comment ref="I23" authorId="0" shapeId="0" xr:uid="{00000000-0006-0000-1F00-000025000000}">
      <text>
        <r>
          <rPr>
            <sz val="10"/>
            <color rgb="FF000000"/>
            <rFont val="Arial"/>
          </rPr>
          <t>No necesariamente.</t>
        </r>
      </text>
    </comment>
    <comment ref="M23" authorId="0" shapeId="0" xr:uid="{00000000-0006-0000-1F00-000026000000}">
      <text>
        <r>
          <rPr>
            <sz val="10"/>
            <color rgb="FF000000"/>
            <rFont val="Arial"/>
          </rPr>
          <t>Grafo completo.</t>
        </r>
      </text>
    </comment>
    <comment ref="O23" authorId="0" shapeId="0" xr:uid="{00000000-0006-0000-1F00-000027000000}">
      <text>
        <r>
          <rPr>
            <sz val="10"/>
            <color rgb="FF000000"/>
            <rFont val="Arial"/>
          </rPr>
          <t>Grafo bipartito.</t>
        </r>
      </text>
    </comment>
    <comment ref="G24" authorId="0" shapeId="0" xr:uid="{00000000-0006-0000-1F00-000028000000}">
      <text>
        <r>
          <rPr>
            <sz val="10"/>
            <color rgb="FF000000"/>
            <rFont val="Arial"/>
          </rPr>
          <t>Entendió de manera incorrecta la pregunta.</t>
        </r>
      </text>
    </comment>
    <comment ref="I24" authorId="0" shapeId="0" xr:uid="{00000000-0006-0000-1F00-000029000000}">
      <text>
        <r>
          <rPr>
            <sz val="10"/>
            <color rgb="FF000000"/>
            <rFont val="Arial"/>
          </rPr>
          <t>Entendió de manera incorrecta la pregunta.</t>
        </r>
      </text>
    </comment>
    <comment ref="M24" authorId="0" shapeId="0" xr:uid="{00000000-0006-0000-1F00-00002A000000}">
      <text>
        <r>
          <rPr>
            <sz val="10"/>
            <color rgb="FF000000"/>
            <rFont val="Arial"/>
          </rPr>
          <t>Grafo completo.</t>
        </r>
      </text>
    </comment>
    <comment ref="O24" authorId="0" shapeId="0" xr:uid="{00000000-0006-0000-1F00-00002B000000}">
      <text>
        <r>
          <rPr>
            <sz val="10"/>
            <color rgb="FF000000"/>
            <rFont val="Arial"/>
          </rPr>
          <t>Grafo bipartito.</t>
        </r>
      </text>
    </comment>
    <comment ref="S24" authorId="0" shapeId="0" xr:uid="{00000000-0006-0000-1F00-00002C000000}">
      <text>
        <r>
          <rPr>
            <sz val="10"/>
            <color rgb="FF000000"/>
            <rFont val="Arial"/>
          </rPr>
          <t>Está incompleto y tiene un error.</t>
        </r>
      </text>
    </comment>
    <comment ref="I26" authorId="0" shapeId="0" xr:uid="{00000000-0006-0000-1F00-00002D000000}">
      <text>
        <r>
          <rPr>
            <sz val="10"/>
            <color rgb="FF000000"/>
            <rFont val="Arial"/>
          </rPr>
          <t>El que menos tenga* no se asegura que alguien no tenga (aunque es posible).</t>
        </r>
      </text>
    </comment>
    <comment ref="G27" authorId="0" shapeId="0" xr:uid="{00000000-0006-0000-1F00-00002E000000}">
      <text>
        <r>
          <rPr>
            <sz val="10"/>
            <color rgb="FF000000"/>
            <rFont val="Arial"/>
          </rPr>
          <t>No es una definición como tal.</t>
        </r>
      </text>
    </comment>
    <comment ref="I27" authorId="0" shapeId="0" xr:uid="{00000000-0006-0000-1F00-00002F000000}">
      <text>
        <r>
          <rPr>
            <sz val="10"/>
            <color rgb="FF000000"/>
            <rFont val="Arial"/>
          </rPr>
          <t>No es una definición como tal.</t>
        </r>
      </text>
    </comment>
    <comment ref="M27" authorId="0" shapeId="0" xr:uid="{00000000-0006-0000-1F00-000030000000}">
      <text>
        <r>
          <rPr>
            <sz val="10"/>
            <color rgb="FF000000"/>
            <rFont val="Arial"/>
          </rPr>
          <t>Grafo completo.</t>
        </r>
      </text>
    </comment>
    <comment ref="O27" authorId="0" shapeId="0" xr:uid="{00000000-0006-0000-1F00-000031000000}">
      <text>
        <r>
          <rPr>
            <sz val="10"/>
            <color rgb="FF000000"/>
            <rFont val="Arial"/>
          </rPr>
          <t>Grafo bipartito.</t>
        </r>
      </text>
    </comment>
    <comment ref="I29" authorId="0" shapeId="0" xr:uid="{00000000-0006-0000-1F00-000032000000}">
      <text>
        <r>
          <rPr>
            <sz val="10"/>
            <color rgb="FF000000"/>
            <rFont val="Arial"/>
          </rPr>
          <t>El que menos tenga* no se asegura que alguien no tenga.</t>
        </r>
      </text>
    </comment>
    <comment ref="K29" authorId="0" shapeId="0" xr:uid="{00000000-0006-0000-1F00-000033000000}">
      <text>
        <r>
          <rPr>
            <sz val="10"/>
            <color rgb="FF000000"/>
            <rFont val="Arial"/>
          </rPr>
          <t>Grafo simple con vértice empleados y aristas relación.</t>
        </r>
      </text>
    </comment>
    <comment ref="M29" authorId="0" shapeId="0" xr:uid="{00000000-0006-0000-1F00-000034000000}">
      <text>
        <r>
          <rPr>
            <sz val="10"/>
            <color rgb="FF000000"/>
            <rFont val="Arial"/>
          </rPr>
          <t>Grafo completo.</t>
        </r>
      </text>
    </comment>
    <comment ref="O29" authorId="0" shapeId="0" xr:uid="{00000000-0006-0000-1F00-000035000000}">
      <text>
        <r>
          <rPr>
            <sz val="10"/>
            <color rgb="FF000000"/>
            <rFont val="Arial"/>
          </rPr>
          <t>Grafo bipartito.</t>
        </r>
      </text>
    </comment>
    <comment ref="W30" authorId="0" shapeId="0" xr:uid="{00000000-0006-0000-1F00-000036000000}">
      <text>
        <r>
          <rPr>
            <sz val="10"/>
            <color rgb="FF000000"/>
            <rFont val="Arial"/>
          </rPr>
          <t>No presentó.</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
  </authors>
  <commentList>
    <comment ref="G6" authorId="0" shapeId="0" xr:uid="{00000000-0006-0000-2100-000001000000}">
      <text>
        <r>
          <rPr>
            <sz val="10"/>
            <color rgb="FF000000"/>
            <rFont val="Arial"/>
          </rPr>
          <t>Los nodos no están bien marcados ni las aristas etiquetadas.</t>
        </r>
      </text>
    </comment>
    <comment ref="E7" authorId="0" shapeId="0" xr:uid="{00000000-0006-0000-2100-000002000000}">
      <text>
        <r>
          <rPr>
            <sz val="10"/>
            <color rgb="FF000000"/>
            <rFont val="Arial"/>
          </rPr>
          <t>Hay errores en el seguimiento de la cola.</t>
        </r>
      </text>
    </comment>
    <comment ref="G7" authorId="0" shapeId="0" xr:uid="{00000000-0006-0000-2100-000003000000}">
      <text>
        <r>
          <rPr>
            <sz val="10"/>
            <color rgb="FF000000"/>
            <rFont val="Arial"/>
          </rPr>
          <t>Hay un par de aristas mal etiquetadas.</t>
        </r>
      </text>
    </comment>
    <comment ref="E8" authorId="0" shapeId="0" xr:uid="{00000000-0006-0000-2100-000004000000}">
      <text>
        <r>
          <rPr>
            <sz val="10"/>
            <color rgb="FF000000"/>
            <rFont val="Arial"/>
          </rPr>
          <t>Se salta un paso, cuando la cola tiene los valores {4,5}</t>
        </r>
      </text>
    </comment>
    <comment ref="E9" authorId="0" shapeId="0" xr:uid="{00000000-0006-0000-2100-000005000000}">
      <text>
        <r>
          <rPr>
            <sz val="10"/>
            <color rgb="FF000000"/>
            <rFont val="Arial"/>
          </rPr>
          <t>En los pasos 5 y 6 hay errores en la cola.</t>
        </r>
      </text>
    </comment>
    <comment ref="G9" authorId="0" shapeId="0" xr:uid="{00000000-0006-0000-2100-000006000000}">
      <text>
        <r>
          <rPr>
            <sz val="10"/>
            <color rgb="FF000000"/>
            <rFont val="Arial"/>
          </rPr>
          <t>Hay algunas etiquetas incorrectas en los nodos.</t>
        </r>
      </text>
    </comment>
    <comment ref="E12" authorId="0" shapeId="0" xr:uid="{00000000-0006-0000-2100-000007000000}">
      <text>
        <r>
          <rPr>
            <sz val="10"/>
            <color rgb="FF000000"/>
            <rFont val="Arial"/>
          </rPr>
          <t>Del paso 3 en adelante hay errores en la cola.</t>
        </r>
      </text>
    </comment>
    <comment ref="G12" authorId="0" shapeId="0" xr:uid="{00000000-0006-0000-2100-000008000000}">
      <text>
        <r>
          <rPr>
            <sz val="10"/>
            <color rgb="FF000000"/>
            <rFont val="Arial"/>
          </rPr>
          <t>No respondió.</t>
        </r>
      </text>
    </comment>
    <comment ref="I13" authorId="0" shapeId="0" xr:uid="{00000000-0006-0000-2100-000009000000}">
      <text>
        <r>
          <rPr>
            <sz val="10"/>
            <color rgb="FF000000"/>
            <rFont val="Arial"/>
          </rPr>
          <t>No está.</t>
        </r>
      </text>
    </comment>
    <comment ref="E14" authorId="0" shapeId="0" xr:uid="{00000000-0006-0000-2100-00000A000000}">
      <text>
        <r>
          <rPr>
            <sz val="10"/>
            <color rgb="FF000000"/>
            <rFont val="Arial"/>
          </rPr>
          <t>No realiza los árboles del paso a paso.</t>
        </r>
      </text>
    </comment>
    <comment ref="G14" authorId="0" shapeId="0" xr:uid="{00000000-0006-0000-2100-00000B000000}">
      <text>
        <r>
          <rPr>
            <sz val="10"/>
            <color rgb="FF000000"/>
            <rFont val="Arial"/>
          </rPr>
          <t>No se etiquetan algunas de las aristas como "B" o "F".</t>
        </r>
      </text>
    </comment>
    <comment ref="G16" authorId="0" shapeId="0" xr:uid="{00000000-0006-0000-2100-00000C000000}">
      <text>
        <r>
          <rPr>
            <sz val="10"/>
            <color rgb="FF000000"/>
            <rFont val="Arial"/>
          </rPr>
          <t>Hay un par de aristas sin etiquetas.</t>
        </r>
      </text>
    </comment>
    <comment ref="G18" authorId="0" shapeId="0" xr:uid="{00000000-0006-0000-2100-00000D000000}">
      <text>
        <r>
          <rPr>
            <sz val="10"/>
            <color rgb="FF000000"/>
            <rFont val="Arial"/>
          </rPr>
          <t>La arista de abajo (entre 3 y 4) debería estar marcado con F.</t>
        </r>
      </text>
    </comment>
    <comment ref="E19" authorId="0" shapeId="0" xr:uid="{00000000-0006-0000-2100-00000E000000}">
      <text>
        <r>
          <rPr>
            <sz val="10"/>
            <color rgb="FF000000"/>
            <rFont val="Arial"/>
          </rPr>
          <t>Hay un par de pasos al final con un seguimiento en la cola incorrecto.</t>
        </r>
      </text>
    </comment>
    <comment ref="G19" authorId="0" shapeId="0" xr:uid="{00000000-0006-0000-2100-00000F000000}">
      <text>
        <r>
          <rPr>
            <sz val="10"/>
            <color rgb="FF000000"/>
            <rFont val="Arial"/>
          </rPr>
          <t>No es claro el ejercicio, aún así, por lo que se ve, hay etiquetas equivocadas en aristas y faltan las de los nodos.</t>
        </r>
      </text>
    </comment>
    <comment ref="G21" authorId="0" shapeId="0" xr:uid="{00000000-0006-0000-2100-000010000000}">
      <text>
        <r>
          <rPr>
            <sz val="10"/>
            <color rgb="FF000000"/>
            <rFont val="Arial"/>
          </rPr>
          <t>Hay algunos errores, en el marcado de las aristas y de nodos.</t>
        </r>
      </text>
    </comment>
    <comment ref="E22" authorId="0" shapeId="0" xr:uid="{00000000-0006-0000-2100-000011000000}">
      <text>
        <r>
          <rPr>
            <sz val="10"/>
            <color rgb="FF000000"/>
            <rFont val="Arial"/>
          </rPr>
          <t>En "e" Q = &lt;5&gt;</t>
        </r>
      </text>
    </comment>
    <comment ref="G22" authorId="0" shapeId="0" xr:uid="{00000000-0006-0000-2100-000012000000}">
      <text>
        <r>
          <rPr>
            <sz val="10"/>
            <color rgb="FF000000"/>
            <rFont val="Arial"/>
          </rPr>
          <t>Hay un par de aristal mal o sin marcar.</t>
        </r>
      </text>
    </comment>
    <comment ref="E23" authorId="0" shapeId="0" xr:uid="{00000000-0006-0000-2100-000013000000}">
      <text>
        <r>
          <rPr>
            <sz val="10"/>
            <color rgb="FF000000"/>
            <rFont val="Arial"/>
          </rPr>
          <t>Parece que toma el grafo como no dirigido y el seguimiento queda malo.</t>
        </r>
      </text>
    </comment>
    <comment ref="G23" authorId="0" shapeId="0" xr:uid="{00000000-0006-0000-2100-000014000000}">
      <text>
        <r>
          <rPr>
            <sz val="10"/>
            <color rgb="FF000000"/>
            <rFont val="Arial"/>
          </rPr>
          <t>El árbol final no es el correcto. Hay mal etiquetado de nodos y de aristas.</t>
        </r>
      </text>
    </comment>
    <comment ref="E24" authorId="0" shapeId="0" xr:uid="{00000000-0006-0000-2100-000015000000}">
      <text>
        <r>
          <rPr>
            <sz val="10"/>
            <color rgb="FF000000"/>
            <rFont val="Arial"/>
          </rPr>
          <t>Paso dos y tres están al revés.</t>
        </r>
      </text>
    </comment>
    <comment ref="G25" authorId="0" shapeId="0" xr:uid="{00000000-0006-0000-2100-000016000000}">
      <text>
        <r>
          <rPr>
            <sz val="10"/>
            <color rgb="FF000000"/>
            <rFont val="Arial"/>
          </rPr>
          <t>La arista etiquetada como "D" era "F"</t>
        </r>
      </text>
    </comment>
    <comment ref="E28" authorId="0" shapeId="0" xr:uid="{00000000-0006-0000-2100-000017000000}">
      <text>
        <r>
          <rPr>
            <sz val="10"/>
            <color rgb="FF000000"/>
            <rFont val="Arial"/>
          </rPr>
          <t>La arista que va de 1 a 2 es incorrecta, en el enunciado estaba en el sentido contrario.</t>
        </r>
      </text>
    </comment>
    <comment ref="G28" authorId="0" shapeId="0" xr:uid="{00000000-0006-0000-2100-000018000000}">
      <text>
        <r>
          <rPr>
            <sz val="10"/>
            <color rgb="FF000000"/>
            <rFont val="Arial"/>
          </rPr>
          <t>No respondió.</t>
        </r>
      </text>
    </comment>
    <comment ref="G29" authorId="0" shapeId="0" xr:uid="{00000000-0006-0000-2100-000019000000}">
      <text>
        <r>
          <rPr>
            <sz val="10"/>
            <color rgb="FF000000"/>
            <rFont val="Arial"/>
          </rPr>
          <t>Hay algunos errores, en el marcado de las aristas y de nodos.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2300-000001000000}">
      <text>
        <r>
          <rPr>
            <sz val="10"/>
            <color rgb="FF000000"/>
            <rFont val="Arial"/>
          </rPr>
          <t>Incompleto.</t>
        </r>
      </text>
    </comment>
    <comment ref="E6" authorId="0" shapeId="0" xr:uid="{00000000-0006-0000-2300-000002000000}">
      <text>
        <r>
          <rPr>
            <sz val="10"/>
            <color rgb="FF000000"/>
            <rFont val="Arial"/>
          </rPr>
          <t>Incompleto. Paso 2 y 3 tienen errores en el primer y segundo conjunto respectivamente.</t>
        </r>
      </text>
    </comment>
    <comment ref="G6" authorId="0" shapeId="0" xr:uid="{00000000-0006-0000-2300-000003000000}">
      <text>
        <r>
          <rPr>
            <sz val="10"/>
            <color rgb="FF000000"/>
            <rFont val="Arial"/>
          </rPr>
          <t>No presentó.</t>
        </r>
      </text>
    </comment>
    <comment ref="G10" authorId="0" shapeId="0" xr:uid="{00000000-0006-0000-2300-000004000000}">
      <text>
        <r>
          <rPr>
            <sz val="10"/>
            <color rgb="FF000000"/>
            <rFont val="Arial"/>
          </rPr>
          <t>Hay valores que no se reemplazan en las iteraciones correctas o que al final no son correctos.</t>
        </r>
      </text>
    </comment>
    <comment ref="I11" authorId="0" shapeId="0" xr:uid="{00000000-0006-0000-2300-000005000000}">
      <text>
        <r>
          <rPr>
            <sz val="10"/>
            <color rgb="FF000000"/>
            <rFont val="Arial"/>
          </rPr>
          <t>No presentó.</t>
        </r>
      </text>
    </comment>
    <comment ref="I13" authorId="0" shapeId="0" xr:uid="{00000000-0006-0000-2300-000006000000}">
      <text>
        <r>
          <rPr>
            <sz val="10"/>
            <color rgb="FF000000"/>
            <rFont val="Arial"/>
          </rPr>
          <t>No presentó.</t>
        </r>
      </text>
    </comment>
    <comment ref="E16" authorId="0" shapeId="0" xr:uid="{00000000-0006-0000-2300-000007000000}">
      <text>
        <r>
          <rPr>
            <sz val="10"/>
            <color rgb="FF000000"/>
            <rFont val="Arial"/>
          </rPr>
          <t>Segunda iteración con valores incorrectos.</t>
        </r>
      </text>
    </comment>
    <comment ref="G16" authorId="0" shapeId="0" xr:uid="{00000000-0006-0000-2300-000008000000}">
      <text>
        <r>
          <rPr>
            <sz val="10"/>
            <color rgb="FF000000"/>
            <rFont val="Arial"/>
          </rPr>
          <t>2,3 y 3,2 también cambia por 12.</t>
        </r>
      </text>
    </comment>
    <comment ref="I18" authorId="0" shapeId="0" xr:uid="{00000000-0006-0000-2300-000009000000}">
      <text>
        <r>
          <rPr>
            <sz val="10"/>
            <color rgb="FF000000"/>
            <rFont val="Arial"/>
          </rPr>
          <t>No presentó.</t>
        </r>
      </text>
    </comment>
    <comment ref="G19" authorId="0" shapeId="0" xr:uid="{00000000-0006-0000-2300-00000A000000}">
      <text>
        <r>
          <rPr>
            <sz val="10"/>
            <color rgb="FF000000"/>
            <rFont val="Arial"/>
          </rPr>
          <t>2,3 y 2,4 (así como sus reflejos) son incorrectos, hay cambios en estos en la última iteración que no se ven en la solución presentada.</t>
        </r>
      </text>
    </comment>
    <comment ref="E21" authorId="0" shapeId="0" xr:uid="{00000000-0006-0000-2300-00000B000000}">
      <text>
        <r>
          <rPr>
            <sz val="10"/>
            <color rgb="FF000000"/>
            <rFont val="Arial"/>
          </rPr>
          <t>Sólo completa las definiciones y el primer paso.</t>
        </r>
      </text>
    </comment>
    <comment ref="G21" authorId="0" shapeId="0" xr:uid="{00000000-0006-0000-2300-00000C000000}">
      <text>
        <r>
          <rPr>
            <sz val="10"/>
            <color rgb="FF000000"/>
            <rFont val="Arial"/>
          </rPr>
          <t>Sólo hay dos pasos y no hay continuidad ni se indica el incremento que es.</t>
        </r>
      </text>
    </comment>
    <comment ref="E22" authorId="0" shapeId="0" xr:uid="{00000000-0006-0000-2300-00000D000000}">
      <text>
        <r>
          <rPr>
            <sz val="10"/>
            <color rgb="FF000000"/>
            <rFont val="Arial"/>
          </rPr>
          <t>Paso 2 está mal 33 debería ser 18.</t>
        </r>
      </text>
    </comment>
    <comment ref="G23" authorId="0" shapeId="0" xr:uid="{00000000-0006-0000-2300-00000E000000}">
      <text>
        <r>
          <rPr>
            <sz val="10"/>
            <color rgb="FF000000"/>
            <rFont val="Arial"/>
          </rPr>
          <t>La columna 4 pierde simetría en muchos pasos. En paso 2 (4,2) está mal, no debería ser infinito, sino 16. Revisar iteración.</t>
        </r>
      </text>
    </comment>
    <comment ref="E26" authorId="0" shapeId="0" xr:uid="{00000000-0006-0000-2300-00000F000000}">
      <text>
        <r>
          <rPr>
            <sz val="10"/>
            <color rgb="FF000000"/>
            <rFont val="Arial"/>
          </rPr>
          <t>En el segundo paso el cuarto elemento de "d" es incorrecto así como los últimos valores de "a". Revisar esta iteración.</t>
        </r>
      </text>
    </comment>
    <comment ref="G28" authorId="0" shapeId="0" xr:uid="{00000000-0006-0000-2300-000010000000}">
      <text>
        <r>
          <rPr>
            <sz val="10"/>
            <color rgb="FF000000"/>
            <rFont val="Arial"/>
          </rPr>
          <t>k=1 incompleto.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500-000001000000}">
      <text>
        <r>
          <rPr>
            <sz val="10"/>
            <color rgb="FF000000"/>
            <rFont val="Arial"/>
          </rPr>
          <t>No incluyen los elementos teóricos vistos en clase. (estructuras de datos)</t>
        </r>
      </text>
    </comment>
    <comment ref="J4" authorId="0" shapeId="0" xr:uid="{00000000-0006-0000-0500-000002000000}">
      <text>
        <r>
          <rPr>
            <sz val="10"/>
            <color rgb="FF000000"/>
            <rFont val="Arial"/>
          </rPr>
          <t>No es solo por el puntaje. El puntaje representa el valor que tienen esas soluciones en su aplicación. Expliquen cuál es ese valor en la conclusión</t>
        </r>
      </text>
    </comment>
    <comment ref="U4" authorId="0" shapeId="0" xr:uid="{00000000-0006-0000-0500-000003000000}">
      <text>
        <r>
          <rPr>
            <sz val="10"/>
            <color rgb="FF000000"/>
            <rFont val="Arial"/>
          </rPr>
          <t>No realizan filtros por rangos.</t>
        </r>
      </text>
    </comment>
    <comment ref="H5" authorId="0" shapeId="0" xr:uid="{00000000-0006-0000-0500-000004000000}">
      <text>
        <r>
          <rPr>
            <sz val="10"/>
            <color rgb="FF000000"/>
            <rFont val="Arial"/>
          </rPr>
          <t>No plantean suficientes ideas creativas.</t>
        </r>
      </text>
    </comment>
    <comment ref="I5" authorId="0" shapeId="0" xr:uid="{00000000-0006-0000-0500-000005000000}">
      <text>
        <r>
          <rPr>
            <sz val="10"/>
            <color rgb="FF000000"/>
            <rFont val="Arial"/>
          </rPr>
          <t>No plantean suficientes ideas creativas.</t>
        </r>
      </text>
    </comment>
    <comment ref="J5" authorId="0" shapeId="0" xr:uid="{00000000-0006-0000-0500-000006000000}">
      <text>
        <r>
          <rPr>
            <sz val="10"/>
            <color rgb="FF000000"/>
            <rFont val="Arial"/>
          </rPr>
          <t>No plantean suficientes ideas creativas.</t>
        </r>
      </text>
    </comment>
    <comment ref="H6" authorId="0" shapeId="0" xr:uid="{00000000-0006-0000-0500-000007000000}">
      <text>
        <r>
          <rPr>
            <sz val="10"/>
            <color rgb="FF000000"/>
            <rFont val="Arial"/>
          </rPr>
          <t>Podrían dividir las soluciones por temas para no repetir texto.</t>
        </r>
      </text>
    </comment>
    <comment ref="I6" authorId="0" shapeId="0" xr:uid="{00000000-0006-0000-0500-000008000000}">
      <text>
        <r>
          <rPr>
            <sz val="10"/>
            <color rgb="FF000000"/>
            <rFont val="Arial"/>
          </rPr>
          <t>No realizan el descarte inicial.</t>
        </r>
      </text>
    </comment>
    <comment ref="K6" authorId="0" shapeId="0" xr:uid="{00000000-0006-0000-0500-000009000000}">
      <text>
        <r>
          <rPr>
            <sz val="10"/>
            <color rgb="FF000000"/>
            <rFont val="Arial"/>
          </rPr>
          <t>No muestran una buena separación de paquetes.</t>
        </r>
      </text>
    </comment>
    <comment ref="L6" authorId="0" shapeId="0" xr:uid="{00000000-0006-0000-0500-00000A000000}">
      <text>
        <r>
          <rPr>
            <sz val="10"/>
            <color rgb="FF000000"/>
            <rFont val="Arial"/>
          </rPr>
          <t>Sería ideal utilizar una clase principal para el tratamiento de datos. De ese modo no crean dependencias innecesarias.</t>
        </r>
      </text>
    </comment>
    <comment ref="M6" authorId="0" shapeId="0" xr:uid="{00000000-0006-0000-0500-00000B000000}">
      <text>
        <r>
          <rPr>
            <sz val="10"/>
            <color rgb="FF000000"/>
            <rFont val="Arial"/>
          </rPr>
          <t>La controladora solamente debería llamar métodos del modelo, no realizar la lógica del programa.</t>
        </r>
      </text>
    </comment>
    <comment ref="J7" authorId="0" shapeId="0" xr:uid="{00000000-0006-0000-0500-00000C000000}">
      <text>
        <r>
          <rPr>
            <sz val="10"/>
            <color rgb="FF000000"/>
            <rFont val="Arial"/>
          </rPr>
          <t>No es solo por el puntaje. El puntaje representa el valor que tienen esas soluciones en su aplicación. Expliquen cuál es ese valor en la conclusión</t>
        </r>
      </text>
    </comment>
    <comment ref="H8" authorId="0" shapeId="0" xr:uid="{00000000-0006-0000-0500-00000D000000}">
      <text>
        <r>
          <rPr>
            <sz val="10"/>
            <color rgb="FF000000"/>
            <rFont val="Arial"/>
          </rPr>
          <t>No plantean suficientes ideas creativas.</t>
        </r>
      </text>
    </comment>
    <comment ref="I8" authorId="0" shapeId="0" xr:uid="{00000000-0006-0000-0500-00000E000000}">
      <text>
        <r>
          <rPr>
            <sz val="10"/>
            <color rgb="FF000000"/>
            <rFont val="Arial"/>
          </rPr>
          <t>No plantean suficientes ideas creativas.</t>
        </r>
      </text>
    </comment>
    <comment ref="J8" authorId="0" shapeId="0" xr:uid="{00000000-0006-0000-0500-00000F000000}">
      <text>
        <r>
          <rPr>
            <sz val="10"/>
            <color rgb="FF000000"/>
            <rFont val="Arial"/>
          </rPr>
          <t>No plantean suficientes ideas creativas.</t>
        </r>
      </text>
    </comment>
    <comment ref="J9" authorId="0" shapeId="0" xr:uid="{00000000-0006-0000-0500-000010000000}">
      <text>
        <r>
          <rPr>
            <sz val="10"/>
            <color rgb="FF000000"/>
            <rFont val="Arial"/>
          </rPr>
          <t>No es solo por el puntaje. El puntaje representa el valor que tienen esas soluciones en su aplicación. Expliquen cuál es ese valor en la conclusión</t>
        </r>
      </text>
    </comment>
    <comment ref="G10" authorId="0" shapeId="0" xr:uid="{00000000-0006-0000-0500-000011000000}">
      <text>
        <r>
          <rPr>
            <sz val="10"/>
            <color rgb="FF000000"/>
            <rFont val="Arial"/>
          </rPr>
          <t>No incluyen los elementos teóricos vistos en clase. (estructuras de datos)</t>
        </r>
      </text>
    </comment>
    <comment ref="J10" authorId="0" shapeId="0" xr:uid="{00000000-0006-0000-0500-000012000000}">
      <text>
        <r>
          <rPr>
            <sz val="10"/>
            <color rgb="FF000000"/>
            <rFont val="Arial"/>
          </rPr>
          <t>No es solo por el puntaje. El puntaje representa el valor que tienen esas soluciones en su aplicación. Expliquen cuál es ese valor en la conclusión</t>
        </r>
      </text>
    </comment>
    <comment ref="U10" authorId="0" shapeId="0" xr:uid="{00000000-0006-0000-0500-000013000000}">
      <text>
        <r>
          <rPr>
            <sz val="10"/>
            <color rgb="FF000000"/>
            <rFont val="Arial"/>
          </rPr>
          <t>No realizan filtros por rangos.</t>
        </r>
      </text>
    </comment>
    <comment ref="J11" authorId="0" shapeId="0" xr:uid="{00000000-0006-0000-0500-000014000000}">
      <text>
        <r>
          <rPr>
            <sz val="10"/>
            <color rgb="FF000000"/>
            <rFont val="Arial"/>
          </rPr>
          <t>No es solo por el puntaje. El puntaje representa el valor que tienen esas soluciones en su aplicación. Expliquen cuál es ese valor en la conclusión</t>
        </r>
      </text>
    </comment>
    <comment ref="G12" authorId="0" shapeId="0" xr:uid="{00000000-0006-0000-0500-000015000000}">
      <text>
        <r>
          <rPr>
            <sz val="10"/>
            <color rgb="FF000000"/>
            <rFont val="Arial"/>
          </rPr>
          <t>No incluyen los elementos teóricos vistos en clase. (estructuras de datos)</t>
        </r>
      </text>
    </comment>
    <comment ref="J12" authorId="0" shapeId="0" xr:uid="{00000000-0006-0000-0500-000016000000}">
      <text>
        <r>
          <rPr>
            <sz val="10"/>
            <color rgb="FF000000"/>
            <rFont val="Arial"/>
          </rPr>
          <t>No es solo por el puntaje. El puntaje representa el valor que tienen esas soluciones en su aplicación. Expliquen cuál es ese valor en la conclusión</t>
        </r>
      </text>
    </comment>
    <comment ref="U12" authorId="0" shapeId="0" xr:uid="{00000000-0006-0000-0500-000017000000}">
      <text>
        <r>
          <rPr>
            <sz val="10"/>
            <color rgb="FF000000"/>
            <rFont val="Arial"/>
          </rPr>
          <t>No realizan filtros por rangos.</t>
        </r>
      </text>
    </comment>
    <comment ref="J13" authorId="0" shapeId="0" xr:uid="{00000000-0006-0000-0500-000018000000}">
      <text>
        <r>
          <rPr>
            <sz val="10"/>
            <color rgb="FF000000"/>
            <rFont val="Arial"/>
          </rPr>
          <t>No es solo por el puntaje. El puntaje representa el valor que tienen esas soluciones en su aplicación. Expliquen cuál es ese valor en la conclusión</t>
        </r>
      </text>
    </comment>
    <comment ref="H14" authorId="0" shapeId="0" xr:uid="{00000000-0006-0000-0500-000019000000}">
      <text>
        <r>
          <rPr>
            <sz val="10"/>
            <color rgb="FF000000"/>
            <rFont val="Arial"/>
          </rPr>
          <t>Son ideas muy generales que hablan del despliegue y no de la solución como tal del problema. No tienen en cuenta lo investigado para el segundo punto.</t>
        </r>
      </text>
    </comment>
    <comment ref="I14" authorId="0" shapeId="0" xr:uid="{00000000-0006-0000-0500-00001A000000}">
      <text>
        <r>
          <rPr>
            <sz val="10"/>
            <color rgb="FF000000"/>
            <rFont val="Arial"/>
          </rPr>
          <t xml:space="preserve">No justifican el descarte de ideas ni dan </t>
        </r>
      </text>
    </comment>
    <comment ref="J14" authorId="0" shapeId="0" xr:uid="{00000000-0006-0000-0500-00001B000000}">
      <text>
        <r>
          <rPr>
            <sz val="10"/>
            <color rgb="FF000000"/>
            <rFont val="Arial"/>
          </rPr>
          <t>No es solo por el puntaje. El puntaje representa el valor que tienen esas soluciones en su aplicación. Expliquen cuál es ese valor en la conclusión</t>
        </r>
      </text>
    </comment>
    <comment ref="J15" authorId="0" shapeId="0" xr:uid="{00000000-0006-0000-0500-00001C000000}">
      <text>
        <r>
          <rPr>
            <sz val="10"/>
            <color rgb="FF000000"/>
            <rFont val="Arial"/>
          </rPr>
          <t>No es solo por el puntaje. El puntaje representa el valor que tienen esas soluciones en su aplicación. Expliquen cuál es ese valor en la conclusión</t>
        </r>
      </text>
    </comment>
    <comment ref="H16" authorId="0" shapeId="0" xr:uid="{00000000-0006-0000-0500-00001D000000}">
      <text>
        <r>
          <rPr>
            <sz val="10"/>
            <color rgb="FF000000"/>
            <rFont val="Arial"/>
          </rPr>
          <t>Podrían dividir las soluciones por temas para no repetir texto.</t>
        </r>
      </text>
    </comment>
    <comment ref="I16" authorId="0" shapeId="0" xr:uid="{00000000-0006-0000-0500-00001E000000}">
      <text>
        <r>
          <rPr>
            <sz val="10"/>
            <color rgb="FF000000"/>
            <rFont val="Arial"/>
          </rPr>
          <t>No realizan el descarte inicial.</t>
        </r>
      </text>
    </comment>
    <comment ref="K16" authorId="0" shapeId="0" xr:uid="{00000000-0006-0000-0500-00001F000000}">
      <text>
        <r>
          <rPr>
            <sz val="10"/>
            <color rgb="FF000000"/>
            <rFont val="Arial"/>
          </rPr>
          <t>No muestran una buena separación de paquetes.</t>
        </r>
      </text>
    </comment>
    <comment ref="L16" authorId="0" shapeId="0" xr:uid="{00000000-0006-0000-0500-000020000000}">
      <text>
        <r>
          <rPr>
            <sz val="10"/>
            <color rgb="FF000000"/>
            <rFont val="Arial"/>
          </rPr>
          <t>Sería ideal utilizar una clase principal para el tratamiento de datos. De ese modo no crean dependencias innecesarias.</t>
        </r>
      </text>
    </comment>
    <comment ref="M16" authorId="0" shapeId="0" xr:uid="{00000000-0006-0000-0500-000021000000}">
      <text>
        <r>
          <rPr>
            <sz val="10"/>
            <color rgb="FF000000"/>
            <rFont val="Arial"/>
          </rPr>
          <t>La controladora solamente debería llamar métodos del modelo, no realizar la lógica del programa.</t>
        </r>
      </text>
    </comment>
    <comment ref="L17" authorId="0" shapeId="0" xr:uid="{00000000-0006-0000-0500-000022000000}">
      <text>
        <r>
          <rPr>
            <sz val="10"/>
            <color rgb="FF000000"/>
            <rFont val="Arial"/>
          </rPr>
          <t>Faltan atributos para el filtro.</t>
        </r>
      </text>
    </comment>
    <comment ref="N17" authorId="0" shapeId="0" xr:uid="{00000000-0006-0000-0500-000023000000}">
      <text>
        <r>
          <rPr>
            <sz val="10"/>
            <color rgb="FF000000"/>
            <rFont val="Arial"/>
          </rPr>
          <t>Faltan métodos de las estructuras por probar</t>
        </r>
      </text>
    </comment>
    <comment ref="W17" authorId="0" shapeId="0" xr:uid="{00000000-0006-0000-0500-000024000000}">
      <text>
        <r>
          <rPr>
            <sz val="10"/>
            <color rgb="FF000000"/>
            <rFont val="Arial"/>
          </rPr>
          <t>La tabla inicial no arroja los datos en el formato indicado.</t>
        </r>
      </text>
    </comment>
    <comment ref="H18" authorId="0" shapeId="0" xr:uid="{00000000-0006-0000-0500-000025000000}">
      <text>
        <r>
          <rPr>
            <sz val="10"/>
            <color rgb="FF000000"/>
            <rFont val="Arial"/>
          </rPr>
          <t>Podrían dividir las soluciones por temas para no repetir texto.</t>
        </r>
      </text>
    </comment>
    <comment ref="I18" authorId="0" shapeId="0" xr:uid="{00000000-0006-0000-0500-000026000000}">
      <text>
        <r>
          <rPr>
            <sz val="10"/>
            <color rgb="FF000000"/>
            <rFont val="Arial"/>
          </rPr>
          <t>No realizan el descarte inicial.</t>
        </r>
      </text>
    </comment>
    <comment ref="K18" authorId="0" shapeId="0" xr:uid="{00000000-0006-0000-0500-000027000000}">
      <text>
        <r>
          <rPr>
            <sz val="10"/>
            <color rgb="FF000000"/>
            <rFont val="Arial"/>
          </rPr>
          <t>No muestran una buena separación de paquetes.</t>
        </r>
      </text>
    </comment>
    <comment ref="L18" authorId="0" shapeId="0" xr:uid="{00000000-0006-0000-0500-000028000000}">
      <text>
        <r>
          <rPr>
            <sz val="10"/>
            <color rgb="FF000000"/>
            <rFont val="Arial"/>
          </rPr>
          <t>Sería ideal utilizar una clase principal para el tratamiento de datos. De ese modo no crean dependencias innecesarias.</t>
        </r>
      </text>
    </comment>
    <comment ref="M18" authorId="0" shapeId="0" xr:uid="{00000000-0006-0000-0500-000029000000}">
      <text>
        <r>
          <rPr>
            <sz val="10"/>
            <color rgb="FF000000"/>
            <rFont val="Arial"/>
          </rPr>
          <t>La controladora solamente debería llamar métodos del modelo, no realizar la lógica del programa.</t>
        </r>
      </text>
    </comment>
    <comment ref="J19" authorId="0" shapeId="0" xr:uid="{00000000-0006-0000-0500-00002A000000}">
      <text>
        <r>
          <rPr>
            <sz val="10"/>
            <color rgb="FF000000"/>
            <rFont val="Arial"/>
          </rPr>
          <t>No es solo por el puntaje. El puntaje representa el valor que tienen esas soluciones en su aplicación. Expliquen cuál es ese valor en la conclusión</t>
        </r>
      </text>
    </comment>
    <comment ref="H20" authorId="0" shapeId="0" xr:uid="{00000000-0006-0000-0500-00002B000000}">
      <text>
        <r>
          <rPr>
            <sz val="10"/>
            <color rgb="FF000000"/>
            <rFont val="Arial"/>
          </rPr>
          <t>No plantean suficientes ideas creativas.</t>
        </r>
      </text>
    </comment>
    <comment ref="I20" authorId="0" shapeId="0" xr:uid="{00000000-0006-0000-0500-00002C000000}">
      <text>
        <r>
          <rPr>
            <sz val="10"/>
            <color rgb="FF000000"/>
            <rFont val="Arial"/>
          </rPr>
          <t>No plantean suficientes ideas creativas.</t>
        </r>
      </text>
    </comment>
    <comment ref="J20" authorId="0" shapeId="0" xr:uid="{00000000-0006-0000-0500-00002D000000}">
      <text>
        <r>
          <rPr>
            <sz val="10"/>
            <color rgb="FF000000"/>
            <rFont val="Arial"/>
          </rPr>
          <t>No plantean suficientes ideas creativas.</t>
        </r>
      </text>
    </comment>
    <comment ref="J21" authorId="0" shapeId="0" xr:uid="{00000000-0006-0000-0500-00002E000000}">
      <text>
        <r>
          <rPr>
            <sz val="10"/>
            <color rgb="FF000000"/>
            <rFont val="Arial"/>
          </rPr>
          <t>No es solo por el puntaje. El puntaje representa el valor que tienen esas soluciones en su aplicación. Expliquen cuál es ese valor en la conclusión</t>
        </r>
      </text>
    </comment>
    <comment ref="H22" authorId="0" shapeId="0" xr:uid="{00000000-0006-0000-0500-00002F000000}">
      <text>
        <r>
          <rPr>
            <sz val="10"/>
            <color rgb="FF000000"/>
            <rFont val="Arial"/>
          </rPr>
          <t>Son ideas muy generales que hablan del despliegue y no de la solución como tal del problema. No tienen en cuenta lo investigado para el segundo punto.</t>
        </r>
      </text>
    </comment>
    <comment ref="I22" authorId="0" shapeId="0" xr:uid="{00000000-0006-0000-0500-000030000000}">
      <text>
        <r>
          <rPr>
            <sz val="10"/>
            <color rgb="FF000000"/>
            <rFont val="Arial"/>
          </rPr>
          <t xml:space="preserve">No justifican el descarte de ideas ni dan </t>
        </r>
      </text>
    </comment>
    <comment ref="J22" authorId="0" shapeId="0" xr:uid="{00000000-0006-0000-0500-000031000000}">
      <text>
        <r>
          <rPr>
            <sz val="10"/>
            <color rgb="FF000000"/>
            <rFont val="Arial"/>
          </rPr>
          <t>No es solo por el puntaje. El puntaje representa el valor que tienen esas soluciones en su aplicación. Expliquen cuál es ese valor en la conclusión</t>
        </r>
      </text>
    </comment>
    <comment ref="G23" authorId="0" shapeId="0" xr:uid="{00000000-0006-0000-0500-000032000000}">
      <text>
        <r>
          <rPr>
            <sz val="10"/>
            <color rgb="FF000000"/>
            <rFont val="Arial"/>
          </rPr>
          <t>No incluyen los elementos teóricos vistos en clase. (estructuras de datos)</t>
        </r>
      </text>
    </comment>
    <comment ref="J23" authorId="0" shapeId="0" xr:uid="{00000000-0006-0000-0500-000033000000}">
      <text>
        <r>
          <rPr>
            <sz val="10"/>
            <color rgb="FF000000"/>
            <rFont val="Arial"/>
          </rPr>
          <t>No es solo por el puntaje. El puntaje representa el valor que tienen esas soluciones en su aplicación. Expliquen cuál es ese valor en la conclusión</t>
        </r>
      </text>
    </comment>
    <comment ref="U23" authorId="0" shapeId="0" xr:uid="{00000000-0006-0000-0500-000034000000}">
      <text>
        <r>
          <rPr>
            <sz val="10"/>
            <color rgb="FF000000"/>
            <rFont val="Arial"/>
          </rPr>
          <t>No realizan filtros por rangos.</t>
        </r>
      </text>
    </comment>
    <comment ref="H24" authorId="0" shapeId="0" xr:uid="{00000000-0006-0000-0500-000035000000}">
      <text>
        <r>
          <rPr>
            <sz val="10"/>
            <color rgb="FF000000"/>
            <rFont val="Arial"/>
          </rPr>
          <t>Son ideas muy generales que hablan del despliegue y no de la solución como tal del problema. No tienen en cuenta lo investigado para el segundo punto.</t>
        </r>
      </text>
    </comment>
    <comment ref="I24" authorId="0" shapeId="0" xr:uid="{00000000-0006-0000-0500-000036000000}">
      <text>
        <r>
          <rPr>
            <sz val="10"/>
            <color rgb="FF000000"/>
            <rFont val="Arial"/>
          </rPr>
          <t xml:space="preserve">No justifican el descarte de ideas ni dan </t>
        </r>
      </text>
    </comment>
    <comment ref="J24" authorId="0" shapeId="0" xr:uid="{00000000-0006-0000-0500-000037000000}">
      <text>
        <r>
          <rPr>
            <sz val="10"/>
            <color rgb="FF000000"/>
            <rFont val="Arial"/>
          </rPr>
          <t>No es solo por el puntaje. El puntaje representa el valor que tienen esas soluciones en su aplicación. Expliquen cuál es ese valor en la conclusión</t>
        </r>
      </text>
    </comment>
    <comment ref="H26" authorId="0" shapeId="0" xr:uid="{00000000-0006-0000-0500-000038000000}">
      <text>
        <r>
          <rPr>
            <sz val="10"/>
            <color rgb="FF000000"/>
            <rFont val="Arial"/>
          </rPr>
          <t>Son ideas muy generales que hablan del despliegue y no de la solución como tal del problema. No tienen en cuenta lo investigado para el segundo punto.</t>
        </r>
      </text>
    </comment>
    <comment ref="I26" authorId="0" shapeId="0" xr:uid="{00000000-0006-0000-0500-000039000000}">
      <text>
        <r>
          <rPr>
            <sz val="10"/>
            <color rgb="FF000000"/>
            <rFont val="Arial"/>
          </rPr>
          <t xml:space="preserve">No justifican el descarte de ideas ni dan </t>
        </r>
      </text>
    </comment>
    <comment ref="J26" authorId="0" shapeId="0" xr:uid="{00000000-0006-0000-0500-00003A000000}">
      <text>
        <r>
          <rPr>
            <sz val="10"/>
            <color rgb="FF000000"/>
            <rFont val="Arial"/>
          </rPr>
          <t>No es solo por el puntaje. El puntaje representa el valor que tienen esas soluciones en su aplicación. Expliquen cuál es ese valor en la conclusión</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
  </authors>
  <commentList>
    <comment ref="D16" authorId="0" shapeId="0" xr:uid="{00000000-0006-0000-2400-000001000000}">
      <text>
        <r>
          <rPr>
            <sz val="10"/>
            <color rgb="FF000000"/>
            <rFont val="Arial"/>
          </rPr>
          <t>Git
GitHub</t>
        </r>
      </text>
    </comment>
    <comment ref="I16" authorId="0" shapeId="0" xr:uid="{00000000-0006-0000-2400-000002000000}">
      <text>
        <r>
          <rPr>
            <sz val="10"/>
            <color rgb="FF000000"/>
            <rFont val="Arial"/>
          </rPr>
          <t>Si se evidencia que el proyecto no fue trabajado en Git durante su desarrollo (sino subido al final) entonces el trabajo tiene 0 en este criterio.</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
  </authors>
  <commentList>
    <comment ref="E5" authorId="0" shapeId="0" xr:uid="{00000000-0006-0000-2500-000001000000}">
      <text>
        <r>
          <rPr>
            <sz val="10"/>
            <color rgb="FF000000"/>
            <rFont val="Arial"/>
          </rPr>
          <t>Pudieron haber mencionado de manera más completa el tema de criptografía.</t>
        </r>
      </text>
    </comment>
    <comment ref="G5" authorId="0" shapeId="0" xr:uid="{00000000-0006-0000-2500-000002000000}">
      <text>
        <r>
          <rPr>
            <sz val="10"/>
            <color rgb="FF000000"/>
            <rFont val="Arial"/>
          </rPr>
          <t>Sólo define algunos conceptos muy brevemente. No asocia fuentes.</t>
        </r>
      </text>
    </comment>
    <comment ref="I5" authorId="0" shapeId="0" xr:uid="{00000000-0006-0000-2500-000003000000}">
      <text>
        <r>
          <rPr>
            <sz val="10"/>
            <color rgb="FF000000"/>
            <rFont val="Arial"/>
          </rPr>
          <t>Mejorar las citas y sólo presentan las estrategias con las que se quedarán al final. La búsqueda de soluciones no debe ser sesgada. Debe incluir una mayor variedad de alternativas.</t>
        </r>
      </text>
    </comment>
    <comment ref="K5" authorId="0" shapeId="0" xr:uid="{00000000-0006-0000-2500-000004000000}">
      <text>
        <r>
          <rPr>
            <sz val="10"/>
            <color rgb="FF000000"/>
            <rFont val="Arial"/>
          </rPr>
          <t>Como se mencionó, sólo se presentaron tres alternativas que son las requeridas al final, con lo cual no hay un análisis para descartar ideas. Sí hay un análisis válido sobre las mismas ideas.</t>
        </r>
      </text>
    </comment>
    <comment ref="M5" authorId="0" shapeId="0" xr:uid="{00000000-0006-0000-2500-000005000000}">
      <text>
        <r>
          <rPr>
            <sz val="10"/>
            <color rgb="FF000000"/>
            <rFont val="Arial"/>
          </rPr>
          <t>Sólo definen dos criterios, no definen por qué son importantes, ni cuándo uno es bueno o malo ni por qué la escala asignada. Posteriormente simplemente saltan a las conclusiones, sin tener muy en cuenta una clara comparación.</t>
        </r>
      </text>
    </comment>
    <comment ref="O5" authorId="0" shapeId="0" xr:uid="{00000000-0006-0000-2500-000006000000}">
      <text>
        <r>
          <rPr>
            <sz val="10"/>
            <color rgb="FF000000"/>
            <rFont val="Arial"/>
          </rPr>
          <t>Ser más diciente con los nombres de los componentes visuales.</t>
        </r>
      </text>
    </comment>
    <comment ref="Q5" authorId="0" shapeId="0" xr:uid="{00000000-0006-0000-2500-000007000000}">
      <text>
        <r>
          <rPr>
            <sz val="10"/>
            <color rgb="FF000000"/>
            <rFont val="Arial"/>
          </rPr>
          <t>No presentan.</t>
        </r>
      </text>
    </comment>
    <comment ref="S5" authorId="0" shapeId="0" xr:uid="{00000000-0006-0000-2500-000008000000}">
      <text>
        <r>
          <rPr>
            <sz val="10"/>
            <color rgb="FF000000"/>
            <rFont val="Arial"/>
          </rPr>
          <t>No presentan.</t>
        </r>
      </text>
    </comment>
    <comment ref="U5" authorId="0" shapeId="0" xr:uid="{00000000-0006-0000-2500-000009000000}">
      <text>
        <r>
          <rPr>
            <sz val="10"/>
            <color rgb="FF000000"/>
            <rFont val="Arial"/>
          </rPr>
          <t>Sólo se pedían tres, pero se supone que los algoritmos van completos no era sólo el que identificaba un solo primo, el problema es identificar todos los que son primos hasta cierto número, así que en teoría los que presentan están incompletos. Aún así se hizo un buen análisis y los tres son consecuentes con esta primera parte que falta así que se puede hacer algún análisis sobre ellos.</t>
        </r>
      </text>
    </comment>
    <comment ref="W5" authorId="0" shapeId="0" xr:uid="{00000000-0006-0000-2500-00000A000000}">
      <text>
        <r>
          <rPr>
            <sz val="10"/>
            <color rgb="FF000000"/>
            <rFont val="Arial"/>
          </rPr>
          <t>Sólo se pedían tres, pero se supone que los algoritmos van completos no era sólo el que identificaba un solo primo, el problema es identificar todos los que son primos hasta cierto número, así que en teoría los que presentan están incompletos. Aún así se hizo un buen análisis y los tres son consecuentes con esta primera parte que falta así que se puede hacer algún análisis sobre ellos.</t>
        </r>
      </text>
    </comment>
    <comment ref="AA5" authorId="0" shapeId="0" xr:uid="{00000000-0006-0000-2500-00000B000000}">
      <text>
        <r>
          <rPr>
            <sz val="10"/>
            <color rgb="FF000000"/>
            <rFont val="Arial"/>
          </rPr>
          <t>Mejorar mensajes de commit.</t>
        </r>
      </text>
    </comment>
    <comment ref="AI6" authorId="0" shapeId="0" xr:uid="{00000000-0006-0000-2500-00000C000000}">
      <text>
        <r>
          <rPr>
            <sz val="10"/>
            <color rgb="FF000000"/>
            <rFont val="Arial"/>
          </rPr>
          <t>Muy buen laboratorio.</t>
        </r>
      </text>
    </comment>
    <comment ref="E7" authorId="0" shapeId="0" xr:uid="{00000000-0006-0000-2500-00000D000000}">
      <text>
        <r>
          <rPr>
            <sz val="10"/>
            <color rgb="FF000000"/>
            <rFont val="Arial"/>
          </rPr>
          <t>Hay un par de ideas que se pueden malinterpretar en esta definición, especialmente la que dice que "n" es para el número deseado de primos, esto no es así, es para el tope de la búsqueda.</t>
        </r>
      </text>
    </comment>
    <comment ref="G7" authorId="0" shapeId="0" xr:uid="{00000000-0006-0000-2500-00000E000000}">
      <text>
        <r>
          <rPr>
            <sz val="10"/>
            <color rgb="FF000000"/>
            <rFont val="Arial"/>
          </rPr>
          <t>Mejorar citas.</t>
        </r>
      </text>
    </comment>
    <comment ref="I7" authorId="0" shapeId="0" xr:uid="{00000000-0006-0000-2500-00000F000000}">
      <text>
        <r>
          <rPr>
            <sz val="10"/>
            <color rgb="FF000000"/>
            <rFont val="Arial"/>
          </rPr>
          <t>Hay un buen número de posibles soluciones para el problema (para la interfaz no es necesario porque el problema que se ataca es el de la generación de primos). El problema con el documento es que en esta etapa no debería incluirse código, es decir, apenas se está realizando análisis y buscando soluciones, por qué ya están implementadas?</t>
        </r>
      </text>
    </comment>
    <comment ref="K7" authorId="0" shapeId="0" xr:uid="{00000000-0006-0000-2500-000010000000}">
      <text>
        <r>
          <rPr>
            <sz val="10"/>
            <color rgb="FF000000"/>
            <rFont val="Arial"/>
          </rPr>
          <t>No caracteriza los criterios para justificar las opciones resultantes.</t>
        </r>
      </text>
    </comment>
    <comment ref="M7" authorId="0" shapeId="0" xr:uid="{00000000-0006-0000-2500-000011000000}">
      <text>
        <r>
          <rPr>
            <sz val="10"/>
            <color rgb="FF000000"/>
            <rFont val="Arial"/>
          </rPr>
          <t>No es clara la relevancia del segundo criterio y el primero es muy ambiguo.</t>
        </r>
      </text>
    </comment>
    <comment ref="O7" authorId="0" shapeId="0" xr:uid="{00000000-0006-0000-2500-000012000000}">
      <text>
        <r>
          <rPr>
            <sz val="10"/>
            <color rgb="FF000000"/>
            <rFont val="Arial"/>
          </rPr>
          <t>El modelo está demasiado acoplado, por qué se tienen relaciones con las exepciones en lugar de sólo usarlas? Por qué tanto el windowController como el visualizador tienen relaciones con la clase principal del modelo?. Las relaciones con los .fxml deberían ser de uso</t>
        </r>
      </text>
    </comment>
    <comment ref="Q7" authorId="0" shapeId="0" xr:uid="{00000000-0006-0000-2500-000013000000}">
      <text>
        <r>
          <rPr>
            <sz val="10"/>
            <color rgb="FF000000"/>
            <rFont val="Arial"/>
          </rPr>
          <t>No presentan.</t>
        </r>
      </text>
    </comment>
    <comment ref="U7" authorId="0" shapeId="0" xr:uid="{00000000-0006-0000-2500-000014000000}">
      <text>
        <r>
          <rPr>
            <sz val="10"/>
            <color rgb="FF000000"/>
            <rFont val="Arial"/>
          </rPr>
          <t>No presentan.</t>
        </r>
      </text>
    </comment>
    <comment ref="W7" authorId="0" shapeId="0" xr:uid="{00000000-0006-0000-2500-000015000000}">
      <text>
        <r>
          <rPr>
            <sz val="10"/>
            <color rgb="FF000000"/>
            <rFont val="Arial"/>
          </rPr>
          <t>No presentan.</t>
        </r>
      </text>
    </comment>
    <comment ref="G8" authorId="0" shapeId="0" xr:uid="{00000000-0006-0000-2500-000016000000}">
      <text>
        <r>
          <rPr>
            <sz val="10"/>
            <color rgb="FF000000"/>
            <rFont val="Arial"/>
          </rPr>
          <t>Mejorar citas.</t>
        </r>
      </text>
    </comment>
    <comment ref="I8" authorId="0" shapeId="0" xr:uid="{00000000-0006-0000-2500-000017000000}">
      <text>
        <r>
          <rPr>
            <sz val="10"/>
            <color rgb="FF000000"/>
            <rFont val="Arial"/>
          </rPr>
          <t>Sólo colocan algoritmos ya desarrollados, deberían ser ideas propias para atacar el problema. Entonces, no se realiza lo que se espera de la fase.</t>
        </r>
      </text>
    </comment>
    <comment ref="K8" authorId="0" shapeId="0" xr:uid="{00000000-0006-0000-2500-000018000000}">
      <text>
        <r>
          <rPr>
            <sz val="10"/>
            <color rgb="FF000000"/>
            <rFont val="Arial"/>
          </rPr>
          <t>Faltan los diseños preliminares.</t>
        </r>
      </text>
    </comment>
    <comment ref="M8" authorId="0" shapeId="0" xr:uid="{00000000-0006-0000-2500-000019000000}">
      <text>
        <r>
          <rPr>
            <sz val="10"/>
            <color rgb="FF000000"/>
            <rFont val="Arial"/>
          </rPr>
          <t>No especifica qué criterios usará para determinar la mejor solución ni lo hace.</t>
        </r>
      </text>
    </comment>
    <comment ref="O8" authorId="0" shapeId="0" xr:uid="{00000000-0006-0000-2500-00001A000000}">
      <text>
        <r>
          <rPr>
            <sz val="10"/>
            <color rgb="FF000000"/>
            <rFont val="Arial"/>
          </rPr>
          <t>No presentan.</t>
        </r>
      </text>
    </comment>
    <comment ref="Q8" authorId="0" shapeId="0" xr:uid="{00000000-0006-0000-2500-00001B000000}">
      <text>
        <r>
          <rPr>
            <sz val="10"/>
            <color rgb="FF000000"/>
            <rFont val="Arial"/>
          </rPr>
          <t>No presentan.</t>
        </r>
      </text>
    </comment>
    <comment ref="U8" authorId="0" shapeId="0" xr:uid="{00000000-0006-0000-2500-00001C000000}">
      <text>
        <r>
          <rPr>
            <sz val="10"/>
            <color rgb="FF000000"/>
            <rFont val="Arial"/>
          </rPr>
          <t>No muestran el resultado, dejan sólo datos parciales en tablas.</t>
        </r>
      </text>
    </comment>
    <comment ref="W8" authorId="0" shapeId="0" xr:uid="{00000000-0006-0000-2500-00001D000000}">
      <text>
        <r>
          <rPr>
            <sz val="10"/>
            <color rgb="FF000000"/>
            <rFont val="Arial"/>
          </rPr>
          <t>No muestran el resultado, dejan sólo datos parciales en tablas.</t>
        </r>
      </text>
    </comment>
    <comment ref="E9" authorId="0" shapeId="0" xr:uid="{00000000-0006-0000-2500-00001E000000}">
      <text>
        <r>
          <rPr>
            <sz val="10"/>
            <color rgb="FF000000"/>
            <rFont val="Arial"/>
          </rPr>
          <t>Pudieron haber mencionado de manera más completa el tema de criptografía.</t>
        </r>
      </text>
    </comment>
    <comment ref="G9" authorId="0" shapeId="0" xr:uid="{00000000-0006-0000-2500-00001F000000}">
      <text>
        <r>
          <rPr>
            <sz val="10"/>
            <color rgb="FF000000"/>
            <rFont val="Arial"/>
          </rPr>
          <t>Sólo define algunos conceptos muy brevemente. No asocia fuentes.</t>
        </r>
      </text>
    </comment>
    <comment ref="I9" authorId="0" shapeId="0" xr:uid="{00000000-0006-0000-2500-000020000000}">
      <text>
        <r>
          <rPr>
            <sz val="10"/>
            <color rgb="FF000000"/>
            <rFont val="Arial"/>
          </rPr>
          <t>Mejorar las citas y sólo presentan las estrategias con las que se quedarán al final. La búsqueda de soluciones no debe ser sesgada. Debe incluir una mayor variedad de alternativas.</t>
        </r>
      </text>
    </comment>
    <comment ref="K9" authorId="0" shapeId="0" xr:uid="{00000000-0006-0000-2500-000021000000}">
      <text>
        <r>
          <rPr>
            <sz val="10"/>
            <color rgb="FF000000"/>
            <rFont val="Arial"/>
          </rPr>
          <t>Como se mencionó, sólo se presentaron tres alternativas que son las requeridas al final, con lo cual no hay un análisis para descartar ideas. Sí hay un análisis válido sobre las mismas ideas.</t>
        </r>
      </text>
    </comment>
    <comment ref="M9" authorId="0" shapeId="0" xr:uid="{00000000-0006-0000-2500-000022000000}">
      <text>
        <r>
          <rPr>
            <sz val="10"/>
            <color rgb="FF000000"/>
            <rFont val="Arial"/>
          </rPr>
          <t>Sólo definen dos criterios, no definen por qué son importantes, ni cuándo uno es bueno o malo ni por qué la escala asignada. Posteriormente simplemente saltan a las conclusiones, sin tener muy en cuenta una clara comparación.</t>
        </r>
      </text>
    </comment>
    <comment ref="O9" authorId="0" shapeId="0" xr:uid="{00000000-0006-0000-2500-000023000000}">
      <text>
        <r>
          <rPr>
            <sz val="10"/>
            <color rgb="FF000000"/>
            <rFont val="Arial"/>
          </rPr>
          <t>Ser más diciente con los nombres de los componentes visuales.</t>
        </r>
      </text>
    </comment>
    <comment ref="Q9" authorId="0" shapeId="0" xr:uid="{00000000-0006-0000-2500-000024000000}">
      <text>
        <r>
          <rPr>
            <sz val="10"/>
            <color rgb="FF000000"/>
            <rFont val="Arial"/>
          </rPr>
          <t>No presentan.</t>
        </r>
      </text>
    </comment>
    <comment ref="S9" authorId="0" shapeId="0" xr:uid="{00000000-0006-0000-2500-000025000000}">
      <text>
        <r>
          <rPr>
            <sz val="10"/>
            <color rgb="FF000000"/>
            <rFont val="Arial"/>
          </rPr>
          <t>No presentan.</t>
        </r>
      </text>
    </comment>
    <comment ref="U9" authorId="0" shapeId="0" xr:uid="{00000000-0006-0000-2500-000026000000}">
      <text>
        <r>
          <rPr>
            <sz val="10"/>
            <color rgb="FF000000"/>
            <rFont val="Arial"/>
          </rPr>
          <t>Sólo se pedían tres, pero se supone que los algoritmos van completos no era sólo el que identificaba un solo primo, el problema es identificar todos los que son primos hasta cierto número, así que en teoría los que presentan están incompletos. Aún así se hizo un buen análisis y los tres son consecuentes con esta primera parte que falta así que se puede hacer algún análisis sobre ellos.</t>
        </r>
      </text>
    </comment>
    <comment ref="W9" authorId="0" shapeId="0" xr:uid="{00000000-0006-0000-2500-000027000000}">
      <text>
        <r>
          <rPr>
            <sz val="10"/>
            <color rgb="FF000000"/>
            <rFont val="Arial"/>
          </rPr>
          <t>Sólo se pedían tres, pero se supone que los algoritmos van completos no era sólo el que identificaba un solo primo, el problema es identificar todos los que son primos hasta cierto número, así que en teoría los que presentan están incompletos. Aún así se hizo un buen análisis y los tres son consecuentes con esta primera parte que falta así que se puede hacer algún análisis sobre ellos.</t>
        </r>
      </text>
    </comment>
    <comment ref="AA9" authorId="0" shapeId="0" xr:uid="{00000000-0006-0000-2500-000028000000}">
      <text>
        <r>
          <rPr>
            <sz val="10"/>
            <color rgb="FF000000"/>
            <rFont val="Arial"/>
          </rPr>
          <t>Mejorar mensajes de commit.</t>
        </r>
      </text>
    </comment>
    <comment ref="G10" authorId="0" shapeId="0" xr:uid="{00000000-0006-0000-2500-000029000000}">
      <text>
        <r>
          <rPr>
            <sz val="10"/>
            <color rgb="FF000000"/>
            <rFont val="Arial"/>
          </rPr>
          <t>Debería implementar citas y no vínculos. Además no todo lo que se dice se referencia.</t>
        </r>
      </text>
    </comment>
    <comment ref="I10" authorId="0" shapeId="0" xr:uid="{00000000-0006-0000-2500-00002A000000}">
      <text>
        <r>
          <rPr>
            <sz val="10"/>
            <color rgb="FF000000"/>
            <rFont val="Arial"/>
          </rPr>
          <t>Mantener el formato de letra que aquí cambia repentinamente.</t>
        </r>
      </text>
    </comment>
    <comment ref="M10" authorId="0" shapeId="0" xr:uid="{00000000-0006-0000-2500-00002B000000}">
      <text>
        <r>
          <rPr>
            <sz val="10"/>
            <color rgb="FF000000"/>
            <rFont val="Arial"/>
          </rPr>
          <t>No concluye sobre el mejor.</t>
        </r>
      </text>
    </comment>
    <comment ref="O10" authorId="0" shapeId="0" xr:uid="{00000000-0006-0000-2500-00002C000000}">
      <text>
        <r>
          <rPr>
            <sz val="10"/>
            <color rgb="FF000000"/>
            <rFont val="Arial"/>
          </rPr>
          <t>No conecta el main con el controller. Ser más diciente en el nombre de los componentes visuales.</t>
        </r>
      </text>
    </comment>
    <comment ref="Q10" authorId="0" shapeId="0" xr:uid="{00000000-0006-0000-2500-00002D000000}">
      <text>
        <r>
          <rPr>
            <sz val="10"/>
            <color rgb="FF000000"/>
            <rFont val="Arial"/>
          </rPr>
          <t>Faltó el pseudo de al menos uno.</t>
        </r>
      </text>
    </comment>
    <comment ref="G11" authorId="0" shapeId="0" xr:uid="{00000000-0006-0000-2500-00002E000000}">
      <text>
        <r>
          <rPr>
            <sz val="10"/>
            <color rgb="FF000000"/>
            <rFont val="Arial"/>
          </rPr>
          <t>No cita. Las fuentes son sólo links. Lástima porque es una muy buena recopilación de información.</t>
        </r>
      </text>
    </comment>
    <comment ref="K11" authorId="0" shapeId="0" xr:uid="{00000000-0006-0000-2500-00002F000000}">
      <text>
        <r>
          <rPr>
            <sz val="10"/>
            <color rgb="FF000000"/>
            <rFont val="Arial"/>
          </rPr>
          <t>Faltan diseños preliminares.</t>
        </r>
      </text>
    </comment>
    <comment ref="M11" authorId="0" shapeId="0" xr:uid="{00000000-0006-0000-2500-000030000000}">
      <text>
        <r>
          <rPr>
            <sz val="10"/>
            <color rgb="FF000000"/>
            <rFont val="Arial"/>
          </rPr>
          <t>Definen muy bien los criterios, pero no concluyen sobre estos para hallar la mejor solución.</t>
        </r>
      </text>
    </comment>
    <comment ref="O11" authorId="0" shapeId="0" xr:uid="{00000000-0006-0000-2500-000031000000}">
      <text>
        <r>
          <rPr>
            <sz val="10"/>
            <color rgb="FF000000"/>
            <rFont val="Arial"/>
          </rPr>
          <t>Ninguna clase parece tener lo necesario para la vista (botones y acciones). No es claro por qué el hilo tiene una lista de controladores ni de cómo sería el flujoc on esto desde la aplicación.</t>
        </r>
      </text>
    </comment>
    <comment ref="Q11" authorId="0" shapeId="0" xr:uid="{00000000-0006-0000-2500-000032000000}">
      <text>
        <r>
          <rPr>
            <sz val="10"/>
            <color rgb="FF000000"/>
            <rFont val="Arial"/>
          </rPr>
          <t>No presentan.</t>
        </r>
      </text>
    </comment>
    <comment ref="S11" authorId="0" shapeId="0" xr:uid="{00000000-0006-0000-2500-000033000000}">
      <text>
        <r>
          <rPr>
            <sz val="10"/>
            <color rgb="FF000000"/>
            <rFont val="Arial"/>
          </rPr>
          <t>Parece que sólo hay un caso para un método.</t>
        </r>
      </text>
    </comment>
    <comment ref="U11" authorId="0" shapeId="0" xr:uid="{00000000-0006-0000-2500-000034000000}">
      <text>
        <r>
          <rPr>
            <sz val="10"/>
            <color rgb="FF000000"/>
            <rFont val="Arial"/>
          </rPr>
          <t>Lo hace para dos.</t>
        </r>
      </text>
    </comment>
    <comment ref="W11" authorId="0" shapeId="0" xr:uid="{00000000-0006-0000-2500-000035000000}">
      <text>
        <r>
          <rPr>
            <sz val="10"/>
            <color rgb="FF000000"/>
            <rFont val="Arial"/>
          </rPr>
          <t>Lo hace para dos, pero no especifica todos los detalles que se especifican en la rúbrica.</t>
        </r>
      </text>
    </comment>
    <comment ref="AC11" authorId="0" shapeId="0" xr:uid="{00000000-0006-0000-2500-000036000000}">
      <text>
        <r>
          <rPr>
            <sz val="10"/>
            <color rgb="FF000000"/>
            <rFont val="Arial"/>
          </rPr>
          <t>Dos de los tres métodos están implementados.</t>
        </r>
      </text>
    </comment>
    <comment ref="AE11" authorId="0" shapeId="0" xr:uid="{00000000-0006-0000-2500-000037000000}">
      <text>
        <r>
          <rPr>
            <sz val="10"/>
            <color rgb="FF000000"/>
            <rFont val="Arial"/>
          </rPr>
          <t>No se puede usar.</t>
        </r>
      </text>
    </comment>
    <comment ref="G12" authorId="0" shapeId="0" xr:uid="{00000000-0006-0000-2500-000038000000}">
      <text>
        <r>
          <rPr>
            <sz val="10"/>
            <color rgb="FF000000"/>
            <rFont val="Arial"/>
          </rPr>
          <t>No cita. Las fuentes son sólo links. Lástima porque es una muy buena recopilación de información.</t>
        </r>
      </text>
    </comment>
    <comment ref="K12" authorId="0" shapeId="0" xr:uid="{00000000-0006-0000-2500-000039000000}">
      <text>
        <r>
          <rPr>
            <sz val="10"/>
            <color rgb="FF000000"/>
            <rFont val="Arial"/>
          </rPr>
          <t>Faltan diseños preliminares.</t>
        </r>
      </text>
    </comment>
    <comment ref="M12" authorId="0" shapeId="0" xr:uid="{00000000-0006-0000-2500-00003A000000}">
      <text>
        <r>
          <rPr>
            <sz val="10"/>
            <color rgb="FF000000"/>
            <rFont val="Arial"/>
          </rPr>
          <t>Definen muy bien los criterios, pero no concluyen sobre estos para hallar la mejor solución.</t>
        </r>
      </text>
    </comment>
    <comment ref="O12" authorId="0" shapeId="0" xr:uid="{00000000-0006-0000-2500-00003B000000}">
      <text>
        <r>
          <rPr>
            <sz val="10"/>
            <color rgb="FF000000"/>
            <rFont val="Arial"/>
          </rPr>
          <t>Ninguna clase parece tener lo necesario para la vista (botones y acciones). No es claro por qué el hilo tiene una lista de controladores ni de cómo sería el flujoc on esto desde la aplicación.</t>
        </r>
      </text>
    </comment>
    <comment ref="Q12" authorId="0" shapeId="0" xr:uid="{00000000-0006-0000-2500-00003C000000}">
      <text>
        <r>
          <rPr>
            <sz val="10"/>
            <color rgb="FF000000"/>
            <rFont val="Arial"/>
          </rPr>
          <t>No presentan.</t>
        </r>
      </text>
    </comment>
    <comment ref="S12" authorId="0" shapeId="0" xr:uid="{00000000-0006-0000-2500-00003D000000}">
      <text>
        <r>
          <rPr>
            <sz val="10"/>
            <color rgb="FF000000"/>
            <rFont val="Arial"/>
          </rPr>
          <t>Parece que sólo hay un caso para un método.</t>
        </r>
      </text>
    </comment>
    <comment ref="U12" authorId="0" shapeId="0" xr:uid="{00000000-0006-0000-2500-00003E000000}">
      <text>
        <r>
          <rPr>
            <sz val="10"/>
            <color rgb="FF000000"/>
            <rFont val="Arial"/>
          </rPr>
          <t>Lo hace para dos.</t>
        </r>
      </text>
    </comment>
    <comment ref="W12" authorId="0" shapeId="0" xr:uid="{00000000-0006-0000-2500-00003F000000}">
      <text>
        <r>
          <rPr>
            <sz val="10"/>
            <color rgb="FF000000"/>
            <rFont val="Arial"/>
          </rPr>
          <t>Lo hace para dos, pero no especifica todos los detalles que se especifican en la rúbrica.</t>
        </r>
      </text>
    </comment>
    <comment ref="AC12" authorId="0" shapeId="0" xr:uid="{00000000-0006-0000-2500-000040000000}">
      <text>
        <r>
          <rPr>
            <sz val="10"/>
            <color rgb="FF000000"/>
            <rFont val="Arial"/>
          </rPr>
          <t>Dos de los tres métodos están implementados.</t>
        </r>
      </text>
    </comment>
    <comment ref="AE12" authorId="0" shapeId="0" xr:uid="{00000000-0006-0000-2500-000041000000}">
      <text>
        <r>
          <rPr>
            <sz val="10"/>
            <color rgb="FF000000"/>
            <rFont val="Arial"/>
          </rPr>
          <t>No se puede usar.</t>
        </r>
      </text>
    </comment>
    <comment ref="G13" authorId="0" shapeId="0" xr:uid="{00000000-0006-0000-2500-000042000000}">
      <text>
        <r>
          <rPr>
            <sz val="10"/>
            <color rgb="FF000000"/>
            <rFont val="Arial"/>
          </rPr>
          <t>Mejorar citas.</t>
        </r>
      </text>
    </comment>
    <comment ref="I13" authorId="0" shapeId="0" xr:uid="{00000000-0006-0000-2500-000043000000}">
      <text>
        <r>
          <rPr>
            <sz val="10"/>
            <color rgb="FF000000"/>
            <rFont val="Arial"/>
          </rPr>
          <t>Sólo colocan algoritmos ya desarrollados, deberían ser ideas propias para atacar el problema. Entonces, no se realiza lo que se espera de la fase.</t>
        </r>
      </text>
    </comment>
    <comment ref="K13" authorId="0" shapeId="0" xr:uid="{00000000-0006-0000-2500-000044000000}">
      <text>
        <r>
          <rPr>
            <sz val="10"/>
            <color rgb="FF000000"/>
            <rFont val="Arial"/>
          </rPr>
          <t>Faltan los diseños preliminares.</t>
        </r>
      </text>
    </comment>
    <comment ref="M13" authorId="0" shapeId="0" xr:uid="{00000000-0006-0000-2500-000045000000}">
      <text>
        <r>
          <rPr>
            <sz val="10"/>
            <color rgb="FF000000"/>
            <rFont val="Arial"/>
          </rPr>
          <t>No especifica qué criterios usará para determinar la mejor solución ni lo hace.</t>
        </r>
      </text>
    </comment>
    <comment ref="O13" authorId="0" shapeId="0" xr:uid="{00000000-0006-0000-2500-000046000000}">
      <text>
        <r>
          <rPr>
            <sz val="10"/>
            <color rgb="FF000000"/>
            <rFont val="Arial"/>
          </rPr>
          <t>No presentan.</t>
        </r>
      </text>
    </comment>
    <comment ref="Q13" authorId="0" shapeId="0" xr:uid="{00000000-0006-0000-2500-000047000000}">
      <text>
        <r>
          <rPr>
            <sz val="10"/>
            <color rgb="FF000000"/>
            <rFont val="Arial"/>
          </rPr>
          <t>No presentan.</t>
        </r>
      </text>
    </comment>
    <comment ref="U13" authorId="0" shapeId="0" xr:uid="{00000000-0006-0000-2500-000048000000}">
      <text>
        <r>
          <rPr>
            <sz val="10"/>
            <color rgb="FF000000"/>
            <rFont val="Arial"/>
          </rPr>
          <t>No muestran el resultado, dejan sólo datos parciales en tablas.</t>
        </r>
      </text>
    </comment>
    <comment ref="W13" authorId="0" shapeId="0" xr:uid="{00000000-0006-0000-2500-000049000000}">
      <text>
        <r>
          <rPr>
            <sz val="10"/>
            <color rgb="FF000000"/>
            <rFont val="Arial"/>
          </rPr>
          <t>No muestran el resultado, dejan sólo datos parciales en tablas.</t>
        </r>
      </text>
    </comment>
    <comment ref="G14" authorId="0" shapeId="0" xr:uid="{00000000-0006-0000-2500-00004A000000}">
      <text>
        <r>
          <rPr>
            <sz val="10"/>
            <color rgb="FF000000"/>
            <rFont val="Arial"/>
          </rPr>
          <t>No cita. Las fuentes son sólo links. Lástima porque es una muy buena recopilación de información.</t>
        </r>
      </text>
    </comment>
    <comment ref="K14" authorId="0" shapeId="0" xr:uid="{00000000-0006-0000-2500-00004B000000}">
      <text>
        <r>
          <rPr>
            <sz val="10"/>
            <color rgb="FF000000"/>
            <rFont val="Arial"/>
          </rPr>
          <t>Faltan diseños preliminares.</t>
        </r>
      </text>
    </comment>
    <comment ref="M14" authorId="0" shapeId="0" xr:uid="{00000000-0006-0000-2500-00004C000000}">
      <text>
        <r>
          <rPr>
            <sz val="10"/>
            <color rgb="FF000000"/>
            <rFont val="Arial"/>
          </rPr>
          <t>Definen muy bien los criterios, pero no concluyen sobre estos para hallar la mejor solución.</t>
        </r>
      </text>
    </comment>
    <comment ref="O14" authorId="0" shapeId="0" xr:uid="{00000000-0006-0000-2500-00004D000000}">
      <text>
        <r>
          <rPr>
            <sz val="10"/>
            <color rgb="FF000000"/>
            <rFont val="Arial"/>
          </rPr>
          <t>Ninguna clase parece tener lo necesario para la vista (botones y acciones). No es claro por qué el hilo tiene una lista de controladores ni de cómo sería el flujoc on esto desde la aplicación.</t>
        </r>
      </text>
    </comment>
    <comment ref="Q14" authorId="0" shapeId="0" xr:uid="{00000000-0006-0000-2500-00004E000000}">
      <text>
        <r>
          <rPr>
            <sz val="10"/>
            <color rgb="FF000000"/>
            <rFont val="Arial"/>
          </rPr>
          <t>No presentan.</t>
        </r>
      </text>
    </comment>
    <comment ref="S14" authorId="0" shapeId="0" xr:uid="{00000000-0006-0000-2500-00004F000000}">
      <text>
        <r>
          <rPr>
            <sz val="10"/>
            <color rgb="FF000000"/>
            <rFont val="Arial"/>
          </rPr>
          <t>Parece que sólo hay un caso para un método.</t>
        </r>
      </text>
    </comment>
    <comment ref="U14" authorId="0" shapeId="0" xr:uid="{00000000-0006-0000-2500-000050000000}">
      <text>
        <r>
          <rPr>
            <sz val="10"/>
            <color rgb="FF000000"/>
            <rFont val="Arial"/>
          </rPr>
          <t>Lo hace para dos.</t>
        </r>
      </text>
    </comment>
    <comment ref="W14" authorId="0" shapeId="0" xr:uid="{00000000-0006-0000-2500-000051000000}">
      <text>
        <r>
          <rPr>
            <sz val="10"/>
            <color rgb="FF000000"/>
            <rFont val="Arial"/>
          </rPr>
          <t>Lo hace para dos, pero no especifica todos los detalles que se especifican en la rúbrica.</t>
        </r>
      </text>
    </comment>
    <comment ref="AC14" authorId="0" shapeId="0" xr:uid="{00000000-0006-0000-2500-000052000000}">
      <text>
        <r>
          <rPr>
            <sz val="10"/>
            <color rgb="FF000000"/>
            <rFont val="Arial"/>
          </rPr>
          <t>Dos de los tres métodos están implementados.</t>
        </r>
      </text>
    </comment>
    <comment ref="AE14" authorId="0" shapeId="0" xr:uid="{00000000-0006-0000-2500-000053000000}">
      <text>
        <r>
          <rPr>
            <sz val="10"/>
            <color rgb="FF000000"/>
            <rFont val="Arial"/>
          </rPr>
          <t>No se puede usar.</t>
        </r>
      </text>
    </comment>
    <comment ref="M15" authorId="0" shapeId="0" xr:uid="{00000000-0006-0000-2500-000054000000}">
      <text>
        <r>
          <rPr>
            <sz val="10"/>
            <color rgb="FF000000"/>
            <rFont val="Arial"/>
          </rPr>
          <t>Define muy bien los criterios y concluye, pero parece que hubo un problema con la tabla en la entrega y no se ve la evaluación.</t>
        </r>
      </text>
    </comment>
    <comment ref="O15" authorId="0" shapeId="0" xr:uid="{00000000-0006-0000-2500-000055000000}">
      <text>
        <r>
          <rPr>
            <sz val="10"/>
            <color rgb="FF000000"/>
            <rFont val="Arial"/>
          </rPr>
          <t>No se puede hacer una asociación con paquetes, falta el fxml y no se ven los componentes gráficos o cómo sería el manejo de los requerimientos de la visualización.</t>
        </r>
      </text>
    </comment>
    <comment ref="AE15" authorId="0" shapeId="0" xr:uid="{00000000-0006-0000-2500-000056000000}">
      <text>
        <r>
          <rPr>
            <sz val="10"/>
            <color rgb="FF000000"/>
            <rFont val="Arial"/>
          </rPr>
          <t>No ejecuta.</t>
        </r>
      </text>
    </comment>
    <comment ref="AI16" authorId="0" shapeId="0" xr:uid="{00000000-0006-0000-2500-000057000000}">
      <text>
        <r>
          <rPr>
            <sz val="10"/>
            <color rgb="FF000000"/>
            <rFont val="Arial"/>
          </rPr>
          <t>Tienes que decirme con quién trabajaste.
Excelente trabajo.</t>
        </r>
      </text>
    </comment>
    <comment ref="E17" authorId="0" shapeId="0" xr:uid="{00000000-0006-0000-2500-000058000000}">
      <text>
        <r>
          <rPr>
            <sz val="10"/>
            <color rgb="FF000000"/>
            <rFont val="Arial"/>
          </rPr>
          <t>Hay un par de ideas que se pueden malinterpretar en esta definición, especialmente la que dice que "n" es para el número deseado de primos, esto no es así, es para el tope de la búsqueda.</t>
        </r>
      </text>
    </comment>
    <comment ref="G17" authorId="0" shapeId="0" xr:uid="{00000000-0006-0000-2500-000059000000}">
      <text>
        <r>
          <rPr>
            <sz val="10"/>
            <color rgb="FF000000"/>
            <rFont val="Arial"/>
          </rPr>
          <t>Mejorar citas.</t>
        </r>
      </text>
    </comment>
    <comment ref="I17" authorId="0" shapeId="0" xr:uid="{00000000-0006-0000-2500-00005A000000}">
      <text>
        <r>
          <rPr>
            <sz val="10"/>
            <color rgb="FF000000"/>
            <rFont val="Arial"/>
          </rPr>
          <t>Hay un buen número de posibles soluciones para el problema (para la interfaz no es necesario porque el problema que se ataca es el de la generación de primos). El problema con el documento es que en esta etapa no debería incluirse código, es decir, apenas se está realizando análisis y buscando soluciones, por qué ya están implementadas?</t>
        </r>
      </text>
    </comment>
    <comment ref="K17" authorId="0" shapeId="0" xr:uid="{00000000-0006-0000-2500-00005B000000}">
      <text>
        <r>
          <rPr>
            <sz val="10"/>
            <color rgb="FF000000"/>
            <rFont val="Arial"/>
          </rPr>
          <t>No caracteriza los criterios para justificar las opciones resultantes.</t>
        </r>
      </text>
    </comment>
    <comment ref="M17" authorId="0" shapeId="0" xr:uid="{00000000-0006-0000-2500-00005C000000}">
      <text>
        <r>
          <rPr>
            <sz val="10"/>
            <color rgb="FF000000"/>
            <rFont val="Arial"/>
          </rPr>
          <t>No es clara la relevancia del segundo criterio y el primero es muy ambiguo.</t>
        </r>
      </text>
    </comment>
    <comment ref="O17" authorId="0" shapeId="0" xr:uid="{00000000-0006-0000-2500-00005D000000}">
      <text>
        <r>
          <rPr>
            <sz val="10"/>
            <color rgb="FF000000"/>
            <rFont val="Arial"/>
          </rPr>
          <t>El modelo está demasiado acoplado, por qué se tienen relaciones con las exepciones en lugar de sólo usarlas? Por qué tanto el windowController como el visualizador tienen relaciones con la clase principal del modelo?. Las relaciones con los .fxml deberían ser de uso</t>
        </r>
      </text>
    </comment>
    <comment ref="Q17" authorId="0" shapeId="0" xr:uid="{00000000-0006-0000-2500-00005E000000}">
      <text>
        <r>
          <rPr>
            <sz val="10"/>
            <color rgb="FF000000"/>
            <rFont val="Arial"/>
          </rPr>
          <t>No presentan.</t>
        </r>
      </text>
    </comment>
    <comment ref="U17" authorId="0" shapeId="0" xr:uid="{00000000-0006-0000-2500-00005F000000}">
      <text>
        <r>
          <rPr>
            <sz val="10"/>
            <color rgb="FF000000"/>
            <rFont val="Arial"/>
          </rPr>
          <t>No presentan.</t>
        </r>
      </text>
    </comment>
    <comment ref="W17" authorId="0" shapeId="0" xr:uid="{00000000-0006-0000-2500-000060000000}">
      <text>
        <r>
          <rPr>
            <sz val="10"/>
            <color rgb="FF000000"/>
            <rFont val="Arial"/>
          </rPr>
          <t>No presentan.</t>
        </r>
      </text>
    </comment>
    <comment ref="E18" authorId="0" shapeId="0" xr:uid="{00000000-0006-0000-2500-000061000000}">
      <text>
        <r>
          <rPr>
            <sz val="10"/>
            <color rgb="FF000000"/>
            <rFont val="Arial"/>
          </rPr>
          <t>Pudieron haber mencionado de manera más completa el tema de criptografía.</t>
        </r>
      </text>
    </comment>
    <comment ref="G18" authorId="0" shapeId="0" xr:uid="{00000000-0006-0000-2500-000062000000}">
      <text>
        <r>
          <rPr>
            <sz val="10"/>
            <color rgb="FF000000"/>
            <rFont val="Arial"/>
          </rPr>
          <t>Sólo define algunos conceptos muy brevemente. No asocia fuentes.</t>
        </r>
      </text>
    </comment>
    <comment ref="I18" authorId="0" shapeId="0" xr:uid="{00000000-0006-0000-2500-000063000000}">
      <text>
        <r>
          <rPr>
            <sz val="10"/>
            <color rgb="FF000000"/>
            <rFont val="Arial"/>
          </rPr>
          <t>Mejorar las citas y sólo presentan las estrategias con las que se quedarán al final. La búsqueda de soluciones no debe ser sesgada. Debe incluir una mayor variedad de alternativas.</t>
        </r>
      </text>
    </comment>
    <comment ref="K18" authorId="0" shapeId="0" xr:uid="{00000000-0006-0000-2500-000064000000}">
      <text>
        <r>
          <rPr>
            <sz val="10"/>
            <color rgb="FF000000"/>
            <rFont val="Arial"/>
          </rPr>
          <t>Como se mencionó, sólo se presentaron tres alternativas que son las requeridas al final, con lo cual no hay un análisis para descartar ideas. Sí hay un análisis válido sobre las mismas ideas,.</t>
        </r>
      </text>
    </comment>
    <comment ref="M18" authorId="0" shapeId="0" xr:uid="{00000000-0006-0000-2500-000065000000}">
      <text>
        <r>
          <rPr>
            <sz val="10"/>
            <color rgb="FF000000"/>
            <rFont val="Arial"/>
          </rPr>
          <t>Sólo definen dos criterios, no definen por qué son importantes, ni cuándo uno es bueno o malo ni por qué la escala asignada. Posteriormente simplemente saltan a las conclusiones, sin tener muy en cuenta una clara comparación.</t>
        </r>
      </text>
    </comment>
    <comment ref="O18" authorId="0" shapeId="0" xr:uid="{00000000-0006-0000-2500-000066000000}">
      <text>
        <r>
          <rPr>
            <sz val="10"/>
            <color rgb="FF000000"/>
            <rFont val="Arial"/>
          </rPr>
          <t>Ser más diciente con los nombres de los componentes visuales.</t>
        </r>
      </text>
    </comment>
    <comment ref="Q18" authorId="0" shapeId="0" xr:uid="{00000000-0006-0000-2500-000067000000}">
      <text>
        <r>
          <rPr>
            <sz val="10"/>
            <color rgb="FF000000"/>
            <rFont val="Arial"/>
          </rPr>
          <t>No presentan.</t>
        </r>
      </text>
    </comment>
    <comment ref="S18" authorId="0" shapeId="0" xr:uid="{00000000-0006-0000-2500-000068000000}">
      <text>
        <r>
          <rPr>
            <sz val="10"/>
            <color rgb="FF000000"/>
            <rFont val="Arial"/>
          </rPr>
          <t>No presentan.</t>
        </r>
      </text>
    </comment>
    <comment ref="U18" authorId="0" shapeId="0" xr:uid="{00000000-0006-0000-2500-000069000000}">
      <text>
        <r>
          <rPr>
            <sz val="10"/>
            <color rgb="FF000000"/>
            <rFont val="Arial"/>
          </rPr>
          <t>Sólo se pedían tres, pero se supone que los algoritmos van completos no era sólo el que identificaba un solo primo, el problema es identificar todos los que son primos hasta cierto número, así que en teoría los que presentan están incompletos. Aún así se hizo un buen análisis y los tres son consecuentes con esta primera parte que falta así que se puede hacer algún análisis sobre ellos.</t>
        </r>
      </text>
    </comment>
    <comment ref="W18" authorId="0" shapeId="0" xr:uid="{00000000-0006-0000-2500-00006A000000}">
      <text>
        <r>
          <rPr>
            <sz val="10"/>
            <color rgb="FF000000"/>
            <rFont val="Arial"/>
          </rPr>
          <t>Sólo se pedían tres, pero se supone que los algoritmos van completos no era sólo el que identificaba un solo primo, el problema es identificar todos los que son primos hasta cierto número, así que en teoría los que presentan están incompletos. Aún así se hizo un buen análisis y los tres son consecuentes con esta primera parte que falta así que se puede hacer algún análisis sobre ellos.</t>
        </r>
      </text>
    </comment>
    <comment ref="AA18" authorId="0" shapeId="0" xr:uid="{00000000-0006-0000-2500-00006B000000}">
      <text>
        <r>
          <rPr>
            <sz val="10"/>
            <color rgb="FF000000"/>
            <rFont val="Arial"/>
          </rPr>
          <t>Mejorar mensajes de commit.</t>
        </r>
      </text>
    </comment>
    <comment ref="E20" authorId="0" shapeId="0" xr:uid="{00000000-0006-0000-2500-00006C000000}">
      <text>
        <r>
          <rPr>
            <sz val="10"/>
            <color rgb="FF000000"/>
            <rFont val="Arial"/>
          </rPr>
          <t>El problema especificado como el del laboratorio no es correcto, ese es más general (el contexto) el problema puntual es el de la generación de números primos.</t>
        </r>
      </text>
    </comment>
    <comment ref="G20" authorId="0" shapeId="0" xr:uid="{00000000-0006-0000-2500-00006D000000}">
      <text>
        <r>
          <rPr>
            <sz val="10"/>
            <color rgb="FF000000"/>
            <rFont val="Arial"/>
          </rPr>
          <t>Agregar citas.</t>
        </r>
      </text>
    </comment>
    <comment ref="I20" authorId="0" shapeId="0" xr:uid="{00000000-0006-0000-2500-00006E000000}">
      <text>
        <r>
          <rPr>
            <sz val="10"/>
            <color rgb="FF000000"/>
            <rFont val="Arial"/>
          </rPr>
          <t>Las tres últimas ideas no están bien, ya sea por falta de explicación o porque en realidad no proponen una solución.</t>
        </r>
      </text>
    </comment>
    <comment ref="O20" authorId="0" shapeId="0" xr:uid="{00000000-0006-0000-2500-00006F000000}">
      <text>
        <r>
          <rPr>
            <sz val="10"/>
            <color rgb="FF000000"/>
            <rFont val="Arial"/>
          </rPr>
          <t>El tipo de relaciómn entre controladores y .fxml está mal. No es claro que si el hilo va a tener asociado al controlador cómo se accederá a él.</t>
        </r>
      </text>
    </comment>
    <comment ref="U20" authorId="0" shapeId="0" xr:uid="{00000000-0006-0000-2500-000070000000}">
      <text>
        <r>
          <rPr>
            <sz val="10"/>
            <color rgb="FF000000"/>
            <rFont val="Arial"/>
          </rPr>
          <t>No muestran el resultado, dejan sólo datos parciales en tablas.</t>
        </r>
      </text>
    </comment>
    <comment ref="W20" authorId="0" shapeId="0" xr:uid="{00000000-0006-0000-2500-000071000000}">
      <text>
        <r>
          <rPr>
            <sz val="10"/>
            <color rgb="FF000000"/>
            <rFont val="Arial"/>
          </rPr>
          <t>No muestran el resultado, dejan sólo datos parciales en tablas.</t>
        </r>
      </text>
    </comment>
    <comment ref="E21" authorId="0" shapeId="0" xr:uid="{00000000-0006-0000-2500-000072000000}">
      <text>
        <r>
          <rPr>
            <sz val="10"/>
            <color rgb="FF000000"/>
            <rFont val="Arial"/>
          </rPr>
          <t>La idea no era copiar lo mismo del enunciado. O por lo menos hay que citar.</t>
        </r>
      </text>
    </comment>
    <comment ref="U21" authorId="0" shapeId="0" xr:uid="{00000000-0006-0000-2500-000073000000}">
      <text>
        <r>
          <rPr>
            <sz val="10"/>
            <color rgb="FF000000"/>
            <rFont val="Arial"/>
          </rPr>
          <t>Se supone que los algoritmos van completos no era sólo el que identificaba un solo primo, el problema es identificar todos los que son primos hasta cierto número, así que en teoría los que presentan están incompletos. Aún así se hizo un buen análisis y los tres son consecuentes con esta primera parte que falta así que se puede hacer algún análisis sobre ellos.</t>
        </r>
      </text>
    </comment>
    <comment ref="G22" authorId="0" shapeId="0" xr:uid="{00000000-0006-0000-2500-000074000000}">
      <text>
        <r>
          <rPr>
            <sz val="10"/>
            <color rgb="FF000000"/>
            <rFont val="Arial"/>
          </rPr>
          <t>Pudo extenderse más.</t>
        </r>
      </text>
    </comment>
    <comment ref="I22" authorId="0" shapeId="0" xr:uid="{00000000-0006-0000-2500-000075000000}">
      <text>
        <r>
          <rPr>
            <sz val="10"/>
            <color rgb="FF000000"/>
            <rFont val="Arial"/>
          </rPr>
          <t>Las alternativas no son soluciones completas.</t>
        </r>
      </text>
    </comment>
    <comment ref="K22" authorId="0" shapeId="0" xr:uid="{00000000-0006-0000-2500-000076000000}">
      <text>
        <r>
          <rPr>
            <sz val="10"/>
            <color rgb="FF000000"/>
            <rFont val="Arial"/>
          </rPr>
          <t>No presenta.</t>
        </r>
      </text>
    </comment>
    <comment ref="M22" authorId="0" shapeId="0" xr:uid="{00000000-0006-0000-2500-000077000000}">
      <text>
        <r>
          <rPr>
            <sz val="10"/>
            <color rgb="FF000000"/>
            <rFont val="Arial"/>
          </rPr>
          <t>No presenta.</t>
        </r>
      </text>
    </comment>
    <comment ref="O22" authorId="0" shapeId="0" xr:uid="{00000000-0006-0000-2500-000078000000}">
      <text>
        <r>
          <rPr>
            <sz val="10"/>
            <color rgb="FF000000"/>
            <rFont val="Arial"/>
          </rPr>
          <t>La matriz se representa como lista, no está el archivo .fxml ni hay relación entre main y controlador.</t>
        </r>
      </text>
    </comment>
    <comment ref="Q22" authorId="0" shapeId="0" xr:uid="{00000000-0006-0000-2500-000079000000}">
      <text>
        <r>
          <rPr>
            <sz val="10"/>
            <color rgb="FF000000"/>
            <rFont val="Arial"/>
          </rPr>
          <t>No presenta.</t>
        </r>
      </text>
    </comment>
    <comment ref="S22" authorId="0" shapeId="0" xr:uid="{00000000-0006-0000-2500-00007A000000}">
      <text>
        <r>
          <rPr>
            <sz val="10"/>
            <color rgb="FF000000"/>
            <rFont val="Arial"/>
          </rPr>
          <t>No presenta.</t>
        </r>
      </text>
    </comment>
    <comment ref="U22" authorId="0" shapeId="0" xr:uid="{00000000-0006-0000-2500-00007B000000}">
      <text>
        <r>
          <rPr>
            <sz val="10"/>
            <color rgb="FF000000"/>
            <rFont val="Arial"/>
          </rPr>
          <t>El análisis se hace sobre un algoritmo que no parece ser capaz de dar solución al problema planteado.</t>
        </r>
      </text>
    </comment>
    <comment ref="W22" authorId="0" shapeId="0" xr:uid="{00000000-0006-0000-2500-00007C000000}">
      <text>
        <r>
          <rPr>
            <sz val="10"/>
            <color rgb="FF000000"/>
            <rFont val="Arial"/>
          </rPr>
          <t>El análisis se hace sobre un algoritmo que no parece ser capaz de dar solución al problema planteado.</t>
        </r>
      </text>
    </comment>
    <comment ref="AC22" authorId="0" shapeId="0" xr:uid="{00000000-0006-0000-2500-00007D000000}">
      <text>
        <r>
          <rPr>
            <sz val="10"/>
            <color rgb="FF000000"/>
            <rFont val="Arial"/>
          </rPr>
          <t>No implementa los tres.</t>
        </r>
      </text>
    </comment>
    <comment ref="AE22" authorId="0" shapeId="0" xr:uid="{00000000-0006-0000-2500-00007E000000}">
      <text>
        <r>
          <rPr>
            <sz val="10"/>
            <color rgb="FF000000"/>
            <rFont val="Arial"/>
          </rPr>
          <t>No implementa los tres algoritmos requeridos. Muchos errores en el programa.</t>
        </r>
      </text>
    </comment>
    <comment ref="G23" authorId="0" shapeId="0" xr:uid="{00000000-0006-0000-2500-00007F000000}">
      <text>
        <r>
          <rPr>
            <sz val="10"/>
            <color rgb="FF000000"/>
            <rFont val="Arial"/>
          </rPr>
          <t>Debería implementar citas y no vínculos. Además no todo lo que se dice se referencia.</t>
        </r>
      </text>
    </comment>
    <comment ref="I23" authorId="0" shapeId="0" xr:uid="{00000000-0006-0000-2500-000080000000}">
      <text>
        <r>
          <rPr>
            <sz val="10"/>
            <color rgb="FF000000"/>
            <rFont val="Arial"/>
          </rPr>
          <t>Mantener el formato de letra que aquí cambia repentinamente.</t>
        </r>
      </text>
    </comment>
    <comment ref="M23" authorId="0" shapeId="0" xr:uid="{00000000-0006-0000-2500-000081000000}">
      <text>
        <r>
          <rPr>
            <sz val="10"/>
            <color rgb="FF000000"/>
            <rFont val="Arial"/>
          </rPr>
          <t>No concluye sobre el mejor.</t>
        </r>
      </text>
    </comment>
    <comment ref="O23" authorId="0" shapeId="0" xr:uid="{00000000-0006-0000-2500-000082000000}">
      <text>
        <r>
          <rPr>
            <sz val="10"/>
            <color rgb="FF000000"/>
            <rFont val="Arial"/>
          </rPr>
          <t>No conecta el main con el controller. Ser más diciente en el nombre de los componentes visuales.</t>
        </r>
      </text>
    </comment>
    <comment ref="Q23" authorId="0" shapeId="0" xr:uid="{00000000-0006-0000-2500-000083000000}">
      <text>
        <r>
          <rPr>
            <sz val="10"/>
            <color rgb="FF000000"/>
            <rFont val="Arial"/>
          </rPr>
          <t>Faltó el pseudo de al menos uno.</t>
        </r>
      </text>
    </comment>
    <comment ref="E24" authorId="0" shapeId="0" xr:uid="{00000000-0006-0000-2500-000084000000}">
      <text>
        <r>
          <rPr>
            <sz val="10"/>
            <color rgb="FF000000"/>
            <rFont val="Arial"/>
          </rPr>
          <t>El problema especificado como el del laboratorio no es correcto, ese es más general (el contexto) el problema puntual es el de la generación de números primos.</t>
        </r>
      </text>
    </comment>
    <comment ref="G24" authorId="0" shapeId="0" xr:uid="{00000000-0006-0000-2500-000085000000}">
      <text>
        <r>
          <rPr>
            <sz val="10"/>
            <color rgb="FF000000"/>
            <rFont val="Arial"/>
          </rPr>
          <t>Agregar citas.</t>
        </r>
      </text>
    </comment>
    <comment ref="I24" authorId="0" shapeId="0" xr:uid="{00000000-0006-0000-2500-000086000000}">
      <text>
        <r>
          <rPr>
            <sz val="10"/>
            <color rgb="FF000000"/>
            <rFont val="Arial"/>
          </rPr>
          <t>Las tres últimas ideas no están bien, ya sea por falta de explicación o porque en realidad no proponen una solución.</t>
        </r>
      </text>
    </comment>
    <comment ref="O24" authorId="0" shapeId="0" xr:uid="{00000000-0006-0000-2500-000087000000}">
      <text>
        <r>
          <rPr>
            <sz val="10"/>
            <color rgb="FF000000"/>
            <rFont val="Arial"/>
          </rPr>
          <t>El tipo de relaciómn entre controladores y .fxml está mal. No es claro que si el hilo va a tener asociado al controlador cómo se accederá a él.</t>
        </r>
      </text>
    </comment>
    <comment ref="U24" authorId="0" shapeId="0" xr:uid="{00000000-0006-0000-2500-000088000000}">
      <text>
        <r>
          <rPr>
            <sz val="10"/>
            <color rgb="FF000000"/>
            <rFont val="Arial"/>
          </rPr>
          <t>No muestran el resultado, dejan sólo datos parciales en tablas.</t>
        </r>
      </text>
    </comment>
    <comment ref="W24" authorId="0" shapeId="0" xr:uid="{00000000-0006-0000-2500-000089000000}">
      <text>
        <r>
          <rPr>
            <sz val="10"/>
            <color rgb="FF000000"/>
            <rFont val="Arial"/>
          </rPr>
          <t>No muestran el resultado, dejan sólo datos parciales en tablas.</t>
        </r>
      </text>
    </comment>
    <comment ref="E25" authorId="0" shapeId="0" xr:uid="{00000000-0006-0000-2500-00008A000000}">
      <text>
        <r>
          <rPr>
            <sz val="10"/>
            <color rgb="FF000000"/>
            <rFont val="Arial"/>
          </rPr>
          <t>Pudieron haber mencionado de manera más completa el tema de criptografía.</t>
        </r>
      </text>
    </comment>
    <comment ref="G25" authorId="0" shapeId="0" xr:uid="{00000000-0006-0000-2500-00008B000000}">
      <text>
        <r>
          <rPr>
            <sz val="10"/>
            <color rgb="FF000000"/>
            <rFont val="Arial"/>
          </rPr>
          <t>Sólo define algunos conceptos muy brevemente. No asocia fuentes.</t>
        </r>
      </text>
    </comment>
    <comment ref="I25" authorId="0" shapeId="0" xr:uid="{00000000-0006-0000-2500-00008C000000}">
      <text>
        <r>
          <rPr>
            <sz val="10"/>
            <color rgb="FF000000"/>
            <rFont val="Arial"/>
          </rPr>
          <t>Mejorar las citas y sólo presentan las estrategias con las que se quedarán al final. La búsqueda de soluciones no debe ser sesgada. Debe incluir una mayor variedad de alternativas.</t>
        </r>
      </text>
    </comment>
    <comment ref="K25" authorId="0" shapeId="0" xr:uid="{00000000-0006-0000-2500-00008D000000}">
      <text>
        <r>
          <rPr>
            <sz val="10"/>
            <color rgb="FF000000"/>
            <rFont val="Arial"/>
          </rPr>
          <t>Como se mencionó, sólo se presentaron tres alternativas que son las requeridas al final, con lo cual no hay un análisis para descartar ideas. Sí hay un análisis válido sobre las mismas ideas.</t>
        </r>
      </text>
    </comment>
    <comment ref="M25" authorId="0" shapeId="0" xr:uid="{00000000-0006-0000-2500-00008E000000}">
      <text>
        <r>
          <rPr>
            <sz val="10"/>
            <color rgb="FF000000"/>
            <rFont val="Arial"/>
          </rPr>
          <t>Sólo definen dos criterios, no definen por qué son importantes, ni cuándo uno es bueno o malo ni por qué la escala asignada. Posteriormente simplemente saltan a las conclusiones, sin tener muy en cuenta una clara comparación.</t>
        </r>
      </text>
    </comment>
    <comment ref="O25" authorId="0" shapeId="0" xr:uid="{00000000-0006-0000-2500-00008F000000}">
      <text>
        <r>
          <rPr>
            <sz val="10"/>
            <color rgb="FF000000"/>
            <rFont val="Arial"/>
          </rPr>
          <t>Ser más diciente con los nombres de los componentes visuales.</t>
        </r>
      </text>
    </comment>
    <comment ref="Q25" authorId="0" shapeId="0" xr:uid="{00000000-0006-0000-2500-000090000000}">
      <text>
        <r>
          <rPr>
            <sz val="10"/>
            <color rgb="FF000000"/>
            <rFont val="Arial"/>
          </rPr>
          <t>No presentan.</t>
        </r>
      </text>
    </comment>
    <comment ref="S25" authorId="0" shapeId="0" xr:uid="{00000000-0006-0000-2500-000091000000}">
      <text>
        <r>
          <rPr>
            <sz val="10"/>
            <color rgb="FF000000"/>
            <rFont val="Arial"/>
          </rPr>
          <t>No presentan.</t>
        </r>
      </text>
    </comment>
    <comment ref="U25" authorId="0" shapeId="0" xr:uid="{00000000-0006-0000-2500-000092000000}">
      <text>
        <r>
          <rPr>
            <sz val="10"/>
            <color rgb="FF000000"/>
            <rFont val="Arial"/>
          </rPr>
          <t>Sólo se pedían tres, pero se supone que los algoritmos van completos no era sólo el que identificaba un solo primo, el problema es identificar todos los que son primos hasta cierto número, así que en teoría los que presentan están incompletos. Aún así se hizo un buen análisis y los tres son consecuentes con esta primera parte que falta así que se puede hacer algún análisis sobre ellos.</t>
        </r>
      </text>
    </comment>
    <comment ref="W25" authorId="0" shapeId="0" xr:uid="{00000000-0006-0000-2500-000093000000}">
      <text>
        <r>
          <rPr>
            <sz val="10"/>
            <color rgb="FF000000"/>
            <rFont val="Arial"/>
          </rPr>
          <t>Sólo se pedían tres, pero se supone que los algoritmos van completos no era sólo el que identificaba un solo primo, el problema es identificar todos los que son primos hasta cierto número, así que en teoría los que presentan están incompletos. Aún así se hizo un buen análisis y los tres son consecuentes con esta primera parte que falta así que se puede hacer algún análisis sobre ellos.</t>
        </r>
      </text>
    </comment>
    <comment ref="AA25" authorId="0" shapeId="0" xr:uid="{00000000-0006-0000-2500-000094000000}">
      <text>
        <r>
          <rPr>
            <sz val="10"/>
            <color rgb="FF000000"/>
            <rFont val="Arial"/>
          </rPr>
          <t>Mejorar mensajes de commit.</t>
        </r>
      </text>
    </comment>
    <comment ref="E26" authorId="0" shapeId="0" xr:uid="{00000000-0006-0000-2500-000095000000}">
      <text>
        <r>
          <rPr>
            <sz val="10"/>
            <color rgb="FF000000"/>
            <rFont val="Arial"/>
          </rPr>
          <t>La idea no era copiar lo mismo del enunciado. O por lo menos hay que citar.</t>
        </r>
      </text>
    </comment>
    <comment ref="U26" authorId="0" shapeId="0" xr:uid="{00000000-0006-0000-2500-000096000000}">
      <text>
        <r>
          <rPr>
            <sz val="10"/>
            <color rgb="FF000000"/>
            <rFont val="Arial"/>
          </rPr>
          <t>Se supone que los algoritmos van completos no era sólo el que identificaba un solo primo, el problema es identificar todos los que son primos hasta cierto número, así que en teoría los que presentan están incompletos. Aún así se hizo un buen análisis y los tres son consecuentes con esta primera parte que falta así que se puede hacer algún análisis sobre ellos.</t>
        </r>
      </text>
    </comment>
    <comment ref="E27" authorId="0" shapeId="0" xr:uid="{00000000-0006-0000-2500-000097000000}">
      <text>
        <r>
          <rPr>
            <sz val="10"/>
            <color rgb="FF000000"/>
            <rFont val="Arial"/>
          </rPr>
          <t>Hay un par de ideas que se pueden malinterpretar en esta definición, especialmente la que dice que "n" es para el número deseado de primos, esto no es así, es para el tope de la búsqueda.</t>
        </r>
      </text>
    </comment>
    <comment ref="G27" authorId="0" shapeId="0" xr:uid="{00000000-0006-0000-2500-000098000000}">
      <text>
        <r>
          <rPr>
            <sz val="10"/>
            <color rgb="FF000000"/>
            <rFont val="Arial"/>
          </rPr>
          <t>Mejorar citas.</t>
        </r>
      </text>
    </comment>
    <comment ref="I27" authorId="0" shapeId="0" xr:uid="{00000000-0006-0000-2500-000099000000}">
      <text>
        <r>
          <rPr>
            <sz val="10"/>
            <color rgb="FF000000"/>
            <rFont val="Arial"/>
          </rPr>
          <t>Hay un buen número de posibles soluciones para el problema (para la interfaz no es necesario porque el problema que se ataca es el de la generación de primos). El problema con el documento es que en esta etapa no debería incluirse código, es decir, apenas se está realizando análisis y buscando soluciones, por qué ya están implementadas?</t>
        </r>
      </text>
    </comment>
    <comment ref="K27" authorId="0" shapeId="0" xr:uid="{00000000-0006-0000-2500-00009A000000}">
      <text>
        <r>
          <rPr>
            <sz val="10"/>
            <color rgb="FF000000"/>
            <rFont val="Arial"/>
          </rPr>
          <t>No caracteriza los criterios para justificar las opciones resultantes.</t>
        </r>
      </text>
    </comment>
    <comment ref="M27" authorId="0" shapeId="0" xr:uid="{00000000-0006-0000-2500-00009B000000}">
      <text>
        <r>
          <rPr>
            <sz val="10"/>
            <color rgb="FF000000"/>
            <rFont val="Arial"/>
          </rPr>
          <t>No es clara la relevancia del segundo criterio y el primero es muy ambiguo.</t>
        </r>
      </text>
    </comment>
    <comment ref="O27" authorId="0" shapeId="0" xr:uid="{00000000-0006-0000-2500-00009C000000}">
      <text>
        <r>
          <rPr>
            <sz val="10"/>
            <color rgb="FF000000"/>
            <rFont val="Arial"/>
          </rPr>
          <t>El modelo está demasiado acoplado, por qué se tienen relaciones con las exepciones en lugar de sólo usarlas? Por qué tanto el windowController como el visualizador tienen relaciones con la clase principal del modelo?. Las relaciones con los .fxml deberían ser de uso</t>
        </r>
      </text>
    </comment>
    <comment ref="Q27" authorId="0" shapeId="0" xr:uid="{00000000-0006-0000-2500-00009D000000}">
      <text>
        <r>
          <rPr>
            <sz val="10"/>
            <color rgb="FF000000"/>
            <rFont val="Arial"/>
          </rPr>
          <t>No presentan.</t>
        </r>
      </text>
    </comment>
    <comment ref="U27" authorId="0" shapeId="0" xr:uid="{00000000-0006-0000-2500-00009E000000}">
      <text>
        <r>
          <rPr>
            <sz val="10"/>
            <color rgb="FF000000"/>
            <rFont val="Arial"/>
          </rPr>
          <t>No presentan.</t>
        </r>
      </text>
    </comment>
    <comment ref="W27" authorId="0" shapeId="0" xr:uid="{00000000-0006-0000-2500-00009F000000}">
      <text>
        <r>
          <rPr>
            <sz val="10"/>
            <color rgb="FF000000"/>
            <rFont val="Arial"/>
          </rPr>
          <t>No presentan.</t>
        </r>
      </text>
    </comment>
    <comment ref="AI28" authorId="0" shapeId="0" xr:uid="{00000000-0006-0000-2500-0000A0000000}">
      <text>
        <r>
          <rPr>
            <sz val="10"/>
            <color rgb="FF000000"/>
            <rFont val="Arial"/>
          </rPr>
          <t>Muy buen lab.</t>
        </r>
      </text>
    </comment>
    <comment ref="G29" authorId="0" shapeId="0" xr:uid="{00000000-0006-0000-2500-0000A1000000}">
      <text>
        <r>
          <rPr>
            <sz val="10"/>
            <color rgb="FF000000"/>
            <rFont val="Arial"/>
          </rPr>
          <t>Mejorar citas.</t>
        </r>
      </text>
    </comment>
    <comment ref="I29" authorId="0" shapeId="0" xr:uid="{00000000-0006-0000-2500-0000A2000000}">
      <text>
        <r>
          <rPr>
            <sz val="10"/>
            <color rgb="FF000000"/>
            <rFont val="Arial"/>
          </rPr>
          <t>Sólo colocan algoritmos ya desarrollados, deberían ser ideas propias para atacar el problema. Entonces, no se realiza lo que se espera de la fase.</t>
        </r>
      </text>
    </comment>
    <comment ref="K29" authorId="0" shapeId="0" xr:uid="{00000000-0006-0000-2500-0000A3000000}">
      <text>
        <r>
          <rPr>
            <sz val="10"/>
            <color rgb="FF000000"/>
            <rFont val="Arial"/>
          </rPr>
          <t>Faltan los diseños preliminares.</t>
        </r>
      </text>
    </comment>
    <comment ref="M29" authorId="0" shapeId="0" xr:uid="{00000000-0006-0000-2500-0000A4000000}">
      <text>
        <r>
          <rPr>
            <sz val="10"/>
            <color rgb="FF000000"/>
            <rFont val="Arial"/>
          </rPr>
          <t>No especifica qué criterios usará para determinar la mejor solución ni lo hace.</t>
        </r>
      </text>
    </comment>
    <comment ref="O29" authorId="0" shapeId="0" xr:uid="{00000000-0006-0000-2500-0000A5000000}">
      <text>
        <r>
          <rPr>
            <sz val="10"/>
            <color rgb="FF000000"/>
            <rFont val="Arial"/>
          </rPr>
          <t>No presentan.</t>
        </r>
      </text>
    </comment>
    <comment ref="Q29" authorId="0" shapeId="0" xr:uid="{00000000-0006-0000-2500-0000A6000000}">
      <text>
        <r>
          <rPr>
            <sz val="10"/>
            <color rgb="FF000000"/>
            <rFont val="Arial"/>
          </rPr>
          <t>No presentan.</t>
        </r>
      </text>
    </comment>
    <comment ref="U29" authorId="0" shapeId="0" xr:uid="{00000000-0006-0000-2500-0000A7000000}">
      <text>
        <r>
          <rPr>
            <sz val="10"/>
            <color rgb="FF000000"/>
            <rFont val="Arial"/>
          </rPr>
          <t>No muestran el resultado, dejan sólo datos parciales en tablas.</t>
        </r>
      </text>
    </comment>
    <comment ref="W29" authorId="0" shapeId="0" xr:uid="{00000000-0006-0000-2500-0000A8000000}">
      <text>
        <r>
          <rPr>
            <sz val="10"/>
            <color rgb="FF000000"/>
            <rFont val="Arial"/>
          </rPr>
          <t>No muestran el resultado, dejan sólo datos parciales en tablas.</t>
        </r>
      </text>
    </comment>
    <comment ref="G30" authorId="0" shapeId="0" xr:uid="{00000000-0006-0000-2500-0000A9000000}">
      <text>
        <r>
          <rPr>
            <sz val="10"/>
            <color rgb="FF000000"/>
            <rFont val="Arial"/>
          </rPr>
          <t>Debería implementar citas y no vínculos. Además no todo lo que se dice se referencia.</t>
        </r>
      </text>
    </comment>
    <comment ref="I30" authorId="0" shapeId="0" xr:uid="{00000000-0006-0000-2500-0000AA000000}">
      <text>
        <r>
          <rPr>
            <sz val="10"/>
            <color rgb="FF000000"/>
            <rFont val="Arial"/>
          </rPr>
          <t>Mantener el formato de letra que aquí cambia repentinamente.</t>
        </r>
      </text>
    </comment>
    <comment ref="M30" authorId="0" shapeId="0" xr:uid="{00000000-0006-0000-2500-0000AB000000}">
      <text>
        <r>
          <rPr>
            <sz val="10"/>
            <color rgb="FF000000"/>
            <rFont val="Arial"/>
          </rPr>
          <t>No concluye sobre el mejor.</t>
        </r>
      </text>
    </comment>
    <comment ref="O30" authorId="0" shapeId="0" xr:uid="{00000000-0006-0000-2500-0000AC000000}">
      <text>
        <r>
          <rPr>
            <sz val="10"/>
            <color rgb="FF000000"/>
            <rFont val="Arial"/>
          </rPr>
          <t>No conecta el main con el controller. Ser más diciente en el nombre de los componentes visuales.</t>
        </r>
      </text>
    </comment>
    <comment ref="Q30" authorId="0" shapeId="0" xr:uid="{00000000-0006-0000-2500-0000AD000000}">
      <text>
        <r>
          <rPr>
            <sz val="10"/>
            <color rgb="FF000000"/>
            <rFont val="Arial"/>
          </rPr>
          <t>Faltó el pseudo de al menos uno.</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
  </authors>
  <commentList>
    <comment ref="B21" authorId="0" shapeId="0" xr:uid="{00000000-0006-0000-2700-000001000000}">
      <text>
        <r>
          <rPr>
            <sz val="10"/>
            <color rgb="FF000000"/>
            <rFont val="Arial"/>
          </rPr>
          <t>Git
GitHub</t>
        </r>
      </text>
    </comment>
    <comment ref="G21" authorId="0" shapeId="0" xr:uid="{00000000-0006-0000-2700-000002000000}">
      <text>
        <r>
          <rPr>
            <sz val="10"/>
            <color rgb="FF000000"/>
            <rFont val="Arial"/>
          </rPr>
          <t>Si se evidencia que el proyecto no fue trabajado en Git durante su desarrollo (sino subido al final) entonces el trabajo tiene 0 en este criterio.</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
  </authors>
  <commentList>
    <comment ref="E4" authorId="0" shapeId="0" xr:uid="{00000000-0006-0000-2800-000001000000}">
      <text>
        <r>
          <rPr>
            <sz val="10"/>
            <color rgb="FF000000"/>
            <rFont val="Arial"/>
          </rPr>
          <t>La definición del problema no se puede dar en términos de la solución, debe exponerse como necesidad, como problemática en general. Además no es un juego lo que se quiere.
La búsqueda de soluciones es pobre precisamente porque se sesgan al programa desde el principio.
No hay realmente diseños preliminares y la evaluación es muy básica.</t>
        </r>
      </text>
    </comment>
    <comment ref="M4" authorId="0" shapeId="0" xr:uid="{00000000-0006-0000-2800-000002000000}">
      <text>
        <r>
          <rPr>
            <sz val="10"/>
            <color rgb="FF000000"/>
            <rFont val="Arial"/>
          </rPr>
          <t>la representación que da en realidad no representa las estructuras correctamente. No tiene sentido que el nodo tenga TAD.</t>
        </r>
      </text>
    </comment>
    <comment ref="O4" authorId="0" shapeId="0" xr:uid="{00000000-0006-0000-2800-000003000000}">
      <text>
        <r>
          <rPr>
            <sz val="10"/>
            <color rgb="FF000000"/>
            <rFont val="Arial"/>
          </rPr>
          <t>El hilo que se muestra no parece que haga nada. Las estructuras no están asociadas con el modelo. No hay uso de hash.</t>
        </r>
      </text>
    </comment>
    <comment ref="Q4" authorId="0" shapeId="0" xr:uid="{00000000-0006-0000-2800-000004000000}">
      <text>
        <r>
          <rPr>
            <sz val="10"/>
            <color rgb="FF000000"/>
            <rFont val="Arial"/>
          </rPr>
          <t>No se prueba en totalidad los métodos de las estructuras.</t>
        </r>
      </text>
    </comment>
    <comment ref="W4" authorId="0" shapeId="0" xr:uid="{00000000-0006-0000-2800-000005000000}">
      <text>
        <r>
          <rPr>
            <sz val="10"/>
            <color rgb="FF000000"/>
            <rFont val="Arial"/>
          </rPr>
          <t>Pocas pruebas y no se prueba una estructura.</t>
        </r>
      </text>
    </comment>
    <comment ref="U5" authorId="0" shapeId="0" xr:uid="{00000000-0006-0000-2800-000006000000}">
      <text>
        <r>
          <rPr>
            <sz val="10"/>
            <color rgb="FF000000"/>
            <rFont val="Arial"/>
          </rPr>
          <t>Hay cosas del programa que no funcionan como deberían (creo que permite una última apuesta aún cuando el tiempo se acaba para poder pasar a iniciar carrera). Además se solapan algunos labels y no se entiende en la parte de las consultas.</t>
        </r>
      </text>
    </comment>
    <comment ref="E6" authorId="0" shapeId="0" xr:uid="{00000000-0006-0000-2800-000007000000}">
      <text>
        <r>
          <rPr>
            <sz val="10"/>
            <color rgb="FF000000"/>
            <rFont val="Arial"/>
          </rPr>
          <t>La definición del problema no se puede dar en términos de la solución.</t>
        </r>
      </text>
    </comment>
    <comment ref="M6" authorId="0" shapeId="0" xr:uid="{00000000-0006-0000-2800-000008000000}">
      <text>
        <r>
          <rPr>
            <sz val="10"/>
            <color rgb="FF000000"/>
            <rFont val="Arial"/>
          </rPr>
          <t>La representación de cola no es la mejor, parece una simple lista.</t>
        </r>
      </text>
    </comment>
    <comment ref="E7" authorId="0" shapeId="0" xr:uid="{00000000-0006-0000-2800-000009000000}">
      <text>
        <r>
          <rPr>
            <sz val="10"/>
            <color rgb="FF000000"/>
            <rFont val="Arial"/>
          </rPr>
          <t>La definición del problema no se puede dar en términos de la solución.</t>
        </r>
      </text>
    </comment>
    <comment ref="E8" authorId="0" shapeId="0" xr:uid="{00000000-0006-0000-2800-00000A000000}">
      <text>
        <r>
          <rPr>
            <sz val="10"/>
            <color rgb="FF000000"/>
            <rFont val="Arial"/>
          </rPr>
          <t>La definición del problema no se puede dar en términos de la solución.</t>
        </r>
      </text>
    </comment>
    <comment ref="M8" authorId="0" shapeId="0" xr:uid="{00000000-0006-0000-2800-00000B000000}">
      <text>
        <r>
          <rPr>
            <sz val="10"/>
            <color rgb="FF000000"/>
            <rFont val="Arial"/>
          </rPr>
          <t>Hace tad de objetos que no debería (no son las estructuras de datos).</t>
        </r>
      </text>
    </comment>
    <comment ref="O8" authorId="0" shapeId="0" xr:uid="{00000000-0006-0000-2800-00000C000000}">
      <text>
        <r>
          <rPr>
            <sz val="10"/>
            <color rgb="FF000000"/>
            <rFont val="Arial"/>
          </rPr>
          <t>No se evidencia uso de pila.</t>
        </r>
      </text>
    </comment>
    <comment ref="Q8" authorId="0" shapeId="0" xr:uid="{00000000-0006-0000-2800-00000D000000}">
      <text>
        <r>
          <rPr>
            <sz val="10"/>
            <color rgb="FF000000"/>
            <rFont val="Arial"/>
          </rPr>
          <t>No diseña pruebas para las estructuras de datos.</t>
        </r>
      </text>
    </comment>
    <comment ref="S8" authorId="0" shapeId="0" xr:uid="{00000000-0006-0000-2800-00000E000000}">
      <text>
        <r>
          <rPr>
            <sz val="10"/>
            <color rgb="FF000000"/>
            <rFont val="Arial"/>
          </rPr>
          <t>No se evidencia uso de pila.</t>
        </r>
      </text>
    </comment>
    <comment ref="U8" authorId="0" shapeId="0" xr:uid="{00000000-0006-0000-2800-00000F000000}">
      <text>
        <r>
          <rPr>
            <sz val="10"/>
            <color rgb="FF000000"/>
            <rFont val="Arial"/>
          </rPr>
          <t>Hay aspectos de gui que se pueden mejorar. Problemas de excepciones no controladas.</t>
        </r>
      </text>
    </comment>
    <comment ref="W8" authorId="0" shapeId="0" xr:uid="{00000000-0006-0000-2800-000010000000}">
      <text>
        <r>
          <rPr>
            <sz val="10"/>
            <color rgb="FF000000"/>
            <rFont val="Arial"/>
          </rPr>
          <t>No hay pruebas de las estructuras.</t>
        </r>
      </text>
    </comment>
    <comment ref="E9" authorId="0" shapeId="0" xr:uid="{00000000-0006-0000-2800-000011000000}">
      <text>
        <r>
          <rPr>
            <sz val="10"/>
            <color rgb="FF000000"/>
            <rFont val="Arial"/>
          </rPr>
          <t>Se puede hacer una mejor abstracción del problema, no se trata de una especie de resumen de funcionalidades, por ejemplo, lo último que dicen en realidad es el core, la necesidad real.
Las ideas deberían apuntar a solucionar el problema, no las funcionalidades.</t>
        </r>
      </text>
    </comment>
    <comment ref="U9" authorId="0" shapeId="0" xr:uid="{00000000-0006-0000-2800-000012000000}">
      <text>
        <r>
          <rPr>
            <sz val="10"/>
            <color rgb="FF000000"/>
            <rFont val="Arial"/>
          </rPr>
          <t>Falla. Es lo que me habían comentado. Sin embargo, una vez solucionado está bien.</t>
        </r>
      </text>
    </comment>
    <comment ref="E10" authorId="0" shapeId="0" xr:uid="{00000000-0006-0000-2800-000013000000}">
      <text>
        <r>
          <rPr>
            <sz val="10"/>
            <color rgb="FF000000"/>
            <rFont val="Arial"/>
          </rPr>
          <t>Es lo del enunciado, no enuncia el problema como una necesidad. Como la definición del problema está mal la búsqueda de soluciones no es correcta, sólo enuncia estructuras de datos. No hay selección de la mejor opción. En general se nota la falta de definición dle problema desde el inicio del documento.</t>
        </r>
      </text>
    </comment>
    <comment ref="G10" authorId="0" shapeId="0" xr:uid="{00000000-0006-0000-2800-000014000000}">
      <text>
        <r>
          <rPr>
            <sz val="10"/>
            <color rgb="FF000000"/>
            <rFont val="Arial"/>
          </rPr>
          <t>No presentó.</t>
        </r>
      </text>
    </comment>
    <comment ref="I10" authorId="0" shapeId="0" xr:uid="{00000000-0006-0000-2800-000015000000}">
      <text>
        <r>
          <rPr>
            <sz val="10"/>
            <color rgb="FF000000"/>
            <rFont val="Arial"/>
          </rPr>
          <t>No presentó.</t>
        </r>
      </text>
    </comment>
    <comment ref="K10" authorId="0" shapeId="0" xr:uid="{00000000-0006-0000-2800-000016000000}">
      <text>
        <r>
          <rPr>
            <sz val="10"/>
            <color rgb="FF000000"/>
            <rFont val="Arial"/>
          </rPr>
          <t>No presentó.</t>
        </r>
      </text>
    </comment>
    <comment ref="O10" authorId="0" shapeId="0" xr:uid="{00000000-0006-0000-2800-000017000000}">
      <text>
        <r>
          <rPr>
            <sz val="10"/>
            <color rgb="FF000000"/>
            <rFont val="Arial"/>
          </rPr>
          <t>Tienen una versión de visual paradigm que yo no, debieron enviarlo en formato imagen. Si me lo mandan en formato imagen lo puedo calificar, pero no deberían enviar diseños en .vpp.</t>
        </r>
      </text>
    </comment>
    <comment ref="Q10" authorId="0" shapeId="0" xr:uid="{00000000-0006-0000-2800-000018000000}">
      <text>
        <r>
          <rPr>
            <sz val="10"/>
            <color rgb="FF000000"/>
            <rFont val="Arial"/>
          </rPr>
          <t>Faltan para todas las operaciones esenciales.</t>
        </r>
      </text>
    </comment>
    <comment ref="U10" authorId="0" shapeId="0" xr:uid="{00000000-0006-0000-2800-000019000000}">
      <text>
        <r>
          <rPr>
            <sz val="10"/>
            <color rgb="FF000000"/>
            <rFont val="Arial"/>
          </rPr>
          <t>Falla y está incompleto.</t>
        </r>
      </text>
    </comment>
    <comment ref="W10" authorId="0" shapeId="0" xr:uid="{00000000-0006-0000-2800-00001A000000}">
      <text>
        <r>
          <rPr>
            <sz val="10"/>
            <color rgb="FF000000"/>
            <rFont val="Arial"/>
          </rPr>
          <t>No están completamente probados todos los métodos de las estructuras correctamente. Hay que mejorar el nombre de los métodos para que sean dicientes.</t>
        </r>
      </text>
    </comment>
    <comment ref="AC10" authorId="0" shapeId="0" xr:uid="{00000000-0006-0000-2800-00001B000000}">
      <text>
        <r>
          <rPr>
            <sz val="10"/>
            <color rgb="FF000000"/>
            <rFont val="Arial"/>
          </rPr>
          <t>No presentó.</t>
        </r>
      </text>
    </comment>
    <comment ref="E11" authorId="0" shapeId="0" xr:uid="{00000000-0006-0000-2800-00001C000000}">
      <text>
        <r>
          <rPr>
            <sz val="10"/>
            <color rgb="FF000000"/>
            <rFont val="Arial"/>
          </rPr>
          <t>Es lo del enunciado, no enuncia el problema como una necesidad. Como la definición del problema está mal la búsqueda de soluciones no es correcta, sólo enuncia estructuras de datos. No hay selección de la mejor opción. En general se nota la falta de definición dle problema desde el inicio del documento.</t>
        </r>
      </text>
    </comment>
    <comment ref="G11" authorId="0" shapeId="0" xr:uid="{00000000-0006-0000-2800-00001D000000}">
      <text>
        <r>
          <rPr>
            <sz val="10"/>
            <color rgb="FF000000"/>
            <rFont val="Arial"/>
          </rPr>
          <t>No presentó.</t>
        </r>
      </text>
    </comment>
    <comment ref="I11" authorId="0" shapeId="0" xr:uid="{00000000-0006-0000-2800-00001E000000}">
      <text>
        <r>
          <rPr>
            <sz val="10"/>
            <color rgb="FF000000"/>
            <rFont val="Arial"/>
          </rPr>
          <t>No presentó.</t>
        </r>
      </text>
    </comment>
    <comment ref="K11" authorId="0" shapeId="0" xr:uid="{00000000-0006-0000-2800-00001F000000}">
      <text>
        <r>
          <rPr>
            <sz val="10"/>
            <color rgb="FF000000"/>
            <rFont val="Arial"/>
          </rPr>
          <t>No presentó.</t>
        </r>
      </text>
    </comment>
    <comment ref="O11" authorId="0" shapeId="0" xr:uid="{00000000-0006-0000-2800-000020000000}">
      <text>
        <r>
          <rPr>
            <sz val="10"/>
            <color rgb="FF000000"/>
            <rFont val="Arial"/>
          </rPr>
          <t>Tienen una versión de visual paradigm que yo no, debieron enviarlo en formato imagen. Si me lo mandan en formato imagen lo puedo calificar, pero no deberían enviar diseños en .vpp.</t>
        </r>
      </text>
    </comment>
    <comment ref="Q11" authorId="0" shapeId="0" xr:uid="{00000000-0006-0000-2800-000021000000}">
      <text>
        <r>
          <rPr>
            <sz val="10"/>
            <color rgb="FF000000"/>
            <rFont val="Arial"/>
          </rPr>
          <t>Faltan para todas las operaciones esenciales.</t>
        </r>
      </text>
    </comment>
    <comment ref="U11" authorId="0" shapeId="0" xr:uid="{00000000-0006-0000-2800-000022000000}">
      <text>
        <r>
          <rPr>
            <sz val="10"/>
            <color rgb="FF000000"/>
            <rFont val="Arial"/>
          </rPr>
          <t>Falla y está incompleto.</t>
        </r>
      </text>
    </comment>
    <comment ref="W11" authorId="0" shapeId="0" xr:uid="{00000000-0006-0000-2800-000023000000}">
      <text>
        <r>
          <rPr>
            <sz val="10"/>
            <color rgb="FF000000"/>
            <rFont val="Arial"/>
          </rPr>
          <t>No están completamente probados todos los métodos de las estructuras correctamente. Hay que mejorar el nombre de los métodos para que sean dicientes.</t>
        </r>
      </text>
    </comment>
    <comment ref="E12" authorId="0" shapeId="0" xr:uid="{00000000-0006-0000-2800-000024000000}">
      <text>
        <r>
          <rPr>
            <sz val="10"/>
            <color rgb="FF000000"/>
            <rFont val="Arial"/>
          </rPr>
          <t>La definición del problema no se puede dar en términos de la solución.</t>
        </r>
      </text>
    </comment>
    <comment ref="AC13" authorId="0" shapeId="0" xr:uid="{00000000-0006-0000-2800-000025000000}">
      <text>
        <r>
          <rPr>
            <sz val="10"/>
            <color rgb="FF000000"/>
            <rFont val="Arial"/>
          </rPr>
          <t>No presentó.</t>
        </r>
      </text>
    </comment>
    <comment ref="E14" authorId="0" shapeId="0" xr:uid="{00000000-0006-0000-2800-000026000000}">
      <text>
        <r>
          <rPr>
            <sz val="10"/>
            <color rgb="FF000000"/>
            <rFont val="Arial"/>
          </rPr>
          <t>La definición del problema no se puede dar en términos de la solución.</t>
        </r>
      </text>
    </comment>
    <comment ref="G14" authorId="0" shapeId="0" xr:uid="{00000000-0006-0000-2800-000027000000}">
      <text>
        <r>
          <rPr>
            <sz val="10"/>
            <color rgb="FF000000"/>
            <rFont val="Arial"/>
          </rPr>
          <t>No presentó.</t>
        </r>
      </text>
    </comment>
    <comment ref="I14" authorId="0" shapeId="0" xr:uid="{00000000-0006-0000-2800-000028000000}">
      <text>
        <r>
          <rPr>
            <sz val="10"/>
            <color rgb="FF000000"/>
            <rFont val="Arial"/>
          </rPr>
          <t>No presentó.</t>
        </r>
      </text>
    </comment>
    <comment ref="K14" authorId="0" shapeId="0" xr:uid="{00000000-0006-0000-2800-000029000000}">
      <text>
        <r>
          <rPr>
            <sz val="10"/>
            <color rgb="FF000000"/>
            <rFont val="Arial"/>
          </rPr>
          <t>No presentó.</t>
        </r>
      </text>
    </comment>
    <comment ref="O14" authorId="0" shapeId="0" xr:uid="{00000000-0006-0000-2800-00002A000000}">
      <text>
        <r>
          <rPr>
            <sz val="10"/>
            <color rgb="FF000000"/>
            <rFont val="Arial"/>
          </rPr>
          <t>No se evidencia conexión en todas las clases ni el uso de las estructuras.</t>
        </r>
      </text>
    </comment>
    <comment ref="Q14" authorId="0" shapeId="0" xr:uid="{00000000-0006-0000-2800-00002B000000}">
      <text>
        <r>
          <rPr>
            <sz val="10"/>
            <color rgb="FF000000"/>
            <rFont val="Arial"/>
          </rPr>
          <t>No hay pruebas para la mayoría de métodos de las estructuras.</t>
        </r>
      </text>
    </comment>
    <comment ref="S14" authorId="0" shapeId="0" xr:uid="{00000000-0006-0000-2800-00002C000000}">
      <text>
        <r>
          <rPr>
            <sz val="10"/>
            <color rgb="FF000000"/>
            <rFont val="Arial"/>
          </rPr>
          <t>Utiliza las de java.</t>
        </r>
      </text>
    </comment>
    <comment ref="W14" authorId="0" shapeId="0" xr:uid="{00000000-0006-0000-2800-00002D000000}">
      <text>
        <r>
          <rPr>
            <sz val="10"/>
            <color rgb="FF000000"/>
            <rFont val="Arial"/>
          </rPr>
          <t>No presentó.</t>
        </r>
      </text>
    </comment>
    <comment ref="E16" authorId="0" shapeId="0" xr:uid="{00000000-0006-0000-2800-00002E000000}">
      <text>
        <r>
          <rPr>
            <sz val="10"/>
            <color rgb="FF000000"/>
            <rFont val="Arial"/>
          </rPr>
          <t>La definición del problema no se puede dar en términos de la solución.</t>
        </r>
      </text>
    </comment>
    <comment ref="M16" authorId="0" shapeId="0" xr:uid="{00000000-0006-0000-2800-00002F000000}">
      <text>
        <r>
          <rPr>
            <sz val="10"/>
            <color rgb="FF000000"/>
            <rFont val="Arial"/>
          </rPr>
          <t>La representación de cola no es la mejor, parece una simple lista.</t>
        </r>
      </text>
    </comment>
    <comment ref="E17" authorId="0" shapeId="0" xr:uid="{00000000-0006-0000-2800-000030000000}">
      <text>
        <r>
          <rPr>
            <sz val="10"/>
            <color rgb="FF000000"/>
            <rFont val="Arial"/>
          </rPr>
          <t>La definición del problema no se puede dar en términos de la solución, debe exponerse como necesidad, como problemática en general. Además no es un juego lo que se quiere.
La búsqueda de soluciones es pobre precisamente porque se sesgan al programa desde el principio.
No hay realmente diseños preliminares y la evaluación es muy básica.</t>
        </r>
      </text>
    </comment>
    <comment ref="M17" authorId="0" shapeId="0" xr:uid="{00000000-0006-0000-2800-000031000000}">
      <text>
        <r>
          <rPr>
            <sz val="10"/>
            <color rgb="FF000000"/>
            <rFont val="Arial"/>
          </rPr>
          <t>la representación que da en realidad no representa las estructuras correctamente. No tiene sentido que el nodo tenga TAD.</t>
        </r>
      </text>
    </comment>
    <comment ref="O17" authorId="0" shapeId="0" xr:uid="{00000000-0006-0000-2800-000032000000}">
      <text>
        <r>
          <rPr>
            <sz val="10"/>
            <color rgb="FF000000"/>
            <rFont val="Arial"/>
          </rPr>
          <t>El hilo que se muestra no parece que haga nada. Las estructuras no están asociadas con el modelo. No hay uso de hash.</t>
        </r>
      </text>
    </comment>
    <comment ref="Q17" authorId="0" shapeId="0" xr:uid="{00000000-0006-0000-2800-000033000000}">
      <text>
        <r>
          <rPr>
            <sz val="10"/>
            <color rgb="FF000000"/>
            <rFont val="Arial"/>
          </rPr>
          <t>No se prueba en totalidad los métodos de las estructuras.</t>
        </r>
      </text>
    </comment>
    <comment ref="U17" authorId="0" shapeId="0" xr:uid="{00000000-0006-0000-2800-000034000000}">
      <text>
        <r>
          <rPr>
            <sz val="10"/>
            <color rgb="FF000000"/>
            <rFont val="Arial"/>
          </rPr>
          <t>Hay cosas del programa que no funcionan como deberían (creo que permite una última apuesta aún cuando el tiempo se acaba para poder pasar a iniciar carrera). Además se solapan algunos labels y no se entiende en la parte de las consultas.</t>
        </r>
      </text>
    </comment>
    <comment ref="W17" authorId="0" shapeId="0" xr:uid="{00000000-0006-0000-2800-000035000000}">
      <text>
        <r>
          <rPr>
            <sz val="10"/>
            <color rgb="FF000000"/>
            <rFont val="Arial"/>
          </rPr>
          <t>Pocas pruebas y no se prueba una estructura.</t>
        </r>
      </text>
    </comment>
    <comment ref="E18" authorId="0" shapeId="0" xr:uid="{00000000-0006-0000-2800-000036000000}">
      <text>
        <r>
          <rPr>
            <sz val="10"/>
            <color rgb="FF000000"/>
            <rFont val="Arial"/>
          </rPr>
          <t>No identifica especificamente el problema, este no debe ir en terminos de la solución. La recopilación de información parecen más algunas funcionalidades. Algunos diseños preliminares no son completamente diseños, pues no son propios. No define criterios cuantitativos para seleccionar la mejor opción.</t>
        </r>
      </text>
    </comment>
    <comment ref="G18" authorId="0" shapeId="0" xr:uid="{00000000-0006-0000-2800-000037000000}">
      <text>
        <r>
          <rPr>
            <sz val="10"/>
            <color rgb="FF000000"/>
            <rFont val="Arial"/>
          </rPr>
          <t>No presentó.</t>
        </r>
      </text>
    </comment>
    <comment ref="I18" authorId="0" shapeId="0" xr:uid="{00000000-0006-0000-2800-000038000000}">
      <text>
        <r>
          <rPr>
            <sz val="10"/>
            <color rgb="FF000000"/>
            <rFont val="Arial"/>
          </rPr>
          <t>No presentó.</t>
        </r>
      </text>
    </comment>
    <comment ref="K18" authorId="0" shapeId="0" xr:uid="{00000000-0006-0000-2800-000039000000}">
      <text>
        <r>
          <rPr>
            <sz val="10"/>
            <color rgb="FF000000"/>
            <rFont val="Arial"/>
          </rPr>
          <t>No presentó.</t>
        </r>
      </text>
    </comment>
    <comment ref="M18" authorId="0" shapeId="0" xr:uid="{00000000-0006-0000-2800-00003A000000}">
      <text>
        <r>
          <rPr>
            <sz val="10"/>
            <color rgb="FF000000"/>
            <rFont val="Arial"/>
          </rPr>
          <t>Faltó tabla hash.</t>
        </r>
      </text>
    </comment>
    <comment ref="O18" authorId="0" shapeId="0" xr:uid="{00000000-0006-0000-2800-00003B000000}">
      <text>
        <r>
          <rPr>
            <sz val="10"/>
            <color rgb="FF000000"/>
            <rFont val="Arial"/>
          </rPr>
          <t>La idea es que no sea autogenerado.</t>
        </r>
      </text>
    </comment>
    <comment ref="Q18" authorId="0" shapeId="0" xr:uid="{00000000-0006-0000-2800-00003C000000}">
      <text>
        <r>
          <rPr>
            <sz val="10"/>
            <color rgb="FF000000"/>
            <rFont val="Arial"/>
          </rPr>
          <t>No presentó.</t>
        </r>
      </text>
    </comment>
    <comment ref="S18" authorId="0" shapeId="0" xr:uid="{00000000-0006-0000-2800-00003D000000}">
      <text>
        <r>
          <rPr>
            <sz val="10"/>
            <color rgb="FF000000"/>
            <rFont val="Arial"/>
          </rPr>
          <t>No hay pruebas, no hay hash, en la cola se utiliza nodo java y no propio y en la pila no utiliza apropiadamente generics pues no lo utiliza para la lista que usa.</t>
        </r>
      </text>
    </comment>
    <comment ref="W18" authorId="0" shapeId="0" xr:uid="{00000000-0006-0000-2800-00003E000000}">
      <text>
        <r>
          <rPr>
            <sz val="10"/>
            <color rgb="FF000000"/>
            <rFont val="Arial"/>
          </rPr>
          <t>No presentó.</t>
        </r>
      </text>
    </comment>
    <comment ref="E19" authorId="0" shapeId="0" xr:uid="{00000000-0006-0000-2800-00003F000000}">
      <text>
        <r>
          <rPr>
            <sz val="10"/>
            <color rgb="FF000000"/>
            <rFont val="Arial"/>
          </rPr>
          <t xml:space="preserve">La búsqueda de información pudo ser más extensa en el sentido de búsqueda de otros sistemas similares.
Buscar en google no es una solución como tal.
El meme de la alternativa 7 estuvo muy bueno, si hubiese sido una alternativa realista no les hubiese tenido que bajar un poco por ello. Debieron quizá ser más argumentativos en descartar ideas. No se evidencian como tal diseños preliminares.
</t>
        </r>
      </text>
    </comment>
    <comment ref="G19" authorId="0" shapeId="0" xr:uid="{00000000-0006-0000-2800-000040000000}">
      <text>
        <r>
          <rPr>
            <sz val="10"/>
            <color rgb="FF000000"/>
            <rFont val="Arial"/>
          </rPr>
          <t>No presentó.</t>
        </r>
      </text>
    </comment>
    <comment ref="I19" authorId="0" shapeId="0" xr:uid="{00000000-0006-0000-2800-000041000000}">
      <text>
        <r>
          <rPr>
            <sz val="10"/>
            <color rgb="FF000000"/>
            <rFont val="Arial"/>
          </rPr>
          <t>No presentó.</t>
        </r>
      </text>
    </comment>
    <comment ref="K19" authorId="0" shapeId="0" xr:uid="{00000000-0006-0000-2800-000042000000}">
      <text>
        <r>
          <rPr>
            <sz val="10"/>
            <color rgb="FF000000"/>
            <rFont val="Arial"/>
          </rPr>
          <t>No presentó.</t>
        </r>
      </text>
    </comment>
    <comment ref="M19" authorId="0" shapeId="0" xr:uid="{00000000-0006-0000-2800-000043000000}">
      <text>
        <r>
          <rPr>
            <sz val="10"/>
            <color rgb="FF000000"/>
            <rFont val="Arial"/>
          </rPr>
          <t>El TAD para la hash es muy básico, carece de partes importantes como la representación (que falta en todos) y los métodos en detalle.</t>
        </r>
      </text>
    </comment>
    <comment ref="O19" authorId="0" shapeId="0" xr:uid="{00000000-0006-0000-2800-000044000000}">
      <text>
        <r>
          <rPr>
            <sz val="10"/>
            <color rgb="FF000000"/>
            <rFont val="Arial"/>
          </rPr>
          <t>La dirección del main está al revés, sin embargo, buen diseño.</t>
        </r>
      </text>
    </comment>
    <comment ref="Q19" authorId="0" shapeId="0" xr:uid="{00000000-0006-0000-2800-000045000000}">
      <text>
        <r>
          <rPr>
            <sz val="10"/>
            <color rgb="FF000000"/>
            <rFont val="Arial"/>
          </rPr>
          <t>Falta columna de entradas en ese diseño.</t>
        </r>
      </text>
    </comment>
    <comment ref="U19" authorId="0" shapeId="0" xr:uid="{00000000-0006-0000-2800-000046000000}">
      <text>
        <r>
          <rPr>
            <sz val="10"/>
            <color rgb="FF000000"/>
            <rFont val="Arial"/>
          </rPr>
          <t>El tiempo vuela.</t>
        </r>
      </text>
    </comment>
    <comment ref="E20" authorId="0" shapeId="0" xr:uid="{00000000-0006-0000-2800-000047000000}">
      <text>
        <r>
          <rPr>
            <sz val="10"/>
            <color rgb="FF000000"/>
            <rFont val="Arial"/>
          </rPr>
          <t>No destaca el problema como tal de manera explícita, sólo da el mismo contexto.
En realidad no recopila información sobre el problema, es sólo de la solución.
No hay diseños preliminares y aunque hace bien en definir criterios de decisión, no los utiliza apropiadamente para descartar soluciones posibles.</t>
        </r>
      </text>
    </comment>
    <comment ref="E21" authorId="0" shapeId="0" xr:uid="{00000000-0006-0000-2800-000048000000}">
      <text>
        <r>
          <rPr>
            <sz val="10"/>
            <color rgb="FF000000"/>
            <rFont val="Arial"/>
          </rPr>
          <t>No presentó.</t>
        </r>
      </text>
    </comment>
    <comment ref="M21" authorId="0" shapeId="0" xr:uid="{00000000-0006-0000-2800-000049000000}">
      <text>
        <r>
          <rPr>
            <sz val="10"/>
            <color rgb="FF000000"/>
            <rFont val="Arial"/>
          </rPr>
          <t>Hace tad de objetos que no debería (no son las estructuras de datos).</t>
        </r>
      </text>
    </comment>
    <comment ref="O21" authorId="0" shapeId="0" xr:uid="{00000000-0006-0000-2800-00004A000000}">
      <text>
        <r>
          <rPr>
            <sz val="10"/>
            <color rgb="FF000000"/>
            <rFont val="Arial"/>
          </rPr>
          <t>No está el componente fxml, ni hay relación con el main de ningún controller. No debería ser autogenerado. No representa las estructuras de datos.</t>
        </r>
      </text>
    </comment>
    <comment ref="Q21" authorId="0" shapeId="0" xr:uid="{00000000-0006-0000-2800-00004B000000}">
      <text>
        <r>
          <rPr>
            <sz val="10"/>
            <color rgb="FF000000"/>
            <rFont val="Arial"/>
          </rPr>
          <t>No presentó.</t>
        </r>
      </text>
    </comment>
    <comment ref="S21" authorId="0" shapeId="0" xr:uid="{00000000-0006-0000-2800-00004C000000}">
      <text>
        <r>
          <rPr>
            <sz val="10"/>
            <color rgb="FF000000"/>
            <rFont val="Arial"/>
          </rPr>
          <t>Utiliza las de java.</t>
        </r>
      </text>
    </comment>
    <comment ref="W21" authorId="0" shapeId="0" xr:uid="{00000000-0006-0000-2800-00004D000000}">
      <text>
        <r>
          <rPr>
            <sz val="10"/>
            <color rgb="FF000000"/>
            <rFont val="Arial"/>
          </rPr>
          <t>No presentó.</t>
        </r>
      </text>
    </comment>
    <comment ref="E22" authorId="0" shapeId="0" xr:uid="{00000000-0006-0000-2800-00004E000000}">
      <text>
        <r>
          <rPr>
            <sz val="10"/>
            <color rgb="FF000000"/>
            <rFont val="Arial"/>
          </rPr>
          <t>Se puede hacer una mejor abstracción del problema, no se trata de una especie de resumen de funcionalidades, por ejemplo, lo último que dicen en realidad es el core, la necesidad real.
Las ideas deberían apuntar a solucionar el problema, no las funcionalidades.</t>
        </r>
      </text>
    </comment>
    <comment ref="U22" authorId="0" shapeId="0" xr:uid="{00000000-0006-0000-2800-00004F000000}">
      <text>
        <r>
          <rPr>
            <sz val="10"/>
            <color rgb="FF000000"/>
            <rFont val="Arial"/>
          </rPr>
          <t>Falla. Es lo que me habían comentado. Sin embargo, una vez solucionado está bien.</t>
        </r>
      </text>
    </comment>
    <comment ref="E23" authorId="0" shapeId="0" xr:uid="{00000000-0006-0000-2800-000050000000}">
      <text>
        <r>
          <rPr>
            <sz val="10"/>
            <color rgb="FF000000"/>
            <rFont val="Arial"/>
          </rPr>
          <t xml:space="preserve">La búsqueda de información pudo ser más extensa en el sentido de búsqueda de otros sistemas similares.
Buscar en google no es una solución como tal.
El meme de la alternativa 7 estuvo muy bueno, si hubiese sido una alternativa realista no les hubiese tenido que bajar un poco por ello. Debieron quizá ser más argumentativos en descartar ideas. No se evidencian como tal diseños preliminares.
</t>
        </r>
      </text>
    </comment>
    <comment ref="G23" authorId="0" shapeId="0" xr:uid="{00000000-0006-0000-2800-000051000000}">
      <text>
        <r>
          <rPr>
            <sz val="10"/>
            <color rgb="FF000000"/>
            <rFont val="Arial"/>
          </rPr>
          <t>No presentó.</t>
        </r>
      </text>
    </comment>
    <comment ref="I23" authorId="0" shapeId="0" xr:uid="{00000000-0006-0000-2800-000052000000}">
      <text>
        <r>
          <rPr>
            <sz val="10"/>
            <color rgb="FF000000"/>
            <rFont val="Arial"/>
          </rPr>
          <t>No presentó.</t>
        </r>
      </text>
    </comment>
    <comment ref="K23" authorId="0" shapeId="0" xr:uid="{00000000-0006-0000-2800-000053000000}">
      <text>
        <r>
          <rPr>
            <sz val="10"/>
            <color rgb="FF000000"/>
            <rFont val="Arial"/>
          </rPr>
          <t>No presentó.</t>
        </r>
      </text>
    </comment>
    <comment ref="M23" authorId="0" shapeId="0" xr:uid="{00000000-0006-0000-2800-000054000000}">
      <text>
        <r>
          <rPr>
            <sz val="10"/>
            <color rgb="FF000000"/>
            <rFont val="Arial"/>
          </rPr>
          <t>El TAD para la hash es muy básico, carece de partes importantes como la representación (que falta en todos) y los métodos en detalle.</t>
        </r>
      </text>
    </comment>
    <comment ref="O23" authorId="0" shapeId="0" xr:uid="{00000000-0006-0000-2800-000055000000}">
      <text>
        <r>
          <rPr>
            <sz val="10"/>
            <color rgb="FF000000"/>
            <rFont val="Arial"/>
          </rPr>
          <t>La dirección del main está al revés, sin embargo, buen diseño.</t>
        </r>
      </text>
    </comment>
    <comment ref="Q23" authorId="0" shapeId="0" xr:uid="{00000000-0006-0000-2800-000056000000}">
      <text>
        <r>
          <rPr>
            <sz val="10"/>
            <color rgb="FF000000"/>
            <rFont val="Arial"/>
          </rPr>
          <t>Falta columna de entradas en ese diseño.</t>
        </r>
      </text>
    </comment>
    <comment ref="U23" authorId="0" shapeId="0" xr:uid="{00000000-0006-0000-2800-000057000000}">
      <text>
        <r>
          <rPr>
            <sz val="10"/>
            <color rgb="FF000000"/>
            <rFont val="Arial"/>
          </rPr>
          <t>El tiempo vuela.</t>
        </r>
      </text>
    </comment>
    <comment ref="E24" authorId="0" shapeId="0" xr:uid="{00000000-0006-0000-2800-000058000000}">
      <text>
        <r>
          <rPr>
            <sz val="10"/>
            <color rgb="FF000000"/>
            <rFont val="Arial"/>
          </rPr>
          <t>La definición del problema no se puede dar en términos de la solución.</t>
        </r>
      </text>
    </comment>
    <comment ref="M24" authorId="0" shapeId="0" xr:uid="{00000000-0006-0000-2800-000059000000}">
      <text>
        <r>
          <rPr>
            <sz val="10"/>
            <color rgb="FF000000"/>
            <rFont val="Arial"/>
          </rPr>
          <t>Hace tad de objetos que no debería (no son las estructuras de datos).</t>
        </r>
      </text>
    </comment>
    <comment ref="O24" authorId="0" shapeId="0" xr:uid="{00000000-0006-0000-2800-00005A000000}">
      <text>
        <r>
          <rPr>
            <sz val="10"/>
            <color rgb="FF000000"/>
            <rFont val="Arial"/>
          </rPr>
          <t>No se evidencia uso de pila.</t>
        </r>
      </text>
    </comment>
    <comment ref="Q24" authorId="0" shapeId="0" xr:uid="{00000000-0006-0000-2800-00005B000000}">
      <text>
        <r>
          <rPr>
            <sz val="10"/>
            <color rgb="FF000000"/>
            <rFont val="Arial"/>
          </rPr>
          <t>No diseña pruebas para las estructuras de datos.</t>
        </r>
      </text>
    </comment>
    <comment ref="S24" authorId="0" shapeId="0" xr:uid="{00000000-0006-0000-2800-00005C000000}">
      <text>
        <r>
          <rPr>
            <sz val="10"/>
            <color rgb="FF000000"/>
            <rFont val="Arial"/>
          </rPr>
          <t>No se evidencia uso de pila.</t>
        </r>
      </text>
    </comment>
    <comment ref="U24" authorId="0" shapeId="0" xr:uid="{00000000-0006-0000-2800-00005D000000}">
      <text>
        <r>
          <rPr>
            <sz val="10"/>
            <color rgb="FF000000"/>
            <rFont val="Arial"/>
          </rPr>
          <t>Hay aspectos de gui que se pueden mejorar. Problemas de excepciones no controladas.</t>
        </r>
      </text>
    </comment>
    <comment ref="W24" authorId="0" shapeId="0" xr:uid="{00000000-0006-0000-2800-00005E000000}">
      <text>
        <r>
          <rPr>
            <sz val="10"/>
            <color rgb="FF000000"/>
            <rFont val="Arial"/>
          </rPr>
          <t>No hay pruebas de las estructuras.</t>
        </r>
      </text>
    </comment>
    <comment ref="E25" authorId="0" shapeId="0" xr:uid="{00000000-0006-0000-2800-00005F000000}">
      <text>
        <r>
          <rPr>
            <sz val="10"/>
            <color rgb="FF000000"/>
            <rFont val="Arial"/>
          </rPr>
          <t>No destaca el problema como tal de manera explícita, sólo da el mismo contexto.
En realidad no recopila información sobre el problema, es sólo de la solución.
No hay diseños preliminares y aunque hace bien en definir criterios de decisión, no los utiliza apropiadamente para descartar soluciones posibles.</t>
        </r>
      </text>
    </comment>
    <comment ref="E26" authorId="0" shapeId="0" xr:uid="{00000000-0006-0000-2800-000060000000}">
      <text>
        <r>
          <rPr>
            <sz val="10"/>
            <color rgb="FF000000"/>
            <rFont val="Arial"/>
          </rPr>
          <t>La definición del problema no se puede dar en términos de la solución.</t>
        </r>
      </text>
    </comment>
    <comment ref="M26" authorId="0" shapeId="0" xr:uid="{00000000-0006-0000-2800-000061000000}">
      <text>
        <r>
          <rPr>
            <sz val="10"/>
            <color rgb="FF000000"/>
            <rFont val="Arial"/>
          </rPr>
          <t>La representación de cola no es la mejor, parece una simple lista.</t>
        </r>
      </text>
    </comment>
    <comment ref="E28" authorId="0" shapeId="0" xr:uid="{00000000-0006-0000-2800-000062000000}">
      <text>
        <r>
          <rPr>
            <sz val="10"/>
            <color rgb="FF000000"/>
            <rFont val="Arial"/>
          </rPr>
          <t>La definición del problema no se puede dar en términos de la solución.</t>
        </r>
      </text>
    </comment>
    <comment ref="E29" authorId="0" shapeId="0" xr:uid="{00000000-0006-0000-2800-000063000000}">
      <text>
        <r>
          <rPr>
            <sz val="10"/>
            <color rgb="FF000000"/>
            <rFont val="Arial"/>
          </rPr>
          <t>No destaca el problema como tal de manera explícita, sólo da el mismo contexto.
En realidad no recopila información sobre el problema, es sólo de la solución.
No hay diseños preliminares y aunque hace bien en definir criterios de decisión, no los utiliza apropiadamente para descartar soluciones posibles.</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
  </authors>
  <commentList>
    <comment ref="B21" authorId="0" shapeId="0" xr:uid="{00000000-0006-0000-2A00-000001000000}">
      <text>
        <r>
          <rPr>
            <sz val="10"/>
            <color rgb="FF000000"/>
            <rFont val="Arial"/>
          </rPr>
          <t>Git
GitHub</t>
        </r>
      </text>
    </comment>
    <comment ref="G21" authorId="0" shapeId="0" xr:uid="{00000000-0006-0000-2A00-000002000000}">
      <text>
        <r>
          <rPr>
            <sz val="10"/>
            <color rgb="FF000000"/>
            <rFont val="Arial"/>
          </rPr>
          <t>Si se evidencia que el proyecto no fue trabajado en Git durante su desarrollo (sino subido al final) entonces el trabajo tiene 0 en este criterio.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O4" authorId="0" shapeId="0" xr:uid="{00000000-0006-0000-0700-000001000000}">
      <text>
        <r>
          <rPr>
            <sz val="10"/>
            <color rgb="FF000000"/>
            <rFont val="Arial"/>
          </rPr>
          <t xml:space="preserve">El TAD debería ser válido para cualquier tipo de grafo.
Faltan elementos clave en la definición del grafo.
Faltan operaciones.
</t>
        </r>
      </text>
    </comment>
    <comment ref="Q4" authorId="0" shapeId="0" xr:uid="{00000000-0006-0000-0700-000002000000}">
      <text>
        <r>
          <rPr>
            <sz val="10"/>
            <color rgb="FF000000"/>
            <rFont val="Arial"/>
          </rPr>
          <t>- Faltan cardinalidades
- Usan líneas de dependencia en vez de realización para conectar la interfaz
- El nombre de las clases debería ser descriptivo. GraphA y GraphB no son nombres de entidades válidos en este contexto.
- Faltan los retornos en los algoritmos propios del grafo.
- No usan indicadores de binding.</t>
        </r>
      </text>
    </comment>
    <comment ref="S4" authorId="0" shapeId="0" xr:uid="{00000000-0006-0000-0700-000003000000}">
      <text>
        <r>
          <rPr>
            <sz val="10"/>
            <color rgb="FF000000"/>
            <rFont val="Arial"/>
          </rPr>
          <t>- No muestran cardinalidades ni nombres de las relaciones.</t>
        </r>
      </text>
    </comment>
    <comment ref="U4" authorId="0" shapeId="0" xr:uid="{00000000-0006-0000-0700-000004000000}">
      <text>
        <r>
          <rPr>
            <sz val="10"/>
            <color rgb="FF000000"/>
            <rFont val="Arial"/>
          </rPr>
          <t>No prueban los algoritmos vistos en clase.</t>
        </r>
      </text>
    </comment>
    <comment ref="W4" authorId="0" shapeId="0" xr:uid="{00000000-0006-0000-0700-000005000000}">
      <text>
        <r>
          <rPr>
            <sz val="10"/>
            <color rgb="FF000000"/>
            <rFont val="Arial"/>
          </rPr>
          <t>Es necesario realizar más casos de prueba, al menos para el método SearchShortestPath.</t>
        </r>
      </text>
    </comment>
    <comment ref="Y4" authorId="0" shapeId="0" xr:uid="{00000000-0006-0000-0700-000006000000}">
      <text>
        <r>
          <rPr>
            <sz val="10"/>
            <color rgb="FF000000"/>
            <rFont val="Arial"/>
          </rPr>
          <t>Falta una implementación de grafo.
Falta Prim.</t>
        </r>
      </text>
    </comment>
    <comment ref="AC4" authorId="0" shapeId="0" xr:uid="{00000000-0006-0000-0700-000007000000}">
      <text>
        <r>
          <rPr>
            <sz val="10"/>
            <color rgb="FF000000"/>
            <rFont val="Arial"/>
          </rPr>
          <t>Podrían mostrar los datos en pantalla en vez de utilizar archivos.</t>
        </r>
      </text>
    </comment>
    <comment ref="AE4" authorId="0" shapeId="0" xr:uid="{00000000-0006-0000-0700-000008000000}">
      <text>
        <r>
          <rPr>
            <sz val="10"/>
            <color rgb="FF000000"/>
            <rFont val="Arial"/>
          </rPr>
          <t>Faltan pruebas para las operaciones básicas de uno de los grafos y los algoritmos vistos.</t>
        </r>
      </text>
    </comment>
    <comment ref="M5" authorId="0" shapeId="0" xr:uid="{00000000-0006-0000-0700-000009000000}">
      <text>
        <r>
          <rPr>
            <sz val="10"/>
            <color rgb="FF000000"/>
            <rFont val="Arial"/>
          </rPr>
          <t>Deberían tener en cuenta más criterios de decisión.
Retomen los argumentos. No lo dejen en "obtuvo la mejor puntuación."</t>
        </r>
      </text>
    </comment>
    <comment ref="O5" authorId="0" shapeId="0" xr:uid="{00000000-0006-0000-0700-00000A000000}">
      <text>
        <r>
          <rPr>
            <sz val="10"/>
            <color rgb="FF000000"/>
            <rFont val="Arial"/>
          </rPr>
          <t>- Definen la cardinalidad de V, E y W como n, cuando no necesariamente son iguales (al menos para V).
- Según la forma en que lo definieron,  ¿Por qué no podría ocurrir que ei = ej si pueden tener pesos asociados distintos?</t>
        </r>
      </text>
    </comment>
    <comment ref="U6" authorId="0" shapeId="0" xr:uid="{00000000-0006-0000-0700-00000B000000}">
      <text>
        <r>
          <rPr>
            <sz val="10"/>
            <color rgb="FF000000"/>
            <rFont val="Arial"/>
          </rPr>
          <t xml:space="preserve">El resultado de los test deberían ser descriptivos respecto a las entradas. No basta con decir que el algoritmo se ejecuta exitosamente. </t>
        </r>
      </text>
    </comment>
    <comment ref="AK6" authorId="0" shapeId="0" xr:uid="{00000000-0006-0000-0700-00000C000000}">
      <text>
        <r>
          <rPr>
            <sz val="10"/>
            <color rgb="FF000000"/>
            <rFont val="Arial"/>
          </rPr>
          <t>Les quedó genial! :)</t>
        </r>
      </text>
    </comment>
    <comment ref="G7" authorId="0" shapeId="0" xr:uid="{00000000-0006-0000-0700-00000D000000}">
      <text>
        <r>
          <rPr>
            <sz val="10"/>
            <color rgb="FF000000"/>
            <rFont val="Arial"/>
          </rPr>
          <t>Falta información respecto a los grafos y los algoritmos trabajados.</t>
        </r>
      </text>
    </comment>
    <comment ref="M7" authorId="0" shapeId="0" xr:uid="{00000000-0006-0000-0700-00000E000000}">
      <text>
        <r>
          <rPr>
            <sz val="10"/>
            <color rgb="FF000000"/>
            <rFont val="Arial"/>
          </rPr>
          <t>Retomen los argumentos. No lo dejen en "obtuvo la mejor puntuación."</t>
        </r>
      </text>
    </comment>
    <comment ref="O7" authorId="0" shapeId="0" xr:uid="{00000000-0006-0000-0700-00000F000000}">
      <text>
        <r>
          <rPr>
            <sz val="10"/>
            <color rgb="FF000000"/>
            <rFont val="Arial"/>
          </rPr>
          <t>El TAD debería ser válido para cualquier tipo de grafo. En esta especificación no están contemplados los grafos ponderados.
Faltan operaciones.</t>
        </r>
      </text>
    </comment>
    <comment ref="Q7" authorId="0" shapeId="0" xr:uid="{00000000-0006-0000-0700-000010000000}">
      <text>
        <r>
          <rPr>
            <sz val="10"/>
            <color rgb="FF000000"/>
            <rFont val="Arial"/>
          </rPr>
          <t>No hacen una separación clara de la implementación por matriz y adyacencia.
No utilizan interfaces para definir el comportamiento básico del grafo.
Hay responsabilidades del modelo puestas en el grafo.</t>
        </r>
      </text>
    </comment>
    <comment ref="M8" authorId="0" shapeId="0" xr:uid="{00000000-0006-0000-0700-000011000000}">
      <text>
        <r>
          <rPr>
            <sz val="10"/>
            <color rgb="FF000000"/>
            <rFont val="Arial"/>
          </rPr>
          <t>Deberían tener en cuenta más criterios de decisión.
Retomen los argumentos. No lo dejen en "obtuvo la mejor puntuación."</t>
        </r>
      </text>
    </comment>
    <comment ref="O8" authorId="0" shapeId="0" xr:uid="{00000000-0006-0000-0700-000012000000}">
      <text>
        <r>
          <rPr>
            <sz val="10"/>
            <color rgb="FF000000"/>
            <rFont val="Arial"/>
          </rPr>
          <t>- Definen la cardinalidad de V, E y W como n, cuando no necesariamente son iguales (al menos para V).
- Según la forma en que lo definieron,  ¿Por qué no podría ocurrir que ei = ej si pueden tener pesos asociados distintos?</t>
        </r>
      </text>
    </comment>
    <comment ref="M9" authorId="0" shapeId="0" xr:uid="{00000000-0006-0000-0700-000013000000}">
      <text>
        <r>
          <rPr>
            <sz val="10"/>
            <color rgb="FF000000"/>
            <rFont val="Arial"/>
          </rPr>
          <t>Deberían tener en cuenta más criterios de decisión.
Los criterios que utilizan solo permiten responderse con sí o no. Sin embargo, les dan una calificación de 1 a 5.
Retomen los argumentos. No lo dejen en "obtuvo la mejor puntuación."</t>
        </r>
      </text>
    </comment>
    <comment ref="O9" authorId="0" shapeId="0" xr:uid="{00000000-0006-0000-0700-000014000000}">
      <text>
        <r>
          <rPr>
            <sz val="10"/>
            <color rgb="FF000000"/>
            <rFont val="Arial"/>
          </rPr>
          <t>No definen apropiadamente el grafo.
No incluyen los algoritmos en el TAD.
El TAD debería ser válido para cualquier tipo de grafo.</t>
        </r>
      </text>
    </comment>
    <comment ref="Q9" authorId="0" shapeId="0" xr:uid="{00000000-0006-0000-0700-000015000000}">
      <text>
        <r>
          <rPr>
            <sz val="10"/>
            <color rgb="FF000000"/>
            <rFont val="Arial"/>
          </rPr>
          <t>Tienen varias entidades innecesarias (no utilizables por el programa)
No hacen una separación clara de la implementación por matriz y adyacencia.
No utilizan interfaces para definir el comportamiento básico del grafo.</t>
        </r>
      </text>
    </comment>
    <comment ref="AI9" authorId="0" shapeId="0" xr:uid="{00000000-0006-0000-0700-000016000000}">
      <text>
        <r>
          <rPr>
            <sz val="10"/>
            <color rgb="FF000000"/>
            <rFont val="Arial"/>
          </rPr>
          <t>- Implementan un solo algoritmo.
- Error al calcular la ruta.</t>
        </r>
      </text>
    </comment>
    <comment ref="O10" authorId="0" shapeId="0" xr:uid="{00000000-0006-0000-0700-000017000000}">
      <text>
        <r>
          <rPr>
            <sz val="10"/>
            <color rgb="FF000000"/>
            <rFont val="Arial"/>
          </rPr>
          <t xml:space="preserve">El TAD debería ser válido para cualquier tipo de grafo.
Faltan elementos clave en la definición del grafo.
Faltan operaciones.
</t>
        </r>
      </text>
    </comment>
    <comment ref="Q10" authorId="0" shapeId="0" xr:uid="{00000000-0006-0000-0700-000018000000}">
      <text>
        <r>
          <rPr>
            <sz val="10"/>
            <color rgb="FF000000"/>
            <rFont val="Arial"/>
          </rPr>
          <t>- Faltan cardinalidades
- Usan líneas de dependencia en vez de realización para conectar la interfaz
- El nombre de las clases debería ser descriptivo. GraphA y GraphB no son nombres de entidades válidos en este contexto.
- Faltan los retornos en los algoritmos propios del grafo.
- No usan indicadores de binding.</t>
        </r>
      </text>
    </comment>
    <comment ref="S10" authorId="0" shapeId="0" xr:uid="{00000000-0006-0000-0700-000019000000}">
      <text>
        <r>
          <rPr>
            <sz val="10"/>
            <color rgb="FF000000"/>
            <rFont val="Arial"/>
          </rPr>
          <t>- No muestran cardinalidades ni nombres de las relaciones.</t>
        </r>
      </text>
    </comment>
    <comment ref="U10" authorId="0" shapeId="0" xr:uid="{00000000-0006-0000-0700-00001A000000}">
      <text>
        <r>
          <rPr>
            <sz val="10"/>
            <color rgb="FF000000"/>
            <rFont val="Arial"/>
          </rPr>
          <t>No prueban los algoritmos vistos en clase.</t>
        </r>
      </text>
    </comment>
    <comment ref="W10" authorId="0" shapeId="0" xr:uid="{00000000-0006-0000-0700-00001B000000}">
      <text>
        <r>
          <rPr>
            <sz val="10"/>
            <color rgb="FF000000"/>
            <rFont val="Arial"/>
          </rPr>
          <t>Es necesario realizar más casos de prueba, al menos para el método SearchShortestPath.</t>
        </r>
      </text>
    </comment>
    <comment ref="Y10" authorId="0" shapeId="0" xr:uid="{00000000-0006-0000-0700-00001C000000}">
      <text>
        <r>
          <rPr>
            <sz val="10"/>
            <color rgb="FF000000"/>
            <rFont val="Arial"/>
          </rPr>
          <t>Falta una implementación de grafo.
Falta Prim.</t>
        </r>
      </text>
    </comment>
    <comment ref="AC10" authorId="0" shapeId="0" xr:uid="{00000000-0006-0000-0700-00001D000000}">
      <text>
        <r>
          <rPr>
            <sz val="10"/>
            <color rgb="FF000000"/>
            <rFont val="Arial"/>
          </rPr>
          <t>Podrían mostrar los datos en pantalla en vez de utilizar archivos.</t>
        </r>
      </text>
    </comment>
    <comment ref="AE10" authorId="0" shapeId="0" xr:uid="{00000000-0006-0000-0700-00001E000000}">
      <text>
        <r>
          <rPr>
            <sz val="10"/>
            <color rgb="FF000000"/>
            <rFont val="Arial"/>
          </rPr>
          <t>Faltan pruebas para las operaciones básicas de uno de los grafos y los algoritmos vistos.</t>
        </r>
      </text>
    </comment>
    <comment ref="M11" authorId="0" shapeId="0" xr:uid="{00000000-0006-0000-0700-00001F000000}">
      <text>
        <r>
          <rPr>
            <sz val="10"/>
            <color rgb="FF000000"/>
            <rFont val="Arial"/>
          </rPr>
          <t>Deberían tener en cuenta más criterios de decisión.
Los criterios que utilizan solo permiten responderse con sí o no. Sin embargo, les dan una calificación de 1 a 5.
Retomen los argumentos. No lo dejen en "obtuvo la mejor puntuación."</t>
        </r>
      </text>
    </comment>
    <comment ref="O11" authorId="0" shapeId="0" xr:uid="{00000000-0006-0000-0700-000020000000}">
      <text>
        <r>
          <rPr>
            <sz val="10"/>
            <color rgb="FF000000"/>
            <rFont val="Arial"/>
          </rPr>
          <t>No definen apropiadamente el grafo.
No incluyen los algoritmos en el TAD.
El TAD debería ser válido para cualquier tipo de grafo.</t>
        </r>
      </text>
    </comment>
    <comment ref="Q11" authorId="0" shapeId="0" xr:uid="{00000000-0006-0000-0700-000021000000}">
      <text>
        <r>
          <rPr>
            <sz val="10"/>
            <color rgb="FF000000"/>
            <rFont val="Arial"/>
          </rPr>
          <t>Tienen varias entidades innecesarias (no utilizables por el programa)
No hacen una separación clara de la implementación por matriz y adyacencia.
No utilizan interfaces para definir el comportamiento básico del grafo.</t>
        </r>
      </text>
    </comment>
    <comment ref="AI11" authorId="0" shapeId="0" xr:uid="{00000000-0006-0000-0700-000022000000}">
      <text>
        <r>
          <rPr>
            <sz val="10"/>
            <color rgb="FF000000"/>
            <rFont val="Arial"/>
          </rPr>
          <t>- Implementan un solo algoritmo.
- Error al calcular la ruta.</t>
        </r>
      </text>
    </comment>
    <comment ref="O12" authorId="0" shapeId="0" xr:uid="{00000000-0006-0000-0700-000023000000}">
      <text>
        <r>
          <rPr>
            <sz val="10"/>
            <color rgb="FF000000"/>
            <rFont val="Arial"/>
          </rPr>
          <t xml:space="preserve">El TAD debería ser válido para cualquier tipo de grafo.
Faltan elementos clave en la definición del grafo.
Faltan operaciones.
</t>
        </r>
      </text>
    </comment>
    <comment ref="Q12" authorId="0" shapeId="0" xr:uid="{00000000-0006-0000-0700-000024000000}">
      <text>
        <r>
          <rPr>
            <sz val="10"/>
            <color rgb="FF000000"/>
            <rFont val="Arial"/>
          </rPr>
          <t>- Faltan cardinalidades
- Usan líneas de dependencia en vez de realización para conectar la interfaz
- El nombre de las clases debería ser descriptivo. GraphA y GraphB no son nombres de entidades válidos en este contexto.
- Faltan los retornos en los algoritmos propios del grafo.
- No usan indicadores de binding.</t>
        </r>
      </text>
    </comment>
    <comment ref="S12" authorId="0" shapeId="0" xr:uid="{00000000-0006-0000-0700-000025000000}">
      <text>
        <r>
          <rPr>
            <sz val="10"/>
            <color rgb="FF000000"/>
            <rFont val="Arial"/>
          </rPr>
          <t>- No muestran cardinalidades ni nombres de las relaciones.</t>
        </r>
      </text>
    </comment>
    <comment ref="U12" authorId="0" shapeId="0" xr:uid="{00000000-0006-0000-0700-000026000000}">
      <text>
        <r>
          <rPr>
            <sz val="10"/>
            <color rgb="FF000000"/>
            <rFont val="Arial"/>
          </rPr>
          <t>No prueban los algoritmos vistos en clase.</t>
        </r>
      </text>
    </comment>
    <comment ref="W12" authorId="0" shapeId="0" xr:uid="{00000000-0006-0000-0700-000027000000}">
      <text>
        <r>
          <rPr>
            <sz val="10"/>
            <color rgb="FF000000"/>
            <rFont val="Arial"/>
          </rPr>
          <t>Es necesario realizar más casos de prueba, al menos para el método SearchShortestPath.</t>
        </r>
      </text>
    </comment>
    <comment ref="Y12" authorId="0" shapeId="0" xr:uid="{00000000-0006-0000-0700-000028000000}">
      <text>
        <r>
          <rPr>
            <sz val="10"/>
            <color rgb="FF000000"/>
            <rFont val="Arial"/>
          </rPr>
          <t>Falta una implementación de grafo.
Falta Prim.</t>
        </r>
      </text>
    </comment>
    <comment ref="AC12" authorId="0" shapeId="0" xr:uid="{00000000-0006-0000-0700-000029000000}">
      <text>
        <r>
          <rPr>
            <sz val="10"/>
            <color rgb="FF000000"/>
            <rFont val="Arial"/>
          </rPr>
          <t>Podrían mostrar los datos en pantalla en vez de utilizar archivos.</t>
        </r>
      </text>
    </comment>
    <comment ref="AE12" authorId="0" shapeId="0" xr:uid="{00000000-0006-0000-0700-00002A000000}">
      <text>
        <r>
          <rPr>
            <sz val="10"/>
            <color rgb="FF000000"/>
            <rFont val="Arial"/>
          </rPr>
          <t>Faltan pruebas para las operaciones básicas de uno de los grafos y los algoritmos vistos.</t>
        </r>
      </text>
    </comment>
    <comment ref="G13" authorId="0" shapeId="0" xr:uid="{00000000-0006-0000-0700-00002B000000}">
      <text>
        <r>
          <rPr>
            <sz val="10"/>
            <color rgb="FF000000"/>
            <rFont val="Arial"/>
          </rPr>
          <t>Falta información respecto a los grafos y los algoritmos trabajados.</t>
        </r>
      </text>
    </comment>
    <comment ref="M13" authorId="0" shapeId="0" xr:uid="{00000000-0006-0000-0700-00002C000000}">
      <text>
        <r>
          <rPr>
            <sz val="10"/>
            <color rgb="FF000000"/>
            <rFont val="Arial"/>
          </rPr>
          <t>Retomen los argumentos. No lo dejen en "obtuvo la mejor puntuación."</t>
        </r>
      </text>
    </comment>
    <comment ref="O13" authorId="0" shapeId="0" xr:uid="{00000000-0006-0000-0700-00002D000000}">
      <text>
        <r>
          <rPr>
            <sz val="10"/>
            <color rgb="FF000000"/>
            <rFont val="Arial"/>
          </rPr>
          <t>El TAD debería ser válido para cualquier tipo de grafo. En esta especificación no están contemplados los grafos ponderados.
Faltan operaciones.</t>
        </r>
      </text>
    </comment>
    <comment ref="Q13" authorId="0" shapeId="0" xr:uid="{00000000-0006-0000-0700-00002E000000}">
      <text>
        <r>
          <rPr>
            <sz val="10"/>
            <color rgb="FF000000"/>
            <rFont val="Arial"/>
          </rPr>
          <t>No hacen una separación clara de la implementación por matriz y adyacencia.
No utilizan interfaces para definir el comportamiento básico del grafo.
Hay responsabilidades del modelo puestas en el grafo.</t>
        </r>
      </text>
    </comment>
    <comment ref="O14" authorId="0" shapeId="0" xr:uid="{00000000-0006-0000-0700-00002F000000}">
      <text>
        <r>
          <rPr>
            <sz val="10"/>
            <color rgb="FF000000"/>
            <rFont val="Arial"/>
          </rPr>
          <t>El TAD debería ser válido para cualquier tipo de grafo.
Faltan operaciones.
El TAD es independiente a la implementación.</t>
        </r>
      </text>
    </comment>
    <comment ref="U14" authorId="0" shapeId="0" xr:uid="{00000000-0006-0000-0700-000030000000}">
      <text>
        <r>
          <rPr>
            <sz val="10"/>
            <color rgb="FF000000"/>
            <rFont val="Arial"/>
          </rPr>
          <t>No prueban los algoritmos vistos en clase.</t>
        </r>
      </text>
    </comment>
    <comment ref="Y14" authorId="0" shapeId="0" xr:uid="{00000000-0006-0000-0700-000031000000}">
      <text>
        <r>
          <rPr>
            <sz val="10"/>
            <color rgb="FF000000"/>
            <rFont val="Arial"/>
          </rPr>
          <t>Falta por implementar Prim, Kruskal, Bfs y Dfs</t>
        </r>
      </text>
    </comment>
    <comment ref="AE14" authorId="0" shapeId="0" xr:uid="{00000000-0006-0000-0700-000032000000}">
      <text>
        <r>
          <rPr>
            <sz val="10"/>
            <color rgb="FF000000"/>
            <rFont val="Arial"/>
          </rPr>
          <t>No prueban los algoritmos.</t>
        </r>
      </text>
    </comment>
    <comment ref="AK14" authorId="0" shapeId="0" xr:uid="{00000000-0006-0000-0700-000033000000}">
      <text>
        <r>
          <rPr>
            <sz val="10"/>
            <color rgb="FF000000"/>
            <rFont val="Arial"/>
          </rPr>
          <t>¿Para cuándo en Steam?</t>
        </r>
      </text>
    </comment>
    <comment ref="M15" authorId="0" shapeId="0" xr:uid="{00000000-0006-0000-0700-000034000000}">
      <text>
        <r>
          <rPr>
            <sz val="10"/>
            <color rgb="FF000000"/>
            <rFont val="Arial"/>
          </rPr>
          <t>Deberían tener en cuenta más criterios de decisión.
Los criterios que utilizan solo permiten responderse con sí o no. Sin embargo, les dan una calificación de 1 a 5.
Retomen los argumentos. No lo dejen en "obtuvo la mejor puntuación."</t>
        </r>
      </text>
    </comment>
    <comment ref="O15" authorId="0" shapeId="0" xr:uid="{00000000-0006-0000-0700-000035000000}">
      <text>
        <r>
          <rPr>
            <sz val="10"/>
            <color rgb="FF000000"/>
            <rFont val="Arial"/>
          </rPr>
          <t>No definen apropiadamente el grafo.
No incluyen los algoritmos en el TAD.
El TAD debería ser válido para cualquier tipo de grafo.</t>
        </r>
      </text>
    </comment>
    <comment ref="Q15" authorId="0" shapeId="0" xr:uid="{00000000-0006-0000-0700-000036000000}">
      <text>
        <r>
          <rPr>
            <sz val="10"/>
            <color rgb="FF000000"/>
            <rFont val="Arial"/>
          </rPr>
          <t>Tienen varias entidades innecesarias (no utilizables por el programa)
No hacen una separación clara de la implementación por matriz y adyacencia.
No utilizan interfaces para definir el comportamiento básico del grafo.</t>
        </r>
      </text>
    </comment>
    <comment ref="AI15" authorId="0" shapeId="0" xr:uid="{00000000-0006-0000-0700-000037000000}">
      <text>
        <r>
          <rPr>
            <sz val="10"/>
            <color rgb="FF000000"/>
            <rFont val="Arial"/>
          </rPr>
          <t>- Implementan un solo algoritmo.
- Error al calcular la ruta.</t>
        </r>
      </text>
    </comment>
    <comment ref="U16" authorId="0" shapeId="0" xr:uid="{00000000-0006-0000-0700-000038000000}">
      <text>
        <r>
          <rPr>
            <sz val="10"/>
            <color rgb="FF000000"/>
            <rFont val="Arial"/>
          </rPr>
          <t xml:space="preserve">El resultado de los test deberían ser descriptivos respecto a las entradas. No basta con decir que el algoritmo se ejecuta exitosamente. </t>
        </r>
      </text>
    </comment>
    <comment ref="AK16" authorId="0" shapeId="0" xr:uid="{00000000-0006-0000-0700-000039000000}">
      <text>
        <r>
          <rPr>
            <sz val="10"/>
            <color rgb="FF000000"/>
            <rFont val="Arial"/>
          </rPr>
          <t>Les quedó genial! :)</t>
        </r>
      </text>
    </comment>
    <comment ref="Y17" authorId="0" shapeId="0" xr:uid="{00000000-0006-0000-0700-00003A000000}">
      <text>
        <r>
          <rPr>
            <sz val="10"/>
            <color rgb="FF000000"/>
            <rFont val="Arial"/>
          </rPr>
          <t>Solo realiza una implementación.</t>
        </r>
      </text>
    </comment>
    <comment ref="AA17" authorId="0" shapeId="0" xr:uid="{00000000-0006-0000-0700-00003B000000}">
      <text>
        <r>
          <rPr>
            <sz val="10"/>
            <color rgb="FF000000"/>
            <rFont val="Arial"/>
          </rPr>
          <t>No separa el modelo de las estructuras de datos.</t>
        </r>
      </text>
    </comment>
    <comment ref="U18" authorId="0" shapeId="0" xr:uid="{00000000-0006-0000-0700-00003C000000}">
      <text>
        <r>
          <rPr>
            <sz val="10"/>
            <color rgb="FF000000"/>
            <rFont val="Arial"/>
          </rPr>
          <t xml:space="preserve">El resultado de los test deberían ser descriptivos respecto a las entradas. No basta con decir que el algoritmo se ejecuta exitosamente. </t>
        </r>
      </text>
    </comment>
    <comment ref="AK18" authorId="0" shapeId="0" xr:uid="{00000000-0006-0000-0700-00003D000000}">
      <text>
        <r>
          <rPr>
            <sz val="10"/>
            <color rgb="FF000000"/>
            <rFont val="Arial"/>
          </rPr>
          <t>Les quedó genial! :)</t>
        </r>
      </text>
    </comment>
    <comment ref="M19" authorId="0" shapeId="0" xr:uid="{00000000-0006-0000-0700-00003E000000}">
      <text>
        <r>
          <rPr>
            <sz val="10"/>
            <color rgb="FF000000"/>
            <rFont val="Arial"/>
          </rPr>
          <t>Deberían tener en cuenta más criterios de decisión.
Los criterios que utilizan solo permiten responderse con sí o no. Sin embargo, les dan una calificación de 1 a 5.
Retomen los argumentos. No lo dejen en "obtuvo la mejor puntuación."</t>
        </r>
      </text>
    </comment>
    <comment ref="O19" authorId="0" shapeId="0" xr:uid="{00000000-0006-0000-0700-00003F000000}">
      <text>
        <r>
          <rPr>
            <sz val="10"/>
            <color rgb="FF000000"/>
            <rFont val="Arial"/>
          </rPr>
          <t>No definen apropiadamente el grafo.
No incluyen los algoritmos en el TAD.
El TAD debería ser válido para cualquier tipo de grafo.</t>
        </r>
      </text>
    </comment>
    <comment ref="Q19" authorId="0" shapeId="0" xr:uid="{00000000-0006-0000-0700-000040000000}">
      <text>
        <r>
          <rPr>
            <sz val="10"/>
            <color rgb="FF000000"/>
            <rFont val="Arial"/>
          </rPr>
          <t>Tienen varias entidades innecesarias (no utilizables por el programa)
No hacen una separación clara de la implementación por matriz y adyacencia.
No utilizan interfaces para definir el comportamiento básico del grafo.</t>
        </r>
      </text>
    </comment>
    <comment ref="AI19" authorId="0" shapeId="0" xr:uid="{00000000-0006-0000-0700-000041000000}">
      <text>
        <r>
          <rPr>
            <sz val="10"/>
            <color rgb="FF000000"/>
            <rFont val="Arial"/>
          </rPr>
          <t>- Implementan un solo algoritmo.
- Error al calcular la ruta.</t>
        </r>
      </text>
    </comment>
    <comment ref="M20" authorId="0" shapeId="0" xr:uid="{00000000-0006-0000-0700-000042000000}">
      <text>
        <r>
          <rPr>
            <sz val="10"/>
            <color rgb="FF000000"/>
            <rFont val="Arial"/>
          </rPr>
          <t>Deberían tener en cuenta más criterios de decisión.
Retomen los argumentos. No lo dejen en "obtuvo la mejor puntuación."</t>
        </r>
      </text>
    </comment>
    <comment ref="O20" authorId="0" shapeId="0" xr:uid="{00000000-0006-0000-0700-000043000000}">
      <text>
        <r>
          <rPr>
            <sz val="10"/>
            <color rgb="FF000000"/>
            <rFont val="Arial"/>
          </rPr>
          <t>- Definen la cardinalidad de V, E y W como n, cuando no necesariamente son iguales (al menos para V).
- Según la forma en que lo definieron,  ¿Por qué no podría ocurrir que ei = ej si pueden tener pesos asociados distintos?</t>
        </r>
      </text>
    </comment>
    <comment ref="G21" authorId="0" shapeId="0" xr:uid="{00000000-0006-0000-0700-000044000000}">
      <text>
        <r>
          <rPr>
            <sz val="10"/>
            <color rgb="FF000000"/>
            <rFont val="Arial"/>
          </rPr>
          <t>Falta información respecto a los grafos y los algoritmos trabajados.</t>
        </r>
      </text>
    </comment>
    <comment ref="M21" authorId="0" shapeId="0" xr:uid="{00000000-0006-0000-0700-000045000000}">
      <text>
        <r>
          <rPr>
            <sz val="10"/>
            <color rgb="FF000000"/>
            <rFont val="Arial"/>
          </rPr>
          <t>Retomen los argumentos. No lo dejen en "obtuvo la mejor puntuación."</t>
        </r>
      </text>
    </comment>
    <comment ref="O21" authorId="0" shapeId="0" xr:uid="{00000000-0006-0000-0700-000046000000}">
      <text>
        <r>
          <rPr>
            <sz val="10"/>
            <color rgb="FF000000"/>
            <rFont val="Arial"/>
          </rPr>
          <t>El TAD debería ser válido para cualquier tipo de grafo. En esta especificación no están contemplados los grafos ponderados.
Faltan operaciones.</t>
        </r>
      </text>
    </comment>
    <comment ref="Q21" authorId="0" shapeId="0" xr:uid="{00000000-0006-0000-0700-000047000000}">
      <text>
        <r>
          <rPr>
            <sz val="10"/>
            <color rgb="FF000000"/>
            <rFont val="Arial"/>
          </rPr>
          <t>No hacen una separación clara de la implementación por matriz y adyacencia.
No utilizan interfaces para definir el comportamiento básico del grafo.
Hay responsabilidades del modelo puestas en el grafo.</t>
        </r>
      </text>
    </comment>
    <comment ref="O22" authorId="0" shapeId="0" xr:uid="{00000000-0006-0000-0700-000048000000}">
      <text>
        <r>
          <rPr>
            <sz val="10"/>
            <color rgb="FF000000"/>
            <rFont val="Arial"/>
          </rPr>
          <t>El TAD debería ser válido para cualquier tipo de grafo.
Faltan operaciones.
El TAD es independiente a la implementación.</t>
        </r>
      </text>
    </comment>
    <comment ref="U22" authorId="0" shapeId="0" xr:uid="{00000000-0006-0000-0700-000049000000}">
      <text>
        <r>
          <rPr>
            <sz val="10"/>
            <color rgb="FF000000"/>
            <rFont val="Arial"/>
          </rPr>
          <t>No prueban los algoritmos vistos en clase.</t>
        </r>
      </text>
    </comment>
    <comment ref="Y22" authorId="0" shapeId="0" xr:uid="{00000000-0006-0000-0700-00004A000000}">
      <text>
        <r>
          <rPr>
            <sz val="10"/>
            <color rgb="FF000000"/>
            <rFont val="Arial"/>
          </rPr>
          <t>Falta por implementar Prim, Kruskal, Bfs y Dfs</t>
        </r>
      </text>
    </comment>
    <comment ref="AE22" authorId="0" shapeId="0" xr:uid="{00000000-0006-0000-0700-00004B000000}">
      <text>
        <r>
          <rPr>
            <sz val="10"/>
            <color rgb="FF000000"/>
            <rFont val="Arial"/>
          </rPr>
          <t>No prueban los algoritmos.</t>
        </r>
      </text>
    </comment>
    <comment ref="AK22" authorId="0" shapeId="0" xr:uid="{00000000-0006-0000-0700-00004C000000}">
      <text>
        <r>
          <rPr>
            <sz val="10"/>
            <color rgb="FF000000"/>
            <rFont val="Arial"/>
          </rPr>
          <t>¿Para cuándo en Steam?</t>
        </r>
      </text>
    </comment>
    <comment ref="O23" authorId="0" shapeId="0" xr:uid="{00000000-0006-0000-0700-00004D000000}">
      <text>
        <r>
          <rPr>
            <sz val="10"/>
            <color rgb="FF000000"/>
            <rFont val="Arial"/>
          </rPr>
          <t xml:space="preserve">El TAD debería ser válido para cualquier tipo de grafo.
Faltan elementos clave en la definición del grafo.
Faltan operaciones.
</t>
        </r>
      </text>
    </comment>
    <comment ref="Q23" authorId="0" shapeId="0" xr:uid="{00000000-0006-0000-0700-00004E000000}">
      <text>
        <r>
          <rPr>
            <sz val="10"/>
            <color rgb="FF000000"/>
            <rFont val="Arial"/>
          </rPr>
          <t>- Faltan cardinalidades
- Usan líneas de dependencia en vez de realización para conectar la interfaz
- El nombre de las clases debería ser descriptivo. GraphA y GraphB no son nombres de entidades válidos en este contexto.
- Faltan los retornos en los algoritmos propios del grafo.
- No usan indicadores de binding.</t>
        </r>
      </text>
    </comment>
    <comment ref="S23" authorId="0" shapeId="0" xr:uid="{00000000-0006-0000-0700-00004F000000}">
      <text>
        <r>
          <rPr>
            <sz val="10"/>
            <color rgb="FF000000"/>
            <rFont val="Arial"/>
          </rPr>
          <t>- No muestran cardinalidades ni nombres de las relaciones.</t>
        </r>
      </text>
    </comment>
    <comment ref="U23" authorId="0" shapeId="0" xr:uid="{00000000-0006-0000-0700-000050000000}">
      <text>
        <r>
          <rPr>
            <sz val="10"/>
            <color rgb="FF000000"/>
            <rFont val="Arial"/>
          </rPr>
          <t>No prueban los algoritmos vistos en clase.</t>
        </r>
      </text>
    </comment>
    <comment ref="W23" authorId="0" shapeId="0" xr:uid="{00000000-0006-0000-0700-000051000000}">
      <text>
        <r>
          <rPr>
            <sz val="10"/>
            <color rgb="FF000000"/>
            <rFont val="Arial"/>
          </rPr>
          <t>Es necesario realizar más casos de prueba, al menos para el método SearchShortestPath.</t>
        </r>
      </text>
    </comment>
    <comment ref="Y23" authorId="0" shapeId="0" xr:uid="{00000000-0006-0000-0700-000052000000}">
      <text>
        <r>
          <rPr>
            <sz val="10"/>
            <color rgb="FF000000"/>
            <rFont val="Arial"/>
          </rPr>
          <t>Falta una implementación de grafo.
Falta Prim.</t>
        </r>
      </text>
    </comment>
    <comment ref="AC23" authorId="0" shapeId="0" xr:uid="{00000000-0006-0000-0700-000053000000}">
      <text>
        <r>
          <rPr>
            <sz val="10"/>
            <color rgb="FF000000"/>
            <rFont val="Arial"/>
          </rPr>
          <t>Podrían mostrar los datos en pantalla en vez de utilizar archivos.</t>
        </r>
      </text>
    </comment>
    <comment ref="AE23" authorId="0" shapeId="0" xr:uid="{00000000-0006-0000-0700-000054000000}">
      <text>
        <r>
          <rPr>
            <sz val="10"/>
            <color rgb="FF000000"/>
            <rFont val="Arial"/>
          </rPr>
          <t>Faltan pruebas para las operaciones básicas de uno de los grafos y los algoritmos vistos.</t>
        </r>
      </text>
    </comment>
    <comment ref="O24" authorId="0" shapeId="0" xr:uid="{00000000-0006-0000-0700-000055000000}">
      <text>
        <r>
          <rPr>
            <sz val="10"/>
            <color rgb="FF000000"/>
            <rFont val="Arial"/>
          </rPr>
          <t>El TAD debería ser válido para cualquier tipo de grafo.
Faltan operaciones.
El TAD es independiente a la implementación.</t>
        </r>
      </text>
    </comment>
    <comment ref="U24" authorId="0" shapeId="0" xr:uid="{00000000-0006-0000-0700-000056000000}">
      <text>
        <r>
          <rPr>
            <sz val="10"/>
            <color rgb="FF000000"/>
            <rFont val="Arial"/>
          </rPr>
          <t>No prueban los algoritmos vistos en clase.</t>
        </r>
      </text>
    </comment>
    <comment ref="Y24" authorId="0" shapeId="0" xr:uid="{00000000-0006-0000-0700-000057000000}">
      <text>
        <r>
          <rPr>
            <sz val="10"/>
            <color rgb="FF000000"/>
            <rFont val="Arial"/>
          </rPr>
          <t>Falta por implementar Prim, Kruskal, Bfs y Dfs</t>
        </r>
      </text>
    </comment>
    <comment ref="AE24" authorId="0" shapeId="0" xr:uid="{00000000-0006-0000-0700-000058000000}">
      <text>
        <r>
          <rPr>
            <sz val="10"/>
            <color rgb="FF000000"/>
            <rFont val="Arial"/>
          </rPr>
          <t>No prueban los algoritmos.</t>
        </r>
      </text>
    </comment>
    <comment ref="AK24" authorId="0" shapeId="0" xr:uid="{00000000-0006-0000-0700-000059000000}">
      <text>
        <r>
          <rPr>
            <sz val="10"/>
            <color rgb="FF000000"/>
            <rFont val="Arial"/>
          </rPr>
          <t>¿Para cuándo en Steam?</t>
        </r>
      </text>
    </comment>
    <comment ref="O26" authorId="0" shapeId="0" xr:uid="{00000000-0006-0000-0700-00005A000000}">
      <text>
        <r>
          <rPr>
            <sz val="10"/>
            <color rgb="FF000000"/>
            <rFont val="Arial"/>
          </rPr>
          <t>El TAD debería ser válido para cualquier tipo de grafo.
Faltan operaciones.
El TAD es independiente a la implementación.</t>
        </r>
      </text>
    </comment>
    <comment ref="U26" authorId="0" shapeId="0" xr:uid="{00000000-0006-0000-0700-00005B000000}">
      <text>
        <r>
          <rPr>
            <sz val="10"/>
            <color rgb="FF000000"/>
            <rFont val="Arial"/>
          </rPr>
          <t>No prueban los algoritmos vistos en clase.</t>
        </r>
      </text>
    </comment>
    <comment ref="Y26" authorId="0" shapeId="0" xr:uid="{00000000-0006-0000-0700-00005C000000}">
      <text>
        <r>
          <rPr>
            <sz val="10"/>
            <color rgb="FF000000"/>
            <rFont val="Arial"/>
          </rPr>
          <t>Falta por implementar Prim, Kruskal, Bfs y Dfs</t>
        </r>
      </text>
    </comment>
    <comment ref="AE26" authorId="0" shapeId="0" xr:uid="{00000000-0006-0000-0700-00005D000000}">
      <text>
        <r>
          <rPr>
            <sz val="10"/>
            <color rgb="FF000000"/>
            <rFont val="Arial"/>
          </rPr>
          <t>No prueban los algoritmos.</t>
        </r>
      </text>
    </comment>
    <comment ref="AK26" authorId="0" shapeId="0" xr:uid="{00000000-0006-0000-0700-00005E000000}">
      <text>
        <r>
          <rPr>
            <sz val="10"/>
            <color rgb="FF000000"/>
            <rFont val="Arial"/>
          </rPr>
          <t>¿Para cuándo en Steam?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800-000001000000}">
      <text>
        <r>
          <rPr>
            <sz val="10"/>
            <color rgb="FF000000"/>
            <rFont val="Arial"/>
          </rPr>
          <t>Sí, es la moda estadística, pero es necesario ser más específico. Actúa sobre una colección de número enteros y eso también es importante ponerlo.</t>
        </r>
      </text>
    </comment>
    <comment ref="J4" authorId="0" shapeId="0" xr:uid="{00000000-0006-0000-0800-000002000000}">
      <text>
        <r>
          <rPr>
            <sz val="10"/>
            <color rgb="FF000000"/>
            <rFont val="Arial"/>
          </rPr>
          <t xml:space="preserve">El peor caso para este algoritmo es que la entrada sea un arreglo de n números iguales.
En ese caso, d solo podrá ser mayor a b una vez en toda la ejecución (en las iteraciones siguientes, b será igual a d). Por lo que: 
"if(d&gt;b)" se ejecutará n veces
"b=d" se ejecutará 1 vez 
"a=c" se ejecutará 1 vez
</t>
        </r>
      </text>
    </comment>
    <comment ref="H5" authorId="0" shapeId="0" xr:uid="{00000000-0006-0000-0800-000003000000}">
      <text>
        <r>
          <rPr>
            <sz val="10"/>
            <color rgb="FF000000"/>
            <rFont val="Arial"/>
          </rPr>
          <t>Un conjunto de números (C) no puede pertenecer a Z, los elementos de él sí.
Podrías decir que C es un subconjunto de Z (⊆) o que los an pertenecen a Z.</t>
        </r>
      </text>
    </comment>
    <comment ref="I5" authorId="0" shapeId="0" xr:uid="{00000000-0006-0000-0800-000004000000}">
      <text>
        <r>
          <rPr>
            <sz val="10"/>
            <color rgb="FF000000"/>
            <rFont val="Arial"/>
          </rPr>
          <t xml:space="preserve">S no está definida.
</t>
        </r>
      </text>
    </comment>
    <comment ref="F6" authorId="0" shapeId="0" xr:uid="{00000000-0006-0000-0800-000005000000}">
      <text>
        <r>
          <rPr>
            <sz val="10"/>
            <color rgb="FF000000"/>
            <rFont val="Arial"/>
          </rPr>
          <t>¿Por qué n+1? El tamaño de la entrada es n, donde n es la cantidad de elementos en el arreglo.</t>
        </r>
      </text>
    </comment>
    <comment ref="G6" authorId="0" shapeId="0" xr:uid="{00000000-0006-0000-0800-000006000000}">
      <text>
        <r>
          <rPr>
            <sz val="10"/>
            <color rgb="FF000000"/>
            <rFont val="Arial"/>
          </rPr>
          <t>Ese no es el problema que resuelve el algoritmo. Procura hacer la prueba de escritorio para analizar su funcionamiento.</t>
        </r>
      </text>
    </comment>
    <comment ref="H6" authorId="0" shapeId="0" xr:uid="{00000000-0006-0000-0800-000007000000}">
      <text>
        <r>
          <rPr>
            <sz val="10"/>
            <color rgb="FF000000"/>
            <rFont val="Arial"/>
          </rPr>
          <t>No seguiste las indicaciones ni el formato visto en clase.
Nombre: Nombre del problema descrito de manera breve y completa.
Entradas: Las entradas del algoritmo, por ejemplo: Una colección de números enteros 
Salidas: La respuesta que da el algoritmo: Un número m tal que m pertenece a la colección inicial de números y es el número que más se repite.
Tanto las salidas como las entradas debes definirlas en lenguaje matemático.</t>
        </r>
      </text>
    </comment>
    <comment ref="J6" authorId="0" shapeId="0" xr:uid="{00000000-0006-0000-0800-000008000000}">
      <text>
        <r>
          <rPr>
            <sz val="10"/>
            <color rgb="FF000000"/>
            <rFont val="Arial"/>
          </rPr>
          <t xml:space="preserve">El peor caso para este algoritmo es que la entrada sea un arreglo de n números iguales.
En ese caso, d solo podrá ser mayor a b una vez en toda la ejecución (en las iteraciones siguientes, b será igual a d). Por lo que: 
"if(d&gt;b)" se ejecutará n veces
"b=d" se ejecutará 1 vez 
"a=c" se ejecutará 1 vez
</t>
        </r>
      </text>
    </comment>
    <comment ref="E7" authorId="0" shapeId="0" xr:uid="{00000000-0006-0000-0800-000009000000}">
      <text>
        <r>
          <rPr>
            <sz val="10"/>
            <color rgb="FF000000"/>
            <rFont val="Arial"/>
          </rPr>
          <t>Faltó mencionar la salida para cada una de las entradas planteadas.</t>
        </r>
      </text>
    </comment>
    <comment ref="J7" authorId="0" shapeId="0" xr:uid="{00000000-0006-0000-0800-00000A000000}">
      <text>
        <r>
          <rPr>
            <sz val="10"/>
            <color rgb="FF000000"/>
            <rFont val="Arial"/>
          </rPr>
          <t xml:space="preserve">El peor caso para este algoritmo es que la entrada sea un arreglo de n números iguales.
En ese caso, d solo podrá ser mayor a b una vez en toda la ejecución (en las iteraciones siguientes, b será igual a d). Por lo que: 
"if(d&gt;b)" se ejecutará n veces
"b=d" se ejecutará 1 vez 
"a=c" se ejecutará 1 vez
</t>
        </r>
      </text>
    </comment>
    <comment ref="K7" authorId="0" shapeId="0" xr:uid="{00000000-0006-0000-0800-00000B000000}">
      <text>
        <r>
          <rPr>
            <sz val="10"/>
            <color rgb="FF000000"/>
            <rFont val="Arial"/>
          </rPr>
          <t>Procura siempre simplificar las funciones.</t>
        </r>
      </text>
    </comment>
    <comment ref="G8" authorId="0" shapeId="0" xr:uid="{00000000-0006-0000-0800-00000C000000}">
      <text>
        <r>
          <rPr>
            <sz val="10"/>
            <color rgb="FF000000"/>
            <rFont val="Arial"/>
          </rPr>
          <t>¿Funciona con cualquier tipo de cadenas? ¿O únicamente con conjuntos de números? 
Recuerda que para la definición del problema no deberías tener en cuenta los formatos, sino qué es lo que entra. En este caso, una colección de números enteros, no influye que sea en forma de string.</t>
        </r>
      </text>
    </comment>
    <comment ref="H8" authorId="0" shapeId="0" xr:uid="{00000000-0006-0000-0800-00000D000000}">
      <text>
        <r>
          <rPr>
            <sz val="10"/>
            <color rgb="FF000000"/>
            <rFont val="Arial"/>
          </rPr>
          <t>No es necesario mencionar la forma en que entra o el formato.
Basta con decir que es una colección de números enteros.
Recuerda usar lenguaje matemático.</t>
        </r>
      </text>
    </comment>
    <comment ref="E9" authorId="0" shapeId="0" xr:uid="{00000000-0006-0000-0800-00000E000000}">
      <text>
        <r>
          <rPr>
            <sz val="10"/>
            <color rgb="FF000000"/>
            <rFont val="Arial"/>
          </rPr>
          <t>Pones que las salidas son 2 y 8 respectivamente, pero luego mencionas que es cero para ambas. ¿Por qué?</t>
        </r>
      </text>
    </comment>
    <comment ref="H9" authorId="0" shapeId="0" xr:uid="{00000000-0006-0000-0800-00000F000000}">
      <text>
        <r>
          <rPr>
            <sz val="10"/>
            <color rgb="FF000000"/>
            <rFont val="Arial"/>
          </rPr>
          <t>No es necesario poner el formato en que se presenta la entrada, de igual modo es una colección de números enteros.
No pusiste a qué conjunto numérico pertenecen los elementos de A.</t>
        </r>
      </text>
    </comment>
    <comment ref="I9" authorId="0" shapeId="0" xr:uid="{00000000-0006-0000-0800-000010000000}">
      <text>
        <r>
          <rPr>
            <sz val="10"/>
            <color rgb="FF000000"/>
            <rFont val="Arial"/>
          </rPr>
          <t>Lenguaje matemático.</t>
        </r>
      </text>
    </comment>
    <comment ref="J9" authorId="0" shapeId="0" xr:uid="{00000000-0006-0000-0800-000011000000}">
      <text>
        <r>
          <rPr>
            <sz val="10"/>
            <color rgb="FF000000"/>
            <rFont val="Arial"/>
          </rPr>
          <t xml:space="preserve">El peor caso para este algoritmo es que la entrada sea un arreglo de n números iguales.
En ese caso, d solo podrá ser mayor a b una vez en toda la ejecución (en las iteraciones siguientes, b será igual a d). Por lo que: 
"if(d&gt;b)" se ejecutará n veces
"b=d" se ejecutará 1 vez 
"a=c" se ejecutará 1 vez
</t>
        </r>
      </text>
    </comment>
    <comment ref="G10" authorId="0" shapeId="0" xr:uid="{00000000-0006-0000-0800-000012000000}">
      <text>
        <r>
          <rPr>
            <sz val="10"/>
            <color rgb="FF000000"/>
            <rFont val="Arial"/>
          </rPr>
          <t>Sí, es la moda estadística, pero es necesario ser más específico. Actúa sobre una colección de número enteros y eso también es importante ponerlo.</t>
        </r>
      </text>
    </comment>
    <comment ref="J10" authorId="0" shapeId="0" xr:uid="{00000000-0006-0000-0800-000013000000}">
      <text>
        <r>
          <rPr>
            <sz val="10"/>
            <color rgb="FF000000"/>
            <rFont val="Arial"/>
          </rPr>
          <t xml:space="preserve">El peor caso para este algoritmo es que la entrada sea un arreglo de n números iguales.
En ese caso, d solo podrá ser mayor a b una vez en toda la ejecución (en las iteraciones siguientes, b será igual a d). Por lo que: 
"if(d&gt;b)" se ejecutará n veces
"b=d" se ejecutará 1 vez 
"a=c" se ejecutará 1 vez
</t>
        </r>
      </text>
    </comment>
    <comment ref="F11" authorId="0" shapeId="0" xr:uid="{00000000-0006-0000-0800-000014000000}">
      <text>
        <r>
          <rPr>
            <sz val="10"/>
            <color rgb="FF000000"/>
            <rFont val="Arial"/>
          </rPr>
          <t>Faltó especificar el tamaño de la entrada. n = número de elementos del arreglo de entrada.</t>
        </r>
      </text>
    </comment>
    <comment ref="G11" authorId="0" shapeId="0" xr:uid="{00000000-0006-0000-0800-000015000000}">
      <text>
        <r>
          <rPr>
            <sz val="10"/>
            <color rgb="FF000000"/>
            <rFont val="Arial"/>
          </rPr>
          <t>Sí, es la moda estadística, pero es necesario ser más específico. Actúa sobre una colección de número enteros y eso también es importante ponerlo.</t>
        </r>
      </text>
    </comment>
    <comment ref="J11" authorId="0" shapeId="0" xr:uid="{00000000-0006-0000-0800-000016000000}">
      <text>
        <r>
          <rPr>
            <sz val="10"/>
            <color rgb="FF000000"/>
            <rFont val="Arial"/>
          </rPr>
          <t xml:space="preserve">El peor caso para este algoritmo es que la entrada sea un arreglo de n números iguales.
En ese caso, d solo podrá ser mayor a b una vez en toda la ejecución (en las iteraciones siguientes, b será igual a d). Por lo que: 
"if(d&gt;b)" se ejecutará n veces
"b=d" se ejecutará 1 vez 
"a=c" se ejecutará 1 vez
</t>
        </r>
      </text>
    </comment>
    <comment ref="H12" authorId="0" shapeId="0" xr:uid="{00000000-0006-0000-0800-000017000000}">
      <text>
        <r>
          <rPr>
            <sz val="10"/>
            <color rgb="FF000000"/>
            <rFont val="Arial"/>
          </rPr>
          <t>Un conjunto de números (S) no puede pertenecer a Z, los elementos de él sí.
Podrías decir que S es un subconjunto de Z (⊆) o que Sn ∈ Z</t>
        </r>
      </text>
    </comment>
    <comment ref="J12" authorId="0" shapeId="0" xr:uid="{00000000-0006-0000-0800-000018000000}">
      <text>
        <r>
          <rPr>
            <sz val="10"/>
            <color rgb="FF000000"/>
            <rFont val="Arial"/>
          </rPr>
          <t>El segundo for sería n(n+1)/2 +n. Si tuvieras la prueba de escritorio podría indicarte en qué punto hubo confusión.
Solo era necesario hacer el análisis respecto al método resolver, no al main.</t>
        </r>
      </text>
    </comment>
    <comment ref="H13" authorId="0" shapeId="0" xr:uid="{00000000-0006-0000-0800-000019000000}">
      <text>
        <r>
          <rPr>
            <sz val="10"/>
            <color rgb="FF000000"/>
            <rFont val="Arial"/>
          </rPr>
          <t>Un conjunto de números (A) no puede pertenecer a Z, los elementos de él sí.
Podrías decir que S es un subconjunto de A (⊆) o que an ∈ Z</t>
        </r>
      </text>
    </comment>
    <comment ref="G14" authorId="0" shapeId="0" xr:uid="{00000000-0006-0000-0800-00001A000000}">
      <text>
        <r>
          <rPr>
            <sz val="10"/>
            <color rgb="FF000000"/>
            <rFont val="Arial"/>
          </rPr>
          <t>No es el formato esperado. 
¿En una cadena de caracteres?</t>
        </r>
      </text>
    </comment>
    <comment ref="H14" authorId="0" shapeId="0" xr:uid="{00000000-0006-0000-0800-00001B000000}">
      <text>
        <r>
          <rPr>
            <sz val="10"/>
            <color rgb="FF000000"/>
            <rFont val="Arial"/>
          </rPr>
          <t>No es necesario mencionar la forma en que entra o el formato.
Basta con decir que es una colección de números enteros.
Recuerda usar lenguaje matemático.</t>
        </r>
      </text>
    </comment>
    <comment ref="I14" authorId="0" shapeId="0" xr:uid="{00000000-0006-0000-0800-00001C000000}">
      <text>
        <r>
          <rPr>
            <sz val="10"/>
            <color rgb="FF000000"/>
            <rFont val="Arial"/>
          </rPr>
          <t>Lenguaje matemático.</t>
        </r>
      </text>
    </comment>
    <comment ref="J14" authorId="0" shapeId="0" xr:uid="{00000000-0006-0000-0800-00001D000000}">
      <text>
        <r>
          <rPr>
            <sz val="10"/>
            <color rgb="FF000000"/>
            <rFont val="Arial"/>
          </rPr>
          <t>Solo era necesario hacer el análisis respecto al método resolver, no al main.
El peor caso para este algoritmo es que la entrada sea un arreglo de n números iguales.
En ese caso, d solo podrá ser mayor a b una vez en toda la ejecución (en las iteraciones siguientes, b será igual a d). Por lo que: 
"if(d&gt;b)" se ejecutará n veces
"b=d" se ejecutará 1 vez 
"a=c" se ejecutará 1 vez</t>
        </r>
      </text>
    </comment>
    <comment ref="K14" authorId="0" shapeId="0" xr:uid="{00000000-0006-0000-0800-00001E000000}">
      <text>
        <r>
          <rPr>
            <sz val="10"/>
            <color rgb="FF000000"/>
            <rFont val="Arial"/>
          </rPr>
          <t>Simplifica la función.</t>
        </r>
      </text>
    </comment>
    <comment ref="G15" authorId="0" shapeId="0" xr:uid="{00000000-0006-0000-0800-00001F000000}">
      <text>
        <r>
          <rPr>
            <sz val="10"/>
            <color rgb="FF000000"/>
            <rFont val="Arial"/>
          </rPr>
          <t>Sí, es la moda estadística, pero es necesario ser más específico. Actúa sobre una colección de número enteros y eso también es importante ponerlo.</t>
        </r>
      </text>
    </comment>
    <comment ref="H15" authorId="0" shapeId="0" xr:uid="{00000000-0006-0000-0800-000020000000}">
      <text>
        <r>
          <rPr>
            <sz val="10"/>
            <color rgb="FF000000"/>
            <rFont val="Arial"/>
          </rPr>
          <t>Una colección de números enteros. Escribir "números enteros" es ambiguo
Recuerda usar lenguaje matemático.</t>
        </r>
      </text>
    </comment>
    <comment ref="I15" authorId="0" shapeId="0" xr:uid="{00000000-0006-0000-0800-000021000000}">
      <text>
        <r>
          <rPr>
            <sz val="10"/>
            <color rgb="FF000000"/>
            <rFont val="Arial"/>
          </rPr>
          <t>Lenguaje matemático.</t>
        </r>
      </text>
    </comment>
    <comment ref="J15" authorId="0" shapeId="0" xr:uid="{00000000-0006-0000-0800-000022000000}">
      <text>
        <r>
          <rPr>
            <sz val="10"/>
            <color rgb="FF000000"/>
            <rFont val="Arial"/>
          </rPr>
          <t xml:space="preserve">El peor caso para este algoritmo es que la entrada sea un arreglo de n números iguales.
En ese caso, d solo podrá ser mayor a b una vez en toda la ejecución (en las iteraciones siguientes, b será igual a d). Por lo que: 
"if(d&gt;b)" se ejecutará n veces
"b=d" se ejecutará 1 vez 
"a=c" se ejecutará 1 vez
</t>
        </r>
      </text>
    </comment>
    <comment ref="K15" authorId="0" shapeId="0" xr:uid="{00000000-0006-0000-0800-000023000000}">
      <text>
        <r>
          <rPr>
            <sz val="10"/>
            <color rgb="FF000000"/>
            <rFont val="Arial"/>
          </rPr>
          <t>No pones el proceso y no sumas todos los términos que sacaste en el punto anterior.</t>
        </r>
      </text>
    </comment>
    <comment ref="G16" authorId="0" shapeId="0" xr:uid="{00000000-0006-0000-0800-000024000000}">
      <text>
        <r>
          <rPr>
            <sz val="10"/>
            <color rgb="FF000000"/>
            <rFont val="Arial"/>
          </rPr>
          <t>En una secuencia/colección/conjunto.</t>
        </r>
      </text>
    </comment>
    <comment ref="I16" authorId="0" shapeId="0" xr:uid="{00000000-0006-0000-0800-000025000000}">
      <text>
        <r>
          <rPr>
            <sz val="10"/>
            <color rgb="FF000000"/>
            <rFont val="Arial"/>
          </rPr>
          <t>Lenguaje matemático.</t>
        </r>
      </text>
    </comment>
    <comment ref="J16" authorId="0" shapeId="0" xr:uid="{00000000-0006-0000-0800-000026000000}">
      <text>
        <r>
          <rPr>
            <sz val="10"/>
            <color rgb="FF000000"/>
            <rFont val="Arial"/>
          </rPr>
          <t xml:space="preserve">El peor caso para este algoritmo es que la entrada sea un arreglo de n números iguales.
En ese caso, d solo podrá ser mayor a b una vez en toda la ejecución (en las iteraciones siguientes, b será igual a d). Por lo que: 
"if(d&gt;b)" se ejecutará n veces
"b=d" se ejecutará 1 vez 
"a=c" se ejecutará 1 vez
</t>
        </r>
      </text>
    </comment>
    <comment ref="J17" authorId="0" shapeId="0" xr:uid="{00000000-0006-0000-0800-000027000000}">
      <text>
        <r>
          <rPr>
            <sz val="10"/>
            <color rgb="FF000000"/>
            <rFont val="Arial"/>
          </rPr>
          <t>El segundo for sería n(n+1)/2 +n. Si tuvieras la prueba de escritorio podría indicarte en qué punto hubo confusión.
Solo era necesario hacer el análisis respecto al método resolver, no al main.</t>
        </r>
      </text>
    </comment>
    <comment ref="H18" authorId="0" shapeId="0" xr:uid="{00000000-0006-0000-0800-000028000000}">
      <text>
        <r>
          <rPr>
            <sz val="10"/>
            <color rgb="FF000000"/>
            <rFont val="Arial"/>
          </rPr>
          <t>(| an ϵ Z)
si escribes (| Z), está incompleto.</t>
        </r>
      </text>
    </comment>
    <comment ref="I18" authorId="0" shapeId="0" xr:uid="{00000000-0006-0000-0800-000029000000}">
      <text>
        <r>
          <rPr>
            <sz val="10"/>
            <color rgb="FF000000"/>
            <rFont val="Arial"/>
          </rPr>
          <t>Lenguaje matemático.</t>
        </r>
      </text>
    </comment>
    <comment ref="J18" authorId="0" shapeId="0" xr:uid="{00000000-0006-0000-0800-00002A000000}">
      <text>
        <r>
          <rPr>
            <sz val="10"/>
            <color rgb="FF000000"/>
            <rFont val="Arial"/>
          </rPr>
          <t xml:space="preserve">El peor caso para este algoritmo es que la entrada sea un arreglo de n números iguales.
En ese caso, d solo podrá ser mayor a b una vez en toda la ejecución (en las iteraciones siguientes, b será igual a d). Por lo que: 
"if(d&gt;b)" se ejecutará n veces
"b=d" se ejecutará 1 vez 
"a=c" se ejecutará 1 vez
</t>
        </r>
      </text>
    </comment>
    <comment ref="G19" authorId="0" shapeId="0" xr:uid="{00000000-0006-0000-0800-00002B000000}">
      <text>
        <r>
          <rPr>
            <sz val="10"/>
            <color rgb="FF000000"/>
            <rFont val="Arial"/>
          </rPr>
          <t xml:space="preserve">Tiene toda la información pero no se hace en el formato adecuado.
La especificación no debería referenciar al lector: "Se te da..."
Bastaría con plantear el nombre como "Moda en un conjunto de números enteros" </t>
        </r>
      </text>
    </comment>
    <comment ref="H19" authorId="0" shapeId="0" xr:uid="{00000000-0006-0000-0800-00002C000000}">
      <text>
        <r>
          <rPr>
            <sz val="10"/>
            <color rgb="FF000000"/>
            <rFont val="Arial"/>
          </rPr>
          <t>No es necesario poner el formato en que se presenta la entrada, de igual modo es una colección de números enteros.
Procura usar lenguaje matemático.</t>
        </r>
      </text>
    </comment>
    <comment ref="I19" authorId="0" shapeId="0" xr:uid="{00000000-0006-0000-0800-00002D000000}">
      <text>
        <r>
          <rPr>
            <sz val="10"/>
            <color rgb="FF000000"/>
            <rFont val="Arial"/>
          </rPr>
          <t>No es necesario poner el formato en que se presenta la entrada, de igual modo es una colección de números enteros.
Procura usar lenguaje matemático.</t>
        </r>
      </text>
    </comment>
    <comment ref="J19" authorId="0" shapeId="0" xr:uid="{00000000-0006-0000-0800-00002E000000}">
      <text>
        <r>
          <rPr>
            <sz val="10"/>
            <color rgb="FF000000"/>
            <rFont val="Arial"/>
          </rPr>
          <t>Solo era necesario hacer el análisis respecto al método resolver, no al main.
El peor caso para este algoritmo es que la entrada sea un arreglo de n números iguales.
En ese caso, d solo podrá ser mayor a b una vez en toda la ejecución (en las iteraciones siguientes, b será igual a d). Por lo que: 
"if(d&gt;b)" se ejecutará n veces
"b=d" se ejecutará 1 vez 
"a=c" se ejecutará 1 vez</t>
        </r>
      </text>
    </comment>
    <comment ref="K19" authorId="0" shapeId="0" xr:uid="{00000000-0006-0000-0800-00002F000000}">
      <text>
        <r>
          <rPr>
            <sz val="10"/>
            <color rgb="FF000000"/>
            <rFont val="Arial"/>
          </rPr>
          <t>¿Por qué sobre 6? Asumo que fue un typo</t>
        </r>
      </text>
    </comment>
    <comment ref="H20" authorId="0" shapeId="0" xr:uid="{00000000-0006-0000-0800-000030000000}">
      <text>
        <r>
          <rPr>
            <sz val="10"/>
            <color rgb="FF000000"/>
            <rFont val="Arial"/>
          </rPr>
          <t>Un conjunto de números (A) no puede pertenecer a Z, los elementos de él sí.
Podrías decir que S es un subconjunto de A (⊆) o que an ∈ Z
El rango de números depende del lenguaje de programación, por lo que no debe tenerse en cuenta en la especificación del problema.</t>
        </r>
      </text>
    </comment>
    <comment ref="I20" authorId="0" shapeId="0" xr:uid="{00000000-0006-0000-0800-000031000000}">
      <text>
        <r>
          <rPr>
            <sz val="10"/>
            <color rgb="FF000000"/>
            <rFont val="Arial"/>
          </rPr>
          <t>Lenguaje matemático.</t>
        </r>
      </text>
    </comment>
    <comment ref="J20" authorId="0" shapeId="0" xr:uid="{00000000-0006-0000-0800-000032000000}">
      <text>
        <r>
          <rPr>
            <sz val="10"/>
            <color rgb="FF000000"/>
            <rFont val="Arial"/>
          </rPr>
          <t xml:space="preserve">El peor caso para este algoritmo es que la entrada sea un arreglo de n números iguales.
En ese caso, d solo podrá ser mayor a b una vez en toda la ejecución (en las iteraciones siguientes, b será igual a d). Por lo que: 
"if(d&gt;b)" se ejecutará n veces
"b=d" se ejecutará 1 vez 
"a=c" se ejecutará 1 vez
</t>
        </r>
      </text>
    </comment>
    <comment ref="H21" authorId="0" shapeId="0" xr:uid="{00000000-0006-0000-0800-000033000000}">
      <text>
        <r>
          <rPr>
            <sz val="10"/>
            <color rgb="FF000000"/>
            <rFont val="Arial"/>
          </rPr>
          <t>Un conjunto de números (S) no puede pertenecer a Z, los elementos de él sí.
Podrías decir que S es un subconjunto de Z (⊆) o que an ∈ Z</t>
        </r>
      </text>
    </comment>
    <comment ref="I21" authorId="0" shapeId="0" xr:uid="{00000000-0006-0000-0800-000034000000}">
      <text>
        <r>
          <rPr>
            <sz val="10"/>
            <color rgb="FF000000"/>
            <rFont val="Arial"/>
          </rPr>
          <t>m | m...
La forma en que lo pones, es ambigua la variable de salida (incluso si es solo una)</t>
        </r>
      </text>
    </comment>
    <comment ref="G22" authorId="0" shapeId="0" xr:uid="{00000000-0006-0000-0800-000035000000}">
      <text>
        <r>
          <rPr>
            <sz val="10"/>
            <color rgb="FF000000"/>
            <rFont val="Arial"/>
          </rPr>
          <t>El nombre del método necesariamente debe estar en el nombre de la especificación del problema. La especificación es independiente al código.</t>
        </r>
      </text>
    </comment>
    <comment ref="H22" authorId="0" shapeId="0" xr:uid="{00000000-0006-0000-0800-000036000000}">
      <text>
        <r>
          <rPr>
            <sz val="10"/>
            <color rgb="FF000000"/>
            <rFont val="Arial"/>
          </rPr>
          <t>Lenguaje matemático.</t>
        </r>
      </text>
    </comment>
    <comment ref="I22" authorId="0" shapeId="0" xr:uid="{00000000-0006-0000-0800-000037000000}">
      <text>
        <r>
          <rPr>
            <sz val="10"/>
            <color rgb="FF000000"/>
            <rFont val="Arial"/>
          </rPr>
          <t>Lenguaje matemático.</t>
        </r>
      </text>
    </comment>
    <comment ref="J22" authorId="0" shapeId="0" xr:uid="{00000000-0006-0000-0800-000038000000}">
      <text>
        <r>
          <rPr>
            <sz val="10"/>
            <color rgb="FF000000"/>
            <rFont val="Arial"/>
          </rPr>
          <t>Solo era necesario hacer el análisis respecto al método resolver, no al main.
El peor caso para este algoritmo es que la entrada sea un arreglo de n números iguales.
En ese caso, d solo podrá ser mayor a b una vez en toda la ejecución (en las iteraciones siguientes, b será igual a d). Por lo que: 
"if(d&gt;b)" se ejecutará n veces
"b=d" se ejecutará 1 vez 
"a=c" se ejecutará 1 vez</t>
        </r>
      </text>
    </comment>
    <comment ref="G23" authorId="0" shapeId="0" xr:uid="{00000000-0006-0000-0800-000039000000}">
      <text>
        <r>
          <rPr>
            <sz val="10"/>
            <color rgb="FF000000"/>
            <rFont val="Arial"/>
          </rPr>
          <t>Sí, es la moda aritmética, pero es necesario ser más específico. Actúa sobre una colección de número enteros y eso también es importante ponerlo.</t>
        </r>
      </text>
    </comment>
    <comment ref="H23" authorId="0" shapeId="0" xr:uid="{00000000-0006-0000-0800-00003A000000}">
      <text>
        <r>
          <rPr>
            <sz val="10"/>
            <color rgb="FF000000"/>
            <rFont val="Arial"/>
          </rPr>
          <t>El símbolo correcto es | para indicar "tal que", por lo que el "que" sobra.</t>
        </r>
      </text>
    </comment>
    <comment ref="I23" authorId="0" shapeId="0" xr:uid="{00000000-0006-0000-0800-00003B000000}">
      <text>
        <r>
          <rPr>
            <sz val="10"/>
            <color rgb="FF000000"/>
            <rFont val="Arial"/>
          </rPr>
          <t>Usar lenguaje matemático. Podías utilizar lógica de predicados para ello.</t>
        </r>
      </text>
    </comment>
    <comment ref="J23" authorId="0" shapeId="0" xr:uid="{00000000-0006-0000-0800-00003C000000}">
      <text>
        <r>
          <rPr>
            <sz val="10"/>
            <color rgb="FF000000"/>
            <rFont val="Arial"/>
          </rPr>
          <t xml:space="preserve">El peor caso para este algoritmo es que la entrada sea un arreglo de n números iguales.
En ese caso, d solo podrá ser mayor a b una vez en toda la ejecución (en las iteraciones siguientes, b será igual a d). Por lo que: 
"if(d&gt;b)" se ejecutará n veces
"b=d" se ejecutará 1 vez 
"a=c" se ejecutará 1 vez
</t>
        </r>
      </text>
    </comment>
    <comment ref="J24" authorId="0" shapeId="0" xr:uid="{00000000-0006-0000-0800-00003D000000}">
      <text>
        <r>
          <rPr>
            <sz val="10"/>
            <color rgb="FF000000"/>
            <rFont val="Arial"/>
          </rPr>
          <t>Solo era necesario hacer el análisis respecto al método resolver, no al main.
El peor caso para este algoritmo es que la entrada sea un arreglo de n números iguales.
En ese caso, d solo podrá ser mayor a b una vez en toda la ejecución (en las iteraciones siguientes, b será igual a d). Por lo que: 
"if(d&gt;b)" se ejecutará n veces
"b=d" se ejecutará 1 vez 
"a=c" se ejecutará 1 vez</t>
        </r>
      </text>
    </comment>
    <comment ref="G26" authorId="0" shapeId="0" xr:uid="{00000000-0006-0000-0800-00003E000000}">
      <text>
        <r>
          <rPr>
            <sz val="10"/>
            <color rgb="FF000000"/>
            <rFont val="Arial"/>
          </rPr>
          <t>Recuerda usar el formato establecido (Nombre, entradas, salida). Además, recuerda usar lenguaje matemático para definir entradas y salida.
El nombre no debería hacer referencia al problema. Ejemplo: "El algoritmo...", "El problema..."</t>
        </r>
      </text>
    </comment>
    <comment ref="J26" authorId="0" shapeId="0" xr:uid="{00000000-0006-0000-0800-00003F000000}">
      <text>
        <r>
          <rPr>
            <sz val="10"/>
            <color rgb="FF000000"/>
            <rFont val="Arial"/>
          </rPr>
          <t>Solo era necesario hacer el análisis respecto al método resolver, no al main.
El peor caso para este algoritmo es que la entrada sea un arreglo de n números iguales.
En ese caso, d solo podrá ser mayor a b una vez en toda la ejecución (en las iteraciones siguientes, b será igual a d). Por lo que: 
"if(d&gt;b)" se ejecutará n veces
"b=d" se ejecutará 1 vez 
"a=c" se ejecutará 1 vez</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I4" authorId="0" shapeId="0" xr:uid="{00000000-0006-0000-0900-000001000000}">
      <text>
        <r>
          <rPr>
            <sz val="10"/>
            <color rgb="FF000000"/>
            <rFont val="Arial"/>
          </rPr>
          <t>Faltan las postcondiciones.</t>
        </r>
      </text>
    </comment>
    <comment ref="G5" authorId="0" shapeId="0" xr:uid="{00000000-0006-0000-0900-000002000000}">
      <text>
        <r>
          <rPr>
            <sz val="10"/>
            <color rgb="FF000000"/>
            <rFont val="Arial"/>
          </rPr>
          <t>Muy buena especificación de invariantes, pero te faltó mencionar el criterio de orden.</t>
        </r>
      </text>
    </comment>
    <comment ref="F6" authorId="0" shapeId="0" xr:uid="{00000000-0006-0000-0900-000003000000}">
      <text>
        <r>
          <rPr>
            <sz val="10"/>
            <color rgb="FF000000"/>
            <rFont val="Arial"/>
          </rPr>
          <t>Falta mencionar propiedades de la lista.
No menciona ningún criterio de orden.</t>
        </r>
      </text>
    </comment>
    <comment ref="G6" authorId="0" shapeId="0" xr:uid="{00000000-0006-0000-0900-000004000000}">
      <text>
        <r>
          <rPr>
            <sz val="10"/>
            <color rgb="FF000000"/>
            <rFont val="Arial"/>
          </rPr>
          <t>Faltan invariantes.</t>
        </r>
      </text>
    </comment>
    <comment ref="H6" authorId="0" shapeId="0" xr:uid="{00000000-0006-0000-0900-000005000000}">
      <text>
        <r>
          <rPr>
            <sz val="10"/>
            <color rgb="FF000000"/>
            <rFont val="Arial"/>
          </rPr>
          <t>falta el método constructor.
Las clasificaciones no están bien hechas.
No deberías usar notación de java para definir el TAD.
No deberías tener un nodo como entrada.</t>
        </r>
      </text>
    </comment>
    <comment ref="I6" authorId="0" shapeId="0" xr:uid="{00000000-0006-0000-0900-000006000000}">
      <text>
        <r>
          <rPr>
            <sz val="10"/>
            <color rgb="FF000000"/>
            <rFont val="Arial"/>
          </rPr>
          <t>Revisar las post condiciones de buscar, eliminar y primer nodo.</t>
        </r>
      </text>
    </comment>
    <comment ref="L6" authorId="0" shapeId="0" xr:uid="{00000000-0006-0000-0900-000007000000}">
      <text>
        <r>
          <rPr>
            <sz val="10"/>
            <color rgb="FF000000"/>
            <rFont val="Arial"/>
          </rPr>
          <t>Problemas en el método agregar. Se están eliminando elementos al agregar nuevos.
Null pointer en addN
Las estructuras auxiliares nunca deben retornarse o utilizarse como parámetros en métodos públicos. El usuario final no necesita (ni le es práctico) trabajar con la clase Nodo.</t>
        </r>
      </text>
    </comment>
    <comment ref="F7" authorId="0" shapeId="0" xr:uid="{00000000-0006-0000-0900-000008000000}">
      <text>
        <r>
          <rPr>
            <sz val="10"/>
            <color rgb="FF000000"/>
            <rFont val="Arial"/>
          </rPr>
          <t xml:space="preserve">Falta mencionar propiedades de la lista en la definición. </t>
        </r>
      </text>
    </comment>
    <comment ref="G7" authorId="0" shapeId="0" xr:uid="{00000000-0006-0000-0900-000009000000}">
      <text>
        <r>
          <rPr>
            <sz val="10"/>
            <color rgb="FF000000"/>
            <rFont val="Arial"/>
          </rPr>
          <t>Faltan invariantes.</t>
        </r>
      </text>
    </comment>
    <comment ref="H7" authorId="0" shapeId="0" xr:uid="{00000000-0006-0000-0900-00000A000000}">
      <text>
        <r>
          <rPr>
            <sz val="10"/>
            <color rgb="FF000000"/>
            <rFont val="Arial"/>
          </rPr>
          <t>Falta crear lista. 
Comprobar si está vacía debería tener un booleano como salida.
Faltan entradas para dos operaciones (la lista).
No menciona el tipo de la operación</t>
        </r>
      </text>
    </comment>
    <comment ref="G8" authorId="0" shapeId="0" xr:uid="{00000000-0006-0000-0900-00000B000000}">
      <text>
        <r>
          <rPr>
            <sz val="10"/>
            <color rgb="FF000000"/>
            <rFont val="Arial"/>
          </rPr>
          <t>Faltan invariantes.</t>
        </r>
      </text>
    </comment>
    <comment ref="F9" authorId="0" shapeId="0" xr:uid="{00000000-0006-0000-0900-00000C000000}">
      <text>
        <r>
          <rPr>
            <sz val="10"/>
            <color rgb="FF000000"/>
            <rFont val="Arial"/>
          </rPr>
          <t>Tiene la información pero no está bien definido matemáticamente y está desorganizado.</t>
        </r>
      </text>
    </comment>
    <comment ref="L9" authorId="0" shapeId="0" xr:uid="{00000000-0006-0000-0900-00000D000000}">
      <text>
        <r>
          <rPr>
            <sz val="10"/>
            <color rgb="FF000000"/>
            <rFont val="Arial"/>
          </rPr>
          <t>El constructor no debería tener como parámetro un elemento de tipo de nodo.
Nullpointer en insert.
No usan la etiqueta Override.
Sin embargo, la estructura funciona bien con el constructor por defecto de object.</t>
        </r>
      </text>
    </comment>
    <comment ref="G10" authorId="0" shapeId="0" xr:uid="{00000000-0006-0000-0900-00000E000000}">
      <text>
        <r>
          <rPr>
            <sz val="10"/>
            <color rgb="FF000000"/>
            <rFont val="Arial"/>
          </rPr>
          <t>La definición de que los elementos son comparables no va en el invariante.
Faltan invariantes</t>
        </r>
      </text>
    </comment>
    <comment ref="H10" authorId="0" shapeId="0" xr:uid="{00000000-0006-0000-0900-00000F000000}">
      <text>
        <r>
          <rPr>
            <sz val="10"/>
            <color rgb="FF000000"/>
            <rFont val="Arial"/>
          </rPr>
          <t>Todas las operaciones menos la constructora tienen como entrada la lista.
La salidas para insertar y eliminar no son las correctas.
Tamaño tiene como salida un número entero.</t>
        </r>
      </text>
    </comment>
    <comment ref="F11" authorId="0" shapeId="0" xr:uid="{00000000-0006-0000-0900-000010000000}">
      <text>
        <r>
          <rPr>
            <sz val="10"/>
            <color rgb="FF000000"/>
            <rFont val="Arial"/>
          </rPr>
          <t>Tiene la información pero no está bien definido matemáticamente y está desorganizado.</t>
        </r>
      </text>
    </comment>
    <comment ref="L11" authorId="0" shapeId="0" xr:uid="{00000000-0006-0000-0900-000011000000}">
      <text>
        <r>
          <rPr>
            <sz val="10"/>
            <color rgb="FF000000"/>
            <rFont val="Arial"/>
          </rPr>
          <t>El constructor no debería tener como parámetro un elemento de tipo de nodo.
Nullpointer en insert.
No usan la etiqueta Override.
Sin embargo, la estructura funciona bien con el constructor por defecto de object.</t>
        </r>
      </text>
    </comment>
    <comment ref="I12" authorId="0" shapeId="0" xr:uid="{00000000-0006-0000-0900-000012000000}">
      <text>
        <r>
          <rPr>
            <sz val="10"/>
            <color rgb="FF000000"/>
            <rFont val="Arial"/>
          </rPr>
          <t>Faltan las postcondiciones.</t>
        </r>
      </text>
    </comment>
    <comment ref="F13" authorId="0" shapeId="0" xr:uid="{00000000-0006-0000-0900-000013000000}">
      <text>
        <r>
          <rPr>
            <sz val="10"/>
            <color rgb="FF000000"/>
            <rFont val="Arial"/>
          </rPr>
          <t xml:space="preserve">Falta mencionar propiedades de la lista.
</t>
        </r>
      </text>
    </comment>
    <comment ref="G13" authorId="0" shapeId="0" xr:uid="{00000000-0006-0000-0900-000014000000}">
      <text>
        <r>
          <rPr>
            <sz val="10"/>
            <color rgb="FF000000"/>
            <rFont val="Arial"/>
          </rPr>
          <t>Faltan invariantes.</t>
        </r>
      </text>
    </comment>
    <comment ref="H13" authorId="0" shapeId="0" xr:uid="{00000000-0006-0000-0900-000015000000}">
      <text>
        <r>
          <rPr>
            <sz val="10"/>
            <color rgb="FF000000"/>
            <rFont val="Arial"/>
          </rPr>
          <t xml:space="preserve">Falta la operación constructora.
Las salidas no son las mismas que e java. Piensen en qué es lo que se modifica en el proceso.  Por ejemplo, al agregar, tenemos una lista nueva con ese elemento extra
Todas las operaciones menos la constructora deben utilizar la estructura que están definiendo.
</t>
        </r>
      </text>
    </comment>
    <comment ref="F14" authorId="0" shapeId="0" xr:uid="{00000000-0006-0000-0900-000016000000}">
      <text>
        <r>
          <rPr>
            <sz val="10"/>
            <color rgb="FF000000"/>
            <rFont val="Arial"/>
          </rPr>
          <t>escribe aquí
No definen que es posible almacenar varios elementos en la lista.
No mencionan en la definición que los elementos de la lista son comparables.</t>
        </r>
      </text>
    </comment>
    <comment ref="G14" authorId="0" shapeId="0" xr:uid="{00000000-0006-0000-0900-000017000000}">
      <text>
        <r>
          <rPr>
            <sz val="10"/>
            <color rgb="FF000000"/>
            <rFont val="Arial"/>
          </rPr>
          <t>Faltan invariantes.</t>
        </r>
      </text>
    </comment>
    <comment ref="H14" authorId="0" shapeId="0" xr:uid="{00000000-0006-0000-0900-000018000000}">
      <text>
        <r>
          <rPr>
            <sz val="10"/>
            <color rgb="FF000000"/>
            <rFont val="Arial"/>
          </rPr>
          <t>No ponen los tipos de operaciones.
Consultar longitud no está bien definido.
Las salidas de eliminar y agregar son listas.</t>
        </r>
      </text>
    </comment>
    <comment ref="I14" authorId="0" shapeId="0" xr:uid="{00000000-0006-0000-0900-000019000000}">
      <text>
        <r>
          <rPr>
            <sz val="10"/>
            <color rgb="FF000000"/>
            <rFont val="Arial"/>
          </rPr>
          <t>Las precondiciones no son las entradas. Deben decir qué propiedades tiene, por ejemplo, la posición, no solo ponerla.</t>
        </r>
      </text>
    </comment>
    <comment ref="F15" authorId="0" shapeId="0" xr:uid="{00000000-0006-0000-0900-00001A000000}">
      <text>
        <r>
          <rPr>
            <sz val="10"/>
            <color rgb="FF000000"/>
            <rFont val="Arial"/>
          </rPr>
          <t>Tiene la información pero no está bien definido matemáticamente y está desorganizado.</t>
        </r>
      </text>
    </comment>
    <comment ref="L15" authorId="0" shapeId="0" xr:uid="{00000000-0006-0000-0900-00001B000000}">
      <text>
        <r>
          <rPr>
            <sz val="10"/>
            <color rgb="FF000000"/>
            <rFont val="Arial"/>
          </rPr>
          <t>El constructor no debería tener como parámetro un elemento de tipo de nodo.
Nullpointer en insert.
No usan la etiqueta Override.
Sin embargo, la estructura funciona bien con el constructor por defecto de object.</t>
        </r>
      </text>
    </comment>
    <comment ref="F16" authorId="0" shapeId="0" xr:uid="{00000000-0006-0000-0900-00001C000000}">
      <text>
        <r>
          <rPr>
            <sz val="10"/>
            <color rgb="FF000000"/>
            <rFont val="Arial"/>
          </rPr>
          <t>Falta mencionar las propiedades de los elementos propiedad de la lista.</t>
        </r>
      </text>
    </comment>
    <comment ref="G16" authorId="0" shapeId="0" xr:uid="{00000000-0006-0000-0900-00001D000000}">
      <text>
        <r>
          <rPr>
            <sz val="10"/>
            <color rgb="FF000000"/>
            <rFont val="Arial"/>
          </rPr>
          <t>Faltan invariantes.</t>
        </r>
      </text>
    </comment>
    <comment ref="H16" authorId="0" shapeId="0" xr:uid="{00000000-0006-0000-0900-00001E000000}">
      <text>
        <r>
          <rPr>
            <sz val="10"/>
            <color rgb="FF000000"/>
            <rFont val="Arial"/>
          </rPr>
          <t>Falta la operación creadora.
Agregar no es constructora.
Todas las operaciones menos la constructora deben utilizar la estructura que están definiendo.</t>
        </r>
      </text>
    </comment>
    <comment ref="I16" authorId="0" shapeId="0" xr:uid="{00000000-0006-0000-0900-00001F000000}">
      <text>
        <r>
          <rPr>
            <sz val="10"/>
            <color rgb="FF000000"/>
            <rFont val="Arial"/>
          </rPr>
          <t>La precondición de agregar nodo no está bien definida.</t>
        </r>
      </text>
    </comment>
    <comment ref="L16" authorId="0" shapeId="0" xr:uid="{00000000-0006-0000-0900-000020000000}">
      <text>
        <r>
          <rPr>
            <sz val="10"/>
            <color rgb="FF000000"/>
            <rFont val="Arial"/>
          </rPr>
          <t>Las estructuras auxiliares nunca deben retornarse o utilizarse como parámetros en métodos públicos. El usuario final no necesita (ni le es práctico) trabajar con la clase Nodo.
Nullpointer en agregar nodo.</t>
        </r>
      </text>
    </comment>
    <comment ref="K17" authorId="0" shapeId="0" xr:uid="{00000000-0006-0000-0900-000021000000}">
      <text>
        <r>
          <rPr>
            <sz val="10"/>
            <color rgb="FF000000"/>
            <rFont val="Arial"/>
          </rPr>
          <t>No utiliza el extend necesario para resolver el problema.</t>
        </r>
      </text>
    </comment>
    <comment ref="L17" authorId="0" shapeId="0" xr:uid="{00000000-0006-0000-0900-000022000000}">
      <text>
        <r>
          <rPr>
            <sz val="10"/>
            <color rgb="FF000000"/>
            <rFont val="Arial"/>
          </rPr>
          <t>No implementa todos los métodos y no se trata de una lista enlazada ordenada.</t>
        </r>
      </text>
    </comment>
    <comment ref="F18" authorId="0" shapeId="0" xr:uid="{00000000-0006-0000-0900-000023000000}">
      <text>
        <r>
          <rPr>
            <sz val="10"/>
            <color rgb="FF000000"/>
            <rFont val="Arial"/>
          </rPr>
          <t>Falta mencionar las propiedades de los elementos propiedad de la lista.</t>
        </r>
      </text>
    </comment>
    <comment ref="G18" authorId="0" shapeId="0" xr:uid="{00000000-0006-0000-0900-000024000000}">
      <text>
        <r>
          <rPr>
            <sz val="10"/>
            <color rgb="FF000000"/>
            <rFont val="Arial"/>
          </rPr>
          <t>Faltan invariantes.</t>
        </r>
      </text>
    </comment>
    <comment ref="H18" authorId="0" shapeId="0" xr:uid="{00000000-0006-0000-0900-000025000000}">
      <text>
        <r>
          <rPr>
            <sz val="10"/>
            <color rgb="FF000000"/>
            <rFont val="Arial"/>
          </rPr>
          <t>Falta la operación creadora.
Agregar no es constructora.
Todas las operaciones menos la constructora deben utilizar la estructura que están definiendo.</t>
        </r>
      </text>
    </comment>
    <comment ref="I18" authorId="0" shapeId="0" xr:uid="{00000000-0006-0000-0900-000026000000}">
      <text>
        <r>
          <rPr>
            <sz val="10"/>
            <color rgb="FF000000"/>
            <rFont val="Arial"/>
          </rPr>
          <t>La precondición de agregar nodo no está bien definida.</t>
        </r>
      </text>
    </comment>
    <comment ref="L18" authorId="0" shapeId="0" xr:uid="{00000000-0006-0000-0900-000027000000}">
      <text>
        <r>
          <rPr>
            <sz val="10"/>
            <color rgb="FF000000"/>
            <rFont val="Arial"/>
          </rPr>
          <t>Las estructuras auxiliares nunca deben retornarse o utilizarse como parámetros en métodos públicos. El usuario final no necesita (ni le es práctico) trabajar con la clase Nodo.
Nullpointer en agregar nodo.</t>
        </r>
      </text>
    </comment>
    <comment ref="F19" authorId="0" shapeId="0" xr:uid="{00000000-0006-0000-0900-000028000000}">
      <text>
        <r>
          <rPr>
            <sz val="10"/>
            <color rgb="FF000000"/>
            <rFont val="Arial"/>
          </rPr>
          <t>Tiene la información pero no está bien definido matemáticamente y está desorganizado.</t>
        </r>
      </text>
    </comment>
    <comment ref="L19" authorId="0" shapeId="0" xr:uid="{00000000-0006-0000-0900-000029000000}">
      <text>
        <r>
          <rPr>
            <sz val="10"/>
            <color rgb="FF000000"/>
            <rFont val="Arial"/>
          </rPr>
          <t>El constructor no debería tener como parámetro un elemento de tipo de nodo.
Nullpointer en insert.
No usan la etiqueta Override.
Sin embargo, la estructura funciona bien con el constructor por defecto de object.</t>
        </r>
      </text>
    </comment>
    <comment ref="G20" authorId="0" shapeId="0" xr:uid="{00000000-0006-0000-0900-00002A000000}">
      <text>
        <r>
          <rPr>
            <sz val="10"/>
            <color rgb="FF000000"/>
            <rFont val="Arial"/>
          </rPr>
          <t>Faltan invariantes.</t>
        </r>
      </text>
    </comment>
    <comment ref="F21" authorId="0" shapeId="0" xr:uid="{00000000-0006-0000-0900-00002B000000}">
      <text>
        <r>
          <rPr>
            <sz val="10"/>
            <color rgb="FF000000"/>
            <rFont val="Arial"/>
          </rPr>
          <t xml:space="preserve">Falta mencionar propiedades de la lista.
</t>
        </r>
      </text>
    </comment>
    <comment ref="G21" authorId="0" shapeId="0" xr:uid="{00000000-0006-0000-0900-00002C000000}">
      <text>
        <r>
          <rPr>
            <sz val="10"/>
            <color rgb="FF000000"/>
            <rFont val="Arial"/>
          </rPr>
          <t>Faltan invariantes.</t>
        </r>
      </text>
    </comment>
    <comment ref="H21" authorId="0" shapeId="0" xr:uid="{00000000-0006-0000-0900-00002D000000}">
      <text>
        <r>
          <rPr>
            <sz val="10"/>
            <color rgb="FF000000"/>
            <rFont val="Arial"/>
          </rPr>
          <t xml:space="preserve">Falta la operación constructora.
Las salidas no son las mismas que e java. Piensen en qué es lo que se modifica en el proceso.  Por ejemplo, al agregar, tenemos una lista nueva con ese elemento extra
Todas las operaciones menos la constructora deben utilizar la estructura que están definiendo.
</t>
        </r>
      </text>
    </comment>
    <comment ref="F22" authorId="0" shapeId="0" xr:uid="{00000000-0006-0000-0900-00002E000000}">
      <text>
        <r>
          <rPr>
            <sz val="10"/>
            <color rgb="FF000000"/>
            <rFont val="Arial"/>
          </rPr>
          <t>escribe aquí
No definen que es posible almacenar varios elementos en la lista.
No mencionan en la definición que los elementos de la lista son comparables.</t>
        </r>
      </text>
    </comment>
    <comment ref="G22" authorId="0" shapeId="0" xr:uid="{00000000-0006-0000-0900-00002F000000}">
      <text>
        <r>
          <rPr>
            <sz val="10"/>
            <color rgb="FF000000"/>
            <rFont val="Arial"/>
          </rPr>
          <t>Faltan invariantes.</t>
        </r>
      </text>
    </comment>
    <comment ref="H22" authorId="0" shapeId="0" xr:uid="{00000000-0006-0000-0900-000030000000}">
      <text>
        <r>
          <rPr>
            <sz val="10"/>
            <color rgb="FF000000"/>
            <rFont val="Arial"/>
          </rPr>
          <t>No ponen los tipos de operaciones.
Consultar longitud no está bien definido.
Las salidas de eliminar y agregar son listas.</t>
        </r>
      </text>
    </comment>
    <comment ref="I22" authorId="0" shapeId="0" xr:uid="{00000000-0006-0000-0900-000031000000}">
      <text>
        <r>
          <rPr>
            <sz val="10"/>
            <color rgb="FF000000"/>
            <rFont val="Arial"/>
          </rPr>
          <t>Las precondiciones no son las entradas. Deben decir qué propiedades tiene, por ejemplo, la posición, no solo ponerla.</t>
        </r>
      </text>
    </comment>
    <comment ref="G23" authorId="0" shapeId="0" xr:uid="{00000000-0006-0000-0900-000032000000}">
      <text>
        <r>
          <rPr>
            <sz val="10"/>
            <color rgb="FF000000"/>
            <rFont val="Arial"/>
          </rPr>
          <t>La definición de que los elementos son comparables no va en el invariante.
Faltan invariantes</t>
        </r>
      </text>
    </comment>
    <comment ref="H23" authorId="0" shapeId="0" xr:uid="{00000000-0006-0000-0900-000033000000}">
      <text>
        <r>
          <rPr>
            <sz val="10"/>
            <color rgb="FF000000"/>
            <rFont val="Arial"/>
          </rPr>
          <t>Todas las operaciones menos la constructora tienen como entrada la lista.
La salidas para insertar y eliminar no son las correctas.
Tamaño tiene como salida un número entero.</t>
        </r>
      </text>
    </comment>
    <comment ref="G24" authorId="0" shapeId="0" xr:uid="{00000000-0006-0000-0900-000034000000}">
      <text>
        <r>
          <rPr>
            <sz val="10"/>
            <color rgb="FF000000"/>
            <rFont val="Arial"/>
          </rPr>
          <t>La definición de que los elementos son comparables no va en el invariante.
Faltan invariantes</t>
        </r>
      </text>
    </comment>
    <comment ref="H24" authorId="0" shapeId="0" xr:uid="{00000000-0006-0000-0900-000035000000}">
      <text>
        <r>
          <rPr>
            <sz val="10"/>
            <color rgb="FF000000"/>
            <rFont val="Arial"/>
          </rPr>
          <t xml:space="preserve">Eliminar también tiene como salida una lista.
Falta poner los tipos de operaciones.
</t>
        </r>
      </text>
    </comment>
    <comment ref="G26" authorId="0" shapeId="0" xr:uid="{00000000-0006-0000-0900-000036000000}">
      <text>
        <r>
          <rPr>
            <sz val="10"/>
            <color rgb="FF000000"/>
            <rFont val="Arial"/>
          </rPr>
          <t>Faltan invariantes.</t>
        </r>
      </text>
    </comment>
    <comment ref="H26" authorId="0" shapeId="0" xr:uid="{00000000-0006-0000-0900-000037000000}">
      <text>
        <r>
          <rPr>
            <sz val="10"/>
            <color rgb="FF000000"/>
            <rFont val="Arial"/>
          </rPr>
          <t xml:space="preserve">Eliminar también tiene como salida una lista.
Falta poner los tipos de operaciones.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E14" authorId="0" shapeId="0" xr:uid="{00000000-0006-0000-0A00-000001000000}">
      <text>
        <r>
          <rPr>
            <sz val="10"/>
            <color rgb="FF000000"/>
            <rFont val="Arial"/>
          </rPr>
          <t xml:space="preserve">Wrong answer Input 9.
"For example, if your string was: aaaaAAAA, your output would be: A 4, because A has lower ASCII value than a."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O16" authorId="0" shapeId="0" xr:uid="{00000000-0006-0000-0C00-000001000000}">
      <text>
        <r>
          <rPr>
            <sz val="10"/>
            <color rgb="FF000000"/>
            <rFont val="Arial"/>
          </rPr>
          <t>72 casos de 77</t>
        </r>
      </text>
    </comment>
    <comment ref="O17" authorId="0" shapeId="0" xr:uid="{00000000-0006-0000-0C00-000002000000}">
      <text>
        <r>
          <rPr>
            <sz val="10"/>
            <color rgb="FF000000"/>
            <rFont val="Arial"/>
          </rPr>
          <t>No estaba en el formato adecuado.</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E7" authorId="0" shapeId="0" xr:uid="{00000000-0006-0000-0D00-000001000000}">
      <text>
        <r>
          <rPr>
            <sz val="10"/>
            <color rgb="FF000000"/>
            <rFont val="Arial"/>
          </rPr>
          <t>Faltan características del grafo escogido.</t>
        </r>
      </text>
    </comment>
    <comment ref="K7" authorId="0" shapeId="0" xr:uid="{00000000-0006-0000-0D00-000002000000}">
      <text>
        <r>
          <rPr>
            <sz val="10"/>
            <color rgb="FF000000"/>
            <rFont val="Arial"/>
          </rPr>
          <t>Grados de salida/Grados de entrada</t>
        </r>
      </text>
    </comment>
    <comment ref="E8" authorId="0" shapeId="0" xr:uid="{00000000-0006-0000-0D00-000003000000}">
      <text>
        <r>
          <rPr>
            <sz val="10"/>
            <color rgb="FF000000"/>
            <rFont val="Arial"/>
          </rPr>
          <t>Faltan características del grafo escogido.</t>
        </r>
      </text>
    </comment>
    <comment ref="E9" authorId="0" shapeId="0" xr:uid="{00000000-0006-0000-0D00-000004000000}">
      <text>
        <r>
          <rPr>
            <sz val="10"/>
            <color rgb="FF000000"/>
            <rFont val="Arial"/>
          </rPr>
          <t>Faltan características del grafo escogido.</t>
        </r>
      </text>
    </comment>
    <comment ref="E10" authorId="0" shapeId="0" xr:uid="{00000000-0006-0000-0D00-000005000000}">
      <text>
        <r>
          <rPr>
            <sz val="10"/>
            <color rgb="FF000000"/>
            <rFont val="Arial"/>
          </rPr>
          <t>Faltan características del grafo escogido.</t>
        </r>
      </text>
    </comment>
    <comment ref="E11" authorId="0" shapeId="0" xr:uid="{00000000-0006-0000-0D00-000006000000}">
      <text>
        <r>
          <rPr>
            <sz val="10"/>
            <color rgb="FF000000"/>
            <rFont val="Arial"/>
          </rPr>
          <t>Faltan características del grafo escogido.</t>
        </r>
      </text>
    </comment>
    <comment ref="O11" authorId="0" shapeId="0" xr:uid="{00000000-0006-0000-0D00-000007000000}">
      <text>
        <r>
          <rPr>
            <sz val="10"/>
            <color rgb="FF000000"/>
            <rFont val="Arial"/>
          </rPr>
          <t>¿Por qué el uso de números negativos?</t>
        </r>
      </text>
    </comment>
    <comment ref="E12" authorId="0" shapeId="0" xr:uid="{00000000-0006-0000-0D00-000008000000}">
      <text>
        <r>
          <rPr>
            <sz val="10"/>
            <color rgb="FF000000"/>
            <rFont val="Arial"/>
          </rPr>
          <t>Faltan características del grafo escogido.</t>
        </r>
      </text>
    </comment>
    <comment ref="E13" authorId="0" shapeId="0" xr:uid="{00000000-0006-0000-0D00-000009000000}">
      <text>
        <r>
          <rPr>
            <sz val="10"/>
            <color rgb="FF000000"/>
            <rFont val="Arial"/>
          </rPr>
          <t>Faltan características del grafo escogido.</t>
        </r>
      </text>
    </comment>
    <comment ref="E14" authorId="0" shapeId="0" xr:uid="{00000000-0006-0000-0D00-00000A000000}">
      <text>
        <r>
          <rPr>
            <sz val="10"/>
            <color rgb="FF000000"/>
            <rFont val="Arial"/>
          </rPr>
          <t>Faltan características del grafo escogido.</t>
        </r>
      </text>
    </comment>
    <comment ref="E15" authorId="0" shapeId="0" xr:uid="{00000000-0006-0000-0D00-00000B000000}">
      <text>
        <r>
          <rPr>
            <sz val="10"/>
            <color rgb="FF000000"/>
            <rFont val="Arial"/>
          </rPr>
          <t>¿Qué representan las aristas?
¿Qué representan los vértices?
¿Cuáles son sus características?
Faltan características del grafo escogido.</t>
        </r>
      </text>
    </comment>
    <comment ref="E16" authorId="0" shapeId="0" xr:uid="{00000000-0006-0000-0D00-00000C000000}">
      <text>
        <r>
          <rPr>
            <sz val="10"/>
            <color rgb="FF000000"/>
            <rFont val="Arial"/>
          </rPr>
          <t>Faltan características del grafo escogido.</t>
        </r>
      </text>
    </comment>
    <comment ref="E17" authorId="0" shapeId="0" xr:uid="{00000000-0006-0000-0D00-00000D000000}">
      <text>
        <r>
          <rPr>
            <sz val="10"/>
            <color rgb="FF000000"/>
            <rFont val="Arial"/>
          </rPr>
          <t>Faltan características del grafo escogido.</t>
        </r>
      </text>
    </comment>
    <comment ref="E18" authorId="0" shapeId="0" xr:uid="{00000000-0006-0000-0D00-00000E000000}">
      <text>
        <r>
          <rPr>
            <sz val="10"/>
            <color rgb="FF000000"/>
            <rFont val="Arial"/>
          </rPr>
          <t>Faltan características del grafo escogido.</t>
        </r>
      </text>
    </comment>
    <comment ref="K18" authorId="0" shapeId="0" xr:uid="{00000000-0006-0000-0D00-00000F000000}">
      <text>
        <r>
          <rPr>
            <sz val="10"/>
            <color rgb="FF000000"/>
            <rFont val="Arial"/>
          </rPr>
          <t>Grados de salida/Grados de entrada</t>
        </r>
      </text>
    </comment>
    <comment ref="Q18" authorId="0" shapeId="0" xr:uid="{00000000-0006-0000-0D00-000010000000}">
      <text>
        <r>
          <rPr>
            <sz val="10"/>
            <color rgb="FF000000"/>
            <rFont val="Arial"/>
          </rPr>
          <t>Falta una conexión en el vértice CG.</t>
        </r>
      </text>
    </comment>
    <comment ref="E19" authorId="0" shapeId="0" xr:uid="{00000000-0006-0000-0D00-000011000000}">
      <text>
        <r>
          <rPr>
            <sz val="10"/>
            <color rgb="FF000000"/>
            <rFont val="Arial"/>
          </rPr>
          <t>Faltan características del grafo escogido.</t>
        </r>
      </text>
    </comment>
    <comment ref="S19" authorId="0" shapeId="0" xr:uid="{00000000-0006-0000-0D00-000012000000}">
      <text>
        <r>
          <rPr>
            <sz val="10"/>
            <color rgb="FF000000"/>
            <rFont val="Arial"/>
          </rPr>
          <t>Una arista solo conecta un par de vértices.</t>
        </r>
      </text>
    </comment>
    <comment ref="E20" authorId="0" shapeId="0" xr:uid="{00000000-0006-0000-0D00-000013000000}">
      <text>
        <r>
          <rPr>
            <sz val="10"/>
            <color rgb="FF000000"/>
            <rFont val="Arial"/>
          </rPr>
          <t>Faltan características del grafo escogido.</t>
        </r>
      </text>
    </comment>
    <comment ref="E21" authorId="0" shapeId="0" xr:uid="{00000000-0006-0000-0D00-000014000000}">
      <text>
        <r>
          <rPr>
            <sz val="10"/>
            <color rgb="FF000000"/>
            <rFont val="Arial"/>
          </rPr>
          <t>Faltan características del grafo escogido.</t>
        </r>
      </text>
    </comment>
    <comment ref="O21" authorId="0" shapeId="0" xr:uid="{00000000-0006-0000-0D00-000015000000}">
      <text>
        <r>
          <rPr>
            <sz val="10"/>
            <color rgb="FF000000"/>
            <rFont val="Arial"/>
          </rPr>
          <t>No estás representando las direcciones de las aristas.</t>
        </r>
      </text>
    </comment>
    <comment ref="Q21" authorId="0" shapeId="0" xr:uid="{00000000-0006-0000-0D00-000016000000}">
      <text>
        <r>
          <rPr>
            <sz val="10"/>
            <color rgb="FF000000"/>
            <rFont val="Arial"/>
          </rPr>
          <t>No estás representando las direcciones de las aristas.</t>
        </r>
      </text>
    </comment>
    <comment ref="E22" authorId="0" shapeId="0" xr:uid="{00000000-0006-0000-0D00-000017000000}">
      <text>
        <r>
          <rPr>
            <sz val="10"/>
            <color rgb="FF000000"/>
            <rFont val="Arial"/>
          </rPr>
          <t>Faltan características del grafo escogido.</t>
        </r>
      </text>
    </comment>
    <comment ref="E23" authorId="0" shapeId="0" xr:uid="{00000000-0006-0000-0D00-000018000000}">
      <text>
        <r>
          <rPr>
            <sz val="10"/>
            <color rgb="FF000000"/>
            <rFont val="Arial"/>
          </rPr>
          <t>Faltan características del grafo escogido.</t>
        </r>
      </text>
    </comment>
    <comment ref="E24" authorId="0" shapeId="0" xr:uid="{00000000-0006-0000-0D00-000019000000}">
      <text>
        <r>
          <rPr>
            <sz val="10"/>
            <color rgb="FF000000"/>
            <rFont val="Arial"/>
          </rPr>
          <t>Faltan características del grafo escogido.</t>
        </r>
      </text>
    </comment>
    <comment ref="E25" authorId="0" shapeId="0" xr:uid="{00000000-0006-0000-0D00-00001A000000}">
      <text>
        <r>
          <rPr>
            <sz val="10"/>
            <color rgb="FF000000"/>
            <rFont val="Arial"/>
          </rPr>
          <t>Faltan características del grafo escogido.</t>
        </r>
      </text>
    </comment>
    <comment ref="E26" authorId="0" shapeId="0" xr:uid="{00000000-0006-0000-0D00-00001B000000}">
      <text>
        <r>
          <rPr>
            <sz val="10"/>
            <color rgb="FF000000"/>
            <rFont val="Arial"/>
          </rPr>
          <t>Sí es dirigido pero no simple. El problema permite múltiples partidos entre dos personas.</t>
        </r>
      </text>
    </comment>
    <comment ref="E27" authorId="0" shapeId="0" xr:uid="{00000000-0006-0000-0D00-00001C000000}">
      <text>
        <r>
          <rPr>
            <sz val="10"/>
            <color rgb="FF000000"/>
            <rFont val="Arial"/>
          </rPr>
          <t>¿Qué representan las aristas?
¿Qué representan los vértices?
¿Cuáles son sus características?
Faltan características del grafo escogido.</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E3" authorId="0" shapeId="0" xr:uid="{00000000-0006-0000-0E00-000001000000}">
      <text>
        <r>
          <rPr>
            <sz val="10"/>
            <color rgb="FF000000"/>
            <rFont val="Arial"/>
          </rPr>
          <t>Ten en cuenta el formato salida.</t>
        </r>
      </text>
    </comment>
  </commentList>
</comments>
</file>

<file path=xl/sharedStrings.xml><?xml version="1.0" encoding="utf-8"?>
<sst xmlns="http://schemas.openxmlformats.org/spreadsheetml/2006/main" count="3132" uniqueCount="697">
  <si>
    <t>Act OT1</t>
  </si>
  <si>
    <t>Nota OT1</t>
  </si>
  <si>
    <t>Act OT2</t>
  </si>
  <si>
    <t>Nota OT2</t>
  </si>
  <si>
    <t>Act OT3</t>
  </si>
  <si>
    <t>Tarea 1</t>
  </si>
  <si>
    <t>Tarea 2</t>
  </si>
  <si>
    <t>Tarea 3</t>
  </si>
  <si>
    <t>OT1</t>
  </si>
  <si>
    <t>OT2</t>
  </si>
  <si>
    <t>OT3</t>
  </si>
  <si>
    <t>A00365434</t>
  </si>
  <si>
    <t>A00359103</t>
  </si>
  <si>
    <t>A00358633</t>
  </si>
  <si>
    <t>A00358271</t>
  </si>
  <si>
    <t>A00362288</t>
  </si>
  <si>
    <t>A00361644</t>
  </si>
  <si>
    <t>A00355609</t>
  </si>
  <si>
    <t>A00358632</t>
  </si>
  <si>
    <t>A00362716</t>
  </si>
  <si>
    <t>A00362167</t>
  </si>
  <si>
    <t>A00098992</t>
  </si>
  <si>
    <t>A00362888</t>
  </si>
  <si>
    <t>A00362738</t>
  </si>
  <si>
    <t>A00358891</t>
  </si>
  <si>
    <t>A00346605</t>
  </si>
  <si>
    <t>A00358681</t>
  </si>
  <si>
    <t>A00358738</t>
  </si>
  <si>
    <t>A00362976</t>
  </si>
  <si>
    <t>A00362570</t>
  </si>
  <si>
    <t>A00362423</t>
  </si>
  <si>
    <t>A00362586</t>
  </si>
  <si>
    <t>A00359138</t>
  </si>
  <si>
    <t>A00362450</t>
  </si>
  <si>
    <t>A00328064</t>
  </si>
  <si>
    <t>A00365920</t>
  </si>
  <si>
    <t>A00355453</t>
  </si>
  <si>
    <t>A00362108</t>
  </si>
  <si>
    <t>A00362772</t>
  </si>
  <si>
    <t>A00359369</t>
  </si>
  <si>
    <t>A00362057</t>
  </si>
  <si>
    <t>A00361589</t>
  </si>
  <si>
    <t>Beginning</t>
  </si>
  <si>
    <t>Developing</t>
  </si>
  <si>
    <t>Proficient</t>
  </si>
  <si>
    <t>Outstanding</t>
  </si>
  <si>
    <t>#</t>
  </si>
  <si>
    <t>Código</t>
  </si>
  <si>
    <t>Apellidos</t>
  </si>
  <si>
    <t>Nombres</t>
  </si>
  <si>
    <t>Promedio de Tareas Integradoras</t>
  </si>
  <si>
    <t>TI1</t>
  </si>
  <si>
    <t>TI2</t>
  </si>
  <si>
    <t>TI3</t>
  </si>
  <si>
    <t>A00369388</t>
  </si>
  <si>
    <t>BOHORQUEZ JARAMILLO</t>
  </si>
  <si>
    <t>JUAN JOSE</t>
  </si>
  <si>
    <t>A00365977</t>
  </si>
  <si>
    <t>CAICEDO ALZATE</t>
  </si>
  <si>
    <t>JUAN ESTEBAN</t>
  </si>
  <si>
    <t>A00361998</t>
  </si>
  <si>
    <t>CARDENAS GUACA</t>
  </si>
  <si>
    <t>ANDERSON</t>
  </si>
  <si>
    <t>A00365049</t>
  </si>
  <si>
    <t>CORONEL SANCHEZ</t>
  </si>
  <si>
    <t>ALEJANDRO</t>
  </si>
  <si>
    <t>A00365583</t>
  </si>
  <si>
    <t>GARCIA MARCOS</t>
  </si>
  <si>
    <t>JOSE ALEJANDRO</t>
  </si>
  <si>
    <t>A00359388</t>
  </si>
  <si>
    <t>GUAPACHA FLOREZ</t>
  </si>
  <si>
    <t>BRYAN ALEXANDER</t>
  </si>
  <si>
    <t>HERNANDEZ PACHON</t>
  </si>
  <si>
    <t>DIEGO ALEJANDRO</t>
  </si>
  <si>
    <t>A00347355</t>
  </si>
  <si>
    <t>LANDAZURI SANDOVAL</t>
  </si>
  <si>
    <t>JOHN KENNEDY</t>
  </si>
  <si>
    <t>A00368979</t>
  </si>
  <si>
    <t>MARTINEZ DOMINGUEZ</t>
  </si>
  <si>
    <t>JUAN FERNANDO</t>
  </si>
  <si>
    <t>A00364415</t>
  </si>
  <si>
    <t>MERA CASTILLO</t>
  </si>
  <si>
    <t>KEVIN ALEJANDRO</t>
  </si>
  <si>
    <t>A00365672</t>
  </si>
  <si>
    <t>MOSQUERA DIAZGRANADOS</t>
  </si>
  <si>
    <t>GIOVANNI</t>
  </si>
  <si>
    <t>A00359822</t>
  </si>
  <si>
    <t>OSORIO HOLGUIN</t>
  </si>
  <si>
    <t>PAOLA ANDREA</t>
  </si>
  <si>
    <t>A00369611</t>
  </si>
  <si>
    <t>PALTA CORTES</t>
  </si>
  <si>
    <t>JUAN MANUEL</t>
  </si>
  <si>
    <t>A00366287</t>
  </si>
  <si>
    <t>PANTOJA CADAVID</t>
  </si>
  <si>
    <t>CARLOS JIMMY</t>
  </si>
  <si>
    <t>A00358427</t>
  </si>
  <si>
    <t>PASUY PINILLA</t>
  </si>
  <si>
    <t>CAROLINA</t>
  </si>
  <si>
    <t>A00359408</t>
  </si>
  <si>
    <t>QUINTERO ORDOÑEZ</t>
  </si>
  <si>
    <t>SEAN</t>
  </si>
  <si>
    <t>A00368429</t>
  </si>
  <si>
    <t>RAMOS TORRES</t>
  </si>
  <si>
    <t>JUAN PABLO</t>
  </si>
  <si>
    <t>A00365548</t>
  </si>
  <si>
    <t>RIASCOS ALVAREZ</t>
  </si>
  <si>
    <t>JULIAN ANDRES</t>
  </si>
  <si>
    <t>A00365843</t>
  </si>
  <si>
    <t>RODRIGUEZ SALAZAR</t>
  </si>
  <si>
    <t>JUAN SEBASTIAN</t>
  </si>
  <si>
    <t>A00359883</t>
  </si>
  <si>
    <t>RUEDA GUEVARA</t>
  </si>
  <si>
    <t>ANDERSON ARTURO</t>
  </si>
  <si>
    <t>A00296776</t>
  </si>
  <si>
    <t>SANIN BURBANO</t>
  </si>
  <si>
    <t>A00351949</t>
  </si>
  <si>
    <t>VIVIESCAS CARRILLO</t>
  </si>
  <si>
    <t>SAMUEL</t>
  </si>
  <si>
    <t>A00365972</t>
  </si>
  <si>
    <t>ZORRILLA CALVACHE</t>
  </si>
  <si>
    <t>JUAN CAMILO</t>
  </si>
  <si>
    <t>Final</t>
  </si>
  <si>
    <t>Consolidado</t>
  </si>
  <si>
    <t>S.A. 1</t>
  </si>
  <si>
    <t>S.A. 2</t>
  </si>
  <si>
    <t>S.A. 3</t>
  </si>
  <si>
    <t>S.A. 4</t>
  </si>
  <si>
    <t>S.A. 5</t>
  </si>
  <si>
    <t>S.A. 6</t>
  </si>
  <si>
    <t>S.A. 7</t>
  </si>
  <si>
    <t>S.A. 8</t>
  </si>
  <si>
    <t>S.A. 9</t>
  </si>
  <si>
    <t>S.A. 10</t>
  </si>
  <si>
    <t>S.A. 12</t>
  </si>
  <si>
    <t>S.A. 14</t>
  </si>
  <si>
    <t>S.A. 15</t>
  </si>
  <si>
    <t>S.A. 16</t>
  </si>
  <si>
    <t>Método de la Ingeniería</t>
  </si>
  <si>
    <t>PSP0</t>
  </si>
  <si>
    <t>Diseño</t>
  </si>
  <si>
    <t>Implementación</t>
  </si>
  <si>
    <t>Total</t>
  </si>
  <si>
    <t>Factor de Sustentación</t>
  </si>
  <si>
    <t>Nota</t>
  </si>
  <si>
    <r>
      <rPr>
        <b/>
        <sz val="10"/>
        <rFont val="Arial"/>
        <family val="2"/>
      </rPr>
      <t>Fase 1:</t>
    </r>
    <r>
      <rPr>
        <b/>
        <sz val="10"/>
        <rFont val="Arial"/>
        <family val="2"/>
      </rPr>
      <t xml:space="preserve"> 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t>
    </r>
  </si>
  <si>
    <r>
      <rPr>
        <b/>
        <sz val="10"/>
        <rFont val="Arial"/>
        <family val="2"/>
      </rPr>
      <t>Fase 2:</t>
    </r>
    <r>
      <rPr>
        <sz val="10"/>
        <rFont val="Arial"/>
        <family val="2"/>
      </rPr>
      <t xml:space="preserve"> Evidencia los resultados la búsqueda incluyendo en su informe suficientes elementos que permiten conocer diversas aproximaciones al problema así como elementos teóricos y prácticos relacionados. Incluye la referencia de cada una de las fuentes de donde obtuvo la información.</t>
    </r>
  </si>
  <si>
    <r>
      <rPr>
        <b/>
        <sz val="10"/>
        <rFont val="Arial"/>
        <family val="2"/>
      </rPr>
      <t xml:space="preserve">Fase 3: </t>
    </r>
    <r>
      <rPr>
        <sz val="10"/>
        <rFont val="Arial"/>
        <family val="2"/>
      </rPr>
      <t>Con base tanto en la información recopilada y alguna técnica de generación de ideas presenta alternativas de solución creativa. La técnica de generación de ideas es indicada y descrita brevemente. Las alternativas creativas estan enriquecidas con ideas propias.</t>
    </r>
  </si>
  <si>
    <r>
      <rPr>
        <b/>
        <sz val="10"/>
        <rFont val="Arial"/>
        <family val="2"/>
      </rPr>
      <t xml:space="preserve">Fase 4: </t>
    </r>
    <r>
      <rPr>
        <sz val="10"/>
        <rFont val="Arial"/>
        <family val="2"/>
      </rPr>
      <t>Documenta (explica y justifica) apropiadamente el descarte de ideas no viables. Las ideas no descartadas deben ser más que las que finalmente serán seleccionadas. Formula un diseño preliminar por cada una de las ideas no descartadas. El diseño aunque es preliminar permite conocer mayor información sobre cada una de las ideas</t>
    </r>
  </si>
  <si>
    <r>
      <rPr>
        <b/>
        <sz val="10"/>
        <rFont val="Arial"/>
        <family val="2"/>
      </rPr>
      <t>Fase 5:</t>
    </r>
    <r>
      <rPr>
        <sz val="10"/>
        <rFont val="Arial"/>
        <family val="2"/>
      </rPr>
      <t xml:space="preserve"> Define criterios para evaluar las ideas. Explica en qué consiste cada criterio y todas las escalas que puede tener una alternativa evaluada con ese criterio. Evalua cada idea con base en dicho criterio y asigna un resultado de esa evaluación. Totaliza la evaluación para conocer, con base en los criterios elegidos, cuál o cuáles son las ideas que serán implementadas</t>
    </r>
  </si>
  <si>
    <t>Mide el tiempo de cada fase de desarrollo. Los tiempos reportados en cada una de las etapas son consistentes en cantidad (tiempo en minutos) con el trabajo mínimo inherente a la actividad.</t>
  </si>
  <si>
    <t>Registra los defectos y el tiempo de su reparación. La cantidad de defectos y el tiempo tomado para cada uno es consistente con el trabajo propio de la actividad.</t>
  </si>
  <si>
    <t>Registra comentarios que resumen las actividades realizadas en cada etapa.</t>
  </si>
  <si>
    <t>Define todos los TAD a utilizarse, incluyendo, de manera correcta y completa todos sus componentes (nombre, descripción del objeto abstracto, invariante, y declaración de operaciones, con nombre, entradas y salida).</t>
  </si>
  <si>
    <t>Diseña los diagramas de clase modelando todos los conceptos y relaciones necesarias para dar solución al problema, incluyendo en éstas la información detallada necesaria para modelar adecuadamente la solución, cumpliendo con la notación propia del lenguaje en que está soportado.</t>
  </si>
  <si>
    <t>Diseña para cada operación de cada una de las estructuras de datos utilizadas al menos tres casos de prueba para verificar su correcto funcionamiento (uno estándar, uno que pruebe casos límite y otro interesante) cumpliendo con el formato donde se especifica la clase, el método a probar, el escenario, las entradas y la salida esperada</t>
  </si>
  <si>
    <t>Todas las estructuras de datos utilizadas funcionan correctamente. Incluyen pruebas unitarias automáticas, con casos interesantes para verificarlas.</t>
  </si>
  <si>
    <t>El programa ofrece una solución a todas las necesidades planteadas en el enunciado</t>
  </si>
  <si>
    <t>Bonus. Muestra el resultado parcial al salir de cada sección</t>
  </si>
  <si>
    <t>Corrección</t>
  </si>
  <si>
    <r>
      <rPr>
        <b/>
        <sz val="10"/>
        <rFont val="Arial"/>
        <family val="2"/>
      </rPr>
      <t>Fase 1:</t>
    </r>
    <r>
      <rPr>
        <b/>
        <sz val="10"/>
        <rFont val="Arial"/>
        <family val="2"/>
      </rPr>
      <t xml:space="preserve"> 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t>
    </r>
  </si>
  <si>
    <r>
      <rPr>
        <b/>
        <sz val="10"/>
        <rFont val="Arial"/>
        <family val="2"/>
      </rPr>
      <t>Fase 2:</t>
    </r>
    <r>
      <rPr>
        <sz val="10"/>
        <rFont val="Arial"/>
        <family val="2"/>
      </rPr>
      <t xml:space="preserve"> Evidencia los resultados la búsqueda incluyendo en su informe suficientes elementos que permiten conocer diversas aproximaciones al problema así como elementos teóricos y prácticos relacionados. Incluye la referencia de cada una de las fuentes de donde obtuvo la información.</t>
    </r>
  </si>
  <si>
    <r>
      <rPr>
        <b/>
        <sz val="10"/>
        <rFont val="Arial"/>
        <family val="2"/>
      </rPr>
      <t xml:space="preserve">Fase 3: </t>
    </r>
    <r>
      <rPr>
        <sz val="10"/>
        <rFont val="Arial"/>
        <family val="2"/>
      </rPr>
      <t>Con base tanto en la información recopilada y alguna técnica de generación de ideas presenta alternativas de solución creativa. La técnica de generación de ideas es indicada y descrita brevemente. Las alternativas creativas estan enriquecidas con ideas propias.</t>
    </r>
  </si>
  <si>
    <r>
      <rPr>
        <b/>
        <sz val="10"/>
        <rFont val="Arial"/>
        <family val="2"/>
      </rPr>
      <t xml:space="preserve">Fase 4: </t>
    </r>
    <r>
      <rPr>
        <sz val="10"/>
        <rFont val="Arial"/>
        <family val="2"/>
      </rPr>
      <t>Documenta (explica y justifica) apropiadamente el descarte de ideas no viables. Las ideas no descartadas deben ser más que las que finalmente serán seleccionadas. Formula un diseño preliminar por cada una de las ideas no descartadas. El diseño aunque es preliminar permite conocer mayor información sobre cada una de las ideas</t>
    </r>
  </si>
  <si>
    <r>
      <rPr>
        <b/>
        <sz val="10"/>
        <rFont val="Arial"/>
        <family val="2"/>
      </rPr>
      <t>Fase 5:</t>
    </r>
    <r>
      <rPr>
        <sz val="10"/>
        <rFont val="Arial"/>
        <family val="2"/>
      </rPr>
      <t xml:space="preserve"> Define criterios para evaluar las ideas. Explica en qué consiste cada criterio y todas las escalas que puede tener una alternativa evaluada con ese criterio. Evalua cada idea con base en dicho criterio y asigna un resultado de esa evaluación. Totaliza la evaluación para conocer, con base en los criterios elegidos, cuál o cuáles son las ideas que serán implementadas</t>
    </r>
  </si>
  <si>
    <t>Desarrollo completo del Método de la Ingeniería.</t>
  </si>
  <si>
    <t>Diseño del Diagrama de Clases (uno solo con todo o por separado)</t>
  </si>
  <si>
    <t>Diseño de los casos de prueba (formato de casos de prueba con escenarios y pruebas por cada método a probar)</t>
  </si>
  <si>
    <t>Implementación completa de las estructuras de datos y sus pruebas</t>
  </si>
  <si>
    <t>Implementación completa y correcta del modelo, la ui y las pruebas</t>
  </si>
  <si>
    <t>Entrega el enlace del repositorio en GitHub o GitLab</t>
  </si>
  <si>
    <t>Etapa 1. Contexto del Problema (1 o mas párrafos) y Definición del Problema (1 oración, máximo 3 líneas)</t>
  </si>
  <si>
    <t>Etapa 1. Especificación de Requerimientos</t>
  </si>
  <si>
    <t>Etapa 2. Define sencillo marco teórico y un sencillo estado de la práctica respecto del problema</t>
  </si>
  <si>
    <t>Etapa 3. Presenta al menos 6 ideas creativas e indica el método utilizado para la generación de dichas ideas</t>
  </si>
  <si>
    <t>Etapa 4. Justifica por qué descarta cada una de las ideas creativas y quedan al menos 3 ideas para evaluar en la siguiente etapa. Sobre las ideas que quedan, agrega mas información (diseño -no se refiere a diagramas necesariamente-) para poder evaluarlas mas adelante</t>
  </si>
  <si>
    <t>Etapa 5. Presenta una rúbrica para evaluar las ideas que quedan (mínimo 3) y evalua cada día utilizando dicha rúbrica obteniendo como ganadora, la idea que se desarrollará</t>
  </si>
  <si>
    <t>Diagrama de clases de las estructuras de Datos</t>
  </si>
  <si>
    <t>Diagrama de clases del modelo de la solución del problema</t>
  </si>
  <si>
    <t>Diagrama de clases de la interfaz con el usuario</t>
  </si>
  <si>
    <t>Diagrama de clases de las pruebas unitarias automáticas</t>
  </si>
  <si>
    <t>Estructuras de Datos (todas las operaciones)</t>
  </si>
  <si>
    <t>Modelo (las operaciones principales de cada clase)</t>
  </si>
  <si>
    <t>Codificación correcta la estructura de datos ABB genérica y desacoplada</t>
  </si>
  <si>
    <t>Codificación correcta la estructura de datos Árbol AVL genérica y desacoplada</t>
  </si>
  <si>
    <t>Codificación de las pruebas unitarias de ABB acorde al diseño de pruebas</t>
  </si>
  <si>
    <t>Codificación de las pruebas unitarias del Árbol AVL acorde al diseño de pruebas</t>
  </si>
  <si>
    <t>Codificación correcta del modelo de la solución (consultas)</t>
  </si>
  <si>
    <t>Codificación de las pruebas del modelo acorde al diseño de pruebas</t>
  </si>
  <si>
    <t>Codificación correcta de la interfaz con el usuario (utilizando una GUI con JavaFX)</t>
  </si>
  <si>
    <r>
      <rPr>
        <sz val="10"/>
        <rFont val="Arial"/>
        <family val="2"/>
      </rPr>
      <t xml:space="preserve">Cada integrante del equipo tiene al menos 10 commits con diferencia de 1 hora entre cada uno de ellos </t>
    </r>
    <r>
      <rPr>
        <b/>
        <sz val="10"/>
        <rFont val="Arial"/>
        <family val="2"/>
      </rPr>
      <t>(esta nota es individual)</t>
    </r>
  </si>
  <si>
    <r>
      <rPr>
        <sz val="10"/>
        <rFont val="Arial"/>
        <family val="2"/>
      </rPr>
      <t xml:space="preserve">En el repositorio o proyecto de eclipse hay un directorio llamado </t>
    </r>
    <r>
      <rPr>
        <b/>
        <sz val="10"/>
        <rFont val="Arial"/>
        <family val="2"/>
      </rPr>
      <t>docs/</t>
    </r>
    <r>
      <rPr>
        <sz val="10"/>
        <rFont val="Arial"/>
        <family val="2"/>
      </rPr>
      <t xml:space="preserve"> en el cual están cada uno de los documentos del diseño</t>
    </r>
  </si>
  <si>
    <t>Los requerimientos funcionales, el diagrama de clases y el diseño de casos de prueba están en un mismo archivo en formato pdf, bien organizado por secciones y títulos, con hoja de portada.</t>
  </si>
  <si>
    <t>Bonus de Árbol Rojinegro (incluyendo diagrama de clases, implementación, pruebas y uso en el modelo)</t>
  </si>
  <si>
    <t>Bonus (modificación, eliminación a la base de datos mediante interfaz)</t>
  </si>
  <si>
    <t>Factor de sustentación</t>
  </si>
  <si>
    <t>Bonus</t>
  </si>
  <si>
    <r>
      <rPr>
        <sz val="10"/>
        <rFont val="Arial"/>
        <family val="2"/>
      </rPr>
      <t xml:space="preserve">Etapa 2. Define sencillo marco teórico y un sencillo estado de la práctica respecto del problema (incluir </t>
    </r>
    <r>
      <rPr>
        <b/>
        <sz val="10"/>
        <rFont val="Arial"/>
        <family val="2"/>
      </rPr>
      <t>trie</t>
    </r>
    <r>
      <rPr>
        <sz val="10"/>
        <rFont val="Arial"/>
        <family val="2"/>
      </rPr>
      <t>)</t>
    </r>
  </si>
  <si>
    <r>
      <rPr>
        <sz val="10"/>
        <rFont val="Arial"/>
        <family val="2"/>
      </rPr>
      <t xml:space="preserve">Etapa 3. Presenta al menos 6 ideas creativas e indica el método utilizado para la generación de dichas ideas (incluir </t>
    </r>
    <r>
      <rPr>
        <b/>
        <sz val="10"/>
        <rFont val="Arial"/>
        <family val="2"/>
      </rPr>
      <t>trie</t>
    </r>
    <r>
      <rPr>
        <sz val="10"/>
        <rFont val="Arial"/>
        <family val="2"/>
      </rPr>
      <t>)</t>
    </r>
  </si>
  <si>
    <r>
      <rPr>
        <sz val="8"/>
        <rFont val="Arial"/>
        <family val="2"/>
      </rPr>
      <t xml:space="preserve">Etapa 4. Justifica por qué descarta cada una de las ideas creativas y quedan al menos 3 ideas para evaluar en la siguiente etapa. Sobre las ideas que quedan, agrega mas información (diseño -no se refiere a diagramas necesariamente-) para poder evaluarlas mas adelante (el </t>
    </r>
    <r>
      <rPr>
        <b/>
        <sz val="8"/>
        <rFont val="Arial"/>
        <family val="2"/>
      </rPr>
      <t>trie</t>
    </r>
    <r>
      <rPr>
        <sz val="8"/>
        <rFont val="Arial"/>
        <family val="2"/>
      </rPr>
      <t xml:space="preserve"> debe ser de las ideas que quedan)</t>
    </r>
  </si>
  <si>
    <t>Codificación correcta del modelo de la solución</t>
  </si>
  <si>
    <r>
      <rPr>
        <sz val="10"/>
        <rFont val="Arial"/>
        <family val="2"/>
      </rPr>
      <t xml:space="preserve">Cada integrante del equipo tiene al menos 10 commits con diferencia de 1 hora entre cada uno de ellos </t>
    </r>
    <r>
      <rPr>
        <b/>
        <sz val="10"/>
        <rFont val="Arial"/>
        <family val="2"/>
      </rPr>
      <t>(esta nota es individual)</t>
    </r>
  </si>
  <si>
    <r>
      <rPr>
        <sz val="10"/>
        <rFont val="Arial"/>
        <family val="2"/>
      </rPr>
      <t xml:space="preserve">En el repositorio o proyecto de eclipse hay un directorio llamado </t>
    </r>
    <r>
      <rPr>
        <b/>
        <sz val="10"/>
        <rFont val="Arial"/>
        <family val="2"/>
      </rPr>
      <t>docs/</t>
    </r>
    <r>
      <rPr>
        <sz val="10"/>
        <rFont val="Arial"/>
        <family val="2"/>
      </rPr>
      <t xml:space="preserve"> en el cual están cada uno de los documentos del diseño</t>
    </r>
  </si>
  <si>
    <t>Bonus de la imagen de la persona</t>
  </si>
  <si>
    <t>Bonus de Trie (incluyendo diagrama de clases, implementación, pruebas y uso en el modelo)</t>
  </si>
  <si>
    <t>Identificación del Problema</t>
  </si>
  <si>
    <t>Fase 2. Recopilación de la información necesaria</t>
  </si>
  <si>
    <t>Fase 3. Búsqueda de soluciones creativas. Presenta al menos 6 ideas creativas e indica el método utilizado para la generación de dichas ideas</t>
  </si>
  <si>
    <t>Fase 4. Transición de la formulación de ideas a los diseños preliminares. Justifica por qué descarta cada una de las ideas creativas y quedan al menos 3 ideas para evaluar en la siguiente etapa. Sobre las ideas que quedan, agrega mas información (diseño -no se refiere a diagramas necesariamente-) para poder evaluarlas mas adelante</t>
  </si>
  <si>
    <t>Fase 5. Evaluación y selección de la mejor solución. Presenta una rúbrica para evaluar las ideas que quedan (mínimo 3) y evalua cada día utilizando dicha rúbrica obteniendo como ganadora, la idea que se desarrollará</t>
  </si>
  <si>
    <t>Especificación del TAD</t>
  </si>
  <si>
    <t>Diseño de Diagramas de Clase</t>
  </si>
  <si>
    <t>Diseño de Casos de Pruebas Unitarias</t>
  </si>
  <si>
    <t>Implementación del Diseño</t>
  </si>
  <si>
    <t>Visualización</t>
  </si>
  <si>
    <t>Pruebas Unitarias Automáticas</t>
  </si>
  <si>
    <t>Solución del Problema</t>
  </si>
  <si>
    <t>Elementos adicionales que mejoran la solución</t>
  </si>
  <si>
    <t>Factor</t>
  </si>
  <si>
    <t>Propuesto</t>
  </si>
  <si>
    <t>Grafo</t>
  </si>
  <si>
    <t>del TAD Grafo</t>
  </si>
  <si>
    <t>de la Solución del Problema</t>
  </si>
  <si>
    <t>del TAD Grafo y sus algoritmos</t>
  </si>
  <si>
    <t>1. Prueba de Escritorio</t>
  </si>
  <si>
    <t>2. Tamaño de entrada</t>
  </si>
  <si>
    <t>3. Especificación del problema.</t>
  </si>
  <si>
    <t>3. Análisis de Algoritmos</t>
  </si>
  <si>
    <t>Escribe la salida correcta para cada entrada dada.</t>
  </si>
  <si>
    <t>Indica correctamente el tamaño de la entrada.</t>
  </si>
  <si>
    <t>Indica un nombre adecuado para el problema</t>
  </si>
  <si>
    <t>Especifica correctamente la entrada a problema</t>
  </si>
  <si>
    <t>Especifica correctamente la salida</t>
  </si>
  <si>
    <t>Escribió de forma correcta, ordenada y clara la cantidad de veces que se repite cada línea del algoritmo, teniendo en cuenta el peor caso.</t>
  </si>
  <si>
    <t>Para el algoritmo, sumó correctamente cada uno de los valores de la cantidad de veces que se repite cada línea y obtuvo, para el peor caso, una función del tiempo de ejecución en términos del tamaño de la entrada.</t>
  </si>
  <si>
    <t>TAD</t>
  </si>
  <si>
    <t>Define correctamente el nombre.</t>
  </si>
  <si>
    <t>Define correctamente el objeto abstracto</t>
  </si>
  <si>
    <t>Define correctamente el invariante.</t>
  </si>
  <si>
    <t xml:space="preserve">Establece correctamente las operaciones principales, estableciendo entradas, salidas y el tipo de operación (constructora, modificadora o analizadora) </t>
  </si>
  <si>
    <t xml:space="preserve">Especifica de manera detallada las operaciones incluyendo un resumen, precondiciones y poscondiciones.
</t>
  </si>
  <si>
    <t>Desacopla el TAD definiendo una interface con todas las operaciones públicas del tipo abstracto de dato.</t>
  </si>
  <si>
    <t>Define apropiadamente el tipo (o tipos) de dato parametrizado (Generics) cuando es necesario y lo restringe con extends siempre y únicamente cuando aplique.</t>
  </si>
  <si>
    <t>La implementación de la estructura de datos funciona correctamente y utiliza las mejores prácticas de programación.</t>
  </si>
  <si>
    <t>Soluciona el problema de Hackerearth y consigue el accepted.</t>
  </si>
  <si>
    <t>Entrada CP1</t>
  </si>
  <si>
    <t>Entrada CP2</t>
  </si>
  <si>
    <t>Entrada CP3</t>
  </si>
  <si>
    <t>Entrada CP4</t>
  </si>
  <si>
    <t>Entrada CP5</t>
  </si>
  <si>
    <t>Salida entregada igual a salida esperada</t>
  </si>
  <si>
    <t>Pasa satisfactoriamente los casos de prueba</t>
  </si>
  <si>
    <t>Pasa satisfactoriamente el caso de Prueba 2</t>
  </si>
  <si>
    <t>Pasa satisfactoriamente el caso de Prueba 3</t>
  </si>
  <si>
    <t>Pasa satisfactoriamente el caso de Prueba 4</t>
  </si>
  <si>
    <t>Pasa satisfactoriamente el caso de Prueba 5</t>
  </si>
  <si>
    <t>Pasa satisfactoriamente el caso de Prueba 6</t>
  </si>
  <si>
    <t>Pasa satisfactoriamente el caso de Prueba 7</t>
  </si>
  <si>
    <t>Pasa satisfactoriamente el caso de Prueba 8</t>
  </si>
  <si>
    <t>Pasa satisfactoriamente el caso de Prueba 9</t>
  </si>
  <si>
    <t>Pasa satisfactoriamente el caso de Prueba 10</t>
  </si>
  <si>
    <t>Punto 1</t>
  </si>
  <si>
    <t>Punto 2</t>
  </si>
  <si>
    <t>Punto 3</t>
  </si>
  <si>
    <t>A</t>
  </si>
  <si>
    <t>B</t>
  </si>
  <si>
    <t>C</t>
  </si>
  <si>
    <t>D</t>
  </si>
  <si>
    <t>Grafo ideal para el problema</t>
  </si>
  <si>
    <t xml:space="preserve">¿Qué definición sobre grafos nos daría el jugador más ganador?
</t>
  </si>
  <si>
    <t xml:space="preserve">¿Qué definición sobre grafos nos daría el jugador más perdedor?
</t>
  </si>
  <si>
    <t xml:space="preserve">¿Cómo se calcula el cociente entre victorias y derrotas (odds) de cada jugador a partir de su grafo?
</t>
  </si>
  <si>
    <t>Construcción de Grafo</t>
  </si>
  <si>
    <t>Representación de grafos con matriz de adyacencia</t>
  </si>
  <si>
    <t>Representación de grafos con lista de adyacencia</t>
  </si>
  <si>
    <t>Representación de grafos con matriz de incidencia</t>
  </si>
  <si>
    <t>Pasa satisfactoriamente el caso de Prueba 1</t>
  </si>
  <si>
    <t>Pasa satisfactoriamente el caso de Prueba 11</t>
  </si>
  <si>
    <t>Pasa satisfactoriamente el caso de Prueba 12</t>
  </si>
  <si>
    <t>Pasa satisfactoriamente el caso de Prueba 13</t>
  </si>
  <si>
    <t>Pasa satisfactoriamente el caso de Prueba 14</t>
  </si>
  <si>
    <t>Pasa satisfactoriamente el caso de Prueba 15</t>
  </si>
  <si>
    <t>Pasa satisfactoriamente el caso de Prueba 16</t>
  </si>
  <si>
    <t>Pasa satisfactoriamente el caso de Prueba 17</t>
  </si>
  <si>
    <t>Pasa satisfactoriamente el caso de Prueba 18</t>
  </si>
  <si>
    <t>Pasa satisfactoriamente el caso de Prueba 19</t>
  </si>
  <si>
    <t>Pasa satisfactoriamente el caso de Prueba 20</t>
  </si>
  <si>
    <t>Niveles de Proficiencia</t>
  </si>
  <si>
    <t>Nivel 4: Accomplished</t>
  </si>
  <si>
    <t>Nivel 3: Proficient</t>
  </si>
  <si>
    <t>Nivel 2: Developing</t>
  </si>
  <si>
    <t>Nivel 1: Beginning</t>
  </si>
  <si>
    <t>Nivel 0</t>
  </si>
  <si>
    <t>Valor Numérico</t>
  </si>
  <si>
    <t>5.0-4.5</t>
  </si>
  <si>
    <t>4.4 - 3.8</t>
  </si>
  <si>
    <t>3.7- 3.0</t>
  </si>
  <si>
    <t>2.9 - 1.0</t>
  </si>
  <si>
    <t>0.9 - 0.0</t>
  </si>
  <si>
    <t>Criterio</t>
  </si>
  <si>
    <t>Análisis de Complejidad</t>
  </si>
  <si>
    <t>Lleva a cabo de manera precisa y formal el análisis de complejidad temporal del algoritmo presentado, incluyendo análisis de cada línea de código indicando la cantidad de veces que se repite, su costo y el procedimiento formal para llegar a la función T(n) lo cual implica la suma de los valores calculados para cada línea.</t>
  </si>
  <si>
    <t xml:space="preserve">Lleva a cabo de manera formal el análisis de complejidad temporal del algoritmo presentado, incluyendo análisis de cada línea de código indicando la cantidad de veces que se repite de forma precisa para al menos el 75% de las líneas, su costo y el procedimiento para llegar a la función T(n) lo cual implica la suma de los valores calculados para cada línea. </t>
  </si>
  <si>
    <t xml:space="preserve">Lleva a cabo de manera formal el análisis de complejidad temporal del algoritmo presentado, incluyendo análisis de cada línea de código indicando la cantidad de veces que se repite de forma precisa para al menos el 50% de las líneas, su costo y el procedimiento para llegar a la función T(n) lo cual implica la suma de los valores calculados para cada línea. </t>
  </si>
  <si>
    <t xml:space="preserve">Lleva a cabo de manera formal el análisis de complejidad temporal del algoritmo presentado, incluyendo análisis de cada línea de código indicando la cantidad de veces que se repite de forma precisa para al menos el 25% de las líneas, su costo y el procedimiento para llegar a la función T(n) lo cual implica la suma de los valores calculados para cada línea. </t>
  </si>
  <si>
    <t>No presenta el análisis de complejidad temporal del algoritmo o el análisis de complejidad temporal del algoritmo presentado indica la cantidad de veces que se repite de forma precisa para menos del 25% de las líneas.</t>
  </si>
  <si>
    <t>A00358993</t>
  </si>
  <si>
    <t>ARBOLEDA VELEZ</t>
  </si>
  <si>
    <t>JHONATAN STEVEN</t>
  </si>
  <si>
    <t>A00358614</t>
  </si>
  <si>
    <t>ARIZA ACOSTA</t>
  </si>
  <si>
    <t>ESTEBAN</t>
  </si>
  <si>
    <t>A00354484</t>
  </si>
  <si>
    <t>CADAVID MARIN</t>
  </si>
  <si>
    <t>ANTONIO JOSE</t>
  </si>
  <si>
    <t>A00145492</t>
  </si>
  <si>
    <t>CARDONA BUENAVENTURA</t>
  </si>
  <si>
    <t>JAIME EDUARDO</t>
  </si>
  <si>
    <t>A00358994</t>
  </si>
  <si>
    <t>CASTAÑO SALDARRIAGA</t>
  </si>
  <si>
    <t>MANUEL DAVID</t>
  </si>
  <si>
    <t>A00358687</t>
  </si>
  <si>
    <t>DE VARONA OSORIO</t>
  </si>
  <si>
    <t>GONZALO ANDRES</t>
  </si>
  <si>
    <t>A00349117</t>
  </si>
  <si>
    <t>ESTACIO RAMIREZ</t>
  </si>
  <si>
    <t>MARIA ALEJANDRA</t>
  </si>
  <si>
    <t>A00347950</t>
  </si>
  <si>
    <t>FIGUEROA AGUIRRE</t>
  </si>
  <si>
    <t>SANTIAGO</t>
  </si>
  <si>
    <t>A00233788</t>
  </si>
  <si>
    <t>GARCIA LOPEZ</t>
  </si>
  <si>
    <t>FELIPE</t>
  </si>
  <si>
    <t>GARCIA TOVAR</t>
  </si>
  <si>
    <t>DUVAN ALEXIS</t>
  </si>
  <si>
    <t>A00246380</t>
  </si>
  <si>
    <t>GIRALDO COBO</t>
  </si>
  <si>
    <t>MARISOL</t>
  </si>
  <si>
    <t>A00359178</t>
  </si>
  <si>
    <t>GIRALDO RUBIO</t>
  </si>
  <si>
    <t>JOHAN SEBASTIAN</t>
  </si>
  <si>
    <t>A00356210</t>
  </si>
  <si>
    <t>HERNANDEZ VALDERRMA</t>
  </si>
  <si>
    <t>JUAN DAVID</t>
  </si>
  <si>
    <t>A00359333</t>
  </si>
  <si>
    <t>MAYOR ALDANA</t>
  </si>
  <si>
    <t>JAIME ANDRES</t>
  </si>
  <si>
    <t>MORALES LOPEZ</t>
  </si>
  <si>
    <t>CRISTIAN ALEJANDRO</t>
  </si>
  <si>
    <t>A00355202</t>
  </si>
  <si>
    <t>OROZCO NUÑEZ</t>
  </si>
  <si>
    <t>JUAN ANDRES</t>
  </si>
  <si>
    <t>A00358374</t>
  </si>
  <si>
    <t>OSSA OSSA</t>
  </si>
  <si>
    <t>A00346243</t>
  </si>
  <si>
    <t>PELAEZ VALENCIA</t>
  </si>
  <si>
    <t>A00359137</t>
  </si>
  <si>
    <t>RESTREPO BONILLA</t>
  </si>
  <si>
    <t>A00354996</t>
  </si>
  <si>
    <t>RIVADENEIRA YAMA</t>
  </si>
  <si>
    <t>CHRISTIAN CAMILO</t>
  </si>
  <si>
    <t>A00359703</t>
  </si>
  <si>
    <t>RODRIGUEZ PINEDA</t>
  </si>
  <si>
    <t>JOSUE</t>
  </si>
  <si>
    <t>A00352296</t>
  </si>
  <si>
    <t>SATIZABAL TASCON</t>
  </si>
  <si>
    <t>A00359653</t>
  </si>
  <si>
    <t>SUAREZ BEJARANO</t>
  </si>
  <si>
    <t>A00358908</t>
  </si>
  <si>
    <t>VALDES OTERO</t>
  </si>
  <si>
    <t>MATEO</t>
  </si>
  <si>
    <t>A00355764</t>
  </si>
  <si>
    <t>VIVAS MANUNGA</t>
  </si>
  <si>
    <t>ANDRES CAMILO</t>
  </si>
  <si>
    <t>A00358393</t>
  </si>
  <si>
    <t>YUSUNGUAIRA LOPEZ</t>
  </si>
  <si>
    <t>Análisis de complejidad temporal</t>
  </si>
  <si>
    <t>Lleva a cabo de manera precisa y formal el análisis de complejidad temporal del algoritmo presentado, incluyendo análisis de cada línea de código indicando la cantidad de veces que se repite y el procedimiento formal para llegar a la función lo cual implica la suma de los valores calculados para cada línea. Describe el tiempo del algoritmo en términos del tamaño de la entrada y su expresión final está en notación asintótica ajustada a la función resultante del análisis.</t>
  </si>
  <si>
    <t>Lleva a cabo de manera formal el análisis de complejidad temporal del algoritmo presentado, incluyendo análisis de cada línea de código indicando la cantidad de veces que se repite de forma precisa para al menos el 75% de las líneas y el procedimiento para llegar a la función lo cual implica la suma de los valores calculados para cada línea. Describe el tiempo del algoritmo en términos del tamaño de la entrada y su expresión final está en notación asintótica ajustada a la función resultante del análisis.</t>
  </si>
  <si>
    <t>Lleva a cabo de manera formal el análisis de complejidad temporal del algoritmo presentado, incluyendo análisis de cada línea de código indicando la cantidad de veces que se repite de forma precisa para al menos el 50% de las líneas y el procedimiento para llegar a la función lo cual implica la suma de los valores calculados para cada línea. Describe el tiempo del algoritmo en términos del tamaño de la entrada y su expresión final está en notación asintótica ajustada a la función resultante del análisis.</t>
  </si>
  <si>
    <t>Lleva a cabo el análisis de complejidad temporal del algoritmo presentado, incluyendo análisis de cada línea de código indicando la cantidad de veces que se repite de forma precisa para al menos el 25% de las líneas. Su expresión final está en notación asintótica ajustada a la función resultante del análisis.</t>
  </si>
  <si>
    <t>Análisis de complejidad espacial</t>
  </si>
  <si>
    <t>Realiza un inventario de todas las estructuras de datos incluyendo todas las variables utilizadas por el algoritmo indicando el tamaño de cada una en términos de la cantidad de elementos atómicos que almacena y obteniendo finalmente una expresión en notación asintótica del espacio adicional utilizado</t>
  </si>
  <si>
    <t>Realiza un inventario de al menos el 75% las estructuras de datos incluyendo las variables utilizadas por el algoritmo indicando el tamaño de cada una en términos de la cantidad de elementos atómicos que almacena y obteniendo finalmente una expresión en notación asintótica del espacio adicional utilizado</t>
  </si>
  <si>
    <t>Realiza un inventario de al menos el 50% las estructuras de datos incluyendo las variables utilizadas por el algoritmo indicando el tamaño de cada una en términos de la cantidad de elementos atómicos que almacena y obteniendo finalmente una expresión en notación asintótica del espacio adicional utilizado</t>
  </si>
  <si>
    <t>Realiza un inventario de al menos el 25% las estructuras de datos incluyendo las variables utilizadas por el algoritmo indicando el tamaño de cada una en términos de la cantidad de elementos atómicos que almacena</t>
  </si>
  <si>
    <t>No presenta el análisis de complejidad espacial del algoritmo o el inventario incluye menos del 25% de las estructuras de datos</t>
  </si>
  <si>
    <t>Prueba de cota superior</t>
  </si>
  <si>
    <t>Lleva a cabo de manera precisa y correcta la prueba de cota superior, encontrando unas constantes c y n0 adecuadas y justificando su procedimiento.</t>
  </si>
  <si>
    <t>Lleva a cabo la prueba de cota superior, encontrando unas constantes c y n0 adecuadas pero no justifica totalmente su procedimiento.</t>
  </si>
  <si>
    <t>Lleva a cabo la prueba de cota superior, encontrando unas constantes c y n0 adecuadas pero no justifica su procedimiento o dicha justificación es incorrecta.</t>
  </si>
  <si>
    <t>Lleva a cabo la prueba de cota superior, encontrando una de las dos constantes.</t>
  </si>
  <si>
    <t>No lleva a cabo la prueba de cota superior.</t>
  </si>
  <si>
    <t>Definición de Tipo Abstractos de Datos</t>
  </si>
  <si>
    <t>Define correctamente el TAD a utilizarse, incluyendo, de manera correcta y completa todos sus componentes (nombre, descripción del objeto abstracto, invariante, y declaración de operaciones, con nombre, tipo de entradas y tipo de salida).</t>
  </si>
  <si>
    <t>Define el TAD incluyendo al menos un 75% de sus componentes especificados de manera correcta.</t>
  </si>
  <si>
    <t>Define el TAD incluyendo al menos un 50% de sus componentes especificados de manera correcta.</t>
  </si>
  <si>
    <t>Define el TAD incluyendo al menos un 25% de sus componentes especificados de manera correcta.</t>
  </si>
  <si>
    <t>Define el TAD incluyendo menos del 25% de sus componentes especificados de manera correcta.</t>
  </si>
  <si>
    <t>Veredicto Juez en línea</t>
  </si>
  <si>
    <t>El código es aceptado por el juez en línea</t>
  </si>
  <si>
    <t>El código no es aceptado por el juez en línea</t>
  </si>
  <si>
    <t>Salida Entregada vs Salida Esperada</t>
  </si>
  <si>
    <t>Ante la entrada entregada, el programa retorna una salida que es igual al menos en un 90% de la salida (correcta) esperada (entre 90% y 100%).</t>
  </si>
  <si>
    <t>Ante la entrada entregada, el programa retorna una salida que es igual al menos en un 76% de la salida (correcta) esperada (entre 76% y 90%).</t>
  </si>
  <si>
    <t>Ante la entrada entregada, el programa retorna una salida que es igual al menos en un 60% de la salida (correcta) esperada (entre 60% y 76%).</t>
  </si>
  <si>
    <t>Ante la entrada entregada, el programa retorna una salida que es igual al menos en un 20% de la salida (correcta) esperada (entre 20% y 60%).</t>
  </si>
  <si>
    <t>Ante la entrada entregada, el programa retorna una salida que es igual en menos de un 20% a la salida (correcta) esperada (entre 0% y 20%).</t>
  </si>
  <si>
    <t>Entrada CP6</t>
  </si>
  <si>
    <t>Entrada CP7</t>
  </si>
  <si>
    <t>Entrada CP8</t>
  </si>
  <si>
    <t>Entrada CP9</t>
  </si>
  <si>
    <t>Entrada CP10</t>
  </si>
  <si>
    <t>Manejo de Tablas Hash</t>
  </si>
  <si>
    <t>Para todos los ingresos, completa correctamente la tabla hash, calculando el valor entero resultado de convertir el identificador en representación Radix-5 para posteriormente calcular el h.</t>
  </si>
  <si>
    <t>Para al menos un 75% de los ingresos, completa correctamente la tabla hash, calculando el valor entero resultado de convertir el identificador en representación Radix-5 para posteriormente calcular el h.</t>
  </si>
  <si>
    <t>Para al menos un 50% de los ingresos, completa correctamente la tabla hash, calculando el valor entero resultado de convertir el identificador en representación Radix-5 para posteriormente calcular el h.</t>
  </si>
  <si>
    <t>Para al menos un 25% de los ingresos, completa correctamente la tabla hash, calculando el valor entero resultado de convertir el identificador en representación Radix-5 para posteriormente calcular el h.</t>
  </si>
  <si>
    <t>Para menos de un 25% de los ingresos, completa correctamente la tabla hash, calculando el valor entero resultado de convertir el identificador en representación Radix-5 para posteriormente calcular el h.</t>
  </si>
  <si>
    <t>Seguimiento al Build-Max-Heap</t>
  </si>
  <si>
    <t>Dibuja correctamente el árbol binario que representa el montículo y el arreglo para cada paso del método Build-Max-Heap.</t>
  </si>
  <si>
    <t>Dibuja correctamente al menos el 75% del árbol binario que representa el montículo y el arreglo para cada paso del método Build-Max-Heap.</t>
  </si>
  <si>
    <t>Dibuja correctamente al menos el 50% del árbol binario que representa el montículo y el arreglo para cada paso del método Build-Max-Heap.</t>
  </si>
  <si>
    <t>Dibuja correctamente al menos el 25% del árbol binario que representa el montículo y el arreglo para cada paso del método Build-Max-Heap.</t>
  </si>
  <si>
    <t>Dibuja correctamente menos del 25% del árbol binario que representa el montículo y el arreglo para cada paso del método Build-Max-Heap.</t>
  </si>
  <si>
    <t>Seguimiento al Heapsort</t>
  </si>
  <si>
    <t>Dibuja correctamente el árbol binario que representa el montículo y el arreglo para cada paso del método Heapsort.</t>
  </si>
  <si>
    <t>Dibuja correctamente al menos el 75% del árbol binario que representa el montículo y el arreglo para cada paso del método Heapsort.</t>
  </si>
  <si>
    <t>Dibuja correctamente al menos el 50% del árbol binario que representa el montículo y el arreglo para cada paso del método Heapsort.</t>
  </si>
  <si>
    <t>Dibuja correctamente al menos el 25% del árbol binario que representa el montículo y el arreglo para cada paso del método Heapsort.</t>
  </si>
  <si>
    <t>Dibuja correctamente menos del 25% del árbol binario que representa el montículo y el arreglo para cada paso del método Heapsort.</t>
  </si>
  <si>
    <t>Total sin retraso</t>
  </si>
  <si>
    <t>Retraso</t>
  </si>
  <si>
    <t>Representación de grafos con matrices de incidencias</t>
  </si>
  <si>
    <t>Representa correctamente toda la matriz de incidencias.</t>
  </si>
  <si>
    <t>Representa correctamente al menos un 75% de la matriz de incidencias.</t>
  </si>
  <si>
    <t>Representa correctamente al menos un 50% de la matriz de incidencias.</t>
  </si>
  <si>
    <t>Representa correctamente al menos un 25% de la matriz de incidencias.</t>
  </si>
  <si>
    <t>Representa correctamente menos de un 25% de la matriz de incidencias.</t>
  </si>
  <si>
    <t>Representación de grafos con matrices de adyacencias</t>
  </si>
  <si>
    <t>Representa correctamente toda la matriz de adyacencias.</t>
  </si>
  <si>
    <t>Representa correctamente al menos un 75% de la matriz de adyacencias.</t>
  </si>
  <si>
    <t>Representa correctamente al menos un 50% de la matriz de adyacencias.</t>
  </si>
  <si>
    <t>Representa correctamente al menos un 25% de la matriz de adyacencias.</t>
  </si>
  <si>
    <t>Representa correctamente menos de un 25% de la matriz de adyacencias.</t>
  </si>
  <si>
    <t>Dibuja correctamente todo el grafo.</t>
  </si>
  <si>
    <t>Dibuja correctamente al menos un 75% del grafo.</t>
  </si>
  <si>
    <t>Dibuja correctamente al menos un 50% del grafo.</t>
  </si>
  <si>
    <t>Dibuja correctamente al menos un 25% del grafo.</t>
  </si>
  <si>
    <t>Dibuja correctamente menos de un 25% del grafo.</t>
  </si>
  <si>
    <t>Característica del grafo</t>
  </si>
  <si>
    <t>Da la definición correcta sobre grafos que representa lo solicitado en el enunciado en al menos un 90%</t>
  </si>
  <si>
    <t>Aunque no da la definición exacta sobre grafos que representa lo solicitado en el enunciado, da una explicación clara entre el 76% y el 89%.</t>
  </si>
  <si>
    <t>Aunque no da la definición exacta sobre grafos que representa lo solicitado en el enunciado, da una explicación clara entre el 60% y el 75%.</t>
  </si>
  <si>
    <t>Aunque no da la definición exacta sobre grafos que representa lo solicitado en el enunciado, da una explicación clara entre el 26% y 59%.</t>
  </si>
  <si>
    <t>La definición dada es incorrecta o apenas acierta en un 25% o menos.</t>
  </si>
  <si>
    <t xml:space="preserve">Indica correctamente el tipo de grafo a utilizar para el modelamiento del problema y enumera en al menos un 90% sus características. Señala correctamente lo que serían los vértices y las aristas. </t>
  </si>
  <si>
    <t xml:space="preserve">Indica correctamente el tipo de grafo a utilizar para el modelamiento del problema y enumera entre el 76% y el 89% de sus características. Señala correctamente lo que serían los vértices y las aristas. </t>
  </si>
  <si>
    <t xml:space="preserve">Indica correctamente el tipo de grafo a utilizar para el modelamiento del problema y enumera entre el 60% y el 75% de sus características. Señala correctamente lo que serían los vértices y las aristas. </t>
  </si>
  <si>
    <t>Indica  el tipo de grafo a utilizar para el modelamiento del problema pero tan sólo enumera entre el 26% y 59% de sus características de manera correcta. No indica adecuadamente qué podrían representar los vértices y las aristas.</t>
  </si>
  <si>
    <t>No indica correctamente el tipo de grafo a utilizar. Enumera al menos el 25% de sus características de manera adecuada. No indica correctamente qué podrían representar los vértices y las aristas.</t>
  </si>
  <si>
    <t>E</t>
  </si>
  <si>
    <t>F</t>
  </si>
  <si>
    <t>Seguimiento al Algoritmo de Kruskal o Prim</t>
  </si>
  <si>
    <t>Elige correctamente el algoritmo y realiza en al menos un 90% el seguimiento agregando las aristas al árbol recubridor mínimo y calculando las distancia total.</t>
  </si>
  <si>
    <t>Elige correctamente el algoritmo y realiza entre el 76% y el 89% seguimiento agregando las aristas al árbol recubridor mínimo y calculando las distancia total.</t>
  </si>
  <si>
    <t>Elige correctamente el algoritmo y realiza entre el 60% y el 75% del seguimiento agregando las aristas al árbol recubridor mínimo y calculando las distancia total.</t>
  </si>
  <si>
    <t>Elige correctamente el algoritmo y realiza entre el 26% y 59% del seguimiento agregando las aristas al árbol recubridor mínimo y calculando las distancia total.</t>
  </si>
  <si>
    <t>Elige correctamente el algoritmo y realiza en un 25% o menos el seguimiento agregando las aristas al árbol recubridor mínimo y calculando las distancia total.</t>
  </si>
  <si>
    <t>Seguimiento Prim</t>
  </si>
  <si>
    <t>Seguimiento Kruskal</t>
  </si>
  <si>
    <t>Seguimiento al Algoritmo Dijkstra</t>
  </si>
  <si>
    <t>En al menos el 90%, realiza correctamente el seguimiento al algoritmo mostrando el estado de las estructuras apropiadas.</t>
  </si>
  <si>
    <t>Entre el 76% y el 89% realiza correctamente el seguimiento al algoritmo mostrando el estado de las estructuras apropiadas.</t>
  </si>
  <si>
    <t>Entre el 60% y el 75% realiza correctamente el seguimiento al algoritmo mostrando el estado de las estructuras apropiadas.</t>
  </si>
  <si>
    <t>Entre el 26% y 59% realiza correctamente el seguimiento al algoritmo mostrando el estado de las estructuras apropiadas.</t>
  </si>
  <si>
    <t>En un 25% o menos realiza correctamente el seguimiento al algoritmo mostrando el estado de las estructuras apropiadas.</t>
  </si>
  <si>
    <t>Seguimiento al Algoritmo Floyd-Warshall</t>
  </si>
  <si>
    <t>En al menos el 90%, realiza correctamente el seguimiento al algoritmo construyendo adecuadamente las matrices de caminos mínimos entre vértices por iteración.</t>
  </si>
  <si>
    <t>Entre el 76% y el 89% realiza correctamente el seguimiento al algoritmo construyendo adecuadamente las matrices de caminos mínimos entre vértices por iteración.</t>
  </si>
  <si>
    <t>Entre el 60% y el 75% realiza correctamente el seguimiento al algoritmo construyendo adecuadamente las matrices de caminos mínimos entre vértices por iteración.</t>
  </si>
  <si>
    <t>Entre el 26% y 59% realiza correctamente el seguimiento al algoritmo construyendo adecuadamente las matrices de caminos mínimos entre vértices por iteración.</t>
  </si>
  <si>
    <t>En un 25% o menos realiza correctamente el seguimiento al algoritmo construyendo adecuadamente las matrices de caminos mínimos entre vértices por iteración.</t>
  </si>
  <si>
    <t>Análisis</t>
  </si>
  <si>
    <t>Fase 1. Identificación del problema</t>
  </si>
  <si>
    <t>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t>
  </si>
  <si>
    <t>Desarrolla de forma completa y correcta al menos 2 de los siguientes elementos: (1) descripción apropiada del contexto problemático -identificando causas y síntomas- (2) identificación y definición concreta y sin ambigüedad del problema (3) especificación de los requerimientos funcionales asociados con las necesidades planteadas en el enunciado</t>
  </si>
  <si>
    <t>Desarrolla de forma completa y correcta al menos 1 de los siguientes elementos y de forma parcial los demás: (1) descripción apropiada del contexto problemático -identificando causas y síntomas- (2) identificación y definición concreta y sin ambigüedad del problema (3) especificación de los requerimientos funcionales asociados con las necesidades planteadas en el enunciado</t>
  </si>
  <si>
    <t>Desarrolla de forma parcial los siguientes tres elementos: (1) descripción apropiada del contexto problemático -identificando causas y síntomas- (2) identificación y definición concreta y sin ambigüedad del problema (3) especificación de los requerimientos funcionales asociados con las necesidades planteadas en el enunciado</t>
  </si>
  <si>
    <t>No desarrolla de forma suficientemente clara y precisa: la definición del problema, la descripción del contexto ni los requerimientos funcionales</t>
  </si>
  <si>
    <t>Evidencia los resultados la búsqueda incluyendo en su informe suficientes elementos que permiten conocer diversas aproximaciones al problema (mínimo 7 alternativas relacionadas) así como elementos teóricos y prácticos relacionados (al menos 3 elementos relacionados). Incluye la referencia de cada una de las fuentes de donde obtuvo la información (al menos 3 fuentes diferentes)</t>
  </si>
  <si>
    <t>Evidencia los resultados la búsqueda incluyendo en su informe suficientes elementos que permiten conocer diversas aproximaciones al problema (mínimo 5 alternativas relacionadas) así como elementos teóricos y prácticos relacionados (al menos 1 elemento relacionado). Incluye la referencia de cada una de las fuentes de donde obtuvo la información (al menos 2 fuentes diferentes)</t>
  </si>
  <si>
    <t>Evidencia los resultados la búsqueda incluyendo en su informe suficientes elementos que permiten conocer diversas aproximaciones al problema (mínimo 3 alternativas relacionadas) así como elementos teóricos y prácticos relacionados (al menos 1 elemento relacionado). Incluye la referencia de cada una de las fuentes de donde obtuvo la información (al menos 1 fuente)</t>
  </si>
  <si>
    <t>Evidencia los resultados la búsqueda incluyendo en su informe suficientes elementos que permiten conocer diversas aproximaciones al problema (mínimo 2 alternativas relacionadas)</t>
  </si>
  <si>
    <t>Evidencia menos de 2 aproximaciones al problema o no evidencia recopilación de la información</t>
  </si>
  <si>
    <t>Fase 3. Búsqueda de soluciones creativas</t>
  </si>
  <si>
    <t>Con base tanto en la información recopilada y alguna técnica de generación de ideas presenta al menos 7 alternativas de solución creativa. La técnica de generación de ideas es indicada y descrita brevemente. Las alternativas creativas estan enriquecidas con ideas propias.</t>
  </si>
  <si>
    <t>Con base tanto en la información recopilada y alguna técnica de generación de ideas presenta al menos 5 alternativas de solución creativa. La técnica de generación de ideas es indicada y descrita brevemente. Las alternativas creativas estan enriquecidas con ideas propias</t>
  </si>
  <si>
    <t>Con base tanto en la información recopilada y alguna técnica de generación de ideas presenta al menos 3 alternativas de solución creativa. Las alternativas creativas estan enriquecidas con ideas propias</t>
  </si>
  <si>
    <t>Con base tanto en la información recopilada y alguna técnica de generación de ideas presenta al menos 2 alternativas de solución</t>
  </si>
  <si>
    <t>Presenta menos de 2 alternativas de solución</t>
  </si>
  <si>
    <t>Fase 4. Transición de la formulación de ideas a los diseños preliminares</t>
  </si>
  <si>
    <t>Documenta (explica y justifica) apropiadamente el descarte de ideas no viables. Las ideas no descartadas deben ser más que las que finalmente serán seleccionadas. Formula un diseño preliminar por cada una de las ideas no descartadas. El diseño aunque es preliminar permite conocer mayor información sobre cada una de las ideas</t>
  </si>
  <si>
    <t>Documenta apropiadamente el descarte de ideas no viables. Las ideas no descartadas deben ser más que las que finalmente serán seleccionadas. Formula un diseño preliminar por cada una de las ideas no descartadas, aunque el diseño presentado no las completa suficientemente</t>
  </si>
  <si>
    <t>Las ideas no descartadas deben ser más que las que finalmente serán seleccionadas. Formula un diseño preliminar por cada una de las ideas no descartadas, aunque el diseño presentado no las completa suficientemente</t>
  </si>
  <si>
    <t>Formula un diseño preliminar por cada una de las ideas a evaluar en la siguiente etapa, aunque el diseño presentado no las completa suficientemente</t>
  </si>
  <si>
    <t>No presenta un diseño preliminar de las ideas a evaluar mas adelante</t>
  </si>
  <si>
    <t>Fase 5. Evaluación y selección de la mejor solución</t>
  </si>
  <si>
    <t>Define criterios para evaluar las ideas. Explica en qué consiste cada criterio y todas las escalas que puede tener una alternativa evaluada con ese criterio. Evalua cada idea con base en dicho criterio y asigna un resultado de esa evaluación. Totaliza la evaluación para conocer, con base en los criterios elegidos, cuál o cuáles son las ideas que serán implementadas</t>
  </si>
  <si>
    <t>Define criterios para evaluar las ideas. Evalua cada idea con base en dicho criterio y asigna un resultado de esa evaluación. Totaliza la evaluación para conocer, con base en los criterios elegidos, cuál o cuáles son las ideas que serán implementadas</t>
  </si>
  <si>
    <t>Evalúa las ideas que se tienen hasta el momento bajo criterios que no son totalmente claros y selecciona la(s) mejor(es) ideas de acuerdo con esta evaluación</t>
  </si>
  <si>
    <t>Selecciona la(s) idea(s) sin justificar claramente las razones de la selección</t>
  </si>
  <si>
    <t>No hace evaluación ni selección de mejores ideas</t>
  </si>
  <si>
    <t>Fase 6. Preparación de informes y especificaciones. Diseño de diagrama de clases</t>
  </si>
  <si>
    <t>Diseño del diagrama de clases de la solución</t>
  </si>
  <si>
    <t>Modela todos los conceptos y sus relaciones necesarios para dar solución al problema, incluye en cada concepto y relación la información detallada necesaria para modelar adecuadamente la solución y cumple con la notación propia del lenguaje en que está soportado</t>
  </si>
  <si>
    <t>Se modelan todos los conceptos y relaciones para dar solución al problema e incluyen adecuadamente los detalles propios de cada concepto y relación aunque no se utlice completamente la notación apropiada</t>
  </si>
  <si>
    <t>Se modela al menos el 50% de los conceptos y relaciones que dan solución al problema, así como también el 50% de los detalles de cada uno de ellos</t>
  </si>
  <si>
    <t>Se modela al menos el 50% de los conceptos y relaciones que dan solución al problema aunque se describa menos del 50% de los detalles de cada uno de ellos</t>
  </si>
  <si>
    <t>El modelo entregado no cumple suficientemente con ninguna de los condiciones planteadas</t>
  </si>
  <si>
    <t>Pseudcódigo de los algoritmos mas relevantes</t>
  </si>
  <si>
    <t>Presenta de forma clara y correcta el pseudocódigo de los 4 algoritmos mas relevantes que se implementarán en la solución</t>
  </si>
  <si>
    <t>Presenta de forma el pseudocódigo de los 3 algoritmos mas relevantes que se implementarán en la solución</t>
  </si>
  <si>
    <t>Presenta de forma el pseudocódigo de los 2 algoritmos mas relevantes que se implementarán en la solución</t>
  </si>
  <si>
    <t>Presenta de forma el pseudocódigo de uno (1) de los algoritmos mas relevantes que se implementarán en la solución</t>
  </si>
  <si>
    <t>No presenta el pseudocódigo de ninguno de los algoritmos mas relevantes de la solución</t>
  </si>
  <si>
    <t>Diseña para cada uno de los 4 algoritmos relevantes al menos tres casos de prueba para verificar su correcto funcionamiento (uno estándar, uno que pruebe casos límite y otro interesante) cumpliendo con el formato donde se especifica la clase, el método a probar, el escenario, las entradas y la salida esperada</t>
  </si>
  <si>
    <t>Diseña para cada algoritmo relevante al menos dos casos de prueba para verificar su correcto funcionamiento (uno estándar y otro interesante) cumpliendo con el formato donde se especifica la clase, el método a probar, el escenario, las entradas y la salida esperada</t>
  </si>
  <si>
    <t>Diseña para cada algoritmo relevante al menos un caso de prueba para verificar su correcto funcionamiento (uno estándar y otro interesante) en un formato que permita implementar las pruebas sin ambigüedad</t>
  </si>
  <si>
    <t>Diseña al menos un caso de prueba para al menos el 40% de los algoritmos relevantes de la solución</t>
  </si>
  <si>
    <t>No diseña casos de prueba o lo hace para menos del 40% de los algoritmos relevantes de la solución</t>
  </si>
  <si>
    <t>Lleva a cabo de manera precisa y formal el análisis de complejidad temporal de al menos los 4 algoritmos mas relevantes de la solución, incluyendo análisis de cada línea de código, procedimiento formal para llegar a la función que describe el tiempo del algoritmo en términos de la entrada y su expresión en notación asintótica</t>
  </si>
  <si>
    <t>Lleva a cabo de manera precisa y formal el análisis de complejidad temporal de al menos los 3 algoritmos mas relevantes de la solución, incluyendo el procedimiento formal para llegar a la función de tamaño de entrada vs tiempo</t>
  </si>
  <si>
    <t>Lleva a cabo de manera precisa y formal el análisis de complejidad temporal de al menos los 2 algoritmos mas relevantes de la solución, incluyendo el procedimiento formal para llegar a la función de tamaño de entrada vs tiempo</t>
  </si>
  <si>
    <t>Lleva a cabo de manera precisa y formal el análisis de complejidad temporal de al menos uno (1) de los algoritmos mas relevantes de la solución</t>
  </si>
  <si>
    <t>No presenta el análisis de complejidad temporal de ningún algoritmo relevante de la solución</t>
  </si>
  <si>
    <t>Realiza un inventario de las estructuras de datos utilizadas por cada algoritmo relevante indicando el tamaño de cada una y obteniendo finalmente una expresión en notación asintótica del espacio adicional utilizado</t>
  </si>
  <si>
    <t>Realiza un inventario de las estructuras de datos utilizadas para al menos el 70% de los algoritmos relevantes indicando el tamaño de cada una y obteniendo finalmente una expresión en notación asintótica del espacio adicional utilizado</t>
  </si>
  <si>
    <t>Realiza un inventario de las estructuras de datos utilizadas para al menos el 50% de los algoritmos relevantes indicando el tamaño de cada una y obteniendo finalmente una expresión que describa el espacio adicional utilizado</t>
  </si>
  <si>
    <t>Realiza un inventario de las estructuras de datos utilizadas para al menos uno (1) de los algoritmos mas relevantes indicando el tamaño de cada una</t>
  </si>
  <si>
    <t>No presenta el análisis de complejidad espacial de ningún algoritmo relevante de la solución</t>
  </si>
  <si>
    <t>7. Implementación del diseño</t>
  </si>
  <si>
    <t>Inglés en codificación</t>
  </si>
  <si>
    <t>Los identificadores y los comentarios en el código fuente están definidos en su totalidad en inglés</t>
  </si>
  <si>
    <t>Los identificadores y los comentarios en el código fuente están definidos al menos en un 70% en inglés</t>
  </si>
  <si>
    <t>Los identificadores y los comentarios en el código fuente están definidos al menos en un 50% en inglés</t>
  </si>
  <si>
    <t>Los identificadores y los comentarios en el código fuente están definidos al menos en un 25% en inglés</t>
  </si>
  <si>
    <t>Los identificadores y los comentarios en el código fuente están definidos en inglés en menos del 25%</t>
  </si>
  <si>
    <t>Uso de un sistema de control de versiones</t>
  </si>
  <si>
    <t>El proyecto ha sido desarrollado utilizando un sistema de control de versiones y se evidencia las continuas contribuciones (de todos los archivos del desarrollo -análisis, diseño, implementación y reporte del método de la ingeniería-) de los colaboradores (que deben ser todos los integrantes del grupo) desde el inicio del mismo hasta la fecha de entrega</t>
  </si>
  <si>
    <t>El proyecto ha sido desarrollado utilizando un sistema de control de versiones y se evidencia las continuas contribuciones (de todos los archivos del diseño y la implementación) de los colaboradores (que deben ser todos los integrantes del grupo) desde el inicio del mismo hasta la fecha de entrega</t>
  </si>
  <si>
    <t>El proyecto ha sido desarrollado utilizando un sistema de control de versiones y se evidencia las continuas contribuciones (de todos los archivos del diseño y la implementación) de los colaboradores (que deben ser al menos dos de los integrantes del grupo) desde el inicio del mismo hasta la fecha de entrega</t>
  </si>
  <si>
    <t>El proyecto ha sido desarrollado utilizando un sistema de control de versiones y se evidencia las continuas contribuciones (de todos los archivos de la implementación) de los colaboradores (que debe ser al menos uno de los integrantes del grupo) desde el inicio del mismo hasta la fecha de entrega</t>
  </si>
  <si>
    <t>No hay evidencia de que el proyecto fue desarrollado utilizando un sistema de control de versiones</t>
  </si>
  <si>
    <t>Algoritmos</t>
  </si>
  <si>
    <t>Cada uno de los algoritmos planteados para dar solución al problema concreto funciona correctamente. Incluye pruebas unitarias automáticas, con casos interesantes para verificar cada uno</t>
  </si>
  <si>
    <t>Al menos el 70% de los algoritmos planteados para dar solución al problema concreto funciona correctamente. Incluye pruebas unitarias automáticas para verificar cada uno</t>
  </si>
  <si>
    <t>Al menos el 50% de los algoritmos planteados para dar solución al problema concreto funciona correctamente. Incluye pruebas unitarias automáticas</t>
  </si>
  <si>
    <t>Al menos el 25% de los algoritmos planteados para dar solución al problema concreto funciona correctamente</t>
  </si>
  <si>
    <t>Menos del 25% de los algoritmos planteados para dar solución al problema concreto funciona correctamente</t>
  </si>
  <si>
    <t>Programa completo</t>
  </si>
  <si>
    <t>El programa ofrece solución a al menos el 70% de las necesidades planteadas en el enunciado</t>
  </si>
  <si>
    <t>El programa ofrece solución a al menos el 50% de las necesidades planteadas en el enunciado</t>
  </si>
  <si>
    <t>El programa ofrece solución a al menos el 25% de las necesidades planteadas en el enunciado</t>
  </si>
  <si>
    <t>El programa ofrece solución a menos del 25% de las necesidades planteadas en el enunciado</t>
  </si>
  <si>
    <t>Interfaz gráfica en JavaFX o lenguaje diferente de Java (Bonus)</t>
  </si>
  <si>
    <t>La interfaz gráfica ha sido desarrollada completamente en JavaFX o la implementación se desarrollo completamente en un lenguaje de programación diferente de Java que todos los integrantes del grupo manejan</t>
  </si>
  <si>
    <t>La interfaz gráfica no utiliza JavaFX ni el lenguaje utilizado en la implementación es diferente de Java</t>
  </si>
  <si>
    <t>Prom</t>
  </si>
  <si>
    <t>Escribió correctamente un programa en Java que permite contar cuantas líneas se ejecutan de acuerdo con el tamaño de la entrada</t>
  </si>
  <si>
    <t>Sub Total</t>
  </si>
  <si>
    <t>Hizo pruebas y graficó la cantidad de instrucciones que el programa entrega como salida para cada una de las entradas indicadas en el enunciado (de 10 hasta 10 millones)</t>
  </si>
  <si>
    <t>Con base en la gráfica anterior obtuvo una función (utilizando regresión lineal manual o en Excel o algún programa similar) que modele la curva resultante</t>
  </si>
  <si>
    <t>Alg1</t>
  </si>
  <si>
    <t>Alg2</t>
  </si>
  <si>
    <t>Alg3</t>
  </si>
  <si>
    <t>Alg4</t>
  </si>
  <si>
    <t>Alg5</t>
  </si>
  <si>
    <t>Alg6</t>
  </si>
  <si>
    <t>A00045564</t>
  </si>
  <si>
    <t>ABONIA ARARAT</t>
  </si>
  <si>
    <t>SAMUEL STIVEN</t>
  </si>
  <si>
    <t>A00024100</t>
  </si>
  <si>
    <t>BEJARANO GUERRERO</t>
  </si>
  <si>
    <t>BRAYAN GUILLERMO</t>
  </si>
  <si>
    <t>A00021016</t>
  </si>
  <si>
    <t>BERNAL TOVAR</t>
  </si>
  <si>
    <t>STEVEN</t>
  </si>
  <si>
    <t>A00042960</t>
  </si>
  <si>
    <t>COLINA ECHEVERRY</t>
  </si>
  <si>
    <t>JOAN DAVID</t>
  </si>
  <si>
    <t>A00154308</t>
  </si>
  <si>
    <t>CRUCES VIDAL</t>
  </si>
  <si>
    <t>LUIS FERNANDO</t>
  </si>
  <si>
    <t>A00293252</t>
  </si>
  <si>
    <t>DIAZ MONSALVE</t>
  </si>
  <si>
    <t>A00062908</t>
  </si>
  <si>
    <t>FERNANDEZ MOLANO</t>
  </si>
  <si>
    <t>CLAUDIA MARCELA</t>
  </si>
  <si>
    <t>A00046452</t>
  </si>
  <si>
    <t>FRANCO CALPA</t>
  </si>
  <si>
    <t>LEONARDO</t>
  </si>
  <si>
    <t>A00017688</t>
  </si>
  <si>
    <t>GOMEZ REY</t>
  </si>
  <si>
    <t>ALVARO ANDRES</t>
  </si>
  <si>
    <t>A00042968</t>
  </si>
  <si>
    <t>GONZALEZ CARDONA</t>
  </si>
  <si>
    <t>ANDRES FELIPE</t>
  </si>
  <si>
    <t>A00048380</t>
  </si>
  <si>
    <t>GUTIERREZ BOLAÑOS</t>
  </si>
  <si>
    <t>A00022268</t>
  </si>
  <si>
    <t>JARAMILLO CUERVO</t>
  </si>
  <si>
    <t>A00293352</t>
  </si>
  <si>
    <t>LIEVANO SOLIS</t>
  </si>
  <si>
    <t>JORGE ELIECER</t>
  </si>
  <si>
    <t>A00309928</t>
  </si>
  <si>
    <t>MARIN CERON</t>
  </si>
  <si>
    <t>A00077524</t>
  </si>
  <si>
    <t>MARTINEZ VARGAS</t>
  </si>
  <si>
    <t>FRANCISCO JAVIER</t>
  </si>
  <si>
    <t>A00049148</t>
  </si>
  <si>
    <t>MEJIA TRUJILLO</t>
  </si>
  <si>
    <t>JEISON DAVID</t>
  </si>
  <si>
    <t>A00048408</t>
  </si>
  <si>
    <t>MUÑOZ MUÑOZ</t>
  </si>
  <si>
    <t>A00045508</t>
  </si>
  <si>
    <t>OROZCO OSPINA</t>
  </si>
  <si>
    <t>JAIVER ANDRES</t>
  </si>
  <si>
    <t>A00049132</t>
  </si>
  <si>
    <t>OSORIO SANCHEZ</t>
  </si>
  <si>
    <t>MIGUEL ANGEL</t>
  </si>
  <si>
    <t>A00014092</t>
  </si>
  <si>
    <t>QUICENO GALLEGO</t>
  </si>
  <si>
    <t>A00021572</t>
  </si>
  <si>
    <t>RAMIREZ HORMIGA</t>
  </si>
  <si>
    <t>ANDERSON STEVEN</t>
  </si>
  <si>
    <t>A00030124</t>
  </si>
  <si>
    <t>SANCHEZ MELO</t>
  </si>
  <si>
    <t>JESSICA ALEJANDRA</t>
  </si>
  <si>
    <t>A00045588</t>
  </si>
  <si>
    <t>VARGAS COLORADO</t>
  </si>
  <si>
    <t>MARIA PAULA</t>
  </si>
  <si>
    <t>Aplicación del Método de la Ingeniería para la solución del problema</t>
  </si>
  <si>
    <t xml:space="preserve">Desarrolla de manera completa y correcta cada una de las fases del Método de la Ingeniería para dar solución al problema. </t>
  </si>
  <si>
    <t>Desarrolla cada una de las fases del Método de la Ingeniería para dar solución al problema. Al menos un 70% de los componentes desarrollados en cada fase es claro, conciso y correcto.</t>
  </si>
  <si>
    <t>Desarrolla al menos un 70% de las fases del Método de la Ingeniería para dar solución al problema. Al menos un 70% de los componentes desarrollados en cada fase es claro, conciso y correcto.</t>
  </si>
  <si>
    <t>Desarrolla al menos un 70% de las fases del Método de la Ingeniería para dar solución al problema. Al menos un 50% de los componentes desarrollados en cada fase es claro, conciso y correcto.</t>
  </si>
  <si>
    <t>Desarrolla menos de un 50% de las fases del Método de la Ingeniería para dar solución al problema. Menos de un 50% de los componentes desarrollados en cada fase es correcto.</t>
  </si>
  <si>
    <t>PSP 0</t>
  </si>
  <si>
    <t>Medición del tiempo</t>
  </si>
  <si>
    <t>Mide el tiempo de cada fase de desarrollo. Los tiempos reportados en cada una de las etapas son consistentes en al menos un 70%.</t>
  </si>
  <si>
    <t>Mide el tiempo de al menos un 70% de las fases de desarrollo. Los tiempos reportados en cada una de las etapas son consistentes en al menos un 50%.</t>
  </si>
  <si>
    <t>Mide el tiempo de al menos un 50% de las fases de desarrollo. Los tiempos reportados en cada una de las etapas son consistentes en al menos un 25%.</t>
  </si>
  <si>
    <t>Mide el tiempo de menos del 25% de las fases de desarrollo. Los tiempos reportados en cada una de las etapas son consistentes en en menos de un 25%.</t>
  </si>
  <si>
    <t>Registro de defectos</t>
  </si>
  <si>
    <t>Registra los defectos y el tiempo de su reparación. La cantidad de defectos y el tiempo tomado para cada uno es consistente en al menos un 70%.</t>
  </si>
  <si>
    <t>Registra al menos un 70% de los defectos y el tiempo de su reparación. La cantidad de defectos y el tiempo tomado para cada uno es consistente con al menos un 50%.</t>
  </si>
  <si>
    <t>Registra al menos un 50% de los defectos y el tiempo de su reparación. La cantidad de defectos y el tiempo tomado para cada uno es consistente con al menos un 25%.</t>
  </si>
  <si>
    <t>Registra menos de un 25% de los defectos y el tiempo de su reparación. La cantidad de defectos y el tiempo tomado para cada uno es consistente con menos de un 25%.</t>
  </si>
  <si>
    <t>Registro de comentarios</t>
  </si>
  <si>
    <t>Registra comentarios que resumen las actividades realizadas en al menos un 70% de las etapas.</t>
  </si>
  <si>
    <t>Registra comentarios que resumen las actividades realizadas en al menos un 50% de las etapas.</t>
  </si>
  <si>
    <t>Registra comentarios que resumen las actividades realizadas en al menos un 25% de las etapas.</t>
  </si>
  <si>
    <t>Registra comentarios que resumen las actividades realizadas en menos de un 25% de las etapas.</t>
  </si>
  <si>
    <t>Definición de Tipos Abstractos de Datos</t>
  </si>
  <si>
    <t>Define todos los TAD a utilizarse, incluyendo, de manera correcta y completa todos sus componentes (nombre,
descripción del objeto abstracto, invariante, y declaración de operaciones, con nombre, entradas y salida).</t>
  </si>
  <si>
    <t>Define todos los TAD a utilizarse, incluyendo, al menos un 70% de sus componentes desarrollados de manera correcta.</t>
  </si>
  <si>
    <t>Define al menos el 70% de los TAD a utilizarse, incluyendo, al menos un 50% de sus componentes desarrollados de manera correcta.</t>
  </si>
  <si>
    <t>Define al menos el 50% de los TAD a utilizarse, incluyendo, al menos un 25% de sus componentes desarrollados de manera correcta.</t>
  </si>
  <si>
    <t>Define menos del 25% de los TAD a utilizarse, incluyendo, menos de un 25% de sus componentes desarrollados de manera correcta.</t>
  </si>
  <si>
    <t>Diseño de diagramas de clase</t>
  </si>
  <si>
    <t>Modela todos los conceptos y relaciones necesarias para dar solución al problema, incluyendo en éstas la información detallada necesaria para modelar adecuadamente la solución, cumpliendo con la notación propia del lenguaje en que está soportado.</t>
  </si>
  <si>
    <t>Modela todos los conceptos y relaciones necesarias para dar solución al problema, incluyendo en éstas la información detallada necesaria para modelar adecuadamente la solución, aunque no cumpliendo completamente con la notación propia del lenguaje en que está soportado.</t>
  </si>
  <si>
    <t>Se modela al menos el 50% de los conceptos y relaciones que dan solución al problema, así como también el 50% de los detalles de cada uno de ellos.</t>
  </si>
  <si>
    <t>Se modela al menos el 50% de los conceptos y relaciones que dan solución al problema aunque se describa menos del 50% de los detalles de cada uno de ellos.</t>
  </si>
  <si>
    <t>El modelo entregado no cumple suficientemente con ninguna de los condiciones planteadas.</t>
  </si>
  <si>
    <t>Diseña para cada operación de cada una de las estructuras de datos utilizadas al menos dos casos de prueba para verificar su correcto funcionamiento (uno estándar, uno que pruebe casos límite y otro interesante) cumpliendo con el formato donde se especifica la clase, el método a probar, el escenario, las entradas y la salida esperada.</t>
  </si>
  <si>
    <t>Diseña para cada operación de cada una de las estructuras de datos utilizadas al menos un caso de prueba para verificar su correcto funcionamiento (uno estándar y otro interesante) en un formato que permita implementar las pruebas sin ambigüedad.</t>
  </si>
  <si>
    <t>Diseña al menos un caso de prueba para al menos el 40% de las operaciones de cada una de las estructuras de datos utilizadas.</t>
  </si>
  <si>
    <t>No diseña casos de prueba o lo hace para menos del 40% de las operaciones de cada una de las estructuras de datos utilizadas.</t>
  </si>
  <si>
    <t>Estructuras de Datos</t>
  </si>
  <si>
    <t>Al menos el 70% de las estructuras de datos utilizadas funcionan correctamente. Incluyen pruebas unitarias automáticas, con casos interesantes para verificarlas.</t>
  </si>
  <si>
    <t>Al menos el 50% de las estructuras de datos utilizadas funcionan correctamente. Incluyen pruebas unitarias automáticas para verificarlas.</t>
  </si>
  <si>
    <t>Al menos el 25% de las estructuras de datos utilizadas funcionan correctamente. Incluyen pruebas unitarias automáticas para verificarlas.</t>
  </si>
  <si>
    <t xml:space="preserve">Menos del 25% de las estructuras de datos utilizadas funcionan correctamente. </t>
  </si>
  <si>
    <t>El programa ofrece una solución a todas las necesidades planteadas en el enunciado.</t>
  </si>
  <si>
    <t>El programa ofrece una solución a al menos un 70% de las necesidades planteadas en el enunciado.</t>
  </si>
  <si>
    <t>El programa ofrece una solución a al menos un 50% de las necesidades planteadas en el enunciado.</t>
  </si>
  <si>
    <t>El programa ofrece una solución a al menos un 25% de las necesidades planteadas en el enunciado.</t>
  </si>
  <si>
    <t>El programa ofrece una solución a menos del 25% de las necesidades planteadas en el enunciado.</t>
  </si>
  <si>
    <t>Implementación de las Pruebas Unitarias</t>
  </si>
  <si>
    <t>Implementa correctamente los casos de prueba diseñados</t>
  </si>
  <si>
    <t>Implementa el 80% los casos de prueba diseñados</t>
  </si>
  <si>
    <t>Implementa los casos de prueba diseñados con algunos errores</t>
  </si>
  <si>
    <t>Implementa algunos de los casos de prueba</t>
  </si>
  <si>
    <t>No implementa casos de prueba</t>
  </si>
  <si>
    <t>Ejercicio Divide y Vencerás</t>
  </si>
  <si>
    <t>Complejidad Temporal Divide y Vencerás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</si>
</sst>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
    <numFmt numFmtId="167" formatCode="yyyy&quot;-&quot;mm&quot;-&quot;dd"/>
    <numFmt numFmtId="168" formatCode="#,##0.0"/>
  </numFmts>
  <fonts count="34">
    <font>
      <sz val="10"/>
      <color rgb="FF000000"/>
      <name val="Arial"/>
    </font>
    <font>
      <sz val="10"/>
      <name val="Arial"/>
      <family val="2"/>
    </font>
    <font>
      <sz val="10"/>
      <name val="Arial"/>
      <family val="2"/>
    </font>
    <font>
      <b/>
      <sz val="11"/>
      <color rgb="FF000000"/>
      <name val="Calibri"/>
      <family val="2"/>
    </font>
    <font>
      <b/>
      <sz val="10"/>
      <name val="Arial"/>
      <family val="2"/>
    </font>
    <font>
      <b/>
      <sz val="10"/>
      <color rgb="FF000000"/>
      <name val="Arial"/>
      <family val="2"/>
    </font>
    <font>
      <b/>
      <sz val="10"/>
      <name val="Arial"/>
      <family val="2"/>
    </font>
    <font>
      <sz val="12"/>
      <color rgb="FF000000"/>
      <name val="Calibri"/>
      <family val="2"/>
    </font>
    <font>
      <sz val="10"/>
      <color rgb="FF000000"/>
      <name val="Arial"/>
      <family val="2"/>
    </font>
    <font>
      <b/>
      <sz val="10"/>
      <color rgb="FF1C4587"/>
      <name val="Arial"/>
      <family val="2"/>
    </font>
    <font>
      <sz val="11"/>
      <color rgb="FF000000"/>
      <name val="Calibri"/>
      <family val="2"/>
    </font>
    <font>
      <sz val="8"/>
      <name val="Arial"/>
      <family val="2"/>
    </font>
    <font>
      <sz val="10"/>
      <name val="Sans-serif"/>
    </font>
    <font>
      <b/>
      <sz val="10"/>
      <color rgb="FF0000FF"/>
      <name val="Arial"/>
      <family val="2"/>
    </font>
    <font>
      <b/>
      <sz val="10"/>
      <name val="Sans-serif"/>
    </font>
    <font>
      <sz val="10"/>
      <name val="Sans-serif"/>
    </font>
    <font>
      <sz val="10"/>
      <name val="Arial"/>
      <family val="2"/>
    </font>
    <font>
      <sz val="8"/>
      <name val="Sans-serif"/>
    </font>
    <font>
      <b/>
      <sz val="10"/>
      <color rgb="FF1C4587"/>
      <name val="Sans-serif"/>
    </font>
    <font>
      <sz val="11"/>
      <color rgb="FF000000"/>
      <name val="Arial"/>
      <family val="2"/>
    </font>
    <font>
      <sz val="11"/>
      <color rgb="FF000000"/>
      <name val="Inconsolata"/>
    </font>
    <font>
      <sz val="7"/>
      <name val="Arial"/>
      <family val="2"/>
    </font>
    <font>
      <sz val="7"/>
      <color rgb="FF000000"/>
      <name val="Arial"/>
      <family val="2"/>
    </font>
    <font>
      <sz val="7"/>
      <color rgb="FF000000"/>
      <name val="Inconsolata"/>
    </font>
    <font>
      <b/>
      <sz val="11"/>
      <color rgb="FF000000"/>
      <name val="Inconsolata"/>
    </font>
    <font>
      <sz val="8"/>
      <name val="Arial"/>
      <family val="2"/>
    </font>
    <font>
      <sz val="8"/>
      <color rgb="FFFF0000"/>
      <name val="Arial"/>
      <family val="2"/>
    </font>
    <font>
      <b/>
      <sz val="8"/>
      <color rgb="FF351C75"/>
      <name val="Arial"/>
      <family val="2"/>
    </font>
    <font>
      <b/>
      <sz val="8"/>
      <color rgb="FF0B5394"/>
      <name val="Arial"/>
      <family val="2"/>
    </font>
    <font>
      <b/>
      <sz val="10"/>
      <color rgb="FFFF0000"/>
      <name val="Arial"/>
      <family val="2"/>
    </font>
    <font>
      <b/>
      <sz val="10"/>
      <color rgb="FF351C75"/>
      <name val="Arial"/>
      <family val="2"/>
    </font>
    <font>
      <b/>
      <sz val="10"/>
      <color rgb="FF0B5394"/>
      <name val="Arial"/>
      <family val="2"/>
    </font>
    <font>
      <sz val="10"/>
      <color rgb="FFFF0000"/>
      <name val="Arial"/>
      <family val="2"/>
    </font>
    <font>
      <b/>
      <sz val="8"/>
      <name val="Arial"/>
      <family val="2"/>
    </font>
  </fonts>
  <fills count="30">
    <fill>
      <patternFill patternType="none"/>
    </fill>
    <fill>
      <patternFill patternType="gray125"/>
    </fill>
    <fill>
      <patternFill patternType="solid">
        <fgColor rgb="FFFFFFFF"/>
        <bgColor rgb="FFFFFFFF"/>
      </patternFill>
    </fill>
    <fill>
      <patternFill patternType="solid">
        <fgColor rgb="FFF3F3F3"/>
        <bgColor rgb="FFF3F3F3"/>
      </patternFill>
    </fill>
    <fill>
      <patternFill patternType="solid">
        <fgColor rgb="FFFCE5CD"/>
        <bgColor rgb="FFFCE5CD"/>
      </patternFill>
    </fill>
    <fill>
      <patternFill patternType="solid">
        <fgColor rgb="FFD9EAD3"/>
        <bgColor rgb="FFD9EAD3"/>
      </patternFill>
    </fill>
    <fill>
      <patternFill patternType="solid">
        <fgColor rgb="FFF1C232"/>
        <bgColor rgb="FFF1C232"/>
      </patternFill>
    </fill>
    <fill>
      <patternFill patternType="solid">
        <fgColor rgb="FF9FC5E8"/>
        <bgColor rgb="FF9FC5E8"/>
      </patternFill>
    </fill>
    <fill>
      <patternFill patternType="solid">
        <fgColor rgb="FF93C47D"/>
        <bgColor rgb="FF93C47D"/>
      </patternFill>
    </fill>
    <fill>
      <patternFill patternType="solid">
        <fgColor rgb="FFD5A6BD"/>
        <bgColor rgb="FFD5A6BD"/>
      </patternFill>
    </fill>
    <fill>
      <patternFill patternType="solid">
        <fgColor rgb="FFFFD966"/>
        <bgColor rgb="FFFFD966"/>
      </patternFill>
    </fill>
    <fill>
      <patternFill patternType="solid">
        <fgColor rgb="FFA2C4C9"/>
        <bgColor rgb="FFA2C4C9"/>
      </patternFill>
    </fill>
    <fill>
      <patternFill patternType="solid">
        <fgColor rgb="FFEA9999"/>
        <bgColor rgb="FFEA9999"/>
      </patternFill>
    </fill>
    <fill>
      <patternFill patternType="solid">
        <fgColor rgb="FFEFEFEF"/>
        <bgColor rgb="FFEFEFEF"/>
      </patternFill>
    </fill>
    <fill>
      <patternFill patternType="solid">
        <fgColor rgb="FFF4CCCC"/>
        <bgColor rgb="FFF4CCCC"/>
      </patternFill>
    </fill>
    <fill>
      <patternFill patternType="solid">
        <fgColor rgb="FFD0E0E3"/>
        <bgColor rgb="FFD0E0E3"/>
      </patternFill>
    </fill>
    <fill>
      <patternFill patternType="solid">
        <fgColor rgb="FFFFF2CC"/>
        <bgColor rgb="FFFFF2CC"/>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B6D7A8"/>
        <bgColor rgb="FFB6D7A8"/>
      </patternFill>
    </fill>
    <fill>
      <patternFill patternType="solid">
        <fgColor rgb="FFCCCCCC"/>
        <bgColor rgb="FFCCCCCC"/>
      </patternFill>
    </fill>
    <fill>
      <patternFill patternType="solid">
        <fgColor rgb="FFEBF6FF"/>
        <bgColor rgb="FFEBF6FF"/>
      </patternFill>
    </fill>
    <fill>
      <patternFill patternType="solid">
        <fgColor rgb="FFFFFEEB"/>
        <bgColor rgb="FFFFFEEB"/>
      </patternFill>
    </fill>
    <fill>
      <patternFill patternType="solid">
        <fgColor rgb="FFCFE2F3"/>
        <bgColor rgb="FFCFE2F3"/>
      </patternFill>
    </fill>
    <fill>
      <patternFill patternType="solid">
        <fgColor rgb="FFFFE6D3"/>
        <bgColor rgb="FFFFE6D3"/>
      </patternFill>
    </fill>
    <fill>
      <patternFill patternType="solid">
        <fgColor rgb="FFE0F5E0"/>
        <bgColor rgb="FFE0F5E0"/>
      </patternFill>
    </fill>
    <fill>
      <patternFill patternType="solid">
        <fgColor rgb="FFFCF5F1"/>
        <bgColor rgb="FFFCF5F1"/>
      </patternFill>
    </fill>
    <fill>
      <patternFill patternType="solid">
        <fgColor rgb="FF00B050"/>
        <bgColor rgb="FFEFEFEF"/>
      </patternFill>
    </fill>
    <fill>
      <patternFill patternType="solid">
        <fgColor rgb="FF00B05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397">
    <xf numFmtId="0" fontId="0" fillId="0" borderId="0" xfId="0" applyFont="1" applyAlignment="1"/>
    <xf numFmtId="0" fontId="1" fillId="0" borderId="0" xfId="0" applyFont="1" applyAlignment="1"/>
    <xf numFmtId="0" fontId="1" fillId="0" borderId="0" xfId="0" applyFont="1" applyAlignment="1">
      <alignment horizontal="right"/>
    </xf>
    <xf numFmtId="0" fontId="1" fillId="0" borderId="0" xfId="0" applyFont="1" applyAlignment="1"/>
    <xf numFmtId="164" fontId="2" fillId="0" borderId="0" xfId="0" applyNumberFormat="1" applyFont="1"/>
    <xf numFmtId="2" fontId="2" fillId="0" borderId="0" xfId="0" applyNumberFormat="1" applyFont="1"/>
    <xf numFmtId="0" fontId="1" fillId="0" borderId="1" xfId="0" applyFont="1" applyBorder="1" applyAlignment="1"/>
    <xf numFmtId="0" fontId="3" fillId="0" borderId="1" xfId="0" applyFont="1" applyBorder="1" applyAlignment="1">
      <alignment horizontal="center"/>
    </xf>
    <xf numFmtId="0" fontId="1" fillId="0" borderId="0" xfId="0" applyFont="1" applyAlignment="1">
      <alignment horizontal="right"/>
    </xf>
    <xf numFmtId="164" fontId="1" fillId="0" borderId="0" xfId="0" applyNumberFormat="1" applyFont="1" applyAlignment="1">
      <alignment horizontal="right"/>
    </xf>
    <xf numFmtId="1" fontId="1" fillId="0" borderId="0" xfId="0" applyNumberFormat="1" applyFont="1" applyAlignment="1">
      <alignment horizontal="right"/>
    </xf>
    <xf numFmtId="49" fontId="4" fillId="0" borderId="0" xfId="0" applyNumberFormat="1" applyFont="1" applyAlignment="1">
      <alignment horizontal="center" wrapText="1"/>
    </xf>
    <xf numFmtId="49" fontId="5" fillId="2" borderId="0" xfId="0" applyNumberFormat="1" applyFont="1" applyFill="1" applyAlignment="1">
      <alignment horizontal="center" wrapText="1"/>
    </xf>
    <xf numFmtId="0" fontId="6" fillId="0" borderId="0" xfId="0" applyFont="1" applyAlignment="1">
      <alignment horizontal="center" vertical="center" wrapText="1"/>
    </xf>
    <xf numFmtId="0" fontId="1" fillId="0" borderId="0" xfId="0" applyFont="1" applyAlignment="1">
      <alignment horizontal="center"/>
    </xf>
    <xf numFmtId="0" fontId="7" fillId="0" borderId="0" xfId="0" applyFont="1" applyAlignment="1"/>
    <xf numFmtId="164" fontId="2" fillId="0" borderId="0" xfId="0" applyNumberFormat="1" applyFont="1" applyAlignment="1">
      <alignment horizontal="center"/>
    </xf>
    <xf numFmtId="2" fontId="2" fillId="0" borderId="0" xfId="0" applyNumberFormat="1" applyFont="1" applyAlignment="1">
      <alignment horizontal="center"/>
    </xf>
    <xf numFmtId="0" fontId="4" fillId="0" borderId="0" xfId="0" applyFont="1" applyAlignment="1">
      <alignment horizontal="center" wrapText="1"/>
    </xf>
    <xf numFmtId="165" fontId="4" fillId="3" borderId="0" xfId="0" applyNumberFormat="1" applyFont="1" applyFill="1" applyAlignment="1">
      <alignment horizontal="center"/>
    </xf>
    <xf numFmtId="0" fontId="4" fillId="0" borderId="0" xfId="0" applyFont="1" applyAlignment="1">
      <alignment horizontal="center"/>
    </xf>
    <xf numFmtId="0" fontId="4" fillId="0" borderId="0" xfId="0" applyFont="1" applyAlignment="1">
      <alignment horizontal="center"/>
    </xf>
    <xf numFmtId="0" fontId="1" fillId="0" borderId="0" xfId="0" applyFont="1" applyAlignment="1">
      <alignment horizontal="center"/>
    </xf>
    <xf numFmtId="0" fontId="7" fillId="0" borderId="0" xfId="0" applyFont="1" applyAlignment="1"/>
    <xf numFmtId="164" fontId="2" fillId="0" borderId="0" xfId="0" applyNumberFormat="1" applyFont="1"/>
    <xf numFmtId="164" fontId="2" fillId="0" borderId="0" xfId="0" applyNumberFormat="1" applyFont="1" applyAlignment="1">
      <alignment horizontal="center"/>
    </xf>
    <xf numFmtId="0" fontId="1" fillId="0" borderId="0" xfId="0" applyFont="1"/>
    <xf numFmtId="0" fontId="1" fillId="8" borderId="0" xfId="0" applyFont="1" applyFill="1" applyAlignment="1">
      <alignment horizontal="center" wrapText="1"/>
    </xf>
    <xf numFmtId="0" fontId="2" fillId="12" borderId="0" xfId="0" applyFont="1" applyFill="1"/>
    <xf numFmtId="0" fontId="4" fillId="4" borderId="0" xfId="0" applyFont="1" applyFill="1" applyAlignment="1">
      <alignment horizontal="center" wrapText="1"/>
    </xf>
    <xf numFmtId="0" fontId="4" fillId="4" borderId="0" xfId="0" applyFont="1" applyFill="1" applyAlignment="1">
      <alignment horizontal="center" wrapText="1"/>
    </xf>
    <xf numFmtId="0" fontId="1" fillId="5" borderId="0" xfId="0" applyFont="1" applyFill="1" applyAlignment="1">
      <alignment horizontal="center" wrapText="1"/>
    </xf>
    <xf numFmtId="0" fontId="1" fillId="6" borderId="0" xfId="0" applyFont="1" applyFill="1" applyAlignment="1">
      <alignment horizontal="center" wrapText="1"/>
    </xf>
    <xf numFmtId="0" fontId="8" fillId="6" borderId="0" xfId="0" applyFont="1" applyFill="1" applyAlignment="1">
      <alignment horizontal="center" wrapText="1"/>
    </xf>
    <xf numFmtId="0" fontId="1" fillId="7" borderId="0" xfId="0" applyFont="1" applyFill="1" applyAlignment="1">
      <alignment horizontal="center" wrapText="1"/>
    </xf>
    <xf numFmtId="0" fontId="1" fillId="8" borderId="0" xfId="0" applyFont="1" applyFill="1" applyAlignment="1">
      <alignment horizontal="center" wrapText="1"/>
    </xf>
    <xf numFmtId="0" fontId="2" fillId="12" borderId="0" xfId="0" applyFont="1" applyFill="1" applyAlignment="1"/>
    <xf numFmtId="1" fontId="4" fillId="13" borderId="0" xfId="0" applyNumberFormat="1" applyFont="1" applyFill="1" applyAlignment="1">
      <alignment horizontal="center" wrapText="1"/>
    </xf>
    <xf numFmtId="9" fontId="4" fillId="13" borderId="0" xfId="0" applyNumberFormat="1" applyFont="1" applyFill="1" applyAlignment="1">
      <alignment horizontal="center" wrapText="1"/>
    </xf>
    <xf numFmtId="9" fontId="9" fillId="13" borderId="0" xfId="0" applyNumberFormat="1" applyFont="1" applyFill="1" applyAlignment="1">
      <alignment horizontal="center" wrapText="1"/>
    </xf>
    <xf numFmtId="9" fontId="9" fillId="13" borderId="0" xfId="0" applyNumberFormat="1" applyFont="1" applyFill="1" applyAlignment="1">
      <alignment horizontal="center" wrapText="1"/>
    </xf>
    <xf numFmtId="0" fontId="2" fillId="14" borderId="0" xfId="0" applyFont="1" applyFill="1"/>
    <xf numFmtId="0" fontId="1" fillId="0" borderId="1" xfId="0" applyFont="1" applyBorder="1" applyAlignment="1">
      <alignment horizontal="center"/>
    </xf>
    <xf numFmtId="0" fontId="7" fillId="0" borderId="1" xfId="0" applyFont="1" applyBorder="1" applyAlignment="1"/>
    <xf numFmtId="164" fontId="2" fillId="0" borderId="1" xfId="0" applyNumberFormat="1" applyFont="1" applyBorder="1" applyAlignment="1">
      <alignment horizontal="center"/>
    </xf>
    <xf numFmtId="2" fontId="2" fillId="15" borderId="1" xfId="0" applyNumberFormat="1" applyFont="1" applyFill="1" applyBorder="1" applyAlignment="1">
      <alignment horizontal="center"/>
    </xf>
    <xf numFmtId="2" fontId="2" fillId="15" borderId="1" xfId="0" applyNumberFormat="1" applyFont="1" applyFill="1" applyBorder="1" applyAlignment="1">
      <alignment horizontal="center"/>
    </xf>
    <xf numFmtId="0" fontId="2" fillId="0" borderId="1" xfId="0" applyFont="1" applyBorder="1" applyAlignment="1">
      <alignment horizontal="center"/>
    </xf>
    <xf numFmtId="164" fontId="2" fillId="0" borderId="1" xfId="0" applyNumberFormat="1" applyFont="1" applyBorder="1" applyAlignment="1">
      <alignment horizontal="center"/>
    </xf>
    <xf numFmtId="164" fontId="1" fillId="0" borderId="1" xfId="0" applyNumberFormat="1" applyFont="1" applyBorder="1" applyAlignment="1">
      <alignment horizontal="center"/>
    </xf>
    <xf numFmtId="164" fontId="1" fillId="0" borderId="2" xfId="0" applyNumberFormat="1" applyFont="1" applyBorder="1" applyAlignment="1">
      <alignment horizontal="center"/>
    </xf>
    <xf numFmtId="164" fontId="1" fillId="0" borderId="2" xfId="0" applyNumberFormat="1" applyFont="1" applyBorder="1" applyAlignment="1">
      <alignment horizontal="center"/>
    </xf>
    <xf numFmtId="2" fontId="1" fillId="15" borderId="2" xfId="0" applyNumberFormat="1" applyFont="1" applyFill="1" applyBorder="1" applyAlignment="1">
      <alignment horizontal="center"/>
    </xf>
    <xf numFmtId="2" fontId="1" fillId="0" borderId="2" xfId="0" applyNumberFormat="1" applyFont="1" applyBorder="1" applyAlignment="1">
      <alignment horizontal="center"/>
    </xf>
    <xf numFmtId="2" fontId="1" fillId="0" borderId="1" xfId="0" applyNumberFormat="1" applyFont="1" applyBorder="1" applyAlignment="1">
      <alignment horizontal="center" wrapText="1"/>
    </xf>
    <xf numFmtId="164" fontId="2" fillId="16" borderId="1" xfId="0" applyNumberFormat="1" applyFont="1" applyFill="1" applyBorder="1" applyAlignment="1">
      <alignment horizontal="center"/>
    </xf>
    <xf numFmtId="0" fontId="2" fillId="5" borderId="1" xfId="0" applyFont="1" applyFill="1" applyBorder="1" applyAlignment="1">
      <alignment horizontal="center"/>
    </xf>
    <xf numFmtId="164" fontId="2" fillId="11" borderId="1" xfId="0" applyNumberFormat="1" applyFont="1" applyFill="1" applyBorder="1" applyAlignment="1">
      <alignment horizontal="center"/>
    </xf>
    <xf numFmtId="0" fontId="2" fillId="16" borderId="0" xfId="0" applyFont="1" applyFill="1"/>
    <xf numFmtId="2" fontId="1" fillId="0" borderId="0" xfId="0" applyNumberFormat="1" applyFont="1" applyAlignment="1">
      <alignment horizontal="center" wrapText="1"/>
    </xf>
    <xf numFmtId="2" fontId="1" fillId="16" borderId="0" xfId="0" applyNumberFormat="1" applyFont="1" applyFill="1" applyAlignment="1">
      <alignment horizontal="center" wrapText="1"/>
    </xf>
    <xf numFmtId="0" fontId="1" fillId="0" borderId="1" xfId="0" applyFont="1" applyBorder="1"/>
    <xf numFmtId="0" fontId="1" fillId="15" borderId="1" xfId="0" applyFont="1" applyFill="1" applyBorder="1" applyAlignment="1">
      <alignment horizontal="center" wrapText="1"/>
    </xf>
    <xf numFmtId="0" fontId="1" fillId="20" borderId="1" xfId="0" applyFont="1" applyFill="1" applyBorder="1" applyAlignment="1">
      <alignment horizontal="center" wrapText="1"/>
    </xf>
    <xf numFmtId="164" fontId="1" fillId="4" borderId="1" xfId="0" applyNumberFormat="1" applyFont="1" applyFill="1" applyBorder="1" applyAlignment="1">
      <alignment wrapText="1"/>
    </xf>
    <xf numFmtId="164" fontId="1" fillId="4" borderId="1" xfId="0" applyNumberFormat="1" applyFont="1" applyFill="1" applyBorder="1" applyAlignment="1">
      <alignment wrapText="1"/>
    </xf>
    <xf numFmtId="164" fontId="11" fillId="4" borderId="1" xfId="0" applyNumberFormat="1" applyFont="1" applyFill="1" applyBorder="1" applyAlignment="1">
      <alignment wrapText="1"/>
    </xf>
    <xf numFmtId="164" fontId="1" fillId="17" borderId="1" xfId="0" applyNumberFormat="1" applyFont="1" applyFill="1" applyBorder="1" applyAlignment="1">
      <alignment wrapText="1"/>
    </xf>
    <xf numFmtId="164" fontId="1" fillId="5" borderId="1" xfId="0" applyNumberFormat="1" applyFont="1" applyFill="1" applyBorder="1" applyAlignment="1">
      <alignment wrapText="1"/>
    </xf>
    <xf numFmtId="164" fontId="1" fillId="18" borderId="1" xfId="0" applyNumberFormat="1" applyFont="1" applyFill="1" applyBorder="1" applyAlignment="1">
      <alignment wrapText="1"/>
    </xf>
    <xf numFmtId="164" fontId="1" fillId="16" borderId="1" xfId="0" applyNumberFormat="1" applyFont="1" applyFill="1" applyBorder="1" applyAlignment="1">
      <alignment wrapText="1"/>
    </xf>
    <xf numFmtId="164" fontId="1" fillId="16" borderId="1" xfId="0" applyNumberFormat="1" applyFont="1" applyFill="1" applyBorder="1" applyAlignment="1">
      <alignment wrapText="1"/>
    </xf>
    <xf numFmtId="164" fontId="1" fillId="19" borderId="1" xfId="0" applyNumberFormat="1" applyFont="1" applyFill="1" applyBorder="1" applyAlignment="1">
      <alignment wrapText="1"/>
    </xf>
    <xf numFmtId="164" fontId="11" fillId="19" borderId="1" xfId="0" applyNumberFormat="1" applyFont="1" applyFill="1" applyBorder="1" applyAlignment="1">
      <alignment wrapText="1"/>
    </xf>
    <xf numFmtId="164" fontId="11" fillId="15" borderId="1" xfId="0" applyNumberFormat="1" applyFont="1" applyFill="1" applyBorder="1" applyAlignment="1">
      <alignment wrapText="1"/>
    </xf>
    <xf numFmtId="164" fontId="11" fillId="15" borderId="1" xfId="0" applyNumberFormat="1" applyFont="1" applyFill="1" applyBorder="1" applyAlignment="1">
      <alignment wrapText="1"/>
    </xf>
    <xf numFmtId="164" fontId="11" fillId="10" borderId="1" xfId="0" applyNumberFormat="1" applyFont="1" applyFill="1" applyBorder="1" applyAlignment="1">
      <alignment horizontal="center" wrapText="1"/>
    </xf>
    <xf numFmtId="164" fontId="11" fillId="20" borderId="1" xfId="0" applyNumberFormat="1" applyFont="1" applyFill="1" applyBorder="1" applyAlignment="1">
      <alignment horizontal="center" wrapText="1"/>
    </xf>
    <xf numFmtId="1" fontId="4" fillId="13" borderId="1" xfId="0" applyNumberFormat="1" applyFont="1" applyFill="1" applyBorder="1" applyAlignment="1">
      <alignment horizontal="center" wrapText="1"/>
    </xf>
    <xf numFmtId="9" fontId="4" fillId="21" borderId="0" xfId="0" applyNumberFormat="1" applyFont="1" applyFill="1" applyAlignment="1">
      <alignment horizontal="center" wrapText="1"/>
    </xf>
    <xf numFmtId="9" fontId="6" fillId="20" borderId="1" xfId="0" applyNumberFormat="1" applyFont="1" applyFill="1" applyBorder="1" applyAlignment="1">
      <alignment horizontal="center"/>
    </xf>
    <xf numFmtId="2" fontId="2" fillId="0" borderId="1" xfId="0" applyNumberFormat="1" applyFont="1" applyBorder="1" applyAlignment="1">
      <alignment horizontal="center"/>
    </xf>
    <xf numFmtId="2" fontId="2" fillId="4" borderId="1" xfId="0" applyNumberFormat="1" applyFont="1" applyFill="1" applyBorder="1" applyAlignment="1">
      <alignment horizontal="center"/>
    </xf>
    <xf numFmtId="2" fontId="2" fillId="0" borderId="1" xfId="0" applyNumberFormat="1" applyFont="1" applyBorder="1" applyAlignment="1">
      <alignment horizontal="center"/>
    </xf>
    <xf numFmtId="2" fontId="2" fillId="20" borderId="1" xfId="0" applyNumberFormat="1" applyFont="1" applyFill="1" applyBorder="1" applyAlignment="1">
      <alignment horizontal="center"/>
    </xf>
    <xf numFmtId="2" fontId="1" fillId="0" borderId="1" xfId="0" applyNumberFormat="1" applyFont="1" applyBorder="1" applyAlignment="1">
      <alignment horizontal="center" wrapText="1"/>
    </xf>
    <xf numFmtId="2" fontId="2" fillId="0" borderId="0" xfId="0" applyNumberFormat="1" applyFont="1" applyAlignment="1">
      <alignment horizontal="center"/>
    </xf>
    <xf numFmtId="2" fontId="1" fillId="0" borderId="1" xfId="0" applyNumberFormat="1" applyFont="1" applyBorder="1" applyAlignment="1">
      <alignment horizontal="center" wrapText="1"/>
    </xf>
    <xf numFmtId="164" fontId="11" fillId="4" borderId="1" xfId="0" applyNumberFormat="1" applyFont="1" applyFill="1" applyBorder="1" applyAlignment="1">
      <alignment wrapText="1"/>
    </xf>
    <xf numFmtId="164" fontId="1" fillId="15" borderId="1" xfId="0" applyNumberFormat="1" applyFont="1" applyFill="1" applyBorder="1" applyAlignment="1">
      <alignment wrapText="1"/>
    </xf>
    <xf numFmtId="2" fontId="2" fillId="16" borderId="1" xfId="0" applyNumberFormat="1" applyFont="1" applyFill="1" applyBorder="1" applyAlignment="1">
      <alignment horizontal="center"/>
    </xf>
    <xf numFmtId="2" fontId="2" fillId="16" borderId="1" xfId="0" applyNumberFormat="1" applyFont="1" applyFill="1" applyBorder="1" applyAlignment="1">
      <alignment horizontal="center"/>
    </xf>
    <xf numFmtId="2" fontId="2" fillId="16" borderId="0" xfId="0" applyNumberFormat="1" applyFont="1" applyFill="1" applyAlignment="1">
      <alignment horizontal="center"/>
    </xf>
    <xf numFmtId="2" fontId="1" fillId="0" borderId="0" xfId="0" applyNumberFormat="1" applyFont="1" applyAlignment="1">
      <alignment horizontal="center" wrapText="1"/>
    </xf>
    <xf numFmtId="2" fontId="1" fillId="0" borderId="0" xfId="0" applyNumberFormat="1" applyFont="1" applyAlignment="1">
      <alignment horizontal="center" wrapText="1"/>
    </xf>
    <xf numFmtId="2" fontId="2" fillId="16" borderId="1" xfId="0" applyNumberFormat="1" applyFont="1" applyFill="1" applyBorder="1" applyAlignment="1">
      <alignment horizontal="center"/>
    </xf>
    <xf numFmtId="2" fontId="2" fillId="0" borderId="1" xfId="0" applyNumberFormat="1" applyFont="1" applyBorder="1" applyAlignment="1">
      <alignment horizontal="center"/>
    </xf>
    <xf numFmtId="0" fontId="8" fillId="5" borderId="0" xfId="0" applyFont="1" applyFill="1" applyAlignment="1">
      <alignment horizontal="center" wrapText="1"/>
    </xf>
    <xf numFmtId="9" fontId="5" fillId="5" borderId="0" xfId="0" applyNumberFormat="1" applyFont="1" applyFill="1" applyAlignment="1">
      <alignment horizontal="center"/>
    </xf>
    <xf numFmtId="2" fontId="2" fillId="5" borderId="1" xfId="0" applyNumberFormat="1" applyFont="1" applyFill="1" applyBorder="1" applyAlignment="1">
      <alignment horizontal="center"/>
    </xf>
    <xf numFmtId="2" fontId="2" fillId="5" borderId="1" xfId="0" applyNumberFormat="1" applyFont="1" applyFill="1" applyBorder="1" applyAlignment="1">
      <alignment horizontal="center"/>
    </xf>
    <xf numFmtId="164" fontId="1" fillId="0" borderId="0" xfId="0" applyNumberFormat="1" applyFont="1" applyAlignment="1">
      <alignment wrapText="1"/>
    </xf>
    <xf numFmtId="164" fontId="1" fillId="0" borderId="0" xfId="0" applyNumberFormat="1" applyFont="1" applyAlignment="1">
      <alignment wrapText="1"/>
    </xf>
    <xf numFmtId="0" fontId="1" fillId="0" borderId="0" xfId="0" applyFont="1" applyAlignment="1">
      <alignment wrapText="1"/>
    </xf>
    <xf numFmtId="164" fontId="1" fillId="0" borderId="0" xfId="0" applyNumberFormat="1" applyFont="1" applyAlignment="1">
      <alignment vertical="center" wrapText="1"/>
    </xf>
    <xf numFmtId="164" fontId="1" fillId="0" borderId="0" xfId="0" applyNumberFormat="1" applyFont="1" applyAlignment="1">
      <alignment vertical="center" wrapText="1"/>
    </xf>
    <xf numFmtId="164" fontId="1" fillId="0" borderId="0" xfId="0" applyNumberFormat="1" applyFont="1" applyAlignment="1">
      <alignment vertical="center" wrapText="1"/>
    </xf>
    <xf numFmtId="164" fontId="9" fillId="22" borderId="0" xfId="0" applyNumberFormat="1" applyFont="1" applyFill="1" applyAlignment="1">
      <alignment horizontal="center" vertical="center" wrapText="1"/>
    </xf>
    <xf numFmtId="0" fontId="2" fillId="0" borderId="0" xfId="0" applyFont="1" applyAlignment="1">
      <alignment vertical="center" wrapText="1"/>
    </xf>
    <xf numFmtId="0" fontId="2" fillId="0" borderId="0" xfId="0" applyFont="1" applyAlignment="1">
      <alignment wrapText="1"/>
    </xf>
    <xf numFmtId="9" fontId="4" fillId="13" borderId="0" xfId="0" applyNumberFormat="1" applyFont="1" applyFill="1" applyAlignment="1">
      <alignment horizontal="center" wrapText="1"/>
    </xf>
    <xf numFmtId="9" fontId="4" fillId="13" borderId="0" xfId="0" applyNumberFormat="1" applyFont="1" applyFill="1" applyAlignment="1">
      <alignment horizontal="center" wrapText="1"/>
    </xf>
    <xf numFmtId="9" fontId="1" fillId="13" borderId="0" xfId="0" applyNumberFormat="1" applyFont="1" applyFill="1"/>
    <xf numFmtId="0" fontId="12" fillId="0" borderId="0" xfId="0" applyFont="1" applyAlignment="1"/>
    <xf numFmtId="164" fontId="1" fillId="0" borderId="1" xfId="0" applyNumberFormat="1" applyFont="1" applyBorder="1" applyAlignment="1">
      <alignment horizontal="center" vertical="center" wrapText="1"/>
    </xf>
    <xf numFmtId="164" fontId="8" fillId="0" borderId="1" xfId="0" applyNumberFormat="1" applyFont="1" applyBorder="1" applyAlignment="1">
      <alignment horizontal="center" vertical="center" wrapText="1"/>
    </xf>
    <xf numFmtId="164" fontId="9" fillId="0" borderId="1" xfId="0" applyNumberFormat="1" applyFont="1" applyBorder="1" applyAlignment="1">
      <alignment horizontal="center" vertical="center" wrapText="1"/>
    </xf>
    <xf numFmtId="164" fontId="9" fillId="22" borderId="1" xfId="0" applyNumberFormat="1" applyFont="1" applyFill="1" applyBorder="1" applyAlignment="1">
      <alignment horizontal="center" vertical="center" wrapText="1"/>
    </xf>
    <xf numFmtId="164" fontId="12" fillId="0" borderId="0" xfId="0" applyNumberFormat="1" applyFont="1" applyAlignment="1"/>
    <xf numFmtId="164" fontId="6" fillId="0" borderId="1" xfId="0" applyNumberFormat="1" applyFont="1" applyBorder="1" applyAlignment="1">
      <alignment horizontal="center" vertical="center" wrapText="1"/>
    </xf>
    <xf numFmtId="0" fontId="1" fillId="22" borderId="0" xfId="0" applyFont="1" applyFill="1"/>
    <xf numFmtId="164" fontId="1" fillId="0" borderId="0" xfId="0" applyNumberFormat="1" applyFont="1" applyAlignment="1">
      <alignment vertical="center" wrapText="1"/>
    </xf>
    <xf numFmtId="164" fontId="1" fillId="0" borderId="0" xfId="0" applyNumberFormat="1" applyFont="1" applyAlignment="1">
      <alignment vertical="center" wrapText="1"/>
    </xf>
    <xf numFmtId="164" fontId="1" fillId="23" borderId="0" xfId="0" applyNumberFormat="1" applyFont="1" applyFill="1" applyAlignment="1">
      <alignment vertical="center" wrapText="1"/>
    </xf>
    <xf numFmtId="164" fontId="1" fillId="23" borderId="0" xfId="0" applyNumberFormat="1" applyFont="1" applyFill="1" applyAlignment="1">
      <alignment vertical="center" wrapText="1"/>
    </xf>
    <xf numFmtId="0" fontId="8" fillId="23" borderId="0" xfId="0" applyFont="1" applyFill="1" applyAlignment="1">
      <alignment vertical="center" wrapText="1"/>
    </xf>
    <xf numFmtId="0" fontId="9" fillId="22" borderId="0" xfId="0" applyFont="1" applyFill="1" applyAlignment="1">
      <alignment horizontal="center" vertical="center" wrapText="1"/>
    </xf>
    <xf numFmtId="9" fontId="4" fillId="13" borderId="0" xfId="0" applyNumberFormat="1" applyFont="1" applyFill="1" applyAlignment="1">
      <alignment horizontal="center" wrapText="1"/>
    </xf>
    <xf numFmtId="9" fontId="9" fillId="13" borderId="0" xfId="0" applyNumberFormat="1" applyFont="1" applyFill="1" applyAlignment="1">
      <alignment horizontal="center" wrapText="1"/>
    </xf>
    <xf numFmtId="164" fontId="1" fillId="0" borderId="0" xfId="0" applyNumberFormat="1" applyFont="1" applyAlignment="1">
      <alignment horizontal="center" vertical="center" wrapText="1"/>
    </xf>
    <xf numFmtId="164" fontId="2" fillId="16" borderId="0" xfId="0" applyNumberFormat="1" applyFont="1" applyFill="1" applyAlignment="1">
      <alignment horizontal="center"/>
    </xf>
    <xf numFmtId="164" fontId="9" fillId="0" borderId="0" xfId="0" applyNumberFormat="1" applyFont="1" applyAlignment="1">
      <alignment horizontal="center" vertical="center" wrapText="1"/>
    </xf>
    <xf numFmtId="164" fontId="8" fillId="0" borderId="0" xfId="0" applyNumberFormat="1" applyFont="1" applyAlignment="1">
      <alignment horizontal="center" vertical="center" wrapText="1"/>
    </xf>
    <xf numFmtId="0" fontId="2" fillId="0" borderId="0" xfId="0" applyFont="1" applyAlignment="1">
      <alignment horizontal="center"/>
    </xf>
    <xf numFmtId="164" fontId="6" fillId="0" borderId="0" xfId="0" applyNumberFormat="1" applyFont="1" applyAlignment="1">
      <alignment horizontal="center" vertical="center" wrapText="1"/>
    </xf>
    <xf numFmtId="164" fontId="2" fillId="0" borderId="0" xfId="0" applyNumberFormat="1" applyFont="1" applyAlignment="1">
      <alignment vertical="center" wrapText="1"/>
    </xf>
    <xf numFmtId="164" fontId="2" fillId="0" borderId="0" xfId="0" applyNumberFormat="1" applyFont="1" applyAlignment="1">
      <alignment horizontal="center" vertical="center"/>
    </xf>
    <xf numFmtId="9" fontId="4" fillId="13" borderId="0" xfId="0" applyNumberFormat="1" applyFont="1" applyFill="1" applyAlignment="1">
      <alignment horizontal="center"/>
    </xf>
    <xf numFmtId="9" fontId="2" fillId="0" borderId="0" xfId="0" applyNumberFormat="1" applyFont="1"/>
    <xf numFmtId="164" fontId="2" fillId="0" borderId="0" xfId="0" applyNumberFormat="1" applyFont="1" applyAlignment="1"/>
    <xf numFmtId="0" fontId="1" fillId="23" borderId="0" xfId="0" applyFont="1" applyFill="1" applyAlignment="1"/>
    <xf numFmtId="0" fontId="1" fillId="22" borderId="0" xfId="0" applyFont="1" applyFill="1" applyAlignment="1"/>
    <xf numFmtId="0" fontId="9" fillId="22" borderId="0" xfId="0" applyFont="1" applyFill="1" applyAlignment="1">
      <alignment horizontal="center" wrapText="1"/>
    </xf>
    <xf numFmtId="164" fontId="2" fillId="11" borderId="0" xfId="0" applyNumberFormat="1" applyFont="1" applyFill="1" applyAlignment="1">
      <alignment horizontal="center"/>
    </xf>
    <xf numFmtId="0" fontId="11" fillId="0" borderId="0" xfId="0" applyFont="1" applyAlignment="1">
      <alignment horizontal="center" wrapText="1"/>
    </xf>
    <xf numFmtId="0" fontId="11" fillId="0" borderId="0" xfId="0" applyFont="1" applyAlignment="1">
      <alignment horizontal="center" wrapText="1"/>
    </xf>
    <xf numFmtId="0" fontId="2" fillId="15" borderId="0" xfId="0" applyFont="1" applyFill="1"/>
    <xf numFmtId="0" fontId="6" fillId="15" borderId="0" xfId="0" applyFont="1" applyFill="1" applyAlignment="1">
      <alignment horizontal="center"/>
    </xf>
    <xf numFmtId="0" fontId="1" fillId="0" borderId="1" xfId="0" applyFont="1" applyBorder="1" applyAlignment="1">
      <alignment horizontal="center"/>
    </xf>
    <xf numFmtId="164" fontId="2" fillId="15" borderId="1" xfId="0" applyNumberFormat="1" applyFont="1" applyFill="1" applyBorder="1" applyAlignment="1">
      <alignment horizontal="center"/>
    </xf>
    <xf numFmtId="0" fontId="1" fillId="0" borderId="0" xfId="0" applyFont="1"/>
    <xf numFmtId="0" fontId="1" fillId="24" borderId="0" xfId="0" applyFont="1" applyFill="1" applyAlignment="1"/>
    <xf numFmtId="0" fontId="2" fillId="0" borderId="0" xfId="0" applyFont="1" applyAlignment="1">
      <alignment horizontal="center"/>
    </xf>
    <xf numFmtId="0" fontId="4" fillId="13" borderId="0" xfId="0" applyFont="1" applyFill="1" applyAlignment="1">
      <alignment horizontal="center" wrapText="1"/>
    </xf>
    <xf numFmtId="0" fontId="13" fillId="24" borderId="0" xfId="0" applyFont="1" applyFill="1" applyAlignment="1">
      <alignment horizontal="center" wrapText="1"/>
    </xf>
    <xf numFmtId="10" fontId="13" fillId="24" borderId="0" xfId="0" applyNumberFormat="1" applyFont="1" applyFill="1" applyAlignment="1">
      <alignment horizontal="center"/>
    </xf>
    <xf numFmtId="0" fontId="11" fillId="0" borderId="1" xfId="0" applyFont="1" applyBorder="1" applyAlignment="1">
      <alignment horizontal="center" wrapText="1"/>
    </xf>
    <xf numFmtId="0" fontId="6" fillId="5" borderId="1" xfId="0" applyFont="1" applyFill="1" applyBorder="1" applyAlignment="1">
      <alignment horizontal="center"/>
    </xf>
    <xf numFmtId="9" fontId="4" fillId="13" borderId="1" xfId="0" applyNumberFormat="1" applyFont="1" applyFill="1" applyBorder="1" applyAlignment="1">
      <alignment horizontal="center" wrapText="1"/>
    </xf>
    <xf numFmtId="10" fontId="4" fillId="13" borderId="1" xfId="0" applyNumberFormat="1" applyFont="1" applyFill="1" applyBorder="1" applyAlignment="1">
      <alignment horizontal="center" wrapText="1"/>
    </xf>
    <xf numFmtId="9" fontId="6" fillId="5" borderId="1" xfId="0" applyNumberFormat="1" applyFont="1" applyFill="1" applyBorder="1" applyAlignment="1">
      <alignment horizontal="center"/>
    </xf>
    <xf numFmtId="0" fontId="4" fillId="13" borderId="1" xfId="0" applyFont="1" applyFill="1" applyBorder="1" applyAlignment="1">
      <alignment horizontal="center" wrapText="1"/>
    </xf>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vertical="center"/>
    </xf>
    <xf numFmtId="0" fontId="2" fillId="0" borderId="0" xfId="0" applyFont="1" applyAlignment="1">
      <alignment vertical="center"/>
    </xf>
    <xf numFmtId="165" fontId="1" fillId="22" borderId="0" xfId="0" applyNumberFormat="1" applyFont="1" applyFill="1" applyAlignment="1">
      <alignment vertical="center"/>
    </xf>
    <xf numFmtId="164" fontId="9" fillId="22" borderId="0" xfId="0" applyNumberFormat="1" applyFont="1" applyFill="1" applyAlignment="1">
      <alignment horizontal="center" vertical="center" wrapText="1"/>
    </xf>
    <xf numFmtId="1" fontId="4" fillId="13" borderId="0" xfId="0" applyNumberFormat="1" applyFont="1" applyFill="1" applyAlignment="1">
      <alignment horizontal="center" vertical="center" wrapText="1"/>
    </xf>
    <xf numFmtId="9" fontId="1" fillId="13" borderId="0" xfId="0" applyNumberFormat="1" applyFont="1" applyFill="1" applyAlignment="1">
      <alignment vertical="center"/>
    </xf>
    <xf numFmtId="0" fontId="1" fillId="0" borderId="0" xfId="0" applyFont="1" applyAlignment="1">
      <alignment horizontal="center" vertical="center"/>
    </xf>
    <xf numFmtId="0" fontId="7" fillId="0" borderId="0" xfId="0" applyFont="1" applyAlignment="1">
      <alignment vertical="center"/>
    </xf>
    <xf numFmtId="164" fontId="1" fillId="0" borderId="0" xfId="0" applyNumberFormat="1" applyFont="1" applyAlignment="1">
      <alignment horizontal="center" vertical="center" wrapText="1"/>
    </xf>
    <xf numFmtId="164" fontId="11" fillId="0" borderId="0" xfId="0" applyNumberFormat="1" applyFont="1" applyAlignment="1">
      <alignment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12" fillId="23" borderId="0" xfId="0" applyFont="1" applyFill="1" applyAlignment="1">
      <alignment horizontal="center" wrapText="1"/>
    </xf>
    <xf numFmtId="9" fontId="14" fillId="13" borderId="0" xfId="0" applyNumberFormat="1" applyFont="1" applyFill="1" applyAlignment="1">
      <alignment horizontal="center" wrapText="1"/>
    </xf>
    <xf numFmtId="164" fontId="1" fillId="0" borderId="0" xfId="0" applyNumberFormat="1" applyFont="1" applyAlignment="1">
      <alignment horizontal="center" vertical="center"/>
    </xf>
    <xf numFmtId="0" fontId="1" fillId="0" borderId="0" xfId="0" applyFont="1" applyAlignment="1">
      <alignment wrapText="1"/>
    </xf>
    <xf numFmtId="164" fontId="1" fillId="0" borderId="0" xfId="0" applyNumberFormat="1" applyFont="1" applyAlignment="1">
      <alignment horizontal="center" vertical="center" wrapText="1"/>
    </xf>
    <xf numFmtId="164" fontId="1" fillId="0" borderId="0" xfId="0" applyNumberFormat="1" applyFont="1" applyAlignment="1">
      <alignment horizontal="center" vertical="center"/>
    </xf>
    <xf numFmtId="164" fontId="2" fillId="0" borderId="0" xfId="0" applyNumberFormat="1" applyFont="1" applyAlignment="1">
      <alignment horizontal="center" vertical="center"/>
    </xf>
    <xf numFmtId="0" fontId="1" fillId="0" borderId="0" xfId="0" applyFont="1" applyAlignment="1">
      <alignment horizontal="center" vertical="center"/>
    </xf>
    <xf numFmtId="164" fontId="2" fillId="0" borderId="0" xfId="0" applyNumberFormat="1" applyFont="1" applyAlignment="1">
      <alignment horizontal="center" vertical="center"/>
    </xf>
    <xf numFmtId="0" fontId="1" fillId="22" borderId="0" xfId="0" applyFont="1" applyFill="1"/>
    <xf numFmtId="0" fontId="9" fillId="22" borderId="0" xfId="0" applyFont="1" applyFill="1" applyAlignment="1">
      <alignment horizontal="center" wrapText="1"/>
    </xf>
    <xf numFmtId="0" fontId="1" fillId="0" borderId="0" xfId="0" applyFont="1" applyAlignment="1">
      <alignment horizontal="center"/>
    </xf>
    <xf numFmtId="164" fontId="1" fillId="0" borderId="0" xfId="0" applyNumberFormat="1" applyFont="1" applyAlignment="1">
      <alignment horizontal="center" wrapText="1"/>
    </xf>
    <xf numFmtId="0" fontId="11" fillId="0" borderId="0" xfId="0" applyFont="1" applyAlignment="1">
      <alignment wrapText="1"/>
    </xf>
    <xf numFmtId="164" fontId="9" fillId="22" borderId="0" xfId="0" applyNumberFormat="1" applyFont="1" applyFill="1" applyAlignment="1">
      <alignment horizontal="center" wrapText="1"/>
    </xf>
    <xf numFmtId="0" fontId="1"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wrapText="1"/>
    </xf>
    <xf numFmtId="9" fontId="9" fillId="13" borderId="0" xfId="0" applyNumberFormat="1" applyFont="1" applyFill="1" applyAlignment="1">
      <alignment horizontal="center" wrapText="1"/>
    </xf>
    <xf numFmtId="164" fontId="15" fillId="0" borderId="0" xfId="0" applyNumberFormat="1" applyFont="1" applyAlignment="1">
      <alignment horizontal="center" wrapText="1"/>
    </xf>
    <xf numFmtId="164" fontId="16" fillId="0" borderId="0" xfId="0" applyNumberFormat="1" applyFont="1" applyAlignment="1">
      <alignment wrapText="1"/>
    </xf>
    <xf numFmtId="164" fontId="16" fillId="0" borderId="0" xfId="0" applyNumberFormat="1" applyFont="1" applyAlignment="1">
      <alignment horizontal="center" vertical="center" wrapText="1"/>
    </xf>
    <xf numFmtId="164" fontId="11" fillId="0" borderId="0" xfId="0" applyNumberFormat="1" applyFont="1" applyAlignment="1">
      <alignment wrapText="1"/>
    </xf>
    <xf numFmtId="0" fontId="11" fillId="0" borderId="0" xfId="0" applyFont="1" applyAlignment="1">
      <alignment wrapText="1"/>
    </xf>
    <xf numFmtId="164" fontId="12" fillId="0" borderId="0" xfId="0" applyNumberFormat="1" applyFont="1" applyAlignment="1">
      <alignment horizontal="center" wrapText="1"/>
    </xf>
    <xf numFmtId="0" fontId="17" fillId="0" borderId="0" xfId="0" applyFont="1" applyAlignment="1">
      <alignment wrapText="1"/>
    </xf>
    <xf numFmtId="164" fontId="15" fillId="0" borderId="0" xfId="0" applyNumberFormat="1" applyFont="1" applyAlignment="1">
      <alignment horizontal="center" vertical="center" wrapText="1"/>
    </xf>
    <xf numFmtId="164" fontId="1" fillId="0" borderId="0" xfId="0" applyNumberFormat="1" applyFont="1" applyAlignment="1">
      <alignment horizontal="center" wrapText="1"/>
    </xf>
    <xf numFmtId="164" fontId="16" fillId="0" borderId="0" xfId="0" applyNumberFormat="1" applyFont="1" applyAlignment="1">
      <alignment horizontal="center" vertical="center" wrapText="1"/>
    </xf>
    <xf numFmtId="164" fontId="16" fillId="0" borderId="0" xfId="0" applyNumberFormat="1" applyFont="1" applyAlignment="1">
      <alignment horizontal="center" wrapText="1"/>
    </xf>
    <xf numFmtId="164" fontId="16" fillId="0" borderId="0" xfId="0" applyNumberFormat="1" applyFont="1" applyAlignment="1">
      <alignment horizontal="center" vertical="center"/>
    </xf>
    <xf numFmtId="0" fontId="1" fillId="0" borderId="0" xfId="0" applyFont="1" applyAlignment="1">
      <alignment vertical="center"/>
    </xf>
    <xf numFmtId="0" fontId="1" fillId="0" borderId="0" xfId="0" applyFont="1" applyAlignment="1">
      <alignment horizontal="center" vertical="center" wrapText="1"/>
    </xf>
    <xf numFmtId="164" fontId="11" fillId="0" borderId="0" xfId="0" applyNumberFormat="1" applyFont="1" applyAlignment="1">
      <alignment horizontal="center" vertical="center" wrapText="1"/>
    </xf>
    <xf numFmtId="164" fontId="17" fillId="0" borderId="0" xfId="0" applyNumberFormat="1" applyFont="1" applyAlignment="1">
      <alignment horizontal="center" vertical="center" wrapText="1"/>
    </xf>
    <xf numFmtId="0" fontId="1" fillId="0" borderId="0" xfId="0" applyFont="1" applyAlignment="1">
      <alignment horizontal="center" vertical="center" wrapText="1"/>
    </xf>
    <xf numFmtId="0" fontId="8" fillId="2" borderId="0" xfId="0" applyFont="1" applyFill="1" applyAlignment="1">
      <alignment vertical="center" wrapText="1"/>
    </xf>
    <xf numFmtId="0" fontId="1" fillId="23" borderId="0" xfId="0" applyFont="1" applyFill="1" applyAlignment="1"/>
    <xf numFmtId="0" fontId="1" fillId="22" borderId="0" xfId="0" applyFont="1" applyFill="1" applyAlignment="1"/>
    <xf numFmtId="0" fontId="9" fillId="22" borderId="0" xfId="0" applyFont="1" applyFill="1" applyAlignment="1">
      <alignment horizontal="center" wrapText="1"/>
    </xf>
    <xf numFmtId="9" fontId="9" fillId="13" borderId="0" xfId="0" applyNumberFormat="1" applyFont="1" applyFill="1" applyAlignment="1">
      <alignment horizontal="center" wrapText="1"/>
    </xf>
    <xf numFmtId="164" fontId="1" fillId="0" borderId="0" xfId="0" applyNumberFormat="1" applyFont="1" applyAlignment="1">
      <alignment wrapText="1"/>
    </xf>
    <xf numFmtId="164" fontId="9" fillId="22" borderId="0" xfId="0" applyNumberFormat="1" applyFont="1" applyFill="1" applyAlignment="1">
      <alignment horizontal="center" wrapText="1"/>
    </xf>
    <xf numFmtId="164" fontId="1" fillId="0" borderId="0" xfId="0" applyNumberFormat="1" applyFont="1" applyAlignment="1">
      <alignment horizontal="center" wrapText="1"/>
    </xf>
    <xf numFmtId="0" fontId="1" fillId="0" borderId="0" xfId="0" applyFont="1" applyAlignment="1">
      <alignment horizontal="center" wrapText="1"/>
    </xf>
    <xf numFmtId="0" fontId="1" fillId="0" borderId="0" xfId="0" applyFont="1" applyAlignment="1">
      <alignment wrapText="1"/>
    </xf>
    <xf numFmtId="0" fontId="18" fillId="22" borderId="0" xfId="0" applyFont="1" applyFill="1" applyAlignment="1">
      <alignment horizontal="center" wrapText="1"/>
    </xf>
    <xf numFmtId="164" fontId="1" fillId="0" borderId="0" xfId="0" applyNumberFormat="1" applyFont="1" applyAlignment="1">
      <alignment vertical="center" wrapText="1"/>
    </xf>
    <xf numFmtId="0" fontId="1" fillId="0" borderId="0" xfId="0" applyFont="1" applyAlignment="1"/>
    <xf numFmtId="0" fontId="1" fillId="0" borderId="0" xfId="0" applyFont="1" applyAlignment="1">
      <alignment horizontal="center" wrapText="1"/>
    </xf>
    <xf numFmtId="0" fontId="8" fillId="2" borderId="0" xfId="0" applyFont="1" applyFill="1" applyAlignment="1">
      <alignment wrapText="1"/>
    </xf>
    <xf numFmtId="165" fontId="1" fillId="24" borderId="0" xfId="0" applyNumberFormat="1" applyFont="1" applyFill="1" applyAlignment="1"/>
    <xf numFmtId="165" fontId="13" fillId="24" borderId="0" xfId="0" applyNumberFormat="1" applyFont="1" applyFill="1" applyAlignment="1">
      <alignment horizontal="center" wrapText="1"/>
    </xf>
    <xf numFmtId="9" fontId="13" fillId="24" borderId="0" xfId="0" applyNumberFormat="1" applyFont="1" applyFill="1" applyAlignment="1">
      <alignment horizontal="center"/>
    </xf>
    <xf numFmtId="164" fontId="1" fillId="24" borderId="0" xfId="0" applyNumberFormat="1" applyFont="1" applyFill="1" applyAlignment="1"/>
    <xf numFmtId="164" fontId="1" fillId="2" borderId="0" xfId="0" applyNumberFormat="1" applyFont="1" applyFill="1" applyAlignment="1">
      <alignment horizontal="center" vertical="center" wrapText="1"/>
    </xf>
    <xf numFmtId="164" fontId="1" fillId="2" borderId="0" xfId="0" applyNumberFormat="1" applyFont="1" applyFill="1" applyAlignment="1">
      <alignment vertical="center" wrapText="1"/>
    </xf>
    <xf numFmtId="164" fontId="13" fillId="24" borderId="0" xfId="0" applyNumberFormat="1" applyFont="1" applyFill="1" applyAlignment="1">
      <alignment horizontal="center" vertical="center" wrapText="1"/>
    </xf>
    <xf numFmtId="164" fontId="1" fillId="24" borderId="0" xfId="0" applyNumberFormat="1" applyFont="1" applyFill="1" applyAlignment="1">
      <alignment vertical="center"/>
    </xf>
    <xf numFmtId="164" fontId="12" fillId="2" borderId="0" xfId="0" applyNumberFormat="1" applyFont="1" applyFill="1" applyAlignment="1">
      <alignment horizontal="center" vertical="center" wrapText="1"/>
    </xf>
    <xf numFmtId="164" fontId="12" fillId="24" borderId="0" xfId="0" applyNumberFormat="1" applyFont="1" applyFill="1" applyAlignment="1">
      <alignment vertical="center"/>
    </xf>
    <xf numFmtId="164" fontId="1" fillId="2" borderId="0" xfId="0" applyNumberFormat="1" applyFont="1" applyFill="1" applyAlignment="1">
      <alignment horizontal="center" vertical="center" wrapText="1"/>
    </xf>
    <xf numFmtId="164" fontId="12" fillId="0" borderId="0" xfId="0" applyNumberFormat="1" applyFont="1" applyAlignment="1">
      <alignment horizontal="center" vertical="center" wrapText="1"/>
    </xf>
    <xf numFmtId="0" fontId="12" fillId="0" borderId="0" xfId="0" applyFont="1" applyAlignment="1">
      <alignment horizontal="center" vertical="center" wrapText="1"/>
    </xf>
    <xf numFmtId="164" fontId="1" fillId="0" borderId="0" xfId="0" applyNumberFormat="1" applyFont="1" applyAlignment="1">
      <alignment vertical="center" wrapText="1"/>
    </xf>
    <xf numFmtId="164" fontId="1" fillId="2" borderId="0" xfId="0" applyNumberFormat="1" applyFont="1" applyFill="1" applyAlignment="1">
      <alignment wrapText="1"/>
    </xf>
    <xf numFmtId="0" fontId="1" fillId="0" borderId="0" xfId="0" applyFont="1" applyAlignment="1">
      <alignment horizontal="center" vertical="center" wrapText="1"/>
    </xf>
    <xf numFmtId="164" fontId="12" fillId="0" borderId="0" xfId="0" applyNumberFormat="1" applyFont="1" applyAlignment="1">
      <alignment horizontal="center" vertical="center" wrapText="1"/>
    </xf>
    <xf numFmtId="164" fontId="1" fillId="0" borderId="0" xfId="0" applyNumberFormat="1" applyFont="1" applyAlignment="1">
      <alignment horizontal="center" vertical="center" wrapText="1"/>
    </xf>
    <xf numFmtId="0" fontId="2" fillId="0" borderId="0" xfId="0" applyFont="1" applyAlignment="1">
      <alignment horizontal="center" wrapText="1"/>
    </xf>
    <xf numFmtId="0" fontId="8" fillId="2" borderId="0" xfId="0" applyFont="1" applyFill="1" applyAlignment="1">
      <alignment vertical="center" wrapText="1"/>
    </xf>
    <xf numFmtId="164" fontId="19" fillId="2" borderId="0" xfId="0" applyNumberFormat="1" applyFont="1" applyFill="1" applyAlignment="1">
      <alignment horizontal="center" vertical="center" wrapText="1"/>
    </xf>
    <xf numFmtId="164" fontId="20" fillId="2" borderId="0" xfId="0" applyNumberFormat="1" applyFont="1" applyFill="1" applyAlignment="1">
      <alignment horizontal="left" vertical="center" wrapText="1"/>
    </xf>
    <xf numFmtId="164" fontId="20" fillId="2" borderId="0" xfId="0" applyNumberFormat="1" applyFont="1" applyFill="1" applyAlignment="1">
      <alignment vertical="center" wrapText="1"/>
    </xf>
    <xf numFmtId="0" fontId="1" fillId="0" borderId="0" xfId="0" applyFont="1" applyAlignment="1">
      <alignment horizontal="center" vertical="center" textRotation="90" wrapText="1"/>
    </xf>
    <xf numFmtId="0" fontId="1" fillId="0" borderId="0" xfId="0" applyFont="1" applyAlignment="1">
      <alignment horizontal="center" wrapText="1"/>
    </xf>
    <xf numFmtId="168" fontId="4" fillId="26" borderId="0" xfId="0" applyNumberFormat="1" applyFont="1" applyFill="1" applyAlignment="1">
      <alignment horizontal="center" vertical="center" wrapText="1"/>
    </xf>
    <xf numFmtId="168" fontId="1" fillId="22" borderId="0" xfId="0" applyNumberFormat="1" applyFont="1" applyFill="1" applyAlignment="1">
      <alignment vertical="center"/>
    </xf>
    <xf numFmtId="0" fontId="4" fillId="0" borderId="0" xfId="0" applyFont="1" applyAlignment="1">
      <alignment horizontal="center"/>
    </xf>
    <xf numFmtId="0" fontId="5" fillId="0" borderId="0" xfId="0" applyFont="1" applyAlignment="1">
      <alignment horizontal="center" vertical="center"/>
    </xf>
    <xf numFmtId="0" fontId="5" fillId="2" borderId="0" xfId="0" applyFont="1" applyFill="1" applyAlignment="1">
      <alignment horizontal="left"/>
    </xf>
    <xf numFmtId="168" fontId="9" fillId="22" borderId="0" xfId="0" applyNumberFormat="1" applyFont="1" applyFill="1" applyAlignment="1">
      <alignment horizontal="center" wrapText="1"/>
    </xf>
    <xf numFmtId="0" fontId="1" fillId="13" borderId="0" xfId="0" applyFont="1" applyFill="1" applyAlignment="1">
      <alignment horizontal="center"/>
    </xf>
    <xf numFmtId="0" fontId="10" fillId="13" borderId="0" xfId="0" applyFont="1" applyFill="1" applyAlignment="1"/>
    <xf numFmtId="0" fontId="1" fillId="0" borderId="0" xfId="0" applyFont="1" applyAlignment="1">
      <alignment horizontal="center"/>
    </xf>
    <xf numFmtId="0" fontId="7" fillId="0" borderId="0" xfId="0" applyFont="1" applyAlignment="1">
      <alignment vertical="center"/>
    </xf>
    <xf numFmtId="168" fontId="2" fillId="0" borderId="0" xfId="0" applyNumberFormat="1" applyFont="1" applyAlignment="1">
      <alignment horizontal="center" vertical="center"/>
    </xf>
    <xf numFmtId="168" fontId="21" fillId="0" borderId="0" xfId="0" applyNumberFormat="1" applyFont="1" applyAlignment="1">
      <alignment horizontal="left" vertical="center" wrapText="1"/>
    </xf>
    <xf numFmtId="168" fontId="20" fillId="2" borderId="0" xfId="0" applyNumberFormat="1" applyFont="1" applyFill="1" applyAlignment="1">
      <alignment horizontal="left" wrapText="1"/>
    </xf>
    <xf numFmtId="168" fontId="22" fillId="2" borderId="0" xfId="0" applyNumberFormat="1" applyFont="1" applyFill="1" applyAlignment="1">
      <alignment horizontal="left" vertical="center" wrapText="1"/>
    </xf>
    <xf numFmtId="168" fontId="23" fillId="2" borderId="0" xfId="0" applyNumberFormat="1" applyFont="1" applyFill="1" applyAlignment="1">
      <alignment horizontal="center" vertical="center" wrapText="1"/>
    </xf>
    <xf numFmtId="168" fontId="0" fillId="2" borderId="0" xfId="0" applyNumberFormat="1" applyFont="1" applyFill="1" applyAlignment="1">
      <alignment horizontal="center" vertical="center" wrapText="1"/>
    </xf>
    <xf numFmtId="168" fontId="0" fillId="2" borderId="0" xfId="0" applyNumberFormat="1" applyFont="1" applyFill="1" applyAlignment="1">
      <alignment horizontal="center" vertical="center"/>
    </xf>
    <xf numFmtId="168" fontId="20" fillId="2" borderId="0" xfId="0" applyNumberFormat="1" applyFont="1" applyFill="1" applyAlignment="1">
      <alignment horizontal="center" vertical="center"/>
    </xf>
    <xf numFmtId="168" fontId="1" fillId="0" borderId="0" xfId="0" applyNumberFormat="1" applyFont="1" applyAlignment="1">
      <alignment horizontal="center"/>
    </xf>
    <xf numFmtId="168" fontId="1" fillId="0" borderId="0" xfId="0" applyNumberFormat="1" applyFont="1" applyAlignment="1">
      <alignment horizontal="center"/>
    </xf>
    <xf numFmtId="168" fontId="1" fillId="0" borderId="0" xfId="0" applyNumberFormat="1" applyFont="1" applyAlignment="1">
      <alignment horizontal="center"/>
    </xf>
    <xf numFmtId="168" fontId="23" fillId="2" borderId="0" xfId="0" applyNumberFormat="1" applyFont="1" applyFill="1" applyAlignment="1">
      <alignment horizontal="center" wrapText="1"/>
    </xf>
    <xf numFmtId="168" fontId="8" fillId="2" borderId="0" xfId="0" applyNumberFormat="1" applyFont="1" applyFill="1" applyAlignment="1">
      <alignment horizontal="center" wrapText="1"/>
    </xf>
    <xf numFmtId="168" fontId="8" fillId="2" borderId="0" xfId="0" applyNumberFormat="1" applyFont="1" applyFill="1" applyAlignment="1">
      <alignment horizontal="center"/>
    </xf>
    <xf numFmtId="168" fontId="1" fillId="2" borderId="0" xfId="0" applyNumberFormat="1" applyFont="1" applyFill="1" applyAlignment="1">
      <alignment horizontal="center"/>
    </xf>
    <xf numFmtId="168" fontId="1" fillId="0" borderId="0" xfId="0" applyNumberFormat="1" applyFont="1" applyAlignment="1">
      <alignment horizontal="center" vertical="center"/>
    </xf>
    <xf numFmtId="168" fontId="24" fillId="2" borderId="0" xfId="0" applyNumberFormat="1" applyFont="1" applyFill="1" applyAlignment="1">
      <alignment horizontal="center" vertical="center"/>
    </xf>
    <xf numFmtId="0" fontId="2" fillId="0" borderId="0" xfId="0" applyFont="1" applyAlignment="1">
      <alignment horizontal="center" vertical="center" wrapText="1"/>
    </xf>
    <xf numFmtId="0" fontId="5" fillId="0" borderId="0" xfId="0" applyFont="1" applyAlignment="1"/>
    <xf numFmtId="0" fontId="4" fillId="0" borderId="1" xfId="0" applyFont="1" applyBorder="1" applyAlignment="1">
      <alignment horizontal="center" wrapText="1"/>
    </xf>
    <xf numFmtId="1" fontId="29" fillId="27" borderId="1" xfId="0" applyNumberFormat="1" applyFont="1" applyFill="1" applyBorder="1" applyAlignment="1">
      <alignment horizontal="center" wrapText="1"/>
    </xf>
    <xf numFmtId="3" fontId="30" fillId="18" borderId="1" xfId="0" applyNumberFormat="1" applyFont="1" applyFill="1" applyBorder="1" applyAlignment="1">
      <alignment horizontal="center" wrapText="1"/>
    </xf>
    <xf numFmtId="168" fontId="31" fillId="17" borderId="1" xfId="0" applyNumberFormat="1" applyFont="1" applyFill="1" applyBorder="1" applyAlignment="1">
      <alignment horizontal="center" wrapText="1"/>
    </xf>
    <xf numFmtId="0" fontId="1" fillId="0" borderId="0" xfId="0" applyFont="1" applyAlignment="1">
      <alignment horizontal="center"/>
    </xf>
    <xf numFmtId="0" fontId="10" fillId="0" borderId="0" xfId="0" applyFont="1" applyAlignment="1"/>
    <xf numFmtId="0" fontId="1" fillId="0" borderId="1" xfId="0" applyFont="1" applyBorder="1" applyAlignment="1">
      <alignment horizontal="center" wrapText="1"/>
    </xf>
    <xf numFmtId="1" fontId="29" fillId="27" borderId="1" xfId="0" applyNumberFormat="1" applyFont="1" applyFill="1" applyBorder="1" applyAlignment="1">
      <alignment horizontal="center" wrapText="1"/>
    </xf>
    <xf numFmtId="1" fontId="32" fillId="27" borderId="1" xfId="0" applyNumberFormat="1" applyFont="1" applyFill="1" applyBorder="1" applyAlignment="1">
      <alignment horizontal="center" wrapText="1"/>
    </xf>
    <xf numFmtId="3" fontId="30" fillId="18" borderId="1" xfId="0" applyNumberFormat="1" applyFont="1" applyFill="1" applyBorder="1" applyAlignment="1">
      <alignment horizontal="center" wrapText="1"/>
    </xf>
    <xf numFmtId="168" fontId="31" fillId="17" borderId="1" xfId="0" applyNumberFormat="1" applyFont="1" applyFill="1" applyBorder="1" applyAlignment="1">
      <alignment horizontal="center" wrapText="1"/>
    </xf>
    <xf numFmtId="0" fontId="2" fillId="0" borderId="1" xfId="0" applyFont="1" applyBorder="1" applyAlignment="1">
      <alignment horizontal="center" vertical="center" wrapText="1"/>
    </xf>
    <xf numFmtId="1" fontId="29" fillId="0" borderId="1" xfId="0" applyNumberFormat="1" applyFont="1" applyBorder="1" applyAlignment="1">
      <alignment horizontal="center" wrapText="1"/>
    </xf>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wrapText="1"/>
    </xf>
    <xf numFmtId="0" fontId="1" fillId="0" borderId="0" xfId="0" applyFont="1" applyAlignment="1">
      <alignment horizontal="center" vertical="center" textRotation="90" wrapText="1"/>
    </xf>
    <xf numFmtId="0" fontId="1" fillId="0" borderId="0" xfId="0" applyFont="1" applyAlignment="1">
      <alignment vertical="center" wrapText="1"/>
    </xf>
    <xf numFmtId="0" fontId="2" fillId="7" borderId="0" xfId="0" applyFont="1" applyFill="1" applyAlignment="1">
      <alignment horizontal="center" vertical="center"/>
    </xf>
    <xf numFmtId="0" fontId="1" fillId="0" borderId="0" xfId="0" applyFont="1" applyAlignment="1">
      <alignment horizontal="center" vertical="center"/>
    </xf>
    <xf numFmtId="164" fontId="1" fillId="0" borderId="0" xfId="0" applyNumberFormat="1" applyFont="1" applyAlignment="1">
      <alignment horizontal="center" vertical="center"/>
    </xf>
    <xf numFmtId="0" fontId="20"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horizontal="left" vertical="center" wrapText="1"/>
    </xf>
    <xf numFmtId="164" fontId="2" fillId="0" borderId="0" xfId="0" applyNumberFormat="1" applyFont="1" applyAlignment="1">
      <alignment horizontal="center" vertical="center"/>
    </xf>
    <xf numFmtId="164" fontId="2" fillId="0" borderId="0" xfId="0" applyNumberFormat="1" applyFont="1" applyAlignment="1">
      <alignment horizontal="center" vertical="center" wrapText="1"/>
    </xf>
    <xf numFmtId="164" fontId="12"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7" borderId="0" xfId="0" applyFont="1" applyFill="1" applyAlignment="1">
      <alignment horizontal="center"/>
    </xf>
    <xf numFmtId="1" fontId="4" fillId="13" borderId="0" xfId="0" applyNumberFormat="1" applyFont="1" applyFill="1" applyAlignment="1">
      <alignment horizontal="center" wrapText="1"/>
    </xf>
    <xf numFmtId="164" fontId="12" fillId="0" borderId="0" xfId="0" applyNumberFormat="1" applyFont="1" applyAlignment="1">
      <alignment horizontal="center"/>
    </xf>
    <xf numFmtId="164" fontId="1" fillId="0" borderId="0" xfId="0" applyNumberFormat="1" applyFont="1" applyAlignment="1">
      <alignment horizontal="center"/>
    </xf>
    <xf numFmtId="164" fontId="1" fillId="0" borderId="0" xfId="0" applyNumberFormat="1" applyFont="1" applyAlignment="1"/>
    <xf numFmtId="164" fontId="1" fillId="0" borderId="0" xfId="0" applyNumberFormat="1" applyFont="1" applyAlignment="1">
      <alignment wrapText="1"/>
    </xf>
    <xf numFmtId="0" fontId="1" fillId="0" borderId="0" xfId="0" applyFont="1" applyAlignment="1"/>
    <xf numFmtId="164" fontId="1" fillId="0" borderId="0" xfId="0" applyNumberFormat="1" applyFont="1" applyAlignment="1">
      <alignment horizontal="center"/>
    </xf>
    <xf numFmtId="0" fontId="1" fillId="0" borderId="0" xfId="0" applyFont="1" applyAlignment="1">
      <alignment horizontal="center" wrapText="1"/>
    </xf>
    <xf numFmtId="164" fontId="1" fillId="0" borderId="0" xfId="0" applyNumberFormat="1" applyFont="1" applyAlignment="1">
      <alignment horizontal="center" wrapText="1"/>
    </xf>
    <xf numFmtId="164" fontId="12" fillId="0" borderId="0" xfId="0" applyNumberFormat="1" applyFont="1" applyAlignment="1">
      <alignment horizontal="center"/>
    </xf>
    <xf numFmtId="0" fontId="1" fillId="0" borderId="0" xfId="0" applyFont="1" applyAlignment="1">
      <alignment horizontal="right"/>
    </xf>
    <xf numFmtId="164" fontId="1" fillId="0" borderId="0" xfId="0" applyNumberFormat="1" applyFont="1" applyAlignment="1">
      <alignment horizontal="right"/>
    </xf>
    <xf numFmtId="0" fontId="4" fillId="4" borderId="0" xfId="0" applyFont="1" applyFill="1" applyAlignment="1">
      <alignment horizontal="center" wrapText="1"/>
    </xf>
    <xf numFmtId="0" fontId="0" fillId="0" borderId="0" xfId="0" applyFont="1" applyAlignment="1"/>
    <xf numFmtId="0" fontId="4" fillId="5" borderId="0" xfId="0" applyFont="1" applyFill="1" applyAlignment="1">
      <alignment horizontal="center" wrapText="1"/>
    </xf>
    <xf numFmtId="0" fontId="4" fillId="6" borderId="0" xfId="0" applyFont="1" applyFill="1" applyAlignment="1">
      <alignment horizontal="center" wrapText="1"/>
    </xf>
    <xf numFmtId="0" fontId="4" fillId="7" borderId="0" xfId="0" applyFont="1" applyFill="1" applyAlignment="1">
      <alignment horizontal="center" wrapText="1"/>
    </xf>
    <xf numFmtId="0" fontId="1" fillId="9" borderId="0" xfId="0" applyFont="1" applyFill="1" applyAlignment="1">
      <alignment horizontal="center" wrapText="1"/>
    </xf>
    <xf numFmtId="0" fontId="2" fillId="10" borderId="0" xfId="0" applyFont="1" applyFill="1" applyAlignment="1">
      <alignment horizontal="center" wrapText="1"/>
    </xf>
    <xf numFmtId="0" fontId="2" fillId="11" borderId="0" xfId="0" applyFont="1" applyFill="1" applyAlignment="1">
      <alignment horizontal="center" wrapText="1"/>
    </xf>
    <xf numFmtId="0" fontId="10" fillId="4" borderId="3" xfId="0" applyFont="1" applyFill="1" applyBorder="1" applyAlignment="1">
      <alignment horizontal="center" wrapText="1"/>
    </xf>
    <xf numFmtId="0" fontId="2" fillId="0" borderId="4" xfId="0" applyFont="1" applyBorder="1"/>
    <xf numFmtId="0" fontId="2" fillId="0" borderId="2" xfId="0" applyFont="1" applyBorder="1"/>
    <xf numFmtId="0" fontId="10" fillId="17" borderId="3" xfId="0" applyFont="1" applyFill="1" applyBorder="1" applyAlignment="1">
      <alignment horizontal="center"/>
    </xf>
    <xf numFmtId="0" fontId="1" fillId="5" borderId="3" xfId="0" applyFont="1" applyFill="1" applyBorder="1" applyAlignment="1">
      <alignment horizontal="center" wrapText="1"/>
    </xf>
    <xf numFmtId="0" fontId="1" fillId="18" borderId="3" xfId="0" applyFont="1" applyFill="1" applyBorder="1" applyAlignment="1">
      <alignment horizontal="center" wrapText="1"/>
    </xf>
    <xf numFmtId="0" fontId="1" fillId="16" borderId="3" xfId="0" applyFont="1" applyFill="1" applyBorder="1" applyAlignment="1">
      <alignment horizontal="center" wrapText="1"/>
    </xf>
    <xf numFmtId="0" fontId="1" fillId="19" borderId="3" xfId="0" applyFont="1" applyFill="1" applyBorder="1" applyAlignment="1">
      <alignment horizontal="center" wrapText="1"/>
    </xf>
    <xf numFmtId="0" fontId="1" fillId="15" borderId="3" xfId="0" applyFont="1" applyFill="1" applyBorder="1" applyAlignment="1">
      <alignment horizontal="center" wrapText="1"/>
    </xf>
    <xf numFmtId="2" fontId="2" fillId="0" borderId="3" xfId="0" applyNumberFormat="1" applyFont="1" applyBorder="1" applyAlignment="1">
      <alignment horizontal="center"/>
    </xf>
    <xf numFmtId="2" fontId="2" fillId="4" borderId="3" xfId="0" applyNumberFormat="1" applyFont="1" applyFill="1" applyBorder="1" applyAlignment="1">
      <alignment horizontal="center"/>
    </xf>
    <xf numFmtId="2" fontId="1" fillId="0" borderId="0" xfId="0" applyNumberFormat="1" applyFont="1" applyAlignment="1">
      <alignment horizontal="center"/>
    </xf>
    <xf numFmtId="0" fontId="8" fillId="0" borderId="0" xfId="0" applyFont="1" applyAlignment="1">
      <alignment horizontal="center" wrapText="1"/>
    </xf>
    <xf numFmtId="9" fontId="5" fillId="13" borderId="0" xfId="0" applyNumberFormat="1" applyFont="1" applyFill="1" applyAlignment="1">
      <alignment horizontal="center"/>
    </xf>
    <xf numFmtId="164" fontId="1" fillId="0" borderId="0" xfId="0" applyNumberFormat="1" applyFont="1" applyAlignment="1">
      <alignment wrapText="1"/>
    </xf>
    <xf numFmtId="0" fontId="1" fillId="0" borderId="0" xfId="0" applyFont="1" applyAlignment="1">
      <alignment wrapText="1"/>
    </xf>
    <xf numFmtId="0" fontId="4" fillId="0" borderId="0" xfId="0" applyFont="1" applyAlignment="1">
      <alignment horizontal="center" wrapText="1"/>
    </xf>
    <xf numFmtId="0" fontId="4" fillId="23" borderId="0" xfId="0" applyFont="1" applyFill="1" applyAlignment="1">
      <alignment horizontal="center" wrapText="1"/>
    </xf>
    <xf numFmtId="164" fontId="2" fillId="0" borderId="0" xfId="0" applyNumberFormat="1" applyFont="1" applyAlignment="1">
      <alignment horizontal="center" wrapText="1"/>
    </xf>
    <xf numFmtId="0" fontId="1" fillId="23" borderId="0" xfId="0" applyFont="1" applyFill="1" applyAlignment="1">
      <alignment horizontal="center" vertical="center" wrapText="1"/>
    </xf>
    <xf numFmtId="0" fontId="1" fillId="23" borderId="0" xfId="0" applyFont="1" applyFill="1" applyAlignment="1"/>
    <xf numFmtId="166" fontId="4" fillId="13" borderId="0" xfId="0" applyNumberFormat="1" applyFont="1" applyFill="1" applyAlignment="1">
      <alignment horizontal="center" wrapText="1"/>
    </xf>
    <xf numFmtId="0" fontId="1" fillId="23" borderId="0" xfId="0" applyFont="1" applyFill="1" applyAlignment="1">
      <alignment horizontal="center"/>
    </xf>
    <xf numFmtId="0" fontId="2" fillId="0" borderId="0" xfId="0" applyFont="1" applyAlignment="1">
      <alignment horizontal="center"/>
    </xf>
    <xf numFmtId="0" fontId="1" fillId="23" borderId="0" xfId="0" applyFont="1" applyFill="1" applyAlignment="1">
      <alignment horizontal="center" wrapText="1"/>
    </xf>
    <xf numFmtId="9" fontId="4" fillId="13" borderId="0" xfId="0" applyNumberFormat="1" applyFont="1" applyFill="1" applyAlignment="1">
      <alignment horizontal="center"/>
    </xf>
    <xf numFmtId="0" fontId="2" fillId="0" borderId="0" xfId="0" applyFont="1" applyAlignment="1">
      <alignment vertical="center"/>
    </xf>
    <xf numFmtId="164" fontId="1" fillId="23" borderId="0" xfId="0" applyNumberFormat="1" applyFont="1" applyFill="1" applyAlignment="1">
      <alignment horizontal="center" vertical="center" wrapText="1"/>
    </xf>
    <xf numFmtId="9" fontId="4" fillId="13" borderId="0" xfId="0" applyNumberFormat="1" applyFont="1" applyFill="1" applyAlignment="1">
      <alignment horizontal="center" wrapText="1"/>
    </xf>
    <xf numFmtId="0" fontId="1" fillId="23" borderId="0" xfId="0" applyFont="1" applyFill="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textRotation="90" wrapText="1"/>
    </xf>
    <xf numFmtId="0" fontId="4" fillId="25" borderId="0" xfId="0" applyFont="1" applyFill="1" applyAlignment="1">
      <alignment horizontal="center" vertical="center" wrapText="1"/>
    </xf>
    <xf numFmtId="0" fontId="4" fillId="23" borderId="0" xfId="0" applyFont="1" applyFill="1" applyAlignment="1">
      <alignment horizontal="center" vertical="center" wrapText="1"/>
    </xf>
    <xf numFmtId="9" fontId="4" fillId="13" borderId="0" xfId="0" applyNumberFormat="1" applyFont="1" applyFill="1" applyAlignment="1">
      <alignment horizontal="center" vertical="center" wrapText="1"/>
    </xf>
    <xf numFmtId="0" fontId="1" fillId="25" borderId="0" xfId="0" applyFont="1" applyFill="1" applyAlignment="1">
      <alignment horizontal="center" vertical="center" wrapText="1"/>
    </xf>
    <xf numFmtId="1" fontId="1" fillId="25" borderId="0" xfId="0" applyNumberFormat="1" applyFont="1" applyFill="1" applyAlignment="1">
      <alignment horizontal="center" vertical="center" wrapText="1"/>
    </xf>
    <xf numFmtId="3" fontId="1" fillId="26" borderId="0" xfId="0" applyNumberFormat="1" applyFont="1" applyFill="1" applyAlignment="1">
      <alignment horizontal="center" wrapText="1"/>
    </xf>
    <xf numFmtId="168" fontId="1" fillId="26" borderId="0" xfId="0" applyNumberFormat="1" applyFont="1" applyFill="1" applyAlignment="1">
      <alignment horizontal="center" wrapText="1"/>
    </xf>
    <xf numFmtId="168" fontId="9" fillId="22" borderId="0" xfId="0" applyNumberFormat="1" applyFont="1" applyFill="1" applyAlignment="1">
      <alignment horizontal="center" wrapText="1"/>
    </xf>
    <xf numFmtId="167" fontId="6" fillId="0" borderId="0" xfId="0" applyNumberFormat="1" applyFont="1" applyAlignment="1">
      <alignment horizontal="center" vertical="center" wrapText="1"/>
    </xf>
    <xf numFmtId="168" fontId="4" fillId="26" borderId="0" xfId="0" applyNumberFormat="1" applyFont="1" applyFill="1" applyAlignment="1">
      <alignment horizontal="center" vertical="center" wrapText="1"/>
    </xf>
    <xf numFmtId="9" fontId="9" fillId="13" borderId="0" xfId="0" applyNumberFormat="1" applyFont="1" applyFill="1" applyAlignment="1">
      <alignment horizontal="center" wrapText="1"/>
    </xf>
    <xf numFmtId="0" fontId="25" fillId="0" borderId="0" xfId="0" applyFont="1" applyAlignment="1">
      <alignment horizontal="left" vertical="center" wrapText="1"/>
    </xf>
    <xf numFmtId="1" fontId="26" fillId="27" borderId="0" xfId="0" applyNumberFormat="1" applyFont="1" applyFill="1" applyAlignment="1">
      <alignment horizontal="center" vertical="center" wrapText="1"/>
    </xf>
    <xf numFmtId="0" fontId="27" fillId="18" borderId="0" xfId="0" applyFont="1" applyFill="1" applyAlignment="1">
      <alignment horizontal="center" vertical="center" wrapText="1"/>
    </xf>
    <xf numFmtId="168" fontId="28" fillId="17" borderId="0" xfId="0" applyNumberFormat="1" applyFont="1" applyFill="1" applyAlignment="1">
      <alignment horizontal="center" vertical="center" wrapText="1"/>
    </xf>
    <xf numFmtId="0" fontId="26" fillId="27" borderId="0" xfId="0" applyFont="1" applyFill="1" applyAlignment="1">
      <alignment horizontal="center" vertical="center" wrapText="1"/>
    </xf>
    <xf numFmtId="0" fontId="1" fillId="0" borderId="0" xfId="0" applyFont="1" applyAlignment="1">
      <alignment horizontal="center" wrapText="1"/>
    </xf>
    <xf numFmtId="0" fontId="8" fillId="2" borderId="0" xfId="0" applyFont="1" applyFill="1" applyAlignment="1">
      <alignment wrapText="1"/>
    </xf>
    <xf numFmtId="0" fontId="1" fillId="0" borderId="0" xfId="0" applyFont="1" applyAlignment="1">
      <alignment horizontal="center" textRotation="90" wrapText="1"/>
    </xf>
    <xf numFmtId="0" fontId="2" fillId="5" borderId="0" xfId="0" applyFont="1" applyFill="1" applyAlignment="1">
      <alignment horizontal="center" vertical="center"/>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4"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xf numFmtId="0" fontId="2" fillId="4" borderId="0" xfId="0" applyFont="1" applyFill="1" applyAlignment="1">
      <alignment horizontal="center" wrapText="1"/>
    </xf>
    <xf numFmtId="0" fontId="1" fillId="4" borderId="0" xfId="0" applyFont="1" applyFill="1" applyAlignment="1">
      <alignment horizontal="center"/>
    </xf>
    <xf numFmtId="0" fontId="1" fillId="9" borderId="0" xfId="0" applyFont="1" applyFill="1" applyAlignment="1">
      <alignment horizontal="center"/>
    </xf>
    <xf numFmtId="0" fontId="12" fillId="4" borderId="0" xfId="0" applyFont="1" applyFill="1" applyAlignment="1">
      <alignment horizontal="center" wrapText="1"/>
    </xf>
    <xf numFmtId="0" fontId="12" fillId="7" borderId="0" xfId="0" applyFont="1" applyFill="1" applyAlignment="1">
      <alignment horizontal="center" wrapText="1"/>
    </xf>
    <xf numFmtId="9" fontId="14" fillId="13" borderId="0" xfId="0" applyNumberFormat="1" applyFont="1" applyFill="1" applyAlignment="1">
      <alignment horizontal="center" wrapText="1"/>
    </xf>
    <xf numFmtId="9" fontId="5" fillId="28" borderId="0" xfId="0" applyNumberFormat="1" applyFont="1" applyFill="1" applyAlignment="1">
      <alignment horizontal="center"/>
    </xf>
    <xf numFmtId="0" fontId="0" fillId="29"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250;bric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úbrica"/>
    </sheet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0.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34.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37.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0.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41.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43.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47"/>
  <sheetViews>
    <sheetView workbookViewId="0"/>
  </sheetViews>
  <sheetFormatPr baseColWidth="10" defaultColWidth="14.44140625" defaultRowHeight="15.75" customHeight="1"/>
  <sheetData>
    <row r="1" spans="1:6" ht="15.75" customHeight="1">
      <c r="A1" s="1"/>
      <c r="B1" s="1" t="s">
        <v>0</v>
      </c>
      <c r="C1" s="1" t="s">
        <v>1</v>
      </c>
      <c r="D1" s="1" t="s">
        <v>2</v>
      </c>
      <c r="E1" s="1" t="s">
        <v>3</v>
      </c>
      <c r="F1" s="1" t="s">
        <v>4</v>
      </c>
    </row>
    <row r="2" spans="1:6" ht="15.75" customHeight="1">
      <c r="A2" s="1" t="s">
        <v>5</v>
      </c>
      <c r="B2" s="2">
        <v>1</v>
      </c>
      <c r="C2" s="1"/>
      <c r="D2" s="3">
        <v>1</v>
      </c>
      <c r="E2" s="1"/>
      <c r="F2" s="2">
        <v>2</v>
      </c>
    </row>
    <row r="3" spans="1:6" ht="15.75" customHeight="1">
      <c r="A3" s="1" t="s">
        <v>6</v>
      </c>
      <c r="B3" s="2">
        <v>1</v>
      </c>
      <c r="C3" s="1"/>
      <c r="D3" s="2">
        <v>4</v>
      </c>
      <c r="E3" s="1"/>
      <c r="F3" s="2">
        <v>7</v>
      </c>
    </row>
    <row r="4" spans="1:6" ht="15.75" customHeight="1">
      <c r="A4" s="1" t="s">
        <v>7</v>
      </c>
      <c r="B4" s="2">
        <v>1</v>
      </c>
      <c r="C4" s="1"/>
      <c r="D4" s="2">
        <v>1</v>
      </c>
      <c r="E4" s="1"/>
      <c r="F4" s="2">
        <v>2</v>
      </c>
    </row>
    <row r="7" spans="1:6" ht="15.75" customHeight="1">
      <c r="A7" s="1"/>
      <c r="B7" s="1"/>
      <c r="C7" s="1" t="s">
        <v>8</v>
      </c>
      <c r="D7" s="1" t="s">
        <v>9</v>
      </c>
      <c r="E7" s="1" t="s">
        <v>10</v>
      </c>
      <c r="F7" s="1"/>
    </row>
    <row r="8" spans="1:6" ht="15.75" customHeight="1">
      <c r="A8">
        <v>1</v>
      </c>
      <c r="B8" t="s">
        <v>11</v>
      </c>
      <c r="C8" s="4">
        <f>AVERAGE('TI 1 (Correción)'!I4,'TI 2 (Corrección)'!J9,'TI3'!M4)</f>
        <v>0</v>
      </c>
      <c r="D8" s="4">
        <f>AVERAGE('TI 1 (Correción)'!P4,'TI 2 (Corrección)'!Q9,'TI 2 (Corrección)'!R9,'TI 2 (Corrección)'!S9,'TI 2 (Corrección)'!T9,'TI3'!Y4)</f>
        <v>2.2999999999999998</v>
      </c>
      <c r="E8" s="4">
        <f>AVERAGE('TI 1 (Correción)'!P4,'TI 1 (Correción)'!Q4,'TI 2 (Corrección)'!Q9,'TI 2 (Corrección)'!R9,'TI 2 (Corrección)'!S9,'TI 2 (Corrección)'!T9,'TI 2 (Corrección)'!U9,'TI 2 (Corrección)'!V9,'TI 2 (Corrección)'!W9,'TI3'!Y4,'TI3'!AA4)</f>
        <v>3.65</v>
      </c>
    </row>
    <row r="9" spans="1:6" ht="15.75" customHeight="1">
      <c r="A9">
        <v>2</v>
      </c>
      <c r="B9" t="s">
        <v>12</v>
      </c>
      <c r="C9" s="4">
        <f>AVERAGE('TI 1 (Correción)'!I5,'TI 2 (Corrección)'!J10,'TI3'!M5)</f>
        <v>4.3</v>
      </c>
      <c r="D9" s="4">
        <f>AVERAGE('TI 1 (Correción)'!P5,'TI 2 (Corrección)'!Q10,'TI 2 (Corrección)'!R10,'TI 2 (Corrección)'!S10,'TI 2 (Corrección)'!T10,'TI3'!Y5)</f>
        <v>5</v>
      </c>
      <c r="E9" s="4">
        <f>AVERAGE('TI 1 (Correción)'!P5,'TI 1 (Correción)'!Q5,'TI 2 (Corrección)'!Q10,'TI 2 (Corrección)'!R10,'TI 2 (Corrección)'!S10,'TI 2 (Corrección)'!T10,'TI 2 (Corrección)'!U10,'TI 2 (Corrección)'!V10,'TI 2 (Corrección)'!W10,'TI3'!Y5,'TI3'!AA5)</f>
        <v>5</v>
      </c>
    </row>
    <row r="10" spans="1:6" ht="15.75" customHeight="1">
      <c r="A10">
        <v>3</v>
      </c>
      <c r="B10" t="s">
        <v>13</v>
      </c>
      <c r="C10" s="4">
        <f>AVERAGE('TI 1 (Correción)'!I6,'TI 2 (Corrección)'!J11,'TI3'!M6)</f>
        <v>5</v>
      </c>
      <c r="D10" s="4">
        <f>AVERAGE('TI 1 (Correción)'!P6,'TI 2 (Corrección)'!Q11,'TI 2 (Corrección)'!R11,'TI 2 (Corrección)'!S11,'TI 2 (Corrección)'!T11,'TI3'!Y6)</f>
        <v>5</v>
      </c>
      <c r="E10" s="4">
        <f>AVERAGE('TI 1 (Correción)'!P6,'TI 1 (Correción)'!Q6,'TI 2 (Corrección)'!Q11,'TI 2 (Corrección)'!R11,'TI 2 (Corrección)'!S11,'TI 2 (Corrección)'!T11,'TI 2 (Corrección)'!U11,'TI 2 (Corrección)'!V11,'TI 2 (Corrección)'!W11,'TI3'!Y6,'TI3'!AA6)</f>
        <v>5</v>
      </c>
    </row>
    <row r="11" spans="1:6" ht="15.75" customHeight="1">
      <c r="A11">
        <v>4</v>
      </c>
      <c r="B11" t="s">
        <v>14</v>
      </c>
      <c r="C11" s="4">
        <f>AVERAGE('TI 1 (Correción)'!I7,'TI 2 (Corrección)'!J12,'TI3'!M7)</f>
        <v>4.8</v>
      </c>
      <c r="D11" s="4">
        <f>AVERAGE('TI 1 (Correción)'!P7,'TI 2 (Corrección)'!Q12,'TI 2 (Corrección)'!R12,'TI 2 (Corrección)'!S12,'TI 2 (Corrección)'!T12,'TI3'!Y7)</f>
        <v>5</v>
      </c>
      <c r="E11" s="4">
        <f>AVERAGE('TI 1 (Correción)'!P7,'TI 1 (Correción)'!Q7,'TI 2 (Corrección)'!Q12,'TI 2 (Corrección)'!R12,'TI 2 (Corrección)'!S12,'TI 2 (Corrección)'!T12,'TI 2 (Corrección)'!U12,'TI 2 (Corrección)'!V12,'TI 2 (Corrección)'!W12,'TI3'!Y7,'TI3'!AA7)</f>
        <v>5</v>
      </c>
    </row>
    <row r="12" spans="1:6" ht="15.75" customHeight="1">
      <c r="A12">
        <v>5</v>
      </c>
      <c r="B12" t="s">
        <v>15</v>
      </c>
      <c r="C12" s="4">
        <f>AVERAGE('TI 1 (Correción)'!I8,'TI 2 (Corrección)'!J13,'TI3'!M8)</f>
        <v>4.3</v>
      </c>
      <c r="D12" s="4">
        <f>AVERAGE('TI 1 (Correción)'!P8,'TI 2 (Corrección)'!Q13,'TI 2 (Corrección)'!R13,'TI 2 (Corrección)'!S13,'TI 2 (Corrección)'!T13,'TI3'!Y8)</f>
        <v>5</v>
      </c>
      <c r="E12" s="4">
        <f>AVERAGE('TI 1 (Correción)'!P8,'TI 1 (Correción)'!Q8,'TI 2 (Corrección)'!Q13,'TI 2 (Corrección)'!R13,'TI 2 (Corrección)'!S13,'TI 2 (Corrección)'!T13,'TI 2 (Corrección)'!U13,'TI 2 (Corrección)'!V13,'TI 2 (Corrección)'!W13,'TI3'!Y8,'TI3'!AA8)</f>
        <v>5</v>
      </c>
    </row>
    <row r="13" spans="1:6" ht="15.75" customHeight="1">
      <c r="A13">
        <v>6</v>
      </c>
      <c r="B13" t="s">
        <v>16</v>
      </c>
      <c r="C13" s="4">
        <f>AVERAGE('TI 1 (Correción)'!I9,'TI 2 (Corrección)'!J14,'TI3'!M9)</f>
        <v>4</v>
      </c>
      <c r="D13" s="4">
        <f>AVERAGE('TI 1 (Correción)'!P9,'TI 2 (Corrección)'!Q14,'TI 2 (Corrección)'!R14,'TI 2 (Corrección)'!S14,'TI 2 (Corrección)'!T14,'TI3'!Y9)</f>
        <v>5</v>
      </c>
      <c r="E13" s="4">
        <f>AVERAGE('TI 1 (Correción)'!P9,'TI 1 (Correción)'!Q9,'TI 2 (Corrección)'!Q14,'TI 2 (Corrección)'!R14,'TI 2 (Corrección)'!S14,'TI 2 (Corrección)'!T14,'TI 2 (Corrección)'!U14,'TI 2 (Corrección)'!V14,'TI 2 (Corrección)'!W14,'TI3'!Y9,'TI3'!AA9)</f>
        <v>5</v>
      </c>
    </row>
    <row r="14" spans="1:6" ht="15.75" customHeight="1">
      <c r="A14">
        <v>7</v>
      </c>
      <c r="B14" t="s">
        <v>17</v>
      </c>
      <c r="C14" s="4">
        <f>AVERAGE('TI 1 (Correción)'!I10,'TI 2 (Corrección)'!J15,'TI3'!M10)</f>
        <v>0</v>
      </c>
      <c r="D14" s="4">
        <f>AVERAGE('TI 1 (Correción)'!P10,'TI 2 (Corrección)'!Q15,'TI 2 (Corrección)'!R15,'TI 2 (Corrección)'!S15,'TI 2 (Corrección)'!T15,'TI3'!Y10)</f>
        <v>2.2999999999999998</v>
      </c>
      <c r="E14" s="4">
        <f>AVERAGE('TI 1 (Correción)'!P10,'TI 1 (Correción)'!Q10,'TI 2 (Corrección)'!Q15,'TI 2 (Corrección)'!R15,'TI 2 (Corrección)'!S15,'TI 2 (Corrección)'!T15,'TI 2 (Corrección)'!U15,'TI 2 (Corrección)'!V15,'TI 2 (Corrección)'!W15,'TI3'!Y10,'TI3'!AA10)</f>
        <v>3.65</v>
      </c>
    </row>
    <row r="15" spans="1:6" ht="15.75" customHeight="1">
      <c r="A15">
        <v>8</v>
      </c>
      <c r="B15" t="s">
        <v>18</v>
      </c>
      <c r="C15" s="4">
        <f>AVERAGE('TI 1 (Correción)'!I11,'TI 2 (Corrección)'!J16,'TI3'!M11)</f>
        <v>4</v>
      </c>
      <c r="D15" s="4">
        <f>AVERAGE('TI 1 (Correción)'!P11,'TI 2 (Corrección)'!Q16,'TI 2 (Corrección)'!R16,'TI 2 (Corrección)'!S16,'TI 2 (Corrección)'!T16,'TI3'!Y11)</f>
        <v>5</v>
      </c>
      <c r="E15" s="4">
        <f>AVERAGE('TI 1 (Correción)'!P11,'TI 1 (Correción)'!Q11,'TI 2 (Corrección)'!Q16,'TI 2 (Corrección)'!R16,'TI 2 (Corrección)'!S16,'TI 2 (Corrección)'!T16,'TI 2 (Corrección)'!U16,'TI 2 (Corrección)'!V16,'TI 2 (Corrección)'!W16,'TI3'!Y11,'TI3'!AA11)</f>
        <v>5</v>
      </c>
    </row>
    <row r="16" spans="1:6" ht="15.75" customHeight="1">
      <c r="A16">
        <v>9</v>
      </c>
      <c r="B16" t="s">
        <v>19</v>
      </c>
      <c r="C16" s="4">
        <f>AVERAGE('TI 1 (Correción)'!I12,'TI 2 (Corrección)'!J17,'TI3'!M12)</f>
        <v>0</v>
      </c>
      <c r="D16" s="4">
        <f>AVERAGE('TI 1 (Correción)'!P12,'TI 2 (Corrección)'!Q17,'TI 2 (Corrección)'!R17,'TI 2 (Corrección)'!S17,'TI 2 (Corrección)'!T17,'TI3'!Y12)</f>
        <v>2.2999999999999998</v>
      </c>
      <c r="E16" s="4">
        <f>AVERAGE('TI 1 (Correción)'!P12,'TI 1 (Correción)'!Q12,'TI 2 (Corrección)'!Q17,'TI 2 (Corrección)'!R17,'TI 2 (Corrección)'!S17,'TI 2 (Corrección)'!T17,'TI 2 (Corrección)'!U17,'TI 2 (Corrección)'!V17,'TI 2 (Corrección)'!W17,'TI3'!Y12,'TI3'!AA12)</f>
        <v>3.65</v>
      </c>
    </row>
    <row r="17" spans="1:5" ht="15.75" customHeight="1">
      <c r="A17">
        <v>10</v>
      </c>
      <c r="B17" t="s">
        <v>20</v>
      </c>
      <c r="C17" s="4">
        <f>AVERAGE('TI 1 (Correción)'!I13,'TI 2 (Corrección)'!J18,'TI3'!M13)</f>
        <v>4.8</v>
      </c>
      <c r="D17" s="4">
        <f>AVERAGE('TI 1 (Correción)'!P13,'TI 2 (Corrección)'!Q18,'TI 2 (Corrección)'!R18,'TI 2 (Corrección)'!S18,'TI 2 (Corrección)'!T18,'TI3'!Y13)</f>
        <v>5</v>
      </c>
      <c r="E17" s="4">
        <f>AVERAGE('TI 1 (Correción)'!P13,'TI 1 (Correción)'!Q13,'TI 2 (Corrección)'!Q18,'TI 2 (Corrección)'!R18,'TI 2 (Corrección)'!S18,'TI 2 (Corrección)'!T18,'TI 2 (Corrección)'!U18,'TI 2 (Corrección)'!V18,'TI 2 (Corrección)'!W18,'TI3'!Y13,'TI3'!AA13)</f>
        <v>5</v>
      </c>
    </row>
    <row r="18" spans="1:5" ht="15.75" customHeight="1">
      <c r="A18">
        <v>11</v>
      </c>
      <c r="B18" t="s">
        <v>21</v>
      </c>
      <c r="C18" s="4">
        <f>AVERAGE('TI 1 (Correción)'!I14,'TI 2 (Corrección)'!J19,'TI3'!M14)</f>
        <v>5</v>
      </c>
      <c r="D18" s="4">
        <f>AVERAGE('TI 1 (Correción)'!P14,'TI 2 (Corrección)'!Q19,'TI 2 (Corrección)'!R19,'TI 2 (Corrección)'!S19,'TI 2 (Corrección)'!T19,'TI3'!Y14)</f>
        <v>3</v>
      </c>
      <c r="E18" s="4">
        <f>AVERAGE('TI 1 (Correción)'!P14,'TI 1 (Correción)'!Q14,'TI 2 (Corrección)'!Q19,'TI 2 (Corrección)'!R19,'TI 2 (Corrección)'!S19,'TI 2 (Corrección)'!T19,'TI 2 (Corrección)'!U19,'TI 2 (Corrección)'!V19,'TI 2 (Corrección)'!W19,'TI3'!Y14,'TI3'!AA14)</f>
        <v>4</v>
      </c>
    </row>
    <row r="19" spans="1:5" ht="15.75" customHeight="1">
      <c r="A19">
        <v>12</v>
      </c>
      <c r="B19" t="s">
        <v>22</v>
      </c>
      <c r="C19" s="4">
        <f>AVERAGE('TI 1 (Correción)'!I15,'TI 2 (Corrección)'!J20,'TI3'!M15)</f>
        <v>4</v>
      </c>
      <c r="D19" s="4">
        <f>AVERAGE('TI 1 (Correción)'!P15,'TI 2 (Corrección)'!Q20,'TI 2 (Corrección)'!R20,'TI 2 (Corrección)'!S20,'TI 2 (Corrección)'!T20,'TI3'!Y15)</f>
        <v>5</v>
      </c>
      <c r="E19" s="4">
        <f>AVERAGE('TI 1 (Correción)'!P15,'TI 1 (Correción)'!Q15,'TI 2 (Corrección)'!Q20,'TI 2 (Corrección)'!R20,'TI 2 (Corrección)'!S20,'TI 2 (Corrección)'!T20,'TI 2 (Corrección)'!U20,'TI 2 (Corrección)'!V20,'TI 2 (Corrección)'!W20,'TI3'!Y15,'TI3'!AA15)</f>
        <v>5</v>
      </c>
    </row>
    <row r="20" spans="1:5" ht="15.75" customHeight="1">
      <c r="A20">
        <v>13</v>
      </c>
      <c r="B20" t="s">
        <v>23</v>
      </c>
      <c r="C20" s="4">
        <f>AVERAGE('TI 1 (Correción)'!I16,'TI 2 (Corrección)'!J21,'TI3'!M16)</f>
        <v>5</v>
      </c>
      <c r="D20" s="4">
        <f>AVERAGE('TI 1 (Correción)'!P16,'TI 2 (Corrección)'!Q21,'TI 2 (Corrección)'!R21,'TI 2 (Corrección)'!S21,'TI 2 (Corrección)'!T21,'TI3'!Y16)</f>
        <v>5</v>
      </c>
      <c r="E20" s="4">
        <f>AVERAGE('TI 1 (Correción)'!P16,'TI 1 (Correción)'!Q16,'TI 2 (Corrección)'!Q21,'TI 2 (Corrección)'!R21,'TI 2 (Corrección)'!S21,'TI 2 (Corrección)'!T21,'TI 2 (Corrección)'!U21,'TI 2 (Corrección)'!V21,'TI 2 (Corrección)'!W21,'TI3'!Y16,'TI3'!AA16)</f>
        <v>5</v>
      </c>
    </row>
    <row r="21" spans="1:5" ht="15.75" customHeight="1">
      <c r="A21">
        <v>14</v>
      </c>
      <c r="B21" t="s">
        <v>24</v>
      </c>
      <c r="C21" s="4">
        <f>AVERAGE('TI 1 (Correción)'!I17,'TI 2 (Corrección)'!J22,'TI3'!M17)</f>
        <v>0</v>
      </c>
      <c r="D21" s="4">
        <f>AVERAGE('TI 1 (Correción)'!P17,'TI 2 (Corrección)'!Q22,'TI 2 (Corrección)'!R22,'TI 2 (Corrección)'!S22,'TI 2 (Corrección)'!T22,'TI3'!Y17)</f>
        <v>2.5</v>
      </c>
      <c r="E21" s="4">
        <f>AVERAGE('TI 1 (Correción)'!P17,'TI 1 (Correción)'!Q17,'TI 2 (Corrección)'!Q22,'TI 2 (Corrección)'!R22,'TI 2 (Corrección)'!S22,'TI 2 (Corrección)'!T22,'TI 2 (Corrección)'!U22,'TI 2 (Corrección)'!V22,'TI 2 (Corrección)'!W22,'TI3'!Y17,'TI3'!AA17)</f>
        <v>3.25</v>
      </c>
    </row>
    <row r="22" spans="1:5" ht="15.75" customHeight="1">
      <c r="A22">
        <v>15</v>
      </c>
      <c r="B22" t="s">
        <v>25</v>
      </c>
      <c r="C22" s="5">
        <f>AVERAGE('TI 1 (Correción)'!I18,'TI 2 (Corrección)'!J23,'TI3'!M18)</f>
        <v>5</v>
      </c>
      <c r="D22" s="5">
        <f>AVERAGE('TI 1 (Correción)'!P18,'TI 2 (Corrección)'!Q23,'TI 2 (Corrección)'!R23,'TI 2 (Corrección)'!S23,'TI 2 (Corrección)'!T23,'TI3'!Y18)</f>
        <v>5</v>
      </c>
      <c r="E22" s="5">
        <f>AVERAGE('TI 1 (Correción)'!P18,'TI 1 (Correción)'!Q18,'TI 2 (Corrección)'!Q23,'TI 2 (Corrección)'!R23,'TI 2 (Corrección)'!S23,'TI 2 (Corrección)'!T23,'TI 2 (Corrección)'!U23,'TI 2 (Corrección)'!V23,'TI 2 (Corrección)'!W23,'TI3'!Y18,'TI3'!AA18)</f>
        <v>5</v>
      </c>
    </row>
    <row r="23" spans="1:5" ht="15.75" customHeight="1">
      <c r="A23">
        <v>16</v>
      </c>
      <c r="B23" t="s">
        <v>26</v>
      </c>
      <c r="C23" s="5">
        <f>AVERAGE('TI 1 (Correción)'!I19,'TI 2 (Corrección)'!J24,'TI3'!M19)</f>
        <v>4</v>
      </c>
      <c r="D23" s="5">
        <f>AVERAGE('TI 1 (Correción)'!P19,'TI 2 (Corrección)'!Q24,'TI 2 (Corrección)'!R24,'TI 2 (Corrección)'!S24,'TI 2 (Corrección)'!T24,'TI3'!Y19)</f>
        <v>5</v>
      </c>
      <c r="E23" s="5">
        <f>AVERAGE('TI 1 (Correción)'!P19,'TI 1 (Correción)'!Q19,'TI 2 (Corrección)'!Q24,'TI 2 (Corrección)'!R24,'TI 2 (Corrección)'!S24,'TI 2 (Corrección)'!T24,'TI 2 (Corrección)'!U24,'TI 2 (Corrección)'!V24,'TI 2 (Corrección)'!W24,'TI3'!Y19,'TI3'!AA19)</f>
        <v>5</v>
      </c>
    </row>
    <row r="24" spans="1:5" ht="15.75" customHeight="1">
      <c r="A24">
        <v>17</v>
      </c>
      <c r="B24" t="s">
        <v>27</v>
      </c>
      <c r="C24" s="5">
        <f>AVERAGE('TI 1 (Correción)'!I20,'TI 2 (Corrección)'!J25,'TI3'!M20)</f>
        <v>4.3</v>
      </c>
      <c r="D24" s="5">
        <f>AVERAGE('TI 1 (Correción)'!P20,'TI 2 (Corrección)'!Q25,'TI 2 (Corrección)'!R25,'TI 2 (Corrección)'!S25,'TI 2 (Corrección)'!T25,'TI3'!Y20)</f>
        <v>5</v>
      </c>
      <c r="E24" s="5">
        <f>AVERAGE('TI 1 (Correción)'!P20,'TI 1 (Correción)'!Q20,'TI 2 (Corrección)'!Q25,'TI 2 (Corrección)'!R25,'TI 2 (Corrección)'!S25,'TI 2 (Corrección)'!T25,'TI 2 (Corrección)'!U25,'TI 2 (Corrección)'!V25,'TI 2 (Corrección)'!W25,'TI3'!Y20,'TI3'!AA20)</f>
        <v>5</v>
      </c>
    </row>
    <row r="25" spans="1:5" ht="15.75" customHeight="1">
      <c r="A25">
        <v>18</v>
      </c>
      <c r="B25" t="s">
        <v>28</v>
      </c>
      <c r="C25" s="4">
        <f>AVERAGE('TI 1 (Correción)'!I21,'TI 2 (Corrección)'!J26,'TI3'!M21)</f>
        <v>4.8</v>
      </c>
      <c r="D25" s="4">
        <f>AVERAGE('TI 1 (Correción)'!P21,'TI 2 (Corrección)'!Q26,'TI 2 (Corrección)'!R26,'TI 2 (Corrección)'!S26,'TI 2 (Corrección)'!T26,'TI3'!Y21)</f>
        <v>5</v>
      </c>
      <c r="E25" s="4">
        <f>AVERAGE('TI 1 (Correción)'!P21,'TI 1 (Correción)'!Q21,'TI 2 (Corrección)'!Q26,'TI 2 (Corrección)'!R26,'TI 2 (Corrección)'!S26,'TI 2 (Corrección)'!T26,'TI 2 (Corrección)'!U26,'TI 2 (Corrección)'!V26,'TI 2 (Corrección)'!W26,'TI3'!Y21,'TI3'!AA21)</f>
        <v>5</v>
      </c>
    </row>
    <row r="26" spans="1:5" ht="15.75" customHeight="1">
      <c r="A26">
        <v>19</v>
      </c>
      <c r="B26" t="s">
        <v>29</v>
      </c>
      <c r="C26" t="e">
        <f>AVERAGE('TI 1 (Correción)'!I22,#REF!,'TI3'!M22)</f>
        <v>#REF!</v>
      </c>
      <c r="D26" t="e">
        <f>AVERAGE('TI 1 (Correción)'!P22,#REF!,#REF!,#REF!,#REF!,'TI3'!Y22)</f>
        <v>#REF!</v>
      </c>
      <c r="E26" t="e">
        <f>AVERAGE('TI 1 (Correción)'!P22,'TI 1 (Correción)'!Q22,#REF!,#REF!,#REF!,#REF!,#REF!,#REF!,#REF!,'TI3'!Y22,'TI3'!AA22)</f>
        <v>#REF!</v>
      </c>
    </row>
    <row r="27" spans="1:5" ht="13.2">
      <c r="A27">
        <v>20</v>
      </c>
      <c r="B27" t="s">
        <v>30</v>
      </c>
      <c r="C27" t="e">
        <f>AVERAGE('TI 1 (Correción)'!I23,#REF!,'TI3'!M23)</f>
        <v>#REF!</v>
      </c>
      <c r="D27" t="e">
        <f>AVERAGE('TI 1 (Correción)'!P23,#REF!,#REF!,#REF!,#REF!,'TI3'!Y23)</f>
        <v>#REF!</v>
      </c>
      <c r="E27" t="e">
        <f>AVERAGE('TI 1 (Correción)'!P23,'TI 1 (Correción)'!Q23,#REF!,#REF!,#REF!,#REF!,#REF!,#REF!,#REF!,'TI3'!Y23,'TI3'!AA23)</f>
        <v>#REF!</v>
      </c>
    </row>
    <row r="28" spans="1:5" ht="13.2">
      <c r="A28">
        <v>21</v>
      </c>
      <c r="B28" t="s">
        <v>31</v>
      </c>
      <c r="C28" t="e">
        <f>AVERAGE('TI 1 (Correción)'!I24,#REF!,'TI3'!M24)</f>
        <v>#REF!</v>
      </c>
      <c r="D28" t="e">
        <f>AVERAGE('TI 1 (Correción)'!P24,#REF!,#REF!,#REF!,#REF!,'TI3'!Y24)</f>
        <v>#REF!</v>
      </c>
      <c r="E28" t="e">
        <f>AVERAGE('TI 1 (Correción)'!P24,'TI 1 (Correción)'!Q24,#REF!,#REF!,#REF!,#REF!,#REF!,#REF!,#REF!,'TI3'!Y24,'TI3'!AA24)</f>
        <v>#REF!</v>
      </c>
    </row>
    <row r="29" spans="1:5" ht="13.2">
      <c r="A29">
        <v>22</v>
      </c>
      <c r="B29" t="s">
        <v>32</v>
      </c>
      <c r="C29" t="e">
        <f>AVERAGE('TI 1 (Correción)'!I25,#REF!,'TI3'!M25)</f>
        <v>#REF!</v>
      </c>
      <c r="D29" t="e">
        <f>AVERAGE('TI 1 (Correción)'!P25,#REF!,#REF!,#REF!,#REF!,'TI3'!Y25)</f>
        <v>#REF!</v>
      </c>
      <c r="E29" t="e">
        <f>AVERAGE('TI 1 (Correción)'!P25,'TI 1 (Correción)'!Q25,#REF!,#REF!,#REF!,#REF!,#REF!,#REF!,#REF!,'TI3'!Y25,'TI3'!AA25)</f>
        <v>#REF!</v>
      </c>
    </row>
    <row r="30" spans="1:5" ht="13.2">
      <c r="A30">
        <v>23</v>
      </c>
      <c r="B30" t="s">
        <v>33</v>
      </c>
      <c r="C30" t="e">
        <f>AVERAGE('TI 1 (Correción)'!I26,#REF!,'TI3'!M26)</f>
        <v>#REF!</v>
      </c>
      <c r="D30" t="e">
        <f>AVERAGE('TI 1 (Correción)'!P26,#REF!,#REF!,#REF!,#REF!,'TI3'!Y26)</f>
        <v>#REF!</v>
      </c>
      <c r="E30" t="e">
        <f>AVERAGE('TI 1 (Correción)'!P26,'TI 1 (Correción)'!Q26,#REF!,#REF!,#REF!,#REF!,#REF!,#REF!,#REF!,'TI3'!Y26,'TI3'!AA26)</f>
        <v>#REF!</v>
      </c>
    </row>
    <row r="31" spans="1:5" ht="13.2">
      <c r="A31">
        <v>24</v>
      </c>
      <c r="B31" t="s">
        <v>34</v>
      </c>
      <c r="C31" t="e">
        <f t="shared" ref="C31:C38" si="0">AVERAGE(#REF!,#REF!,#REF!)</f>
        <v>#REF!</v>
      </c>
      <c r="D31" t="e">
        <f t="shared" ref="D31:D38" si="1">AVERAGE(#REF!,#REF!,#REF!,#REF!,#REF!,#REF!)</f>
        <v>#REF!</v>
      </c>
      <c r="E31" t="e">
        <f t="shared" ref="E31:E38" si="2">AVERAGE(#REF!,#REF!,#REF!,#REF!,#REF!,#REF!,#REF!,#REF!,#REF!,#REF!,#REF!)</f>
        <v>#REF!</v>
      </c>
    </row>
    <row r="32" spans="1:5" ht="13.2">
      <c r="A32">
        <v>25</v>
      </c>
      <c r="B32" t="s">
        <v>35</v>
      </c>
      <c r="C32" t="e">
        <f t="shared" si="0"/>
        <v>#REF!</v>
      </c>
      <c r="D32" t="e">
        <f t="shared" si="1"/>
        <v>#REF!</v>
      </c>
      <c r="E32" t="e">
        <f t="shared" si="2"/>
        <v>#REF!</v>
      </c>
    </row>
    <row r="33" spans="1:6" ht="13.2">
      <c r="A33">
        <v>26</v>
      </c>
      <c r="B33" t="s">
        <v>36</v>
      </c>
      <c r="C33" t="e">
        <f t="shared" si="0"/>
        <v>#REF!</v>
      </c>
      <c r="D33" t="e">
        <f t="shared" si="1"/>
        <v>#REF!</v>
      </c>
      <c r="E33" t="e">
        <f t="shared" si="2"/>
        <v>#REF!</v>
      </c>
    </row>
    <row r="34" spans="1:6" ht="13.2">
      <c r="A34">
        <v>27</v>
      </c>
      <c r="B34" t="s">
        <v>37</v>
      </c>
      <c r="C34" t="e">
        <f t="shared" si="0"/>
        <v>#REF!</v>
      </c>
      <c r="D34" t="e">
        <f t="shared" si="1"/>
        <v>#REF!</v>
      </c>
      <c r="E34" t="e">
        <f t="shared" si="2"/>
        <v>#REF!</v>
      </c>
    </row>
    <row r="35" spans="1:6" ht="13.2">
      <c r="A35">
        <v>28</v>
      </c>
      <c r="B35" t="s">
        <v>38</v>
      </c>
      <c r="C35" t="e">
        <f t="shared" si="0"/>
        <v>#REF!</v>
      </c>
      <c r="D35" t="e">
        <f t="shared" si="1"/>
        <v>#REF!</v>
      </c>
      <c r="E35" t="e">
        <f t="shared" si="2"/>
        <v>#REF!</v>
      </c>
    </row>
    <row r="36" spans="1:6" ht="13.2">
      <c r="A36">
        <v>29</v>
      </c>
      <c r="B36" t="s">
        <v>39</v>
      </c>
      <c r="C36" t="e">
        <f t="shared" si="0"/>
        <v>#REF!</v>
      </c>
      <c r="D36" t="e">
        <f t="shared" si="1"/>
        <v>#REF!</v>
      </c>
      <c r="E36" t="e">
        <f t="shared" si="2"/>
        <v>#REF!</v>
      </c>
    </row>
    <row r="37" spans="1:6" ht="13.2">
      <c r="A37">
        <v>30</v>
      </c>
      <c r="B37" t="s">
        <v>40</v>
      </c>
      <c r="C37" t="e">
        <f t="shared" si="0"/>
        <v>#REF!</v>
      </c>
      <c r="D37" t="e">
        <f t="shared" si="1"/>
        <v>#REF!</v>
      </c>
      <c r="E37" t="e">
        <f t="shared" si="2"/>
        <v>#REF!</v>
      </c>
    </row>
    <row r="38" spans="1:6" ht="13.2">
      <c r="A38">
        <v>31</v>
      </c>
      <c r="B38" t="s">
        <v>41</v>
      </c>
      <c r="C38" t="e">
        <f t="shared" si="0"/>
        <v>#REF!</v>
      </c>
      <c r="D38" t="e">
        <f t="shared" si="1"/>
        <v>#REF!</v>
      </c>
      <c r="E38" t="e">
        <f t="shared" si="2"/>
        <v>#REF!</v>
      </c>
    </row>
    <row r="41" spans="1:6" ht="14.4">
      <c r="A41" s="6"/>
      <c r="B41" s="7" t="s">
        <v>42</v>
      </c>
      <c r="C41" s="7" t="s">
        <v>43</v>
      </c>
      <c r="D41" s="7" t="s">
        <v>44</v>
      </c>
      <c r="E41" s="7" t="s">
        <v>45</v>
      </c>
      <c r="F41" s="1"/>
    </row>
    <row r="42" spans="1:6" ht="13.2">
      <c r="A42" s="1" t="s">
        <v>8</v>
      </c>
      <c r="B42" s="8">
        <f>COUNTIF(C6:C39,"&lt;=2.9")</f>
        <v>0</v>
      </c>
      <c r="C42" s="8">
        <f>COUNTIFS(C6:C39,"&gt;2.9",C6:C39,"&lt;=3.9")</f>
        <v>0</v>
      </c>
      <c r="D42" s="8">
        <f>COUNTIFS(C6:C39,"&gt;3.9",C6:C39,"&lt;=4.4")</f>
        <v>0</v>
      </c>
      <c r="E42" s="8">
        <f>COUNTIF(C6:C39,"&gt;=4.5")</f>
        <v>1</v>
      </c>
      <c r="F42" s="8">
        <f>SUM(B42:E42)</f>
        <v>1</v>
      </c>
    </row>
    <row r="43" spans="1:6" ht="13.2">
      <c r="A43" s="1"/>
      <c r="B43" s="9">
        <f t="shared" ref="B43:F43" si="3">B42/31*100</f>
        <v>0</v>
      </c>
      <c r="C43" s="9">
        <f t="shared" si="3"/>
        <v>0</v>
      </c>
      <c r="D43" s="9">
        <f t="shared" si="3"/>
        <v>0</v>
      </c>
      <c r="E43" s="9">
        <f t="shared" si="3"/>
        <v>3.225806451612903</v>
      </c>
      <c r="F43" s="8">
        <f t="shared" si="3"/>
        <v>3.225806451612903</v>
      </c>
    </row>
    <row r="44" spans="1:6" ht="13.2">
      <c r="A44" s="1" t="s">
        <v>9</v>
      </c>
      <c r="B44" s="10">
        <f>COUNTIF(D6:D39,"&lt;=2.9")</f>
        <v>0</v>
      </c>
      <c r="C44" s="10">
        <f>COUNTIFS(D6:D39,"&gt;2.9",D6:D39,"&lt;=3.9")</f>
        <v>0</v>
      </c>
      <c r="D44" s="10">
        <f>COUNTIFS(D6:D39,"&gt;3.9",D6:D39,"&lt;=4.4")</f>
        <v>0</v>
      </c>
      <c r="E44" s="10">
        <f>COUNTIF(D6:D39,"&gt;=4.5")</f>
        <v>1</v>
      </c>
      <c r="F44" s="10">
        <f>SUM(B44:E44)</f>
        <v>1</v>
      </c>
    </row>
    <row r="45" spans="1:6" ht="13.2">
      <c r="A45" s="1"/>
      <c r="B45" s="9">
        <f t="shared" ref="B45:F45" si="4">B44/31*100</f>
        <v>0</v>
      </c>
      <c r="C45" s="9">
        <f t="shared" si="4"/>
        <v>0</v>
      </c>
      <c r="D45" s="9">
        <f t="shared" si="4"/>
        <v>0</v>
      </c>
      <c r="E45" s="9">
        <f t="shared" si="4"/>
        <v>3.225806451612903</v>
      </c>
      <c r="F45" s="8">
        <f t="shared" si="4"/>
        <v>3.225806451612903</v>
      </c>
    </row>
    <row r="46" spans="1:6" ht="13.2">
      <c r="A46" s="1" t="s">
        <v>10</v>
      </c>
      <c r="B46" s="10">
        <f>COUNTIF(E6:E39,"&lt;=2.9")</f>
        <v>0</v>
      </c>
      <c r="C46" s="10">
        <f>COUNTIFS(E6:E39,"&gt;2.9",E6:E39,"&lt;=3.9")</f>
        <v>0</v>
      </c>
      <c r="D46" s="10">
        <f>COUNTIFS(E6:E39,"&gt;3.9",E6:E39,"&lt;=4.4")</f>
        <v>0</v>
      </c>
      <c r="E46" s="10">
        <f>COUNTIF(E6:E39,"&gt;4.4")</f>
        <v>1</v>
      </c>
      <c r="F46" s="10">
        <f>SUM(B46:E46)</f>
        <v>1</v>
      </c>
    </row>
    <row r="47" spans="1:6" ht="13.2">
      <c r="A47" s="1"/>
      <c r="B47" s="9">
        <f t="shared" ref="B47:F47" si="5">B46/31*100</f>
        <v>0</v>
      </c>
      <c r="C47" s="9">
        <f t="shared" si="5"/>
        <v>0</v>
      </c>
      <c r="D47" s="9">
        <f t="shared" si="5"/>
        <v>0</v>
      </c>
      <c r="E47" s="9">
        <f t="shared" si="5"/>
        <v>3.225806451612903</v>
      </c>
      <c r="F47" s="8">
        <f t="shared" si="5"/>
        <v>3.225806451612903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M26"/>
  <sheetViews>
    <sheetView workbookViewId="0">
      <pane xSplit="4" topLeftCell="E1" activePane="topRight" state="frozen"/>
      <selection pane="topRight" activeCell="F2" sqref="F2"/>
    </sheetView>
  </sheetViews>
  <sheetFormatPr baseColWidth="10" defaultColWidth="14.44140625" defaultRowHeight="15.75" customHeight="1"/>
  <cols>
    <col min="1" max="1" width="5.44140625" customWidth="1"/>
    <col min="3" max="3" width="26.44140625" hidden="1" customWidth="1"/>
    <col min="4" max="4" width="21.33203125" hidden="1" customWidth="1"/>
    <col min="5" max="5" width="18.88671875" customWidth="1"/>
    <col min="6" max="6" width="15.6640625" hidden="1" customWidth="1"/>
    <col min="7" max="7" width="19" customWidth="1"/>
    <col min="8" max="8" width="21.44140625" customWidth="1"/>
    <col min="9" max="9" width="28.109375" customWidth="1"/>
    <col min="10" max="10" width="40.109375" customWidth="1"/>
    <col min="11" max="11" width="23.33203125" customWidth="1"/>
    <col min="12" max="12" width="21.44140625" customWidth="1"/>
  </cols>
  <sheetData>
    <row r="1" spans="1:13" ht="13.2">
      <c r="A1" s="26"/>
      <c r="B1" s="26"/>
      <c r="C1" s="26"/>
      <c r="D1" s="26"/>
      <c r="E1" s="347" t="s">
        <v>234</v>
      </c>
      <c r="F1" s="324"/>
      <c r="G1" s="324"/>
      <c r="H1" s="324"/>
      <c r="I1" s="324"/>
      <c r="J1" s="348" t="s">
        <v>140</v>
      </c>
      <c r="K1" s="324"/>
      <c r="L1" s="324"/>
      <c r="M1" s="120"/>
    </row>
    <row r="2" spans="1:13" ht="90.75" customHeight="1">
      <c r="A2" s="26"/>
      <c r="B2" s="26"/>
      <c r="C2" s="26"/>
      <c r="D2" s="26"/>
      <c r="E2" s="121" t="s">
        <v>235</v>
      </c>
      <c r="F2" s="105" t="s">
        <v>236</v>
      </c>
      <c r="G2" s="105" t="s">
        <v>237</v>
      </c>
      <c r="H2" s="105" t="s">
        <v>238</v>
      </c>
      <c r="I2" s="122" t="s">
        <v>239</v>
      </c>
      <c r="J2" s="123" t="s">
        <v>240</v>
      </c>
      <c r="K2" s="124" t="s">
        <v>241</v>
      </c>
      <c r="L2" s="125" t="s">
        <v>242</v>
      </c>
      <c r="M2" s="126" t="s">
        <v>141</v>
      </c>
    </row>
    <row r="3" spans="1:13" ht="13.2">
      <c r="A3" s="37" t="s">
        <v>46</v>
      </c>
      <c r="B3" s="37" t="s">
        <v>47</v>
      </c>
      <c r="C3" s="37" t="s">
        <v>48</v>
      </c>
      <c r="D3" s="37" t="s">
        <v>49</v>
      </c>
      <c r="E3" s="127">
        <v>0.01</v>
      </c>
      <c r="F3" s="127">
        <v>0.1</v>
      </c>
      <c r="G3" s="127">
        <v>0.15</v>
      </c>
      <c r="H3" s="127">
        <v>0.1</v>
      </c>
      <c r="I3" s="127">
        <v>0.14000000000000001</v>
      </c>
      <c r="J3" s="127">
        <v>0.1</v>
      </c>
      <c r="K3" s="127">
        <v>0.1</v>
      </c>
      <c r="L3" s="127">
        <v>0.3</v>
      </c>
      <c r="M3" s="128">
        <f>SUM(E3:L3)</f>
        <v>1</v>
      </c>
    </row>
    <row r="4" spans="1:13" ht="15.6">
      <c r="A4" s="14">
        <v>1</v>
      </c>
      <c r="B4" s="15" t="s">
        <v>54</v>
      </c>
      <c r="C4" s="15" t="s">
        <v>55</v>
      </c>
      <c r="D4" s="15" t="s">
        <v>56</v>
      </c>
      <c r="E4" s="129">
        <v>5</v>
      </c>
      <c r="F4" s="25">
        <v>5</v>
      </c>
      <c r="G4" s="25">
        <v>5</v>
      </c>
      <c r="H4" s="25">
        <v>5</v>
      </c>
      <c r="I4" s="25">
        <v>3.8</v>
      </c>
      <c r="J4" s="25">
        <v>5</v>
      </c>
      <c r="K4" s="25">
        <v>5</v>
      </c>
      <c r="L4" s="25">
        <v>5</v>
      </c>
      <c r="M4" s="130">
        <f t="shared" ref="M4:M26" si="0">0.3*L4+0.1*(K4+J4+H4+F4)+0.15*G4+0.14*I4+0.01*E4</f>
        <v>4.8319999999999999</v>
      </c>
    </row>
    <row r="5" spans="1:13" ht="15.6">
      <c r="A5" s="14">
        <v>2</v>
      </c>
      <c r="B5" s="15" t="s">
        <v>57</v>
      </c>
      <c r="C5" s="15" t="s">
        <v>58</v>
      </c>
      <c r="D5" s="15" t="s">
        <v>59</v>
      </c>
      <c r="E5" s="131">
        <v>5</v>
      </c>
      <c r="F5" s="132">
        <v>5</v>
      </c>
      <c r="G5" s="131">
        <v>3</v>
      </c>
      <c r="H5" s="129">
        <v>5</v>
      </c>
      <c r="I5" s="131">
        <v>5</v>
      </c>
      <c r="J5" s="25">
        <v>5</v>
      </c>
      <c r="K5" s="25">
        <v>5</v>
      </c>
      <c r="L5" s="25">
        <v>5</v>
      </c>
      <c r="M5" s="130">
        <f t="shared" si="0"/>
        <v>4.7</v>
      </c>
    </row>
    <row r="6" spans="1:13" ht="15.6">
      <c r="A6" s="14">
        <v>3</v>
      </c>
      <c r="B6" s="15" t="s">
        <v>60</v>
      </c>
      <c r="C6" s="15" t="s">
        <v>61</v>
      </c>
      <c r="D6" s="15" t="s">
        <v>62</v>
      </c>
      <c r="E6" s="25">
        <v>5</v>
      </c>
      <c r="F6" s="25">
        <v>3.5</v>
      </c>
      <c r="G6" s="25">
        <v>2</v>
      </c>
      <c r="H6" s="25">
        <v>2.8</v>
      </c>
      <c r="I6" s="25">
        <v>4</v>
      </c>
      <c r="J6" s="25">
        <v>5</v>
      </c>
      <c r="K6" s="25">
        <v>5</v>
      </c>
      <c r="L6" s="25">
        <v>2.5</v>
      </c>
      <c r="M6" s="130">
        <f t="shared" si="0"/>
        <v>3.2899999999999996</v>
      </c>
    </row>
    <row r="7" spans="1:13" ht="15.6">
      <c r="A7" s="14">
        <v>4</v>
      </c>
      <c r="B7" s="15" t="s">
        <v>63</v>
      </c>
      <c r="C7" s="15" t="s">
        <v>64</v>
      </c>
      <c r="D7" s="15" t="s">
        <v>65</v>
      </c>
      <c r="E7" s="131">
        <v>5</v>
      </c>
      <c r="F7" s="132">
        <v>4</v>
      </c>
      <c r="G7" s="131">
        <v>4</v>
      </c>
      <c r="H7" s="129">
        <v>2.8</v>
      </c>
      <c r="I7" s="131">
        <v>5</v>
      </c>
      <c r="J7" s="25">
        <v>5</v>
      </c>
      <c r="K7" s="25">
        <v>5</v>
      </c>
      <c r="L7" s="25">
        <v>5</v>
      </c>
      <c r="M7" s="130">
        <f t="shared" si="0"/>
        <v>4.53</v>
      </c>
    </row>
    <row r="8" spans="1:13" ht="15.6">
      <c r="A8" s="14">
        <v>5</v>
      </c>
      <c r="B8" s="15" t="s">
        <v>66</v>
      </c>
      <c r="C8" s="15" t="s">
        <v>67</v>
      </c>
      <c r="D8" s="15" t="s">
        <v>68</v>
      </c>
      <c r="E8" s="131">
        <v>5</v>
      </c>
      <c r="F8" s="132">
        <v>5</v>
      </c>
      <c r="G8" s="131">
        <v>4</v>
      </c>
      <c r="H8" s="129">
        <v>5</v>
      </c>
      <c r="I8" s="131">
        <v>5</v>
      </c>
      <c r="J8" s="25">
        <v>5</v>
      </c>
      <c r="K8" s="25">
        <v>5</v>
      </c>
      <c r="L8" s="25">
        <v>5</v>
      </c>
      <c r="M8" s="130">
        <f t="shared" si="0"/>
        <v>4.8499999999999996</v>
      </c>
    </row>
    <row r="9" spans="1:13" ht="15.6">
      <c r="A9" s="14">
        <v>6</v>
      </c>
      <c r="B9" s="15" t="s">
        <v>69</v>
      </c>
      <c r="C9" s="15" t="s">
        <v>70</v>
      </c>
      <c r="D9" s="15" t="s">
        <v>71</v>
      </c>
      <c r="E9" s="131">
        <v>5</v>
      </c>
      <c r="F9" s="133">
        <v>4.4000000000000004</v>
      </c>
      <c r="G9" s="131">
        <v>5</v>
      </c>
      <c r="H9" s="129">
        <v>5</v>
      </c>
      <c r="I9" s="131">
        <v>5</v>
      </c>
      <c r="J9" s="25">
        <v>5</v>
      </c>
      <c r="K9" s="25">
        <v>5</v>
      </c>
      <c r="L9" s="25">
        <v>2.5</v>
      </c>
      <c r="M9" s="130">
        <f t="shared" si="0"/>
        <v>4.1899999999999995</v>
      </c>
    </row>
    <row r="10" spans="1:13" ht="15.6">
      <c r="A10" s="14">
        <v>7</v>
      </c>
      <c r="B10" s="15" t="s">
        <v>28</v>
      </c>
      <c r="C10" s="15" t="s">
        <v>72</v>
      </c>
      <c r="D10" s="15" t="s">
        <v>73</v>
      </c>
      <c r="E10" s="131">
        <v>5</v>
      </c>
      <c r="F10" s="132">
        <v>4.5</v>
      </c>
      <c r="G10" s="131">
        <v>4</v>
      </c>
      <c r="H10" s="129">
        <v>2.8</v>
      </c>
      <c r="I10" s="131">
        <v>5</v>
      </c>
      <c r="J10" s="25">
        <v>5</v>
      </c>
      <c r="K10" s="25">
        <v>5</v>
      </c>
      <c r="L10" s="25">
        <v>5</v>
      </c>
      <c r="M10" s="130">
        <f t="shared" si="0"/>
        <v>4.58</v>
      </c>
    </row>
    <row r="11" spans="1:13" ht="15.6">
      <c r="A11" s="14">
        <v>8</v>
      </c>
      <c r="B11" s="15" t="s">
        <v>74</v>
      </c>
      <c r="C11" s="15" t="s">
        <v>75</v>
      </c>
      <c r="D11" s="15" t="s">
        <v>76</v>
      </c>
      <c r="E11" s="131">
        <v>5</v>
      </c>
      <c r="F11" s="133">
        <v>4.4000000000000004</v>
      </c>
      <c r="G11" s="131">
        <v>5</v>
      </c>
      <c r="H11" s="129">
        <v>5</v>
      </c>
      <c r="I11" s="131">
        <v>5</v>
      </c>
      <c r="J11" s="25">
        <v>5</v>
      </c>
      <c r="K11" s="25">
        <v>5</v>
      </c>
      <c r="L11" s="25">
        <v>2.5</v>
      </c>
      <c r="M11" s="130">
        <f t="shared" si="0"/>
        <v>4.1899999999999995</v>
      </c>
    </row>
    <row r="12" spans="1:13" ht="15.6">
      <c r="A12" s="14">
        <v>9</v>
      </c>
      <c r="B12" s="15" t="s">
        <v>77</v>
      </c>
      <c r="C12" s="15" t="s">
        <v>78</v>
      </c>
      <c r="D12" s="15" t="s">
        <v>79</v>
      </c>
      <c r="E12" s="25">
        <v>5</v>
      </c>
      <c r="F12" s="25">
        <v>5</v>
      </c>
      <c r="G12" s="25">
        <v>5</v>
      </c>
      <c r="H12" s="25">
        <v>5</v>
      </c>
      <c r="I12" s="25">
        <v>3.8</v>
      </c>
      <c r="J12" s="25">
        <v>5</v>
      </c>
      <c r="K12" s="25">
        <v>5</v>
      </c>
      <c r="L12" s="25">
        <v>5</v>
      </c>
      <c r="M12" s="130">
        <f t="shared" si="0"/>
        <v>4.8319999999999999</v>
      </c>
    </row>
    <row r="13" spans="1:13" ht="15.6">
      <c r="A13" s="14">
        <v>10</v>
      </c>
      <c r="B13" s="15" t="s">
        <v>80</v>
      </c>
      <c r="C13" s="15" t="s">
        <v>81</v>
      </c>
      <c r="D13" s="15" t="s">
        <v>82</v>
      </c>
      <c r="E13" s="131">
        <v>5</v>
      </c>
      <c r="F13" s="132">
        <v>4.2</v>
      </c>
      <c r="G13" s="131">
        <v>4</v>
      </c>
      <c r="H13" s="129">
        <v>3</v>
      </c>
      <c r="I13" s="131">
        <v>5</v>
      </c>
      <c r="J13" s="25">
        <v>5</v>
      </c>
      <c r="K13" s="25">
        <v>5</v>
      </c>
      <c r="L13" s="25">
        <v>5</v>
      </c>
      <c r="M13" s="130">
        <f t="shared" si="0"/>
        <v>4.5699999999999994</v>
      </c>
    </row>
    <row r="14" spans="1:13" ht="15.6">
      <c r="A14" s="14">
        <v>11</v>
      </c>
      <c r="B14" s="15" t="s">
        <v>83</v>
      </c>
      <c r="C14" s="15" t="s">
        <v>84</v>
      </c>
      <c r="D14" s="15" t="s">
        <v>85</v>
      </c>
      <c r="E14" s="131">
        <v>5</v>
      </c>
      <c r="F14" s="132">
        <v>3</v>
      </c>
      <c r="G14" s="131">
        <v>4</v>
      </c>
      <c r="H14" s="129">
        <v>2.8</v>
      </c>
      <c r="I14" s="131">
        <v>4.2</v>
      </c>
      <c r="J14" s="25">
        <v>5</v>
      </c>
      <c r="K14" s="25">
        <v>5</v>
      </c>
      <c r="L14" s="25">
        <v>5</v>
      </c>
      <c r="M14" s="130">
        <f t="shared" si="0"/>
        <v>4.3180000000000005</v>
      </c>
    </row>
    <row r="15" spans="1:13" ht="15.6">
      <c r="A15" s="14">
        <v>12</v>
      </c>
      <c r="B15" s="15" t="s">
        <v>86</v>
      </c>
      <c r="C15" s="15" t="s">
        <v>87</v>
      </c>
      <c r="D15" s="15" t="s">
        <v>88</v>
      </c>
      <c r="E15" s="131">
        <v>5</v>
      </c>
      <c r="F15" s="133">
        <v>4.4000000000000004</v>
      </c>
      <c r="G15" s="131">
        <v>5</v>
      </c>
      <c r="H15" s="129">
        <v>5</v>
      </c>
      <c r="I15" s="131">
        <v>5</v>
      </c>
      <c r="J15" s="25">
        <v>5</v>
      </c>
      <c r="K15" s="25">
        <v>5</v>
      </c>
      <c r="L15" s="25">
        <v>2.5</v>
      </c>
      <c r="M15" s="130">
        <f t="shared" si="0"/>
        <v>4.1899999999999995</v>
      </c>
    </row>
    <row r="16" spans="1:13" ht="15.6">
      <c r="A16" s="14">
        <v>13</v>
      </c>
      <c r="B16" s="15" t="s">
        <v>89</v>
      </c>
      <c r="C16" s="15" t="s">
        <v>90</v>
      </c>
      <c r="D16" s="15" t="s">
        <v>91</v>
      </c>
      <c r="E16" s="131">
        <v>5</v>
      </c>
      <c r="F16" s="132">
        <v>4</v>
      </c>
      <c r="G16" s="131">
        <v>4</v>
      </c>
      <c r="H16" s="129">
        <v>3.5</v>
      </c>
      <c r="I16" s="131">
        <v>4.5</v>
      </c>
      <c r="J16" s="25">
        <v>5</v>
      </c>
      <c r="K16" s="25">
        <v>5</v>
      </c>
      <c r="L16" s="25">
        <v>2.5</v>
      </c>
      <c r="M16" s="130">
        <f t="shared" si="0"/>
        <v>3.7800000000000002</v>
      </c>
    </row>
    <row r="17" spans="1:13" ht="15.6">
      <c r="A17" s="14">
        <v>14</v>
      </c>
      <c r="B17" s="15" t="s">
        <v>92</v>
      </c>
      <c r="C17" s="15" t="s">
        <v>93</v>
      </c>
      <c r="D17" s="15" t="s">
        <v>94</v>
      </c>
      <c r="E17" s="131">
        <v>0</v>
      </c>
      <c r="F17" s="132"/>
      <c r="G17" s="131">
        <v>0</v>
      </c>
      <c r="H17" s="129">
        <v>0</v>
      </c>
      <c r="I17" s="131">
        <v>0</v>
      </c>
      <c r="J17" s="25">
        <v>0</v>
      </c>
      <c r="K17" s="25">
        <v>2.5</v>
      </c>
      <c r="L17" s="25">
        <v>1</v>
      </c>
      <c r="M17" s="130">
        <f t="shared" si="0"/>
        <v>0.55000000000000004</v>
      </c>
    </row>
    <row r="18" spans="1:13" ht="15.6">
      <c r="A18" s="14">
        <v>15</v>
      </c>
      <c r="B18" s="15" t="s">
        <v>95</v>
      </c>
      <c r="C18" s="15" t="s">
        <v>96</v>
      </c>
      <c r="D18" s="15" t="s">
        <v>97</v>
      </c>
      <c r="E18" s="131">
        <v>5</v>
      </c>
      <c r="F18" s="132">
        <v>4</v>
      </c>
      <c r="G18" s="131">
        <v>4</v>
      </c>
      <c r="H18" s="129">
        <v>3.5</v>
      </c>
      <c r="I18" s="131">
        <v>4.5</v>
      </c>
      <c r="J18" s="25">
        <v>5</v>
      </c>
      <c r="K18" s="25">
        <v>5</v>
      </c>
      <c r="L18" s="25">
        <v>2.5</v>
      </c>
      <c r="M18" s="130">
        <f t="shared" si="0"/>
        <v>3.7800000000000002</v>
      </c>
    </row>
    <row r="19" spans="1:13" ht="15.6">
      <c r="A19" s="14">
        <v>16</v>
      </c>
      <c r="B19" s="15" t="s">
        <v>98</v>
      </c>
      <c r="C19" s="15" t="s">
        <v>99</v>
      </c>
      <c r="D19" s="15" t="s">
        <v>100</v>
      </c>
      <c r="E19" s="131">
        <v>5</v>
      </c>
      <c r="F19" s="133">
        <v>4.4000000000000004</v>
      </c>
      <c r="G19" s="131">
        <v>5</v>
      </c>
      <c r="H19" s="129">
        <v>5</v>
      </c>
      <c r="I19" s="131">
        <v>5</v>
      </c>
      <c r="J19" s="25">
        <v>5</v>
      </c>
      <c r="K19" s="25">
        <v>5</v>
      </c>
      <c r="L19" s="25">
        <v>2.5</v>
      </c>
      <c r="M19" s="130">
        <f t="shared" si="0"/>
        <v>4.1899999999999995</v>
      </c>
    </row>
    <row r="20" spans="1:13" ht="15.6">
      <c r="A20" s="14">
        <v>17</v>
      </c>
      <c r="B20" s="15" t="s">
        <v>101</v>
      </c>
      <c r="C20" s="15" t="s">
        <v>102</v>
      </c>
      <c r="D20" s="15" t="s">
        <v>103</v>
      </c>
      <c r="E20" s="131">
        <v>5</v>
      </c>
      <c r="F20" s="132">
        <v>5</v>
      </c>
      <c r="G20" s="131">
        <v>4</v>
      </c>
      <c r="H20" s="129">
        <v>5</v>
      </c>
      <c r="I20" s="131">
        <v>5</v>
      </c>
      <c r="J20" s="25">
        <v>5</v>
      </c>
      <c r="K20" s="25">
        <v>5</v>
      </c>
      <c r="L20" s="25">
        <v>5</v>
      </c>
      <c r="M20" s="130">
        <f t="shared" si="0"/>
        <v>4.8499999999999996</v>
      </c>
    </row>
    <row r="21" spans="1:13" ht="15.6">
      <c r="A21" s="14">
        <v>18</v>
      </c>
      <c r="B21" s="15" t="s">
        <v>104</v>
      </c>
      <c r="C21" s="15" t="s">
        <v>105</v>
      </c>
      <c r="D21" s="15" t="s">
        <v>106</v>
      </c>
      <c r="E21" s="131">
        <v>5</v>
      </c>
      <c r="F21" s="132">
        <v>4.2</v>
      </c>
      <c r="G21" s="131">
        <v>4</v>
      </c>
      <c r="H21" s="129">
        <v>3</v>
      </c>
      <c r="I21" s="131">
        <v>5</v>
      </c>
      <c r="J21" s="25">
        <v>5</v>
      </c>
      <c r="K21" s="25">
        <v>5</v>
      </c>
      <c r="L21" s="25">
        <v>5</v>
      </c>
      <c r="M21" s="130">
        <f t="shared" si="0"/>
        <v>4.5699999999999994</v>
      </c>
    </row>
    <row r="22" spans="1:13" ht="15.6">
      <c r="A22" s="14">
        <v>19</v>
      </c>
      <c r="B22" s="15" t="s">
        <v>107</v>
      </c>
      <c r="C22" s="15" t="s">
        <v>108</v>
      </c>
      <c r="D22" s="15" t="s">
        <v>109</v>
      </c>
      <c r="E22" s="134">
        <v>5</v>
      </c>
      <c r="F22" s="132">
        <v>3</v>
      </c>
      <c r="G22" s="131">
        <v>4</v>
      </c>
      <c r="H22" s="129">
        <v>2.8</v>
      </c>
      <c r="I22" s="131">
        <v>4.2</v>
      </c>
      <c r="J22" s="25">
        <v>5</v>
      </c>
      <c r="K22" s="25">
        <v>5</v>
      </c>
      <c r="L22" s="25">
        <v>5</v>
      </c>
      <c r="M22" s="130">
        <f t="shared" si="0"/>
        <v>4.3180000000000005</v>
      </c>
    </row>
    <row r="23" spans="1:13" ht="15.6">
      <c r="A23" s="14">
        <v>20</v>
      </c>
      <c r="B23" s="15" t="s">
        <v>110</v>
      </c>
      <c r="C23" s="15" t="s">
        <v>111</v>
      </c>
      <c r="D23" s="15" t="s">
        <v>112</v>
      </c>
      <c r="E23" s="131">
        <v>5</v>
      </c>
      <c r="F23" s="132">
        <v>4.5</v>
      </c>
      <c r="G23" s="131">
        <v>4</v>
      </c>
      <c r="H23" s="129">
        <v>2.8</v>
      </c>
      <c r="I23" s="131">
        <v>5</v>
      </c>
      <c r="J23" s="25">
        <v>5</v>
      </c>
      <c r="K23" s="25">
        <v>5</v>
      </c>
      <c r="L23" s="25">
        <v>5</v>
      </c>
      <c r="M23" s="130">
        <f t="shared" si="0"/>
        <v>4.58</v>
      </c>
    </row>
    <row r="24" spans="1:13" ht="15.6">
      <c r="A24" s="14">
        <v>21</v>
      </c>
      <c r="B24" s="15" t="s">
        <v>113</v>
      </c>
      <c r="C24" s="15" t="s">
        <v>114</v>
      </c>
      <c r="D24" s="15" t="s">
        <v>103</v>
      </c>
      <c r="E24" s="131">
        <v>5</v>
      </c>
      <c r="F24" s="132">
        <v>5</v>
      </c>
      <c r="G24" s="131">
        <v>4</v>
      </c>
      <c r="H24" s="129">
        <v>3.2</v>
      </c>
      <c r="I24" s="131">
        <v>5</v>
      </c>
      <c r="J24" s="25">
        <v>5</v>
      </c>
      <c r="K24" s="25">
        <v>5</v>
      </c>
      <c r="L24" s="25">
        <v>5</v>
      </c>
      <c r="M24" s="130">
        <f t="shared" si="0"/>
        <v>4.67</v>
      </c>
    </row>
    <row r="25" spans="1:13" ht="15.6">
      <c r="A25" s="14">
        <v>22</v>
      </c>
      <c r="B25" s="15" t="s">
        <v>115</v>
      </c>
      <c r="C25" s="15" t="s">
        <v>116</v>
      </c>
      <c r="D25" s="15" t="s">
        <v>117</v>
      </c>
      <c r="E25" s="131"/>
      <c r="F25" s="132"/>
      <c r="G25" s="131"/>
      <c r="H25" s="129"/>
      <c r="I25" s="131"/>
      <c r="J25" s="25"/>
      <c r="K25" s="25"/>
      <c r="L25" s="25"/>
      <c r="M25" s="130">
        <f t="shared" si="0"/>
        <v>0</v>
      </c>
    </row>
    <row r="26" spans="1:13" ht="15.6">
      <c r="A26" s="14">
        <v>23</v>
      </c>
      <c r="B26" s="15" t="s">
        <v>118</v>
      </c>
      <c r="C26" s="15" t="s">
        <v>119</v>
      </c>
      <c r="D26" s="15" t="s">
        <v>120</v>
      </c>
      <c r="E26" s="131">
        <v>5</v>
      </c>
      <c r="F26" s="132">
        <v>5</v>
      </c>
      <c r="G26" s="131">
        <v>4</v>
      </c>
      <c r="H26" s="129">
        <v>3.2</v>
      </c>
      <c r="I26" s="131">
        <v>5</v>
      </c>
      <c r="J26" s="25">
        <v>5</v>
      </c>
      <c r="K26" s="25">
        <v>5</v>
      </c>
      <c r="L26" s="25">
        <v>5</v>
      </c>
      <c r="M26" s="130">
        <f t="shared" si="0"/>
        <v>4.67</v>
      </c>
    </row>
  </sheetData>
  <mergeCells count="2">
    <mergeCell ref="E1:I1"/>
    <mergeCell ref="J1:L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H26"/>
  <sheetViews>
    <sheetView workbookViewId="0">
      <pane xSplit="4" topLeftCell="E1" activePane="topRight" state="frozen"/>
      <selection pane="topRight" activeCell="F2" sqref="F2"/>
    </sheetView>
  </sheetViews>
  <sheetFormatPr baseColWidth="10" defaultColWidth="14.44140625" defaultRowHeight="15.75" customHeight="1"/>
  <cols>
    <col min="1" max="1" width="5.44140625" customWidth="1"/>
    <col min="3" max="3" width="26.44140625" hidden="1" customWidth="1"/>
    <col min="4" max="4" width="21.33203125" hidden="1" customWidth="1"/>
    <col min="5" max="5" width="28.109375" customWidth="1"/>
    <col min="6" max="6" width="26.6640625" customWidth="1"/>
    <col min="7" max="7" width="21.44140625" customWidth="1"/>
  </cols>
  <sheetData>
    <row r="1" spans="1:8" ht="13.2">
      <c r="A1" s="26"/>
      <c r="B1" s="26"/>
      <c r="C1" s="26"/>
      <c r="D1" s="26"/>
    </row>
    <row r="2" spans="1:8" ht="90.75" customHeight="1">
      <c r="A2" s="26"/>
      <c r="B2" s="26"/>
      <c r="C2" s="26"/>
      <c r="D2" s="26"/>
      <c r="E2" s="135" t="s">
        <v>243</v>
      </c>
      <c r="F2" s="136" t="s">
        <v>141</v>
      </c>
    </row>
    <row r="3" spans="1:8" ht="13.2">
      <c r="A3" s="37" t="s">
        <v>46</v>
      </c>
      <c r="B3" s="37" t="s">
        <v>47</v>
      </c>
      <c r="C3" s="37" t="s">
        <v>48</v>
      </c>
      <c r="D3" s="37" t="s">
        <v>49</v>
      </c>
      <c r="E3" s="137">
        <v>1</v>
      </c>
      <c r="F3" s="137">
        <f>SUM(E3)</f>
        <v>1</v>
      </c>
      <c r="G3" s="138"/>
      <c r="H3" s="138"/>
    </row>
    <row r="4" spans="1:8" ht="15.6">
      <c r="A4" s="14">
        <v>1</v>
      </c>
      <c r="B4" s="15" t="s">
        <v>54</v>
      </c>
      <c r="C4" s="15" t="s">
        <v>55</v>
      </c>
      <c r="D4" s="15" t="s">
        <v>56</v>
      </c>
      <c r="E4" s="139">
        <v>5</v>
      </c>
      <c r="F4" s="4">
        <f t="shared" ref="F4:F26" si="0">E4</f>
        <v>5</v>
      </c>
      <c r="G4" s="4"/>
      <c r="H4" s="4"/>
    </row>
    <row r="5" spans="1:8" ht="15.6">
      <c r="A5" s="14">
        <v>2</v>
      </c>
      <c r="B5" s="15" t="s">
        <v>57</v>
      </c>
      <c r="C5" s="15" t="s">
        <v>58</v>
      </c>
      <c r="D5" s="15" t="s">
        <v>59</v>
      </c>
      <c r="E5" s="139">
        <v>5</v>
      </c>
      <c r="F5" s="4">
        <f t="shared" si="0"/>
        <v>5</v>
      </c>
      <c r="G5" s="4"/>
      <c r="H5" s="4"/>
    </row>
    <row r="6" spans="1:8" ht="15.6">
      <c r="A6" s="14">
        <v>3</v>
      </c>
      <c r="B6" s="15" t="s">
        <v>60</v>
      </c>
      <c r="C6" s="15" t="s">
        <v>61</v>
      </c>
      <c r="D6" s="15" t="s">
        <v>62</v>
      </c>
      <c r="E6" s="139">
        <v>5</v>
      </c>
      <c r="F6" s="4">
        <f t="shared" si="0"/>
        <v>5</v>
      </c>
      <c r="G6" s="4"/>
      <c r="H6" s="4"/>
    </row>
    <row r="7" spans="1:8" ht="15.6">
      <c r="A7" s="14">
        <v>4</v>
      </c>
      <c r="B7" s="15" t="s">
        <v>63</v>
      </c>
      <c r="C7" s="15" t="s">
        <v>64</v>
      </c>
      <c r="D7" s="15" t="s">
        <v>65</v>
      </c>
      <c r="E7" s="139">
        <v>5</v>
      </c>
      <c r="F7" s="4">
        <f t="shared" si="0"/>
        <v>5</v>
      </c>
      <c r="G7" s="4"/>
      <c r="H7" s="4"/>
    </row>
    <row r="8" spans="1:8" ht="15.6">
      <c r="A8" s="14">
        <v>5</v>
      </c>
      <c r="B8" s="15" t="s">
        <v>66</v>
      </c>
      <c r="C8" s="15" t="s">
        <v>67</v>
      </c>
      <c r="D8" s="15" t="s">
        <v>68</v>
      </c>
      <c r="E8" s="139">
        <v>5</v>
      </c>
      <c r="F8" s="4">
        <f t="shared" si="0"/>
        <v>5</v>
      </c>
      <c r="G8" s="4"/>
      <c r="H8" s="4"/>
    </row>
    <row r="9" spans="1:8" ht="15.6">
      <c r="A9" s="14">
        <v>6</v>
      </c>
      <c r="B9" s="15" t="s">
        <v>69</v>
      </c>
      <c r="C9" s="15" t="s">
        <v>70</v>
      </c>
      <c r="D9" s="15" t="s">
        <v>71</v>
      </c>
      <c r="E9" s="139">
        <v>5</v>
      </c>
      <c r="F9" s="4">
        <f t="shared" si="0"/>
        <v>5</v>
      </c>
      <c r="G9" s="4"/>
      <c r="H9" s="4"/>
    </row>
    <row r="10" spans="1:8" ht="15.6">
      <c r="A10" s="14">
        <v>7</v>
      </c>
      <c r="B10" s="15" t="s">
        <v>28</v>
      </c>
      <c r="C10" s="15" t="s">
        <v>72</v>
      </c>
      <c r="D10" s="15" t="s">
        <v>73</v>
      </c>
      <c r="E10" s="139">
        <v>5</v>
      </c>
      <c r="F10" s="4">
        <f t="shared" si="0"/>
        <v>5</v>
      </c>
      <c r="G10" s="4"/>
      <c r="H10" s="4"/>
    </row>
    <row r="11" spans="1:8" ht="15.6">
      <c r="A11" s="14">
        <v>8</v>
      </c>
      <c r="B11" s="15" t="s">
        <v>74</v>
      </c>
      <c r="C11" s="15" t="s">
        <v>75</v>
      </c>
      <c r="D11" s="15" t="s">
        <v>76</v>
      </c>
      <c r="E11" s="139">
        <v>5</v>
      </c>
      <c r="F11" s="4">
        <f t="shared" si="0"/>
        <v>5</v>
      </c>
      <c r="G11" s="4"/>
      <c r="H11" s="4"/>
    </row>
    <row r="12" spans="1:8" ht="15.6">
      <c r="A12" s="14">
        <v>9</v>
      </c>
      <c r="B12" s="15" t="s">
        <v>77</v>
      </c>
      <c r="C12" s="15" t="s">
        <v>78</v>
      </c>
      <c r="D12" s="15" t="s">
        <v>79</v>
      </c>
      <c r="E12" s="139">
        <v>5</v>
      </c>
      <c r="F12" s="4">
        <f t="shared" si="0"/>
        <v>5</v>
      </c>
      <c r="H12" s="4"/>
    </row>
    <row r="13" spans="1:8" ht="15.6">
      <c r="A13" s="14">
        <v>10</v>
      </c>
      <c r="B13" s="15" t="s">
        <v>80</v>
      </c>
      <c r="C13" s="15" t="s">
        <v>81</v>
      </c>
      <c r="D13" s="15" t="s">
        <v>82</v>
      </c>
      <c r="E13" s="139">
        <v>5</v>
      </c>
      <c r="F13" s="4">
        <f t="shared" si="0"/>
        <v>5</v>
      </c>
      <c r="G13" s="4"/>
      <c r="H13" s="4"/>
    </row>
    <row r="14" spans="1:8" ht="15.6">
      <c r="A14" s="14">
        <v>11</v>
      </c>
      <c r="B14" s="15" t="s">
        <v>83</v>
      </c>
      <c r="C14" s="15" t="s">
        <v>84</v>
      </c>
      <c r="D14" s="15" t="s">
        <v>85</v>
      </c>
      <c r="E14" s="139">
        <v>3</v>
      </c>
      <c r="F14" s="4">
        <f t="shared" si="0"/>
        <v>3</v>
      </c>
      <c r="G14" s="4"/>
      <c r="H14" s="4"/>
    </row>
    <row r="15" spans="1:8" ht="15.6">
      <c r="A15" s="14">
        <v>12</v>
      </c>
      <c r="B15" s="15" t="s">
        <v>86</v>
      </c>
      <c r="C15" s="15" t="s">
        <v>87</v>
      </c>
      <c r="D15" s="15" t="s">
        <v>88</v>
      </c>
      <c r="E15" s="139">
        <v>5</v>
      </c>
      <c r="F15" s="4">
        <f t="shared" si="0"/>
        <v>5</v>
      </c>
      <c r="G15" s="4"/>
      <c r="H15" s="4"/>
    </row>
    <row r="16" spans="1:8" ht="15.6">
      <c r="A16" s="14">
        <v>13</v>
      </c>
      <c r="B16" s="15" t="s">
        <v>89</v>
      </c>
      <c r="C16" s="15" t="s">
        <v>90</v>
      </c>
      <c r="D16" s="15" t="s">
        <v>91</v>
      </c>
      <c r="E16" s="139">
        <v>5</v>
      </c>
      <c r="F16" s="4">
        <f t="shared" si="0"/>
        <v>5</v>
      </c>
      <c r="G16" s="4"/>
      <c r="H16" s="4"/>
    </row>
    <row r="17" spans="1:8" ht="15.6">
      <c r="A17" s="14">
        <v>14</v>
      </c>
      <c r="B17" s="15" t="s">
        <v>92</v>
      </c>
      <c r="C17" s="15" t="s">
        <v>93</v>
      </c>
      <c r="D17" s="15" t="s">
        <v>94</v>
      </c>
      <c r="E17" s="139">
        <v>5</v>
      </c>
      <c r="F17" s="4">
        <f t="shared" si="0"/>
        <v>5</v>
      </c>
      <c r="G17" s="4"/>
      <c r="H17" s="4"/>
    </row>
    <row r="18" spans="1:8" ht="15.6">
      <c r="A18" s="14">
        <v>15</v>
      </c>
      <c r="B18" s="15" t="s">
        <v>95</v>
      </c>
      <c r="C18" s="15" t="s">
        <v>96</v>
      </c>
      <c r="D18" s="15" t="s">
        <v>97</v>
      </c>
      <c r="E18" s="139">
        <v>5</v>
      </c>
      <c r="F18" s="4">
        <f t="shared" si="0"/>
        <v>5</v>
      </c>
      <c r="G18" s="4"/>
      <c r="H18" s="4"/>
    </row>
    <row r="19" spans="1:8" ht="15.6">
      <c r="A19" s="14">
        <v>16</v>
      </c>
      <c r="B19" s="15" t="s">
        <v>98</v>
      </c>
      <c r="C19" s="15" t="s">
        <v>99</v>
      </c>
      <c r="D19" s="15" t="s">
        <v>100</v>
      </c>
      <c r="E19" s="139">
        <v>5</v>
      </c>
      <c r="F19" s="4">
        <f t="shared" si="0"/>
        <v>5</v>
      </c>
      <c r="G19" s="4"/>
      <c r="H19" s="4"/>
    </row>
    <row r="20" spans="1:8" ht="15.6">
      <c r="A20" s="14">
        <v>17</v>
      </c>
      <c r="B20" s="15" t="s">
        <v>101</v>
      </c>
      <c r="C20" s="15" t="s">
        <v>102</v>
      </c>
      <c r="D20" s="15" t="s">
        <v>103</v>
      </c>
      <c r="E20" s="139">
        <v>5</v>
      </c>
      <c r="F20" s="4">
        <f t="shared" si="0"/>
        <v>5</v>
      </c>
      <c r="G20" s="4"/>
      <c r="H20" s="4"/>
    </row>
    <row r="21" spans="1:8" ht="15.6">
      <c r="A21" s="14">
        <v>18</v>
      </c>
      <c r="B21" s="15" t="s">
        <v>104</v>
      </c>
      <c r="C21" s="15" t="s">
        <v>105</v>
      </c>
      <c r="D21" s="15" t="s">
        <v>106</v>
      </c>
      <c r="E21" s="139">
        <v>5</v>
      </c>
      <c r="F21" s="4">
        <f t="shared" si="0"/>
        <v>5</v>
      </c>
      <c r="G21" s="4"/>
      <c r="H21" s="4"/>
    </row>
    <row r="22" spans="1:8" ht="15.6">
      <c r="A22" s="14">
        <v>19</v>
      </c>
      <c r="B22" s="15" t="s">
        <v>107</v>
      </c>
      <c r="C22" s="15" t="s">
        <v>108</v>
      </c>
      <c r="D22" s="15" t="s">
        <v>109</v>
      </c>
      <c r="E22" s="139">
        <v>5</v>
      </c>
      <c r="F22" s="4">
        <f t="shared" si="0"/>
        <v>5</v>
      </c>
      <c r="G22" s="4"/>
      <c r="H22" s="4"/>
    </row>
    <row r="23" spans="1:8" ht="15.6">
      <c r="A23" s="14">
        <v>20</v>
      </c>
      <c r="B23" s="15" t="s">
        <v>110</v>
      </c>
      <c r="C23" s="15" t="s">
        <v>111</v>
      </c>
      <c r="D23" s="15" t="s">
        <v>112</v>
      </c>
      <c r="E23" s="139">
        <v>5</v>
      </c>
      <c r="F23" s="4">
        <f t="shared" si="0"/>
        <v>5</v>
      </c>
      <c r="G23" s="4"/>
      <c r="H23" s="4"/>
    </row>
    <row r="24" spans="1:8" ht="15.6">
      <c r="A24" s="14">
        <v>21</v>
      </c>
      <c r="B24" s="15" t="s">
        <v>113</v>
      </c>
      <c r="C24" s="15" t="s">
        <v>114</v>
      </c>
      <c r="D24" s="15" t="s">
        <v>103</v>
      </c>
      <c r="E24" s="139">
        <v>5</v>
      </c>
      <c r="F24" s="4">
        <f t="shared" si="0"/>
        <v>5</v>
      </c>
      <c r="G24" s="4"/>
      <c r="H24" s="4"/>
    </row>
    <row r="25" spans="1:8" ht="15.6">
      <c r="A25" s="14">
        <v>22</v>
      </c>
      <c r="B25" s="15" t="s">
        <v>115</v>
      </c>
      <c r="C25" s="15" t="s">
        <v>116</v>
      </c>
      <c r="D25" s="15" t="s">
        <v>117</v>
      </c>
      <c r="E25" s="139">
        <v>5</v>
      </c>
      <c r="F25" s="4">
        <f t="shared" si="0"/>
        <v>5</v>
      </c>
      <c r="G25" s="4"/>
      <c r="H25" s="4"/>
    </row>
    <row r="26" spans="1:8" ht="15.6">
      <c r="A26" s="14">
        <v>23</v>
      </c>
      <c r="B26" s="15" t="s">
        <v>118</v>
      </c>
      <c r="C26" s="15" t="s">
        <v>119</v>
      </c>
      <c r="D26" s="15" t="s">
        <v>120</v>
      </c>
      <c r="E26" s="139">
        <v>5</v>
      </c>
      <c r="F26" s="4">
        <f t="shared" si="0"/>
        <v>5</v>
      </c>
      <c r="G26" s="4"/>
      <c r="H26" s="4"/>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O26"/>
  <sheetViews>
    <sheetView workbookViewId="0">
      <pane xSplit="4" topLeftCell="E1" activePane="topRight" state="frozen"/>
      <selection pane="topRight" activeCell="F2" sqref="F2"/>
    </sheetView>
  </sheetViews>
  <sheetFormatPr baseColWidth="10" defaultColWidth="14.44140625" defaultRowHeight="15.75" customHeight="1"/>
  <cols>
    <col min="1" max="1" width="5.44140625" customWidth="1"/>
    <col min="3" max="3" width="26.44140625" hidden="1" customWidth="1"/>
    <col min="4" max="4" width="21.33203125" hidden="1" customWidth="1"/>
  </cols>
  <sheetData>
    <row r="1" spans="1:15" ht="13.2">
      <c r="A1" s="26"/>
      <c r="B1" s="26"/>
      <c r="C1" s="26"/>
      <c r="D1" s="26"/>
      <c r="E1" s="351" t="s">
        <v>244</v>
      </c>
      <c r="F1" s="324"/>
      <c r="G1" s="351" t="s">
        <v>245</v>
      </c>
      <c r="H1" s="324"/>
      <c r="I1" s="351" t="s">
        <v>246</v>
      </c>
      <c r="J1" s="324"/>
      <c r="K1" s="351" t="s">
        <v>247</v>
      </c>
      <c r="L1" s="324"/>
      <c r="M1" s="351" t="s">
        <v>248</v>
      </c>
      <c r="N1" s="324"/>
      <c r="O1" s="141"/>
    </row>
    <row r="2" spans="1:15" ht="90.75" customHeight="1">
      <c r="A2" s="26"/>
      <c r="B2" s="26"/>
      <c r="C2" s="26"/>
      <c r="D2" s="26"/>
      <c r="E2" s="350" t="s">
        <v>249</v>
      </c>
      <c r="F2" s="324"/>
      <c r="G2" s="350" t="s">
        <v>249</v>
      </c>
      <c r="H2" s="324"/>
      <c r="I2" s="350" t="s">
        <v>249</v>
      </c>
      <c r="J2" s="324"/>
      <c r="K2" s="350" t="s">
        <v>249</v>
      </c>
      <c r="L2" s="324"/>
      <c r="M2" s="350" t="s">
        <v>249</v>
      </c>
      <c r="N2" s="324"/>
      <c r="O2" s="142" t="s">
        <v>141</v>
      </c>
    </row>
    <row r="3" spans="1:15" ht="13.2">
      <c r="A3" s="37" t="s">
        <v>46</v>
      </c>
      <c r="B3" s="37" t="s">
        <v>47</v>
      </c>
      <c r="C3" s="37" t="s">
        <v>48</v>
      </c>
      <c r="D3" s="37" t="s">
        <v>49</v>
      </c>
      <c r="E3" s="352">
        <v>0.2</v>
      </c>
      <c r="F3" s="324"/>
      <c r="G3" s="352">
        <v>0.2</v>
      </c>
      <c r="H3" s="324"/>
      <c r="I3" s="352">
        <v>0.2</v>
      </c>
      <c r="J3" s="324"/>
      <c r="K3" s="352">
        <v>0.2</v>
      </c>
      <c r="L3" s="324"/>
      <c r="M3" s="352">
        <v>0.2</v>
      </c>
      <c r="N3" s="324"/>
      <c r="O3" s="40">
        <f>SUM(E3:N3)</f>
        <v>1</v>
      </c>
    </row>
    <row r="4" spans="1:15" ht="15.6">
      <c r="A4" s="14">
        <v>1</v>
      </c>
      <c r="B4" s="15" t="s">
        <v>54</v>
      </c>
      <c r="C4" s="15" t="s">
        <v>55</v>
      </c>
      <c r="D4" s="15" t="s">
        <v>56</v>
      </c>
      <c r="E4" s="349">
        <v>5</v>
      </c>
      <c r="F4" s="324"/>
      <c r="G4" s="349">
        <v>5</v>
      </c>
      <c r="H4" s="324"/>
      <c r="I4" s="349">
        <v>5</v>
      </c>
      <c r="J4" s="324"/>
      <c r="K4" s="349">
        <v>5</v>
      </c>
      <c r="L4" s="324"/>
      <c r="M4" s="349">
        <v>5</v>
      </c>
      <c r="N4" s="324"/>
      <c r="O4" s="143">
        <f t="shared" ref="O4:O26" si="0">0.2*(SUM(E4:N4))</f>
        <v>5</v>
      </c>
    </row>
    <row r="5" spans="1:15" ht="15.6">
      <c r="A5" s="14">
        <v>2</v>
      </c>
      <c r="B5" s="15" t="s">
        <v>57</v>
      </c>
      <c r="C5" s="15" t="s">
        <v>58</v>
      </c>
      <c r="D5" s="15" t="s">
        <v>59</v>
      </c>
      <c r="E5" s="349">
        <v>5</v>
      </c>
      <c r="F5" s="324"/>
      <c r="G5" s="349">
        <v>5</v>
      </c>
      <c r="H5" s="324"/>
      <c r="I5" s="349">
        <v>5</v>
      </c>
      <c r="J5" s="324"/>
      <c r="K5" s="349">
        <v>5</v>
      </c>
      <c r="L5" s="324"/>
      <c r="M5" s="349">
        <v>5</v>
      </c>
      <c r="N5" s="324"/>
      <c r="O5" s="143">
        <f t="shared" si="0"/>
        <v>5</v>
      </c>
    </row>
    <row r="6" spans="1:15" ht="15.6">
      <c r="A6" s="14">
        <v>3</v>
      </c>
      <c r="B6" s="15" t="s">
        <v>60</v>
      </c>
      <c r="C6" s="15" t="s">
        <v>61</v>
      </c>
      <c r="D6" s="15" t="s">
        <v>62</v>
      </c>
      <c r="E6" s="349">
        <v>0</v>
      </c>
      <c r="F6" s="324"/>
      <c r="G6" s="349">
        <v>0</v>
      </c>
      <c r="H6" s="324"/>
      <c r="I6" s="349">
        <v>0</v>
      </c>
      <c r="J6" s="324"/>
      <c r="K6" s="349">
        <v>0</v>
      </c>
      <c r="L6" s="324"/>
      <c r="M6" s="349">
        <v>0</v>
      </c>
      <c r="N6" s="324"/>
      <c r="O6" s="143">
        <f t="shared" si="0"/>
        <v>0</v>
      </c>
    </row>
    <row r="7" spans="1:15" ht="15.6">
      <c r="A7" s="14">
        <v>4</v>
      </c>
      <c r="B7" s="15" t="s">
        <v>63</v>
      </c>
      <c r="C7" s="15" t="s">
        <v>64</v>
      </c>
      <c r="D7" s="15" t="s">
        <v>65</v>
      </c>
      <c r="E7" s="349">
        <v>5</v>
      </c>
      <c r="F7" s="324"/>
      <c r="G7" s="349">
        <v>5</v>
      </c>
      <c r="H7" s="324"/>
      <c r="I7" s="349">
        <v>5</v>
      </c>
      <c r="J7" s="324"/>
      <c r="K7" s="349">
        <v>5</v>
      </c>
      <c r="L7" s="324"/>
      <c r="M7" s="349">
        <v>5</v>
      </c>
      <c r="N7" s="324"/>
      <c r="O7" s="143">
        <f t="shared" si="0"/>
        <v>5</v>
      </c>
    </row>
    <row r="8" spans="1:15" ht="15.6">
      <c r="A8" s="14">
        <v>5</v>
      </c>
      <c r="B8" s="15" t="s">
        <v>66</v>
      </c>
      <c r="C8" s="15" t="s">
        <v>67</v>
      </c>
      <c r="D8" s="15" t="s">
        <v>68</v>
      </c>
      <c r="E8" s="349">
        <v>5</v>
      </c>
      <c r="F8" s="324"/>
      <c r="G8" s="349">
        <v>5</v>
      </c>
      <c r="H8" s="324"/>
      <c r="I8" s="349">
        <v>5</v>
      </c>
      <c r="J8" s="324"/>
      <c r="K8" s="349">
        <v>5</v>
      </c>
      <c r="L8" s="324"/>
      <c r="M8" s="349">
        <v>5</v>
      </c>
      <c r="N8" s="324"/>
      <c r="O8" s="143">
        <f t="shared" si="0"/>
        <v>5</v>
      </c>
    </row>
    <row r="9" spans="1:15" ht="15.6">
      <c r="A9" s="14">
        <v>6</v>
      </c>
      <c r="B9" s="15" t="s">
        <v>69</v>
      </c>
      <c r="C9" s="15" t="s">
        <v>70</v>
      </c>
      <c r="D9" s="15" t="s">
        <v>71</v>
      </c>
      <c r="E9" s="349">
        <v>5</v>
      </c>
      <c r="F9" s="324"/>
      <c r="G9" s="349">
        <v>5</v>
      </c>
      <c r="H9" s="324"/>
      <c r="I9" s="349">
        <v>5</v>
      </c>
      <c r="J9" s="324"/>
      <c r="K9" s="349">
        <v>5</v>
      </c>
      <c r="L9" s="324"/>
      <c r="M9" s="349">
        <v>5</v>
      </c>
      <c r="N9" s="324"/>
      <c r="O9" s="143">
        <f t="shared" si="0"/>
        <v>5</v>
      </c>
    </row>
    <row r="10" spans="1:15" ht="15.6">
      <c r="A10" s="14">
        <v>7</v>
      </c>
      <c r="B10" s="15" t="s">
        <v>28</v>
      </c>
      <c r="C10" s="15" t="s">
        <v>72</v>
      </c>
      <c r="D10" s="15" t="s">
        <v>73</v>
      </c>
      <c r="E10" s="349">
        <v>5</v>
      </c>
      <c r="F10" s="324"/>
      <c r="G10" s="349">
        <v>5</v>
      </c>
      <c r="H10" s="324"/>
      <c r="I10" s="349">
        <v>5</v>
      </c>
      <c r="J10" s="324"/>
      <c r="K10" s="349">
        <v>5</v>
      </c>
      <c r="L10" s="324"/>
      <c r="M10" s="349">
        <v>5</v>
      </c>
      <c r="N10" s="324"/>
      <c r="O10" s="143">
        <f t="shared" si="0"/>
        <v>5</v>
      </c>
    </row>
    <row r="11" spans="1:15" ht="15.6">
      <c r="A11" s="14">
        <v>8</v>
      </c>
      <c r="B11" s="15" t="s">
        <v>74</v>
      </c>
      <c r="C11" s="15" t="s">
        <v>75</v>
      </c>
      <c r="D11" s="15" t="s">
        <v>76</v>
      </c>
      <c r="E11" s="349">
        <v>5</v>
      </c>
      <c r="F11" s="324"/>
      <c r="G11" s="349">
        <v>5</v>
      </c>
      <c r="H11" s="324"/>
      <c r="I11" s="349">
        <v>5</v>
      </c>
      <c r="J11" s="324"/>
      <c r="K11" s="349">
        <v>5</v>
      </c>
      <c r="L11" s="324"/>
      <c r="M11" s="349">
        <v>5</v>
      </c>
      <c r="N11" s="324"/>
      <c r="O11" s="143">
        <f t="shared" si="0"/>
        <v>5</v>
      </c>
    </row>
    <row r="12" spans="1:15" ht="15.6">
      <c r="A12" s="14">
        <v>9</v>
      </c>
      <c r="B12" s="15" t="s">
        <v>77</v>
      </c>
      <c r="C12" s="15" t="s">
        <v>78</v>
      </c>
      <c r="D12" s="15" t="s">
        <v>79</v>
      </c>
      <c r="E12" s="349">
        <v>5</v>
      </c>
      <c r="F12" s="324"/>
      <c r="G12" s="349">
        <v>5</v>
      </c>
      <c r="H12" s="324"/>
      <c r="I12" s="349">
        <v>5</v>
      </c>
      <c r="J12" s="324"/>
      <c r="K12" s="349">
        <v>5</v>
      </c>
      <c r="L12" s="324"/>
      <c r="M12" s="349">
        <v>5</v>
      </c>
      <c r="N12" s="324"/>
      <c r="O12" s="143">
        <f t="shared" si="0"/>
        <v>5</v>
      </c>
    </row>
    <row r="13" spans="1:15" ht="15.6">
      <c r="A13" s="14">
        <v>10</v>
      </c>
      <c r="B13" s="15" t="s">
        <v>80</v>
      </c>
      <c r="C13" s="15" t="s">
        <v>81</v>
      </c>
      <c r="D13" s="15" t="s">
        <v>82</v>
      </c>
      <c r="E13" s="349">
        <v>5</v>
      </c>
      <c r="F13" s="324"/>
      <c r="G13" s="349">
        <v>5</v>
      </c>
      <c r="H13" s="324"/>
      <c r="I13" s="349">
        <v>5</v>
      </c>
      <c r="J13" s="324"/>
      <c r="K13" s="349">
        <v>5</v>
      </c>
      <c r="L13" s="324"/>
      <c r="M13" s="349">
        <v>5</v>
      </c>
      <c r="N13" s="324"/>
      <c r="O13" s="143">
        <f t="shared" si="0"/>
        <v>5</v>
      </c>
    </row>
    <row r="14" spans="1:15" ht="15.6">
      <c r="A14" s="14">
        <v>11</v>
      </c>
      <c r="B14" s="15" t="s">
        <v>83</v>
      </c>
      <c r="C14" s="15" t="s">
        <v>84</v>
      </c>
      <c r="D14" s="15" t="s">
        <v>85</v>
      </c>
      <c r="E14" s="349">
        <v>5</v>
      </c>
      <c r="F14" s="324"/>
      <c r="G14" s="349">
        <v>5</v>
      </c>
      <c r="H14" s="324"/>
      <c r="I14" s="349">
        <v>5</v>
      </c>
      <c r="J14" s="324"/>
      <c r="K14" s="349">
        <v>5</v>
      </c>
      <c r="L14" s="324"/>
      <c r="M14" s="349">
        <v>5</v>
      </c>
      <c r="N14" s="324"/>
      <c r="O14" s="143">
        <f t="shared" si="0"/>
        <v>5</v>
      </c>
    </row>
    <row r="15" spans="1:15" ht="15.6">
      <c r="A15" s="14">
        <v>12</v>
      </c>
      <c r="B15" s="15" t="s">
        <v>86</v>
      </c>
      <c r="C15" s="15" t="s">
        <v>87</v>
      </c>
      <c r="D15" s="15" t="s">
        <v>88</v>
      </c>
      <c r="E15" s="349">
        <v>5</v>
      </c>
      <c r="F15" s="324"/>
      <c r="G15" s="349">
        <v>5</v>
      </c>
      <c r="H15" s="324"/>
      <c r="I15" s="349">
        <v>5</v>
      </c>
      <c r="J15" s="324"/>
      <c r="K15" s="349">
        <v>5</v>
      </c>
      <c r="L15" s="324"/>
      <c r="M15" s="349">
        <v>5</v>
      </c>
      <c r="N15" s="324"/>
      <c r="O15" s="143">
        <f t="shared" si="0"/>
        <v>5</v>
      </c>
    </row>
    <row r="16" spans="1:15" ht="15.6">
      <c r="A16" s="14">
        <v>13</v>
      </c>
      <c r="B16" s="15" t="s">
        <v>89</v>
      </c>
      <c r="C16" s="15" t="s">
        <v>90</v>
      </c>
      <c r="D16" s="15" t="s">
        <v>91</v>
      </c>
      <c r="E16" s="349">
        <v>5</v>
      </c>
      <c r="F16" s="324"/>
      <c r="G16" s="349">
        <v>5</v>
      </c>
      <c r="H16" s="324"/>
      <c r="I16" s="349">
        <v>5</v>
      </c>
      <c r="J16" s="324"/>
      <c r="K16" s="349">
        <v>5</v>
      </c>
      <c r="L16" s="324"/>
      <c r="M16" s="349">
        <v>5</v>
      </c>
      <c r="N16" s="324"/>
      <c r="O16" s="143">
        <f t="shared" si="0"/>
        <v>5</v>
      </c>
    </row>
    <row r="17" spans="1:15" ht="15.6">
      <c r="A17" s="14">
        <v>14</v>
      </c>
      <c r="B17" s="15" t="s">
        <v>92</v>
      </c>
      <c r="C17" s="15" t="s">
        <v>93</v>
      </c>
      <c r="D17" s="15" t="s">
        <v>94</v>
      </c>
      <c r="E17" s="349">
        <v>5</v>
      </c>
      <c r="F17" s="324"/>
      <c r="G17" s="349">
        <v>5</v>
      </c>
      <c r="H17" s="324"/>
      <c r="I17" s="349">
        <v>5</v>
      </c>
      <c r="J17" s="324"/>
      <c r="K17" s="349">
        <v>5</v>
      </c>
      <c r="L17" s="324"/>
      <c r="M17" s="349">
        <v>5</v>
      </c>
      <c r="N17" s="324"/>
      <c r="O17" s="143">
        <f t="shared" si="0"/>
        <v>5</v>
      </c>
    </row>
    <row r="18" spans="1:15" ht="15.6">
      <c r="A18" s="14">
        <v>15</v>
      </c>
      <c r="B18" s="15" t="s">
        <v>95</v>
      </c>
      <c r="C18" s="15" t="s">
        <v>96</v>
      </c>
      <c r="D18" s="15" t="s">
        <v>97</v>
      </c>
      <c r="E18" s="349">
        <v>5</v>
      </c>
      <c r="F18" s="324"/>
      <c r="G18" s="349">
        <v>5</v>
      </c>
      <c r="H18" s="324"/>
      <c r="I18" s="349">
        <v>5</v>
      </c>
      <c r="J18" s="324"/>
      <c r="K18" s="349">
        <v>5</v>
      </c>
      <c r="L18" s="324"/>
      <c r="M18" s="349">
        <v>5</v>
      </c>
      <c r="N18" s="324"/>
      <c r="O18" s="143">
        <f t="shared" si="0"/>
        <v>5</v>
      </c>
    </row>
    <row r="19" spans="1:15" ht="15.6">
      <c r="A19" s="14">
        <v>16</v>
      </c>
      <c r="B19" s="15" t="s">
        <v>98</v>
      </c>
      <c r="C19" s="15" t="s">
        <v>99</v>
      </c>
      <c r="D19" s="15" t="s">
        <v>100</v>
      </c>
      <c r="E19" s="349">
        <v>5</v>
      </c>
      <c r="F19" s="324"/>
      <c r="G19" s="349">
        <v>5</v>
      </c>
      <c r="H19" s="324"/>
      <c r="I19" s="349">
        <v>5</v>
      </c>
      <c r="J19" s="324"/>
      <c r="K19" s="349">
        <v>5</v>
      </c>
      <c r="L19" s="324"/>
      <c r="M19" s="349">
        <v>5</v>
      </c>
      <c r="N19" s="324"/>
      <c r="O19" s="143">
        <f t="shared" si="0"/>
        <v>5</v>
      </c>
    </row>
    <row r="20" spans="1:15" ht="15.6">
      <c r="A20" s="14">
        <v>17</v>
      </c>
      <c r="B20" s="15" t="s">
        <v>101</v>
      </c>
      <c r="C20" s="15" t="s">
        <v>102</v>
      </c>
      <c r="D20" s="15" t="s">
        <v>103</v>
      </c>
      <c r="E20" s="349">
        <v>5</v>
      </c>
      <c r="F20" s="324"/>
      <c r="G20" s="349">
        <v>5</v>
      </c>
      <c r="H20" s="324"/>
      <c r="I20" s="349">
        <v>5</v>
      </c>
      <c r="J20" s="324"/>
      <c r="K20" s="349">
        <v>5</v>
      </c>
      <c r="L20" s="324"/>
      <c r="M20" s="349">
        <v>5</v>
      </c>
      <c r="N20" s="324"/>
      <c r="O20" s="143">
        <f t="shared" si="0"/>
        <v>5</v>
      </c>
    </row>
    <row r="21" spans="1:15" ht="15.6">
      <c r="A21" s="14">
        <v>18</v>
      </c>
      <c r="B21" s="15" t="s">
        <v>104</v>
      </c>
      <c r="C21" s="15" t="s">
        <v>105</v>
      </c>
      <c r="D21" s="15" t="s">
        <v>106</v>
      </c>
      <c r="E21" s="349">
        <v>5</v>
      </c>
      <c r="F21" s="324"/>
      <c r="G21" s="349">
        <v>5</v>
      </c>
      <c r="H21" s="324"/>
      <c r="I21" s="349">
        <v>5</v>
      </c>
      <c r="J21" s="324"/>
      <c r="K21" s="349">
        <v>5</v>
      </c>
      <c r="L21" s="324"/>
      <c r="M21" s="349">
        <v>5</v>
      </c>
      <c r="N21" s="324"/>
      <c r="O21" s="143">
        <f t="shared" si="0"/>
        <v>5</v>
      </c>
    </row>
    <row r="22" spans="1:15" ht="15.6">
      <c r="A22" s="14">
        <v>19</v>
      </c>
      <c r="B22" s="15" t="s">
        <v>107</v>
      </c>
      <c r="C22" s="15" t="s">
        <v>108</v>
      </c>
      <c r="D22" s="15" t="s">
        <v>109</v>
      </c>
      <c r="E22" s="349">
        <v>5</v>
      </c>
      <c r="F22" s="324"/>
      <c r="G22" s="349">
        <v>5</v>
      </c>
      <c r="H22" s="324"/>
      <c r="I22" s="349">
        <v>5</v>
      </c>
      <c r="J22" s="324"/>
      <c r="K22" s="349">
        <v>5</v>
      </c>
      <c r="L22" s="324"/>
      <c r="M22" s="349">
        <v>5</v>
      </c>
      <c r="N22" s="324"/>
      <c r="O22" s="143">
        <f t="shared" si="0"/>
        <v>5</v>
      </c>
    </row>
    <row r="23" spans="1:15" ht="15.6">
      <c r="A23" s="14">
        <v>20</v>
      </c>
      <c r="B23" s="15" t="s">
        <v>110</v>
      </c>
      <c r="C23" s="15" t="s">
        <v>111</v>
      </c>
      <c r="D23" s="15" t="s">
        <v>112</v>
      </c>
      <c r="E23" s="349">
        <v>5</v>
      </c>
      <c r="F23" s="324"/>
      <c r="G23" s="349">
        <v>5</v>
      </c>
      <c r="H23" s="324"/>
      <c r="I23" s="349">
        <v>5</v>
      </c>
      <c r="J23" s="324"/>
      <c r="K23" s="349">
        <v>5</v>
      </c>
      <c r="L23" s="324"/>
      <c r="M23" s="349">
        <v>5</v>
      </c>
      <c r="N23" s="324"/>
      <c r="O23" s="143">
        <f t="shared" si="0"/>
        <v>5</v>
      </c>
    </row>
    <row r="24" spans="1:15" ht="15.6">
      <c r="A24" s="14">
        <v>21</v>
      </c>
      <c r="B24" s="15" t="s">
        <v>113</v>
      </c>
      <c r="C24" s="15" t="s">
        <v>114</v>
      </c>
      <c r="D24" s="15" t="s">
        <v>103</v>
      </c>
      <c r="E24" s="349">
        <v>5</v>
      </c>
      <c r="F24" s="324"/>
      <c r="G24" s="349">
        <v>5</v>
      </c>
      <c r="H24" s="324"/>
      <c r="I24" s="349">
        <v>5</v>
      </c>
      <c r="J24" s="324"/>
      <c r="K24" s="349">
        <v>5</v>
      </c>
      <c r="L24" s="324"/>
      <c r="M24" s="349">
        <v>5</v>
      </c>
      <c r="N24" s="324"/>
      <c r="O24" s="143">
        <f t="shared" si="0"/>
        <v>5</v>
      </c>
    </row>
    <row r="25" spans="1:15" ht="15.6">
      <c r="A25" s="14">
        <v>22</v>
      </c>
      <c r="B25" s="15" t="s">
        <v>115</v>
      </c>
      <c r="C25" s="15" t="s">
        <v>116</v>
      </c>
      <c r="D25" s="15" t="s">
        <v>117</v>
      </c>
      <c r="E25" s="349"/>
      <c r="F25" s="324"/>
      <c r="G25" s="349"/>
      <c r="H25" s="324"/>
      <c r="I25" s="349"/>
      <c r="J25" s="324"/>
      <c r="K25" s="349"/>
      <c r="L25" s="324"/>
      <c r="M25" s="349"/>
      <c r="N25" s="324"/>
      <c r="O25" s="143">
        <f t="shared" si="0"/>
        <v>0</v>
      </c>
    </row>
    <row r="26" spans="1:15" ht="15.6">
      <c r="A26" s="14">
        <v>23</v>
      </c>
      <c r="B26" s="15" t="s">
        <v>118</v>
      </c>
      <c r="C26" s="15" t="s">
        <v>119</v>
      </c>
      <c r="D26" s="15" t="s">
        <v>120</v>
      </c>
      <c r="E26" s="349">
        <v>5</v>
      </c>
      <c r="F26" s="324"/>
      <c r="G26" s="349">
        <v>5</v>
      </c>
      <c r="H26" s="324"/>
      <c r="I26" s="349">
        <v>5</v>
      </c>
      <c r="J26" s="324"/>
      <c r="K26" s="349">
        <v>5</v>
      </c>
      <c r="L26" s="324"/>
      <c r="M26" s="349">
        <v>5</v>
      </c>
      <c r="N26" s="324"/>
      <c r="O26" s="143">
        <f t="shared" si="0"/>
        <v>5</v>
      </c>
    </row>
  </sheetData>
  <mergeCells count="130">
    <mergeCell ref="E20:F20"/>
    <mergeCell ref="G20:H20"/>
    <mergeCell ref="I20:J20"/>
    <mergeCell ref="K20:L20"/>
    <mergeCell ref="M20:N20"/>
    <mergeCell ref="E21:F21"/>
    <mergeCell ref="G25:H25"/>
    <mergeCell ref="I25:J25"/>
    <mergeCell ref="E26:F26"/>
    <mergeCell ref="G26:H26"/>
    <mergeCell ref="I26:J26"/>
    <mergeCell ref="K26:L26"/>
    <mergeCell ref="M26:N26"/>
    <mergeCell ref="K17:L17"/>
    <mergeCell ref="M17:N17"/>
    <mergeCell ref="K18:L18"/>
    <mergeCell ref="M18:N18"/>
    <mergeCell ref="K19:L19"/>
    <mergeCell ref="M19:N19"/>
    <mergeCell ref="E15:F15"/>
    <mergeCell ref="E16:F16"/>
    <mergeCell ref="G16:H16"/>
    <mergeCell ref="I16:J16"/>
    <mergeCell ref="K16:L16"/>
    <mergeCell ref="M16:N16"/>
    <mergeCell ref="E17:F17"/>
    <mergeCell ref="G17:H17"/>
    <mergeCell ref="I17:J17"/>
    <mergeCell ref="E18:F18"/>
    <mergeCell ref="G18:H18"/>
    <mergeCell ref="I18:J18"/>
    <mergeCell ref="G19:H19"/>
    <mergeCell ref="I19:J19"/>
    <mergeCell ref="E19:F19"/>
    <mergeCell ref="I15:J15"/>
    <mergeCell ref="K15:L15"/>
    <mergeCell ref="E14:F14"/>
    <mergeCell ref="G14:H14"/>
    <mergeCell ref="I14:J14"/>
    <mergeCell ref="K14:L14"/>
    <mergeCell ref="M14:N14"/>
    <mergeCell ref="G15:H15"/>
    <mergeCell ref="M15:N15"/>
    <mergeCell ref="K25:L25"/>
    <mergeCell ref="M25:N25"/>
    <mergeCell ref="E23:F23"/>
    <mergeCell ref="E24:F24"/>
    <mergeCell ref="G24:H24"/>
    <mergeCell ref="I24:J24"/>
    <mergeCell ref="K24:L24"/>
    <mergeCell ref="M24:N24"/>
    <mergeCell ref="E25:F25"/>
    <mergeCell ref="K21:L21"/>
    <mergeCell ref="M21:N21"/>
    <mergeCell ref="K22:L22"/>
    <mergeCell ref="M22:N22"/>
    <mergeCell ref="K23:L23"/>
    <mergeCell ref="M23:N23"/>
    <mergeCell ref="G21:H21"/>
    <mergeCell ref="I21:J21"/>
    <mergeCell ref="E22:F22"/>
    <mergeCell ref="G22:H22"/>
    <mergeCell ref="I22:J22"/>
    <mergeCell ref="G23:H23"/>
    <mergeCell ref="I23:J23"/>
    <mergeCell ref="E7:F7"/>
    <mergeCell ref="G7:H7"/>
    <mergeCell ref="I7:J7"/>
    <mergeCell ref="K7:L7"/>
    <mergeCell ref="M7:N7"/>
    <mergeCell ref="E8:F8"/>
    <mergeCell ref="G12:H12"/>
    <mergeCell ref="I12:J12"/>
    <mergeCell ref="E13:F13"/>
    <mergeCell ref="G13:H13"/>
    <mergeCell ref="I13:J13"/>
    <mergeCell ref="K13:L13"/>
    <mergeCell ref="M13:N13"/>
    <mergeCell ref="K4:L4"/>
    <mergeCell ref="M4:N4"/>
    <mergeCell ref="K5:L5"/>
    <mergeCell ref="M5:N5"/>
    <mergeCell ref="K6:L6"/>
    <mergeCell ref="M6:N6"/>
    <mergeCell ref="E2:F2"/>
    <mergeCell ref="E3:F3"/>
    <mergeCell ref="G3:H3"/>
    <mergeCell ref="I3:J3"/>
    <mergeCell ref="K3:L3"/>
    <mergeCell ref="M3:N3"/>
    <mergeCell ref="E4:F4"/>
    <mergeCell ref="G4:H4"/>
    <mergeCell ref="I4:J4"/>
    <mergeCell ref="E5:F5"/>
    <mergeCell ref="G5:H5"/>
    <mergeCell ref="I5:J5"/>
    <mergeCell ref="G6:H6"/>
    <mergeCell ref="I6:J6"/>
    <mergeCell ref="E6:F6"/>
    <mergeCell ref="I2:J2"/>
    <mergeCell ref="K2:L2"/>
    <mergeCell ref="E1:F1"/>
    <mergeCell ref="G1:H1"/>
    <mergeCell ref="I1:J1"/>
    <mergeCell ref="K1:L1"/>
    <mergeCell ref="M1:N1"/>
    <mergeCell ref="G2:H2"/>
    <mergeCell ref="M2:N2"/>
    <mergeCell ref="K12:L12"/>
    <mergeCell ref="M12:N12"/>
    <mergeCell ref="E10:F10"/>
    <mergeCell ref="E11:F11"/>
    <mergeCell ref="G11:H11"/>
    <mergeCell ref="I11:J11"/>
    <mergeCell ref="K11:L11"/>
    <mergeCell ref="M11:N11"/>
    <mergeCell ref="E12:F12"/>
    <mergeCell ref="K8:L8"/>
    <mergeCell ref="M8:N8"/>
    <mergeCell ref="K9:L9"/>
    <mergeCell ref="M9:N9"/>
    <mergeCell ref="K10:L10"/>
    <mergeCell ref="M10:N10"/>
    <mergeCell ref="G8:H8"/>
    <mergeCell ref="I8:J8"/>
    <mergeCell ref="E9:F9"/>
    <mergeCell ref="G9:H9"/>
    <mergeCell ref="I9:J9"/>
    <mergeCell ref="G10:H10"/>
    <mergeCell ref="I10:J1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O25"/>
  <sheetViews>
    <sheetView workbookViewId="0"/>
  </sheetViews>
  <sheetFormatPr baseColWidth="10" defaultColWidth="14.44140625" defaultRowHeight="15.75" customHeight="1"/>
  <cols>
    <col min="1" max="1" width="5.33203125" customWidth="1"/>
    <col min="3" max="3" width="25.6640625" hidden="1" customWidth="1"/>
    <col min="4" max="4" width="22.33203125" hidden="1" customWidth="1"/>
    <col min="6" max="14" width="14.44140625" hidden="1"/>
  </cols>
  <sheetData>
    <row r="1" spans="1:15" ht="15.75" customHeight="1">
      <c r="E1" s="144" t="s">
        <v>250</v>
      </c>
      <c r="F1" s="145" t="s">
        <v>251</v>
      </c>
      <c r="G1" s="145" t="s">
        <v>252</v>
      </c>
      <c r="H1" s="145" t="s">
        <v>253</v>
      </c>
      <c r="I1" s="145" t="s">
        <v>254</v>
      </c>
      <c r="J1" s="145" t="s">
        <v>255</v>
      </c>
      <c r="K1" s="145" t="s">
        <v>256</v>
      </c>
      <c r="L1" s="145" t="s">
        <v>257</v>
      </c>
      <c r="M1" s="145" t="s">
        <v>258</v>
      </c>
      <c r="N1" s="145" t="s">
        <v>259</v>
      </c>
      <c r="O1" s="146"/>
    </row>
    <row r="2" spans="1:15" ht="15.75" customHeight="1">
      <c r="A2" s="18" t="s">
        <v>46</v>
      </c>
      <c r="B2" s="18" t="s">
        <v>47</v>
      </c>
      <c r="C2" s="18" t="s">
        <v>48</v>
      </c>
      <c r="D2" s="18" t="s">
        <v>49</v>
      </c>
      <c r="E2" s="110">
        <v>1</v>
      </c>
      <c r="F2" s="111">
        <v>0.2</v>
      </c>
      <c r="G2" s="111">
        <v>0.2</v>
      </c>
      <c r="H2" s="111">
        <v>0.05</v>
      </c>
      <c r="I2" s="111">
        <v>0.05</v>
      </c>
      <c r="J2" s="111">
        <v>0.05</v>
      </c>
      <c r="K2" s="111">
        <v>0.05</v>
      </c>
      <c r="L2" s="111">
        <v>0.05</v>
      </c>
      <c r="M2" s="111">
        <v>0.05</v>
      </c>
      <c r="N2" s="111">
        <v>0.1</v>
      </c>
      <c r="O2" s="147" t="s">
        <v>143</v>
      </c>
    </row>
    <row r="3" spans="1:15">
      <c r="A3" s="148">
        <v>1</v>
      </c>
      <c r="B3" s="23" t="s">
        <v>54</v>
      </c>
      <c r="C3" s="23" t="s">
        <v>55</v>
      </c>
      <c r="D3" s="23" t="s">
        <v>56</v>
      </c>
      <c r="E3" s="44">
        <v>5</v>
      </c>
      <c r="F3" s="44"/>
      <c r="G3" s="44"/>
      <c r="H3" s="44"/>
      <c r="I3" s="44"/>
      <c r="J3" s="44"/>
      <c r="K3" s="44"/>
      <c r="L3" s="44"/>
      <c r="M3" s="44"/>
      <c r="N3" s="44"/>
      <c r="O3" s="149">
        <f t="shared" ref="O3:O25" si="0">E3</f>
        <v>5</v>
      </c>
    </row>
    <row r="4" spans="1:15">
      <c r="A4" s="148">
        <v>2</v>
      </c>
      <c r="B4" s="23" t="s">
        <v>57</v>
      </c>
      <c r="C4" s="23" t="s">
        <v>58</v>
      </c>
      <c r="D4" s="23" t="s">
        <v>59</v>
      </c>
      <c r="E4" s="44">
        <v>5</v>
      </c>
      <c r="F4" s="44"/>
      <c r="G4" s="44"/>
      <c r="H4" s="44"/>
      <c r="I4" s="44"/>
      <c r="J4" s="44"/>
      <c r="K4" s="44"/>
      <c r="L4" s="44"/>
      <c r="M4" s="44"/>
      <c r="N4" s="44"/>
      <c r="O4" s="149">
        <f t="shared" si="0"/>
        <v>5</v>
      </c>
    </row>
    <row r="5" spans="1:15">
      <c r="A5" s="148">
        <v>3</v>
      </c>
      <c r="B5" s="23" t="s">
        <v>60</v>
      </c>
      <c r="C5" s="23" t="s">
        <v>61</v>
      </c>
      <c r="D5" s="23" t="s">
        <v>62</v>
      </c>
      <c r="E5" s="44">
        <v>5</v>
      </c>
      <c r="F5" s="44"/>
      <c r="G5" s="44"/>
      <c r="H5" s="44"/>
      <c r="I5" s="44"/>
      <c r="J5" s="44"/>
      <c r="K5" s="44"/>
      <c r="L5" s="44"/>
      <c r="M5" s="44"/>
      <c r="N5" s="44"/>
      <c r="O5" s="149">
        <f t="shared" si="0"/>
        <v>5</v>
      </c>
    </row>
    <row r="6" spans="1:15">
      <c r="A6" s="148">
        <v>4</v>
      </c>
      <c r="B6" s="23" t="s">
        <v>63</v>
      </c>
      <c r="C6" s="23" t="s">
        <v>64</v>
      </c>
      <c r="D6" s="23" t="s">
        <v>65</v>
      </c>
      <c r="E6" s="44">
        <v>5</v>
      </c>
      <c r="F6" s="44">
        <v>5</v>
      </c>
      <c r="G6" s="44">
        <v>5</v>
      </c>
      <c r="H6" s="44">
        <v>5</v>
      </c>
      <c r="I6" s="44">
        <v>5</v>
      </c>
      <c r="J6" s="44">
        <v>5</v>
      </c>
      <c r="K6" s="44">
        <v>5</v>
      </c>
      <c r="L6" s="44">
        <v>5</v>
      </c>
      <c r="M6" s="44">
        <v>5</v>
      </c>
      <c r="N6" s="44">
        <v>5</v>
      </c>
      <c r="O6" s="149">
        <f t="shared" si="0"/>
        <v>5</v>
      </c>
    </row>
    <row r="7" spans="1:15">
      <c r="A7" s="148">
        <v>5</v>
      </c>
      <c r="B7" s="23" t="s">
        <v>66</v>
      </c>
      <c r="C7" s="23" t="s">
        <v>67</v>
      </c>
      <c r="D7" s="23" t="s">
        <v>68</v>
      </c>
      <c r="E7" s="44">
        <v>5</v>
      </c>
      <c r="F7" s="44"/>
      <c r="G7" s="44"/>
      <c r="H7" s="44"/>
      <c r="I7" s="44"/>
      <c r="J7" s="44"/>
      <c r="K7" s="44"/>
      <c r="L7" s="44"/>
      <c r="M7" s="44"/>
      <c r="N7" s="44"/>
      <c r="O7" s="149">
        <f t="shared" si="0"/>
        <v>5</v>
      </c>
    </row>
    <row r="8" spans="1:15">
      <c r="A8" s="148">
        <v>6</v>
      </c>
      <c r="B8" s="23" t="s">
        <v>69</v>
      </c>
      <c r="C8" s="23" t="s">
        <v>70</v>
      </c>
      <c r="D8" s="23" t="s">
        <v>71</v>
      </c>
      <c r="E8" s="44">
        <v>5</v>
      </c>
      <c r="F8" s="44"/>
      <c r="G8" s="44"/>
      <c r="H8" s="44"/>
      <c r="I8" s="44"/>
      <c r="J8" s="44"/>
      <c r="K8" s="44"/>
      <c r="L8" s="44"/>
      <c r="M8" s="44"/>
      <c r="N8" s="44"/>
      <c r="O8" s="149">
        <f t="shared" si="0"/>
        <v>5</v>
      </c>
    </row>
    <row r="9" spans="1:15">
      <c r="A9" s="148">
        <v>7</v>
      </c>
      <c r="B9" s="23" t="s">
        <v>28</v>
      </c>
      <c r="C9" s="23" t="s">
        <v>72</v>
      </c>
      <c r="D9" s="23" t="s">
        <v>73</v>
      </c>
      <c r="E9" s="44">
        <v>5</v>
      </c>
      <c r="F9" s="44"/>
      <c r="G9" s="44"/>
      <c r="H9" s="44"/>
      <c r="I9" s="44"/>
      <c r="J9" s="44"/>
      <c r="K9" s="44"/>
      <c r="L9" s="44"/>
      <c r="M9" s="44"/>
      <c r="N9" s="44"/>
      <c r="O9" s="149">
        <f t="shared" si="0"/>
        <v>5</v>
      </c>
    </row>
    <row r="10" spans="1:15">
      <c r="A10" s="148">
        <v>8</v>
      </c>
      <c r="B10" s="23" t="s">
        <v>74</v>
      </c>
      <c r="C10" s="23" t="s">
        <v>75</v>
      </c>
      <c r="D10" s="23" t="s">
        <v>76</v>
      </c>
      <c r="E10" s="44">
        <v>5</v>
      </c>
      <c r="F10" s="44"/>
      <c r="G10" s="44"/>
      <c r="H10" s="44"/>
      <c r="I10" s="44"/>
      <c r="J10" s="44"/>
      <c r="K10" s="44"/>
      <c r="L10" s="44"/>
      <c r="M10" s="44"/>
      <c r="N10" s="44"/>
      <c r="O10" s="149">
        <f t="shared" si="0"/>
        <v>5</v>
      </c>
    </row>
    <row r="11" spans="1:15">
      <c r="A11" s="148">
        <v>9</v>
      </c>
      <c r="B11" s="23" t="s">
        <v>77</v>
      </c>
      <c r="C11" s="23" t="s">
        <v>78</v>
      </c>
      <c r="D11" s="23" t="s">
        <v>79</v>
      </c>
      <c r="E11" s="44">
        <v>5</v>
      </c>
      <c r="F11" s="48"/>
      <c r="G11" s="48"/>
      <c r="H11" s="48"/>
      <c r="I11" s="48"/>
      <c r="J11" s="48"/>
      <c r="K11" s="48"/>
      <c r="L11" s="48"/>
      <c r="M11" s="48"/>
      <c r="N11" s="48"/>
      <c r="O11" s="149">
        <f t="shared" si="0"/>
        <v>5</v>
      </c>
    </row>
    <row r="12" spans="1:15">
      <c r="A12" s="148">
        <v>10</v>
      </c>
      <c r="B12" s="23" t="s">
        <v>80</v>
      </c>
      <c r="C12" s="23" t="s">
        <v>81</v>
      </c>
      <c r="D12" s="23" t="s">
        <v>82</v>
      </c>
      <c r="E12" s="44">
        <v>5</v>
      </c>
      <c r="F12" s="44"/>
      <c r="G12" s="44"/>
      <c r="H12" s="44"/>
      <c r="I12" s="44"/>
      <c r="J12" s="44"/>
      <c r="K12" s="44"/>
      <c r="L12" s="44"/>
      <c r="M12" s="44"/>
      <c r="N12" s="44"/>
      <c r="O12" s="149">
        <f t="shared" si="0"/>
        <v>5</v>
      </c>
    </row>
    <row r="13" spans="1:15">
      <c r="A13" s="148">
        <v>11</v>
      </c>
      <c r="B13" s="23" t="s">
        <v>83</v>
      </c>
      <c r="C13" s="23" t="s">
        <v>84</v>
      </c>
      <c r="D13" s="23" t="s">
        <v>85</v>
      </c>
      <c r="E13" s="44">
        <v>5</v>
      </c>
      <c r="F13" s="44"/>
      <c r="G13" s="44"/>
      <c r="H13" s="44"/>
      <c r="I13" s="44"/>
      <c r="J13" s="44"/>
      <c r="K13" s="44"/>
      <c r="L13" s="44"/>
      <c r="M13" s="44"/>
      <c r="N13" s="44"/>
      <c r="O13" s="149">
        <f t="shared" si="0"/>
        <v>5</v>
      </c>
    </row>
    <row r="14" spans="1:15">
      <c r="A14" s="148">
        <v>12</v>
      </c>
      <c r="B14" s="23" t="s">
        <v>86</v>
      </c>
      <c r="C14" s="23" t="s">
        <v>87</v>
      </c>
      <c r="D14" s="23" t="s">
        <v>88</v>
      </c>
      <c r="E14" s="44">
        <v>5</v>
      </c>
      <c r="F14" s="44"/>
      <c r="G14" s="44"/>
      <c r="H14" s="44"/>
      <c r="I14" s="44"/>
      <c r="J14" s="44"/>
      <c r="K14" s="44"/>
      <c r="L14" s="44"/>
      <c r="M14" s="44"/>
      <c r="N14" s="44"/>
      <c r="O14" s="149">
        <f t="shared" si="0"/>
        <v>5</v>
      </c>
    </row>
    <row r="15" spans="1:15">
      <c r="A15" s="148">
        <v>13</v>
      </c>
      <c r="B15" s="23" t="s">
        <v>89</v>
      </c>
      <c r="C15" s="23" t="s">
        <v>90</v>
      </c>
      <c r="D15" s="23" t="s">
        <v>91</v>
      </c>
      <c r="E15" s="44">
        <v>5</v>
      </c>
      <c r="F15" s="44"/>
      <c r="G15" s="44"/>
      <c r="H15" s="44"/>
      <c r="I15" s="44"/>
      <c r="J15" s="44"/>
      <c r="K15" s="44"/>
      <c r="L15" s="44"/>
      <c r="M15" s="44"/>
      <c r="N15" s="44"/>
      <c r="O15" s="149">
        <f t="shared" si="0"/>
        <v>5</v>
      </c>
    </row>
    <row r="16" spans="1:15">
      <c r="A16" s="148">
        <v>14</v>
      </c>
      <c r="B16" s="23" t="s">
        <v>92</v>
      </c>
      <c r="C16" s="23" t="s">
        <v>93</v>
      </c>
      <c r="D16" s="23" t="s">
        <v>94</v>
      </c>
      <c r="E16" s="44">
        <v>4.5999999999999996</v>
      </c>
      <c r="F16" s="44"/>
      <c r="G16" s="44"/>
      <c r="H16" s="44"/>
      <c r="I16" s="44"/>
      <c r="J16" s="44"/>
      <c r="K16" s="44"/>
      <c r="L16" s="44"/>
      <c r="M16" s="44"/>
      <c r="N16" s="44"/>
      <c r="O16" s="149">
        <f t="shared" si="0"/>
        <v>4.5999999999999996</v>
      </c>
    </row>
    <row r="17" spans="1:15">
      <c r="A17" s="148">
        <v>15</v>
      </c>
      <c r="B17" s="23" t="s">
        <v>95</v>
      </c>
      <c r="C17" s="23" t="s">
        <v>96</v>
      </c>
      <c r="D17" s="23" t="s">
        <v>97</v>
      </c>
      <c r="E17" s="44">
        <v>4.5</v>
      </c>
      <c r="F17" s="44"/>
      <c r="G17" s="44"/>
      <c r="H17" s="44"/>
      <c r="I17" s="44"/>
      <c r="J17" s="44"/>
      <c r="K17" s="44"/>
      <c r="L17" s="44"/>
      <c r="M17" s="44"/>
      <c r="N17" s="44"/>
      <c r="O17" s="149">
        <f t="shared" si="0"/>
        <v>4.5</v>
      </c>
    </row>
    <row r="18" spans="1:15">
      <c r="A18" s="148">
        <v>16</v>
      </c>
      <c r="B18" s="23" t="s">
        <v>98</v>
      </c>
      <c r="C18" s="23" t="s">
        <v>99</v>
      </c>
      <c r="D18" s="23" t="s">
        <v>100</v>
      </c>
      <c r="E18" s="44">
        <v>5</v>
      </c>
      <c r="F18" s="44"/>
      <c r="G18" s="44"/>
      <c r="H18" s="44"/>
      <c r="I18" s="44"/>
      <c r="J18" s="44"/>
      <c r="K18" s="44"/>
      <c r="L18" s="44"/>
      <c r="M18" s="44"/>
      <c r="N18" s="44"/>
      <c r="O18" s="149">
        <f t="shared" si="0"/>
        <v>5</v>
      </c>
    </row>
    <row r="19" spans="1:15">
      <c r="A19" s="148">
        <v>17</v>
      </c>
      <c r="B19" s="23" t="s">
        <v>101</v>
      </c>
      <c r="C19" s="23" t="s">
        <v>102</v>
      </c>
      <c r="D19" s="23" t="s">
        <v>103</v>
      </c>
      <c r="E19" s="44">
        <v>5</v>
      </c>
      <c r="F19" s="44"/>
      <c r="G19" s="44"/>
      <c r="H19" s="44"/>
      <c r="I19" s="44"/>
      <c r="J19" s="44"/>
      <c r="K19" s="44"/>
      <c r="L19" s="44"/>
      <c r="M19" s="44"/>
      <c r="N19" s="44"/>
      <c r="O19" s="149">
        <f t="shared" si="0"/>
        <v>5</v>
      </c>
    </row>
    <row r="20" spans="1:15">
      <c r="A20" s="148">
        <v>18</v>
      </c>
      <c r="B20" s="23" t="s">
        <v>104</v>
      </c>
      <c r="C20" s="23" t="s">
        <v>105</v>
      </c>
      <c r="D20" s="23" t="s">
        <v>106</v>
      </c>
      <c r="E20" s="44">
        <v>5</v>
      </c>
      <c r="F20" s="44"/>
      <c r="G20" s="44"/>
      <c r="H20" s="44"/>
      <c r="I20" s="44"/>
      <c r="J20" s="44"/>
      <c r="K20" s="44"/>
      <c r="L20" s="44"/>
      <c r="M20" s="44"/>
      <c r="N20" s="44"/>
      <c r="O20" s="149">
        <f t="shared" si="0"/>
        <v>5</v>
      </c>
    </row>
    <row r="21" spans="1:15">
      <c r="A21" s="148">
        <v>19</v>
      </c>
      <c r="B21" s="23" t="s">
        <v>107</v>
      </c>
      <c r="C21" s="23" t="s">
        <v>108</v>
      </c>
      <c r="D21" s="23" t="s">
        <v>109</v>
      </c>
      <c r="E21" s="44">
        <v>5</v>
      </c>
      <c r="F21" s="44"/>
      <c r="G21" s="44"/>
      <c r="H21" s="44"/>
      <c r="I21" s="44"/>
      <c r="J21" s="44"/>
      <c r="K21" s="44"/>
      <c r="L21" s="44"/>
      <c r="M21" s="44"/>
      <c r="N21" s="44"/>
      <c r="O21" s="149">
        <f t="shared" si="0"/>
        <v>5</v>
      </c>
    </row>
    <row r="22" spans="1:15">
      <c r="A22" s="148">
        <v>20</v>
      </c>
      <c r="B22" s="23" t="s">
        <v>110</v>
      </c>
      <c r="C22" s="23" t="s">
        <v>111</v>
      </c>
      <c r="D22" s="23" t="s">
        <v>112</v>
      </c>
      <c r="E22" s="44">
        <v>5</v>
      </c>
      <c r="F22" s="44"/>
      <c r="G22" s="44"/>
      <c r="H22" s="44"/>
      <c r="I22" s="44"/>
      <c r="J22" s="44"/>
      <c r="K22" s="44"/>
      <c r="L22" s="44"/>
      <c r="M22" s="44"/>
      <c r="N22" s="44"/>
      <c r="O22" s="149">
        <f t="shared" si="0"/>
        <v>5</v>
      </c>
    </row>
    <row r="23" spans="1:15">
      <c r="A23" s="148">
        <v>21</v>
      </c>
      <c r="B23" s="23" t="s">
        <v>113</v>
      </c>
      <c r="C23" s="23" t="s">
        <v>114</v>
      </c>
      <c r="D23" s="23" t="s">
        <v>103</v>
      </c>
      <c r="E23" s="44">
        <v>5</v>
      </c>
      <c r="F23" s="44"/>
      <c r="G23" s="44"/>
      <c r="H23" s="44"/>
      <c r="I23" s="44"/>
      <c r="J23" s="44"/>
      <c r="K23" s="44"/>
      <c r="L23" s="44"/>
      <c r="M23" s="44"/>
      <c r="N23" s="44"/>
      <c r="O23" s="149">
        <f t="shared" si="0"/>
        <v>5</v>
      </c>
    </row>
    <row r="24" spans="1:15">
      <c r="A24" s="148">
        <v>22</v>
      </c>
      <c r="B24" s="23" t="s">
        <v>115</v>
      </c>
      <c r="C24" s="23" t="s">
        <v>116</v>
      </c>
      <c r="D24" s="23" t="s">
        <v>117</v>
      </c>
      <c r="E24" s="44"/>
      <c r="F24" s="44"/>
      <c r="G24" s="44"/>
      <c r="H24" s="44"/>
      <c r="I24" s="44"/>
      <c r="J24" s="44"/>
      <c r="K24" s="44"/>
      <c r="L24" s="44"/>
      <c r="M24" s="44"/>
      <c r="N24" s="44"/>
      <c r="O24" s="149">
        <f t="shared" si="0"/>
        <v>0</v>
      </c>
    </row>
    <row r="25" spans="1:15">
      <c r="A25" s="148">
        <v>23</v>
      </c>
      <c r="B25" s="23" t="s">
        <v>118</v>
      </c>
      <c r="C25" s="23" t="s">
        <v>119</v>
      </c>
      <c r="D25" s="23" t="s">
        <v>120</v>
      </c>
      <c r="E25" s="44">
        <v>5</v>
      </c>
      <c r="F25" s="44"/>
      <c r="G25" s="44"/>
      <c r="H25" s="44"/>
      <c r="I25" s="44"/>
      <c r="J25" s="44"/>
      <c r="K25" s="44"/>
      <c r="L25" s="44"/>
      <c r="M25" s="44"/>
      <c r="N25" s="44"/>
      <c r="O25" s="149">
        <f t="shared" si="0"/>
        <v>5</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U27"/>
  <sheetViews>
    <sheetView workbookViewId="0"/>
  </sheetViews>
  <sheetFormatPr baseColWidth="10" defaultColWidth="14.44140625" defaultRowHeight="15.75" customHeight="1"/>
  <cols>
    <col min="1" max="1" width="5.6640625" customWidth="1"/>
    <col min="3" max="3" width="29.33203125" hidden="1" customWidth="1"/>
    <col min="4" max="4" width="29.44140625" hidden="1" customWidth="1"/>
  </cols>
  <sheetData>
    <row r="1" spans="1:21" ht="15.75" customHeight="1">
      <c r="A1" s="26"/>
      <c r="B1" s="26"/>
      <c r="C1" s="150"/>
      <c r="D1" s="150"/>
      <c r="E1" s="353" t="s">
        <v>260</v>
      </c>
      <c r="F1" s="324"/>
      <c r="G1" s="324"/>
      <c r="H1" s="324"/>
      <c r="I1" s="324"/>
      <c r="J1" s="324"/>
      <c r="K1" s="324"/>
      <c r="L1" s="324"/>
      <c r="M1" s="353" t="s">
        <v>261</v>
      </c>
      <c r="N1" s="324"/>
      <c r="O1" s="353" t="s">
        <v>262</v>
      </c>
      <c r="P1" s="324"/>
      <c r="Q1" s="324"/>
      <c r="R1" s="324"/>
      <c r="S1" s="324"/>
      <c r="T1" s="324"/>
      <c r="U1" s="151"/>
    </row>
    <row r="2" spans="1:21" ht="15.75" customHeight="1">
      <c r="A2" s="26"/>
      <c r="B2" s="26"/>
      <c r="C2" s="150"/>
      <c r="D2" s="150"/>
      <c r="E2" s="353" t="s">
        <v>263</v>
      </c>
      <c r="F2" s="324"/>
      <c r="G2" s="353" t="s">
        <v>264</v>
      </c>
      <c r="H2" s="324"/>
      <c r="I2" s="353" t="s">
        <v>265</v>
      </c>
      <c r="J2" s="324"/>
      <c r="K2" s="353" t="s">
        <v>266</v>
      </c>
      <c r="L2" s="324"/>
      <c r="M2" s="354"/>
      <c r="N2" s="324"/>
      <c r="O2" s="140"/>
      <c r="P2" s="140"/>
      <c r="Q2" s="140"/>
      <c r="R2" s="140"/>
      <c r="S2" s="140"/>
      <c r="T2" s="140"/>
      <c r="U2" s="151"/>
    </row>
    <row r="3" spans="1:21" ht="15.75" customHeight="1">
      <c r="A3" s="26"/>
      <c r="B3" s="26"/>
      <c r="C3" s="153" t="s">
        <v>46</v>
      </c>
      <c r="D3" s="153" t="s">
        <v>47</v>
      </c>
      <c r="E3" s="355" t="s">
        <v>267</v>
      </c>
      <c r="F3" s="324"/>
      <c r="G3" s="355" t="s">
        <v>268</v>
      </c>
      <c r="H3" s="324"/>
      <c r="I3" s="355" t="s">
        <v>269</v>
      </c>
      <c r="J3" s="324"/>
      <c r="K3" s="355" t="s">
        <v>270</v>
      </c>
      <c r="L3" s="324"/>
      <c r="M3" s="355" t="s">
        <v>271</v>
      </c>
      <c r="N3" s="324"/>
      <c r="O3" s="355" t="s">
        <v>272</v>
      </c>
      <c r="P3" s="324"/>
      <c r="Q3" s="355" t="s">
        <v>273</v>
      </c>
      <c r="R3" s="324"/>
      <c r="S3" s="355" t="s">
        <v>274</v>
      </c>
      <c r="T3" s="324"/>
      <c r="U3" s="154" t="s">
        <v>143</v>
      </c>
    </row>
    <row r="4" spans="1:21" ht="15.75" customHeight="1">
      <c r="A4" s="37" t="s">
        <v>46</v>
      </c>
      <c r="B4" s="78" t="s">
        <v>47</v>
      </c>
      <c r="C4" s="78" t="s">
        <v>48</v>
      </c>
      <c r="D4" s="78" t="s">
        <v>49</v>
      </c>
      <c r="E4" s="356">
        <v>0.11</v>
      </c>
      <c r="F4" s="324"/>
      <c r="G4" s="356">
        <v>0.03</v>
      </c>
      <c r="H4" s="324"/>
      <c r="I4" s="356">
        <v>0.03</v>
      </c>
      <c r="J4" s="324"/>
      <c r="K4" s="356">
        <v>0.03</v>
      </c>
      <c r="L4" s="324"/>
      <c r="M4" s="356">
        <v>0.3</v>
      </c>
      <c r="N4" s="324"/>
      <c r="O4" s="356">
        <v>0.2</v>
      </c>
      <c r="P4" s="324"/>
      <c r="Q4" s="356">
        <v>0.1</v>
      </c>
      <c r="R4" s="324"/>
      <c r="S4" s="356">
        <v>0.2</v>
      </c>
      <c r="T4" s="324"/>
      <c r="U4" s="155">
        <f>SUM(E4:T4)</f>
        <v>1</v>
      </c>
    </row>
    <row r="5" spans="1:21">
      <c r="A5" s="42">
        <v>1</v>
      </c>
      <c r="B5" s="15" t="s">
        <v>54</v>
      </c>
      <c r="C5" s="15" t="s">
        <v>55</v>
      </c>
      <c r="D5" s="15" t="s">
        <v>56</v>
      </c>
      <c r="E5" s="340"/>
      <c r="F5" s="333"/>
      <c r="G5" s="340"/>
      <c r="H5" s="333"/>
      <c r="I5" s="340"/>
      <c r="J5" s="333"/>
      <c r="K5" s="340"/>
      <c r="L5" s="333"/>
      <c r="M5" s="340"/>
      <c r="N5" s="333"/>
      <c r="O5" s="340"/>
      <c r="P5" s="333"/>
      <c r="Q5" s="340"/>
      <c r="R5" s="333"/>
      <c r="S5" s="340"/>
      <c r="T5" s="333"/>
      <c r="U5" s="81">
        <f t="shared" ref="U5:U27" si="0">0.11*E5+0.03*SUM(G5:L5)+0.3*M5+0.2*(O5+S5)+0.1*Q5</f>
        <v>0</v>
      </c>
    </row>
    <row r="6" spans="1:21">
      <c r="A6" s="42">
        <v>2</v>
      </c>
      <c r="B6" s="15" t="s">
        <v>57</v>
      </c>
      <c r="C6" s="15" t="s">
        <v>58</v>
      </c>
      <c r="D6" s="15" t="s">
        <v>59</v>
      </c>
      <c r="E6" s="340">
        <v>5</v>
      </c>
      <c r="F6" s="333"/>
      <c r="G6" s="340">
        <v>5</v>
      </c>
      <c r="H6" s="333"/>
      <c r="I6" s="340">
        <v>5</v>
      </c>
      <c r="J6" s="333"/>
      <c r="K6" s="340">
        <v>5</v>
      </c>
      <c r="L6" s="333"/>
      <c r="M6" s="340">
        <v>5</v>
      </c>
      <c r="N6" s="333"/>
      <c r="O6" s="340">
        <v>5</v>
      </c>
      <c r="P6" s="333"/>
      <c r="Q6" s="340">
        <v>5</v>
      </c>
      <c r="R6" s="333"/>
      <c r="S6" s="340">
        <v>5</v>
      </c>
      <c r="T6" s="333"/>
      <c r="U6" s="81">
        <f t="shared" si="0"/>
        <v>5</v>
      </c>
    </row>
    <row r="7" spans="1:21">
      <c r="A7" s="42">
        <v>3</v>
      </c>
      <c r="B7" s="15" t="s">
        <v>60</v>
      </c>
      <c r="C7" s="15" t="s">
        <v>61</v>
      </c>
      <c r="D7" s="15" t="s">
        <v>62</v>
      </c>
      <c r="E7" s="340">
        <v>4</v>
      </c>
      <c r="F7" s="333"/>
      <c r="G7" s="340">
        <v>5</v>
      </c>
      <c r="H7" s="333"/>
      <c r="I7" s="340">
        <v>5</v>
      </c>
      <c r="J7" s="333"/>
      <c r="K7" s="340">
        <v>0</v>
      </c>
      <c r="L7" s="333"/>
      <c r="M7" s="340">
        <v>5</v>
      </c>
      <c r="N7" s="333"/>
      <c r="O7" s="340">
        <v>5</v>
      </c>
      <c r="P7" s="333"/>
      <c r="Q7" s="340">
        <v>5</v>
      </c>
      <c r="R7" s="333"/>
      <c r="S7" s="340">
        <v>0</v>
      </c>
      <c r="T7" s="333"/>
      <c r="U7" s="81">
        <f t="shared" si="0"/>
        <v>3.74</v>
      </c>
    </row>
    <row r="8" spans="1:21">
      <c r="A8" s="42">
        <v>4</v>
      </c>
      <c r="B8" s="15" t="s">
        <v>63</v>
      </c>
      <c r="C8" s="15" t="s">
        <v>64</v>
      </c>
      <c r="D8" s="15" t="s">
        <v>65</v>
      </c>
      <c r="E8" s="340">
        <v>4.5</v>
      </c>
      <c r="F8" s="333"/>
      <c r="G8" s="340">
        <v>5</v>
      </c>
      <c r="H8" s="333"/>
      <c r="I8" s="340">
        <v>5</v>
      </c>
      <c r="J8" s="333"/>
      <c r="K8" s="340">
        <v>5</v>
      </c>
      <c r="L8" s="333"/>
      <c r="M8" s="340">
        <v>5</v>
      </c>
      <c r="N8" s="333"/>
      <c r="O8" s="340">
        <v>5</v>
      </c>
      <c r="P8" s="333"/>
      <c r="Q8" s="340">
        <v>5</v>
      </c>
      <c r="R8" s="333"/>
      <c r="S8" s="340">
        <v>5</v>
      </c>
      <c r="T8" s="333"/>
      <c r="U8" s="81">
        <f t="shared" si="0"/>
        <v>4.9450000000000003</v>
      </c>
    </row>
    <row r="9" spans="1:21">
      <c r="A9" s="42">
        <v>5</v>
      </c>
      <c r="B9" s="15" t="s">
        <v>66</v>
      </c>
      <c r="C9" s="15" t="s">
        <v>67</v>
      </c>
      <c r="D9" s="15" t="s">
        <v>68</v>
      </c>
      <c r="E9" s="340">
        <v>4</v>
      </c>
      <c r="F9" s="333"/>
      <c r="G9" s="340">
        <v>5</v>
      </c>
      <c r="H9" s="333"/>
      <c r="I9" s="340">
        <v>5</v>
      </c>
      <c r="J9" s="333"/>
      <c r="K9" s="340">
        <v>5</v>
      </c>
      <c r="L9" s="333"/>
      <c r="M9" s="340">
        <v>5</v>
      </c>
      <c r="N9" s="333"/>
      <c r="O9" s="340">
        <v>5</v>
      </c>
      <c r="P9" s="333"/>
      <c r="Q9" s="340">
        <v>5</v>
      </c>
      <c r="R9" s="333"/>
      <c r="S9" s="340">
        <v>5</v>
      </c>
      <c r="T9" s="333"/>
      <c r="U9" s="81">
        <f t="shared" si="0"/>
        <v>4.8899999999999997</v>
      </c>
    </row>
    <row r="10" spans="1:21">
      <c r="A10" s="42">
        <v>6</v>
      </c>
      <c r="B10" s="15" t="s">
        <v>69</v>
      </c>
      <c r="C10" s="15" t="s">
        <v>70</v>
      </c>
      <c r="D10" s="15" t="s">
        <v>71</v>
      </c>
      <c r="E10" s="340">
        <v>4</v>
      </c>
      <c r="F10" s="333"/>
      <c r="G10" s="340">
        <v>5</v>
      </c>
      <c r="H10" s="333"/>
      <c r="I10" s="340">
        <v>5</v>
      </c>
      <c r="J10" s="333"/>
      <c r="K10" s="340">
        <v>5</v>
      </c>
      <c r="L10" s="333"/>
      <c r="M10" s="340">
        <v>5</v>
      </c>
      <c r="N10" s="333"/>
      <c r="O10" s="340">
        <v>5</v>
      </c>
      <c r="P10" s="333"/>
      <c r="Q10" s="340">
        <v>5</v>
      </c>
      <c r="R10" s="333"/>
      <c r="S10" s="340">
        <v>5</v>
      </c>
      <c r="T10" s="333"/>
      <c r="U10" s="81">
        <f t="shared" si="0"/>
        <v>4.8899999999999997</v>
      </c>
    </row>
    <row r="11" spans="1:21">
      <c r="A11" s="42">
        <v>7</v>
      </c>
      <c r="B11" s="15" t="s">
        <v>28</v>
      </c>
      <c r="C11" s="15" t="s">
        <v>72</v>
      </c>
      <c r="D11" s="15" t="s">
        <v>73</v>
      </c>
      <c r="E11" s="340">
        <v>4</v>
      </c>
      <c r="F11" s="333"/>
      <c r="G11" s="340">
        <v>5</v>
      </c>
      <c r="H11" s="333"/>
      <c r="I11" s="340">
        <v>5</v>
      </c>
      <c r="J11" s="333"/>
      <c r="K11" s="340">
        <v>5</v>
      </c>
      <c r="L11" s="333"/>
      <c r="M11" s="340">
        <v>5</v>
      </c>
      <c r="N11" s="333"/>
      <c r="O11" s="340">
        <v>4</v>
      </c>
      <c r="P11" s="333"/>
      <c r="Q11" s="340">
        <v>5</v>
      </c>
      <c r="R11" s="333"/>
      <c r="S11" s="340">
        <v>5</v>
      </c>
      <c r="T11" s="333"/>
      <c r="U11" s="81">
        <f t="shared" si="0"/>
        <v>4.6899999999999995</v>
      </c>
    </row>
    <row r="12" spans="1:21">
      <c r="A12" s="42">
        <v>8</v>
      </c>
      <c r="B12" s="15" t="s">
        <v>74</v>
      </c>
      <c r="C12" s="15" t="s">
        <v>75</v>
      </c>
      <c r="D12" s="15" t="s">
        <v>76</v>
      </c>
      <c r="E12" s="340">
        <v>4</v>
      </c>
      <c r="F12" s="333"/>
      <c r="G12" s="340">
        <v>5</v>
      </c>
      <c r="H12" s="333"/>
      <c r="I12" s="340">
        <v>5</v>
      </c>
      <c r="J12" s="333"/>
      <c r="K12" s="340">
        <v>5</v>
      </c>
      <c r="L12" s="333"/>
      <c r="M12" s="340">
        <v>5</v>
      </c>
      <c r="N12" s="333"/>
      <c r="O12" s="340">
        <v>5</v>
      </c>
      <c r="P12" s="333"/>
      <c r="Q12" s="340">
        <v>5</v>
      </c>
      <c r="R12" s="333"/>
      <c r="S12" s="340">
        <v>5</v>
      </c>
      <c r="T12" s="333"/>
      <c r="U12" s="81">
        <f t="shared" si="0"/>
        <v>4.8899999999999997</v>
      </c>
    </row>
    <row r="13" spans="1:21">
      <c r="A13" s="42">
        <v>9</v>
      </c>
      <c r="B13" s="15" t="s">
        <v>77</v>
      </c>
      <c r="C13" s="15" t="s">
        <v>78</v>
      </c>
      <c r="D13" s="15" t="s">
        <v>79</v>
      </c>
      <c r="E13" s="340">
        <v>4</v>
      </c>
      <c r="F13" s="333"/>
      <c r="G13" s="340">
        <v>5</v>
      </c>
      <c r="H13" s="333"/>
      <c r="I13" s="340">
        <v>5</v>
      </c>
      <c r="J13" s="333"/>
      <c r="K13" s="340">
        <v>5</v>
      </c>
      <c r="L13" s="333"/>
      <c r="M13" s="340">
        <v>5</v>
      </c>
      <c r="N13" s="333"/>
      <c r="O13" s="340">
        <v>5</v>
      </c>
      <c r="P13" s="333"/>
      <c r="Q13" s="340">
        <v>5</v>
      </c>
      <c r="R13" s="333"/>
      <c r="S13" s="340">
        <v>0</v>
      </c>
      <c r="T13" s="333"/>
      <c r="U13" s="81">
        <f t="shared" si="0"/>
        <v>3.8899999999999997</v>
      </c>
    </row>
    <row r="14" spans="1:21">
      <c r="A14" s="42">
        <v>10</v>
      </c>
      <c r="B14" s="15" t="s">
        <v>80</v>
      </c>
      <c r="C14" s="15" t="s">
        <v>81</v>
      </c>
      <c r="D14" s="15" t="s">
        <v>82</v>
      </c>
      <c r="E14" s="340">
        <v>4.5</v>
      </c>
      <c r="F14" s="333"/>
      <c r="G14" s="340">
        <v>5</v>
      </c>
      <c r="H14" s="333"/>
      <c r="I14" s="340">
        <v>5</v>
      </c>
      <c r="J14" s="333"/>
      <c r="K14" s="340">
        <v>5</v>
      </c>
      <c r="L14" s="333"/>
      <c r="M14" s="340">
        <v>5</v>
      </c>
      <c r="N14" s="333"/>
      <c r="O14" s="340">
        <v>5</v>
      </c>
      <c r="P14" s="333"/>
      <c r="Q14" s="340">
        <v>5</v>
      </c>
      <c r="R14" s="333"/>
      <c r="S14" s="340">
        <v>5</v>
      </c>
      <c r="T14" s="333"/>
      <c r="U14" s="81">
        <f t="shared" si="0"/>
        <v>4.9450000000000003</v>
      </c>
    </row>
    <row r="15" spans="1:21">
      <c r="A15" s="42">
        <v>11</v>
      </c>
      <c r="B15" s="15" t="s">
        <v>83</v>
      </c>
      <c r="C15" s="15" t="s">
        <v>84</v>
      </c>
      <c r="D15" s="15" t="s">
        <v>85</v>
      </c>
      <c r="E15" s="340">
        <v>2</v>
      </c>
      <c r="F15" s="333"/>
      <c r="G15" s="340">
        <v>5</v>
      </c>
      <c r="H15" s="333"/>
      <c r="I15" s="340">
        <v>5</v>
      </c>
      <c r="J15" s="333"/>
      <c r="K15" s="340">
        <v>5</v>
      </c>
      <c r="L15" s="333"/>
      <c r="M15" s="340">
        <v>5</v>
      </c>
      <c r="N15" s="333"/>
      <c r="O15" s="340">
        <v>5</v>
      </c>
      <c r="P15" s="333"/>
      <c r="Q15" s="340">
        <v>5</v>
      </c>
      <c r="R15" s="333"/>
      <c r="S15" s="340">
        <v>5</v>
      </c>
      <c r="T15" s="333"/>
      <c r="U15" s="81">
        <f t="shared" si="0"/>
        <v>4.67</v>
      </c>
    </row>
    <row r="16" spans="1:21">
      <c r="A16" s="42">
        <v>12</v>
      </c>
      <c r="B16" s="15" t="s">
        <v>86</v>
      </c>
      <c r="C16" s="15" t="s">
        <v>87</v>
      </c>
      <c r="D16" s="15" t="s">
        <v>88</v>
      </c>
      <c r="E16" s="340">
        <v>4</v>
      </c>
      <c r="F16" s="333"/>
      <c r="G16" s="340">
        <v>5</v>
      </c>
      <c r="H16" s="333"/>
      <c r="I16" s="340">
        <v>5</v>
      </c>
      <c r="J16" s="333"/>
      <c r="K16" s="340">
        <v>5</v>
      </c>
      <c r="L16" s="333"/>
      <c r="M16" s="340">
        <v>5</v>
      </c>
      <c r="N16" s="333"/>
      <c r="O16" s="340">
        <v>5</v>
      </c>
      <c r="P16" s="333"/>
      <c r="Q16" s="340">
        <v>5</v>
      </c>
      <c r="R16" s="333"/>
      <c r="S16" s="340">
        <v>5</v>
      </c>
      <c r="T16" s="333"/>
      <c r="U16" s="81">
        <f t="shared" si="0"/>
        <v>4.8899999999999997</v>
      </c>
    </row>
    <row r="17" spans="1:21">
      <c r="A17" s="42">
        <v>13</v>
      </c>
      <c r="B17" s="15" t="s">
        <v>89</v>
      </c>
      <c r="C17" s="15" t="s">
        <v>90</v>
      </c>
      <c r="D17" s="15" t="s">
        <v>91</v>
      </c>
      <c r="E17" s="340">
        <v>4</v>
      </c>
      <c r="F17" s="333"/>
      <c r="G17" s="340">
        <v>5</v>
      </c>
      <c r="H17" s="333"/>
      <c r="I17" s="340">
        <v>5</v>
      </c>
      <c r="J17" s="333"/>
      <c r="K17" s="340">
        <v>5</v>
      </c>
      <c r="L17" s="333"/>
      <c r="M17" s="340">
        <v>5</v>
      </c>
      <c r="N17" s="333"/>
      <c r="O17" s="340">
        <v>5</v>
      </c>
      <c r="P17" s="333"/>
      <c r="Q17" s="340">
        <v>5</v>
      </c>
      <c r="R17" s="333"/>
      <c r="S17" s="340">
        <v>5</v>
      </c>
      <c r="T17" s="333"/>
      <c r="U17" s="81">
        <f t="shared" si="0"/>
        <v>4.8899999999999997</v>
      </c>
    </row>
    <row r="18" spans="1:21">
      <c r="A18" s="42">
        <v>14</v>
      </c>
      <c r="B18" s="15" t="s">
        <v>92</v>
      </c>
      <c r="C18" s="15" t="s">
        <v>93</v>
      </c>
      <c r="D18" s="15" t="s">
        <v>94</v>
      </c>
      <c r="E18" s="340">
        <v>4</v>
      </c>
      <c r="F18" s="333"/>
      <c r="G18" s="340">
        <v>5</v>
      </c>
      <c r="H18" s="333"/>
      <c r="I18" s="340">
        <v>5</v>
      </c>
      <c r="J18" s="333"/>
      <c r="K18" s="340">
        <v>0</v>
      </c>
      <c r="L18" s="333"/>
      <c r="M18" s="340">
        <v>5</v>
      </c>
      <c r="N18" s="333"/>
      <c r="O18" s="340">
        <v>5</v>
      </c>
      <c r="P18" s="333"/>
      <c r="Q18" s="340">
        <v>4.4000000000000004</v>
      </c>
      <c r="R18" s="333"/>
      <c r="S18" s="340">
        <v>0</v>
      </c>
      <c r="T18" s="333"/>
      <c r="U18" s="81">
        <f t="shared" si="0"/>
        <v>3.68</v>
      </c>
    </row>
    <row r="19" spans="1:21">
      <c r="A19" s="42">
        <v>15</v>
      </c>
      <c r="B19" s="15" t="s">
        <v>95</v>
      </c>
      <c r="C19" s="15" t="s">
        <v>96</v>
      </c>
      <c r="D19" s="15" t="s">
        <v>97</v>
      </c>
      <c r="E19" s="340">
        <v>4.5</v>
      </c>
      <c r="F19" s="333"/>
      <c r="G19" s="340">
        <v>5</v>
      </c>
      <c r="H19" s="333"/>
      <c r="I19" s="340">
        <v>5</v>
      </c>
      <c r="J19" s="333"/>
      <c r="K19" s="340">
        <v>5</v>
      </c>
      <c r="L19" s="333"/>
      <c r="M19" s="340">
        <v>5</v>
      </c>
      <c r="N19" s="333"/>
      <c r="O19" s="340">
        <v>5</v>
      </c>
      <c r="P19" s="333"/>
      <c r="Q19" s="340">
        <v>5</v>
      </c>
      <c r="R19" s="333"/>
      <c r="S19" s="340">
        <v>3</v>
      </c>
      <c r="T19" s="333"/>
      <c r="U19" s="81">
        <f t="shared" si="0"/>
        <v>4.5449999999999999</v>
      </c>
    </row>
    <row r="20" spans="1:21">
      <c r="A20" s="42">
        <v>16</v>
      </c>
      <c r="B20" s="15" t="s">
        <v>98</v>
      </c>
      <c r="C20" s="15" t="s">
        <v>99</v>
      </c>
      <c r="D20" s="15" t="s">
        <v>100</v>
      </c>
      <c r="E20" s="340">
        <v>4.5</v>
      </c>
      <c r="F20" s="333"/>
      <c r="G20" s="340">
        <v>5</v>
      </c>
      <c r="H20" s="333"/>
      <c r="I20" s="340">
        <v>5</v>
      </c>
      <c r="J20" s="333"/>
      <c r="K20" s="340">
        <v>5</v>
      </c>
      <c r="L20" s="333"/>
      <c r="M20" s="340">
        <v>5</v>
      </c>
      <c r="N20" s="333"/>
      <c r="O20" s="340">
        <v>5</v>
      </c>
      <c r="P20" s="333"/>
      <c r="Q20" s="340">
        <v>5</v>
      </c>
      <c r="R20" s="333"/>
      <c r="S20" s="340">
        <v>5</v>
      </c>
      <c r="T20" s="333"/>
      <c r="U20" s="81">
        <f t="shared" si="0"/>
        <v>4.9450000000000003</v>
      </c>
    </row>
    <row r="21" spans="1:21">
      <c r="A21" s="42">
        <v>17</v>
      </c>
      <c r="B21" s="15" t="s">
        <v>101</v>
      </c>
      <c r="C21" s="15" t="s">
        <v>102</v>
      </c>
      <c r="D21" s="15" t="s">
        <v>103</v>
      </c>
      <c r="E21" s="340">
        <v>4</v>
      </c>
      <c r="F21" s="333"/>
      <c r="G21" s="340">
        <v>5</v>
      </c>
      <c r="H21" s="333"/>
      <c r="I21" s="340">
        <v>5</v>
      </c>
      <c r="J21" s="333"/>
      <c r="K21" s="340">
        <v>5</v>
      </c>
      <c r="L21" s="333"/>
      <c r="M21" s="340">
        <v>5</v>
      </c>
      <c r="N21" s="333"/>
      <c r="O21" s="340">
        <v>2.8</v>
      </c>
      <c r="P21" s="333"/>
      <c r="Q21" s="340">
        <v>2.8</v>
      </c>
      <c r="R21" s="333"/>
      <c r="S21" s="340">
        <v>5</v>
      </c>
      <c r="T21" s="333"/>
      <c r="U21" s="81">
        <f t="shared" si="0"/>
        <v>4.2299999999999995</v>
      </c>
    </row>
    <row r="22" spans="1:21">
      <c r="A22" s="42">
        <v>18</v>
      </c>
      <c r="B22" s="15" t="s">
        <v>104</v>
      </c>
      <c r="C22" s="15" t="s">
        <v>105</v>
      </c>
      <c r="D22" s="15" t="s">
        <v>106</v>
      </c>
      <c r="E22" s="340">
        <v>4.5</v>
      </c>
      <c r="F22" s="333"/>
      <c r="G22" s="340">
        <v>5</v>
      </c>
      <c r="H22" s="333"/>
      <c r="I22" s="340">
        <v>5</v>
      </c>
      <c r="J22" s="333"/>
      <c r="K22" s="340">
        <v>5</v>
      </c>
      <c r="L22" s="333"/>
      <c r="M22" s="340">
        <v>5</v>
      </c>
      <c r="N22" s="333"/>
      <c r="O22" s="340">
        <v>5</v>
      </c>
      <c r="P22" s="333"/>
      <c r="Q22" s="340">
        <v>5</v>
      </c>
      <c r="R22" s="333"/>
      <c r="S22" s="340">
        <v>5</v>
      </c>
      <c r="T22" s="333"/>
      <c r="U22" s="81">
        <f t="shared" si="0"/>
        <v>4.9450000000000003</v>
      </c>
    </row>
    <row r="23" spans="1:21">
      <c r="A23" s="42">
        <v>19</v>
      </c>
      <c r="B23" s="15" t="s">
        <v>107</v>
      </c>
      <c r="C23" s="15" t="s">
        <v>108</v>
      </c>
      <c r="D23" s="15" t="s">
        <v>109</v>
      </c>
      <c r="E23" s="340">
        <v>4</v>
      </c>
      <c r="F23" s="333"/>
      <c r="G23" s="340">
        <v>5</v>
      </c>
      <c r="H23" s="333"/>
      <c r="I23" s="340">
        <v>5</v>
      </c>
      <c r="J23" s="333"/>
      <c r="K23" s="340">
        <v>5</v>
      </c>
      <c r="L23" s="333"/>
      <c r="M23" s="340">
        <v>5</v>
      </c>
      <c r="N23" s="333"/>
      <c r="O23" s="340">
        <v>5</v>
      </c>
      <c r="P23" s="333"/>
      <c r="Q23" s="340">
        <v>5</v>
      </c>
      <c r="R23" s="333"/>
      <c r="S23" s="340">
        <v>5</v>
      </c>
      <c r="T23" s="333"/>
      <c r="U23" s="81">
        <f t="shared" si="0"/>
        <v>4.8899999999999997</v>
      </c>
    </row>
    <row r="24" spans="1:21">
      <c r="A24" s="42">
        <v>20</v>
      </c>
      <c r="B24" s="15" t="s">
        <v>110</v>
      </c>
      <c r="C24" s="15" t="s">
        <v>111</v>
      </c>
      <c r="D24" s="15" t="s">
        <v>112</v>
      </c>
      <c r="E24" s="340">
        <v>4</v>
      </c>
      <c r="F24" s="333"/>
      <c r="G24" s="340">
        <v>5</v>
      </c>
      <c r="H24" s="333"/>
      <c r="I24" s="340">
        <v>5</v>
      </c>
      <c r="J24" s="333"/>
      <c r="K24" s="340">
        <v>5</v>
      </c>
      <c r="L24" s="333"/>
      <c r="M24" s="340">
        <v>5</v>
      </c>
      <c r="N24" s="333"/>
      <c r="O24" s="340">
        <v>5</v>
      </c>
      <c r="P24" s="333"/>
      <c r="Q24" s="340">
        <v>5</v>
      </c>
      <c r="R24" s="333"/>
      <c r="S24" s="340">
        <v>5</v>
      </c>
      <c r="T24" s="333"/>
      <c r="U24" s="81">
        <f t="shared" si="0"/>
        <v>4.8899999999999997</v>
      </c>
    </row>
    <row r="25" spans="1:21">
      <c r="A25" s="42">
        <v>21</v>
      </c>
      <c r="B25" s="15" t="s">
        <v>113</v>
      </c>
      <c r="C25" s="15" t="s">
        <v>114</v>
      </c>
      <c r="D25" s="15" t="s">
        <v>103</v>
      </c>
      <c r="E25" s="340">
        <v>4.5</v>
      </c>
      <c r="F25" s="333"/>
      <c r="G25" s="340">
        <v>5</v>
      </c>
      <c r="H25" s="333"/>
      <c r="I25" s="340">
        <v>5</v>
      </c>
      <c r="J25" s="333"/>
      <c r="K25" s="340">
        <v>5</v>
      </c>
      <c r="L25" s="333"/>
      <c r="M25" s="340">
        <v>5</v>
      </c>
      <c r="N25" s="333"/>
      <c r="O25" s="340">
        <v>5</v>
      </c>
      <c r="P25" s="333"/>
      <c r="Q25" s="340">
        <v>5</v>
      </c>
      <c r="R25" s="333"/>
      <c r="S25" s="340">
        <v>5</v>
      </c>
      <c r="T25" s="333"/>
      <c r="U25" s="81">
        <f t="shared" si="0"/>
        <v>4.9450000000000003</v>
      </c>
    </row>
    <row r="26" spans="1:21">
      <c r="A26" s="42">
        <v>22</v>
      </c>
      <c r="B26" s="15" t="s">
        <v>115</v>
      </c>
      <c r="C26" s="15" t="s">
        <v>116</v>
      </c>
      <c r="D26" s="15" t="s">
        <v>117</v>
      </c>
      <c r="E26" s="340">
        <v>1</v>
      </c>
      <c r="F26" s="333"/>
      <c r="G26" s="340">
        <v>5</v>
      </c>
      <c r="H26" s="333"/>
      <c r="I26" s="340">
        <v>5</v>
      </c>
      <c r="J26" s="333"/>
      <c r="K26" s="340">
        <v>5</v>
      </c>
      <c r="L26" s="333"/>
      <c r="M26" s="340">
        <v>0</v>
      </c>
      <c r="N26" s="333"/>
      <c r="O26" s="340">
        <v>0</v>
      </c>
      <c r="P26" s="333"/>
      <c r="Q26" s="340">
        <v>0</v>
      </c>
      <c r="R26" s="333"/>
      <c r="S26" s="340">
        <v>0</v>
      </c>
      <c r="T26" s="333"/>
      <c r="U26" s="81">
        <f t="shared" si="0"/>
        <v>0.55999999999999994</v>
      </c>
    </row>
    <row r="27" spans="1:21" ht="15.6">
      <c r="A27" s="42">
        <v>23</v>
      </c>
      <c r="B27" s="15" t="s">
        <v>118</v>
      </c>
      <c r="C27" s="15" t="s">
        <v>119</v>
      </c>
      <c r="D27" s="15" t="s">
        <v>120</v>
      </c>
      <c r="E27" s="340">
        <v>2</v>
      </c>
      <c r="F27" s="333"/>
      <c r="G27" s="340">
        <v>5</v>
      </c>
      <c r="H27" s="333"/>
      <c r="I27" s="340">
        <v>5</v>
      </c>
      <c r="J27" s="333"/>
      <c r="K27" s="340">
        <v>5</v>
      </c>
      <c r="L27" s="333"/>
      <c r="M27" s="340">
        <v>5</v>
      </c>
      <c r="N27" s="333"/>
      <c r="O27" s="340">
        <v>5</v>
      </c>
      <c r="P27" s="333"/>
      <c r="Q27" s="340">
        <v>5</v>
      </c>
      <c r="R27" s="333"/>
      <c r="S27" s="340">
        <v>5</v>
      </c>
      <c r="T27" s="333"/>
      <c r="U27" s="81">
        <f t="shared" si="0"/>
        <v>4.67</v>
      </c>
    </row>
  </sheetData>
  <mergeCells count="208">
    <mergeCell ref="G22:H22"/>
    <mergeCell ref="I22:J22"/>
    <mergeCell ref="K22:L22"/>
    <mergeCell ref="M22:N22"/>
    <mergeCell ref="O22:P22"/>
    <mergeCell ref="Q22:R22"/>
    <mergeCell ref="S22:T22"/>
    <mergeCell ref="E22:F22"/>
    <mergeCell ref="E23:F23"/>
    <mergeCell ref="G23:H23"/>
    <mergeCell ref="I23:J23"/>
    <mergeCell ref="K23:L23"/>
    <mergeCell ref="M23:N23"/>
    <mergeCell ref="O23:P23"/>
    <mergeCell ref="Q23:R23"/>
    <mergeCell ref="S23:T23"/>
    <mergeCell ref="S19:T19"/>
    <mergeCell ref="G20:H20"/>
    <mergeCell ref="I20:J20"/>
    <mergeCell ref="K20:L20"/>
    <mergeCell ref="M20:N20"/>
    <mergeCell ref="S20:T20"/>
    <mergeCell ref="Q21:R21"/>
    <mergeCell ref="S21:T21"/>
    <mergeCell ref="E20:F20"/>
    <mergeCell ref="E21:F21"/>
    <mergeCell ref="G21:H21"/>
    <mergeCell ref="I21:J21"/>
    <mergeCell ref="K21:L21"/>
    <mergeCell ref="M21:N21"/>
    <mergeCell ref="O21:P21"/>
    <mergeCell ref="E19:F19"/>
    <mergeCell ref="G19:H19"/>
    <mergeCell ref="I19:J19"/>
    <mergeCell ref="K19:L19"/>
    <mergeCell ref="M19:N19"/>
    <mergeCell ref="O19:P19"/>
    <mergeCell ref="O20:P20"/>
    <mergeCell ref="Q20:R20"/>
    <mergeCell ref="Q19:R19"/>
    <mergeCell ref="S17:T17"/>
    <mergeCell ref="E16:F16"/>
    <mergeCell ref="E17:F17"/>
    <mergeCell ref="G17:H17"/>
    <mergeCell ref="I17:J17"/>
    <mergeCell ref="K17:L17"/>
    <mergeCell ref="M17:N17"/>
    <mergeCell ref="O17:P17"/>
    <mergeCell ref="G18:H18"/>
    <mergeCell ref="I18:J18"/>
    <mergeCell ref="K18:L18"/>
    <mergeCell ref="M18:N18"/>
    <mergeCell ref="O18:P18"/>
    <mergeCell ref="Q18:R18"/>
    <mergeCell ref="S18:T18"/>
    <mergeCell ref="E18:F18"/>
    <mergeCell ref="E4:F4"/>
    <mergeCell ref="E5:F5"/>
    <mergeCell ref="G5:H5"/>
    <mergeCell ref="I5:J5"/>
    <mergeCell ref="K5:L5"/>
    <mergeCell ref="M5:N5"/>
    <mergeCell ref="O5:P5"/>
    <mergeCell ref="Q27:R27"/>
    <mergeCell ref="S27:T27"/>
    <mergeCell ref="G14:H14"/>
    <mergeCell ref="I14:J14"/>
    <mergeCell ref="K14:L14"/>
    <mergeCell ref="M14:N14"/>
    <mergeCell ref="O14:P14"/>
    <mergeCell ref="Q14:R14"/>
    <mergeCell ref="S14:T14"/>
    <mergeCell ref="E14:F14"/>
    <mergeCell ref="E15:F15"/>
    <mergeCell ref="G15:H15"/>
    <mergeCell ref="I15:J15"/>
    <mergeCell ref="K15:L15"/>
    <mergeCell ref="M15:N15"/>
    <mergeCell ref="O15:P15"/>
    <mergeCell ref="Q17:R17"/>
    <mergeCell ref="G4:H4"/>
    <mergeCell ref="I4:J4"/>
    <mergeCell ref="K4:L4"/>
    <mergeCell ref="M4:N4"/>
    <mergeCell ref="O4:P4"/>
    <mergeCell ref="Q4:R4"/>
    <mergeCell ref="S4:T4"/>
    <mergeCell ref="Q5:R5"/>
    <mergeCell ref="S5:T5"/>
    <mergeCell ref="E1:L1"/>
    <mergeCell ref="M1:N1"/>
    <mergeCell ref="O1:T1"/>
    <mergeCell ref="G2:H2"/>
    <mergeCell ref="I2:J2"/>
    <mergeCell ref="K2:L2"/>
    <mergeCell ref="M2:N2"/>
    <mergeCell ref="Q3:R3"/>
    <mergeCell ref="S3:T3"/>
    <mergeCell ref="E2:F2"/>
    <mergeCell ref="E3:F3"/>
    <mergeCell ref="G3:H3"/>
    <mergeCell ref="I3:J3"/>
    <mergeCell ref="K3:L3"/>
    <mergeCell ref="M3:N3"/>
    <mergeCell ref="O3:P3"/>
    <mergeCell ref="G26:H26"/>
    <mergeCell ref="I26:J26"/>
    <mergeCell ref="K26:L26"/>
    <mergeCell ref="M26:N26"/>
    <mergeCell ref="O26:P26"/>
    <mergeCell ref="Q26:R26"/>
    <mergeCell ref="S26:T26"/>
    <mergeCell ref="E26:F26"/>
    <mergeCell ref="E27:F27"/>
    <mergeCell ref="G27:H27"/>
    <mergeCell ref="I27:J27"/>
    <mergeCell ref="K27:L27"/>
    <mergeCell ref="M27:N27"/>
    <mergeCell ref="O27:P27"/>
    <mergeCell ref="Q25:R25"/>
    <mergeCell ref="S25:T25"/>
    <mergeCell ref="E24:F24"/>
    <mergeCell ref="E25:F25"/>
    <mergeCell ref="G25:H25"/>
    <mergeCell ref="I25:J25"/>
    <mergeCell ref="K25:L25"/>
    <mergeCell ref="M25:N25"/>
    <mergeCell ref="O25:P25"/>
    <mergeCell ref="O24:P24"/>
    <mergeCell ref="Q24:R24"/>
    <mergeCell ref="G24:H24"/>
    <mergeCell ref="I24:J24"/>
    <mergeCell ref="K24:L24"/>
    <mergeCell ref="M24:N24"/>
    <mergeCell ref="S24:T24"/>
    <mergeCell ref="O16:P16"/>
    <mergeCell ref="Q16:R16"/>
    <mergeCell ref="Q15:R15"/>
    <mergeCell ref="S15:T15"/>
    <mergeCell ref="G16:H16"/>
    <mergeCell ref="I16:J16"/>
    <mergeCell ref="K16:L16"/>
    <mergeCell ref="M16:N16"/>
    <mergeCell ref="S16:T16"/>
    <mergeCell ref="Q13:R13"/>
    <mergeCell ref="S13:T13"/>
    <mergeCell ref="E12:F12"/>
    <mergeCell ref="E13:F13"/>
    <mergeCell ref="G13:H13"/>
    <mergeCell ref="I13:J13"/>
    <mergeCell ref="K13:L13"/>
    <mergeCell ref="M13:N13"/>
    <mergeCell ref="O13:P13"/>
    <mergeCell ref="O12:P12"/>
    <mergeCell ref="Q12:R12"/>
    <mergeCell ref="Q11:R11"/>
    <mergeCell ref="S11:T11"/>
    <mergeCell ref="G12:H12"/>
    <mergeCell ref="I12:J12"/>
    <mergeCell ref="K12:L12"/>
    <mergeCell ref="M12:N12"/>
    <mergeCell ref="S12:T12"/>
    <mergeCell ref="G10:H10"/>
    <mergeCell ref="I10:J10"/>
    <mergeCell ref="K10:L10"/>
    <mergeCell ref="M10:N10"/>
    <mergeCell ref="O10:P10"/>
    <mergeCell ref="Q10:R10"/>
    <mergeCell ref="S10:T10"/>
    <mergeCell ref="E10:F10"/>
    <mergeCell ref="E11:F11"/>
    <mergeCell ref="G11:H11"/>
    <mergeCell ref="I11:J11"/>
    <mergeCell ref="K11:L11"/>
    <mergeCell ref="M11:N11"/>
    <mergeCell ref="O11:P11"/>
    <mergeCell ref="Q9:R9"/>
    <mergeCell ref="S9:T9"/>
    <mergeCell ref="E8:F8"/>
    <mergeCell ref="E9:F9"/>
    <mergeCell ref="G9:H9"/>
    <mergeCell ref="I9:J9"/>
    <mergeCell ref="K9:L9"/>
    <mergeCell ref="M9:N9"/>
    <mergeCell ref="O9:P9"/>
    <mergeCell ref="O8:P8"/>
    <mergeCell ref="Q8:R8"/>
    <mergeCell ref="Q7:R7"/>
    <mergeCell ref="S7:T7"/>
    <mergeCell ref="G8:H8"/>
    <mergeCell ref="I8:J8"/>
    <mergeCell ref="K8:L8"/>
    <mergeCell ref="M8:N8"/>
    <mergeCell ref="S8:T8"/>
    <mergeCell ref="G6:H6"/>
    <mergeCell ref="I6:J6"/>
    <mergeCell ref="K6:L6"/>
    <mergeCell ref="M6:N6"/>
    <mergeCell ref="O6:P6"/>
    <mergeCell ref="Q6:R6"/>
    <mergeCell ref="S6:T6"/>
    <mergeCell ref="E6:F6"/>
    <mergeCell ref="E7:F7"/>
    <mergeCell ref="G7:H7"/>
    <mergeCell ref="I7:J7"/>
    <mergeCell ref="K7:L7"/>
    <mergeCell ref="M7:N7"/>
    <mergeCell ref="O7:P7"/>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Y25"/>
  <sheetViews>
    <sheetView workbookViewId="0"/>
  </sheetViews>
  <sheetFormatPr baseColWidth="10" defaultColWidth="14.44140625" defaultRowHeight="15.75" customHeight="1"/>
  <cols>
    <col min="1" max="1" width="4.6640625" customWidth="1"/>
    <col min="3" max="3" width="24.5546875" hidden="1" customWidth="1"/>
    <col min="4" max="4" width="20.88671875" hidden="1" customWidth="1"/>
    <col min="10" max="24" width="14.44140625" hidden="1"/>
  </cols>
  <sheetData>
    <row r="1" spans="1:25" ht="15.75" customHeight="1">
      <c r="A1" s="26"/>
      <c r="B1" s="26"/>
      <c r="C1" s="153" t="s">
        <v>46</v>
      </c>
      <c r="D1" s="153" t="s">
        <v>47</v>
      </c>
      <c r="E1" s="156" t="s">
        <v>275</v>
      </c>
      <c r="F1" s="156" t="s">
        <v>251</v>
      </c>
      <c r="G1" s="156" t="s">
        <v>252</v>
      </c>
      <c r="H1" s="156" t="s">
        <v>253</v>
      </c>
      <c r="I1" s="156" t="s">
        <v>254</v>
      </c>
      <c r="J1" s="156" t="s">
        <v>255</v>
      </c>
      <c r="K1" s="156" t="s">
        <v>256</v>
      </c>
      <c r="L1" s="156" t="s">
        <v>257</v>
      </c>
      <c r="M1" s="156" t="s">
        <v>258</v>
      </c>
      <c r="N1" s="156" t="s">
        <v>259</v>
      </c>
      <c r="O1" s="156" t="s">
        <v>276</v>
      </c>
      <c r="P1" s="156" t="s">
        <v>277</v>
      </c>
      <c r="Q1" s="156" t="s">
        <v>278</v>
      </c>
      <c r="R1" s="156" t="s">
        <v>279</v>
      </c>
      <c r="S1" s="156" t="s">
        <v>280</v>
      </c>
      <c r="T1" s="156" t="s">
        <v>281</v>
      </c>
      <c r="U1" s="156" t="s">
        <v>282</v>
      </c>
      <c r="V1" s="156" t="s">
        <v>283</v>
      </c>
      <c r="W1" s="156" t="s">
        <v>284</v>
      </c>
      <c r="X1" s="156" t="s">
        <v>285</v>
      </c>
      <c r="Y1" s="157" t="s">
        <v>143</v>
      </c>
    </row>
    <row r="2" spans="1:25" ht="15.75" customHeight="1">
      <c r="A2" s="78" t="s">
        <v>46</v>
      </c>
      <c r="B2" s="78" t="s">
        <v>47</v>
      </c>
      <c r="C2" s="78" t="s">
        <v>48</v>
      </c>
      <c r="D2" s="78" t="s">
        <v>49</v>
      </c>
      <c r="E2" s="158">
        <v>0.2</v>
      </c>
      <c r="F2" s="158">
        <v>0.2</v>
      </c>
      <c r="G2" s="158">
        <v>0.2</v>
      </c>
      <c r="H2" s="158">
        <v>0.2</v>
      </c>
      <c r="I2" s="158">
        <v>0.2</v>
      </c>
      <c r="J2" s="159">
        <v>2.5000000000000001E-2</v>
      </c>
      <c r="K2" s="159">
        <v>2.5000000000000001E-2</v>
      </c>
      <c r="L2" s="159">
        <v>2.5000000000000001E-2</v>
      </c>
      <c r="M2" s="159">
        <v>2.5000000000000001E-2</v>
      </c>
      <c r="N2" s="159">
        <v>2.5000000000000001E-2</v>
      </c>
      <c r="O2" s="159">
        <v>2.5000000000000001E-2</v>
      </c>
      <c r="P2" s="159">
        <v>2.5000000000000001E-2</v>
      </c>
      <c r="Q2" s="159">
        <v>2.5000000000000001E-2</v>
      </c>
      <c r="R2" s="159">
        <v>2.5000000000000001E-2</v>
      </c>
      <c r="S2" s="159">
        <v>2.5000000000000001E-2</v>
      </c>
      <c r="T2" s="159">
        <v>2.5000000000000001E-2</v>
      </c>
      <c r="U2" s="159">
        <v>2.5000000000000001E-2</v>
      </c>
      <c r="V2" s="159">
        <v>2.5000000000000001E-2</v>
      </c>
      <c r="W2" s="159">
        <v>2.5000000000000001E-2</v>
      </c>
      <c r="X2" s="159">
        <v>2.5000000000000001E-2</v>
      </c>
      <c r="Y2" s="160">
        <v>1</v>
      </c>
    </row>
    <row r="3" spans="1:25">
      <c r="A3" s="42">
        <v>1</v>
      </c>
      <c r="B3" s="15" t="s">
        <v>54</v>
      </c>
      <c r="C3" s="15" t="s">
        <v>55</v>
      </c>
      <c r="D3" s="15" t="s">
        <v>56</v>
      </c>
      <c r="E3" s="81">
        <v>4</v>
      </c>
      <c r="F3" s="81">
        <v>0</v>
      </c>
      <c r="G3" s="81">
        <v>0</v>
      </c>
      <c r="H3" s="81">
        <v>0</v>
      </c>
      <c r="I3" s="81">
        <v>0</v>
      </c>
      <c r="J3" s="81"/>
      <c r="K3" s="81"/>
      <c r="L3" s="81"/>
      <c r="M3" s="81"/>
      <c r="N3" s="81"/>
      <c r="O3" s="81"/>
      <c r="P3" s="81"/>
      <c r="Q3" s="81"/>
      <c r="R3" s="81"/>
      <c r="S3" s="81"/>
      <c r="T3" s="81"/>
      <c r="U3" s="81"/>
      <c r="V3" s="81"/>
      <c r="W3" s="81"/>
      <c r="X3" s="81"/>
      <c r="Y3" s="100">
        <f t="shared" ref="Y3:Y25" si="0">0.2*SUM(E3:I3)</f>
        <v>0.8</v>
      </c>
    </row>
    <row r="4" spans="1:25">
      <c r="A4" s="42">
        <v>2</v>
      </c>
      <c r="B4" s="15" t="s">
        <v>57</v>
      </c>
      <c r="C4" s="15" t="s">
        <v>58</v>
      </c>
      <c r="D4" s="15" t="s">
        <v>59</v>
      </c>
      <c r="E4" s="81">
        <v>5</v>
      </c>
      <c r="F4" s="81">
        <v>5</v>
      </c>
      <c r="G4" s="81">
        <v>5</v>
      </c>
      <c r="H4" s="81">
        <v>5</v>
      </c>
      <c r="I4" s="81">
        <v>5</v>
      </c>
      <c r="J4" s="81"/>
      <c r="K4" s="81"/>
      <c r="L4" s="81"/>
      <c r="M4" s="81"/>
      <c r="N4" s="81"/>
      <c r="O4" s="81"/>
      <c r="P4" s="81"/>
      <c r="Q4" s="81"/>
      <c r="R4" s="81"/>
      <c r="S4" s="81"/>
      <c r="T4" s="81"/>
      <c r="U4" s="81"/>
      <c r="V4" s="81"/>
      <c r="W4" s="81"/>
      <c r="X4" s="81"/>
      <c r="Y4" s="100">
        <f t="shared" si="0"/>
        <v>5</v>
      </c>
    </row>
    <row r="5" spans="1:25">
      <c r="A5" s="42">
        <v>3</v>
      </c>
      <c r="B5" s="15" t="s">
        <v>60</v>
      </c>
      <c r="C5" s="15" t="s">
        <v>61</v>
      </c>
      <c r="D5" s="15" t="s">
        <v>62</v>
      </c>
      <c r="E5" s="81">
        <v>0</v>
      </c>
      <c r="F5" s="81">
        <v>0</v>
      </c>
      <c r="G5" s="81">
        <v>0</v>
      </c>
      <c r="H5" s="81">
        <v>0</v>
      </c>
      <c r="I5" s="81">
        <v>0</v>
      </c>
      <c r="J5" s="96"/>
      <c r="K5" s="96"/>
      <c r="L5" s="96"/>
      <c r="M5" s="96"/>
      <c r="N5" s="96"/>
      <c r="O5" s="96"/>
      <c r="P5" s="96"/>
      <c r="Q5" s="96"/>
      <c r="R5" s="96"/>
      <c r="S5" s="96"/>
      <c r="T5" s="96"/>
      <c r="U5" s="96"/>
      <c r="V5" s="96"/>
      <c r="W5" s="96"/>
      <c r="X5" s="96"/>
      <c r="Y5" s="100">
        <f t="shared" si="0"/>
        <v>0</v>
      </c>
    </row>
    <row r="6" spans="1:25">
      <c r="A6" s="42">
        <v>4</v>
      </c>
      <c r="B6" s="15" t="s">
        <v>63</v>
      </c>
      <c r="C6" s="15" t="s">
        <v>64</v>
      </c>
      <c r="D6" s="15" t="s">
        <v>65</v>
      </c>
      <c r="E6" s="81">
        <v>5</v>
      </c>
      <c r="F6" s="81">
        <v>5</v>
      </c>
      <c r="G6" s="81">
        <v>5</v>
      </c>
      <c r="H6" s="81">
        <v>5</v>
      </c>
      <c r="I6" s="81">
        <v>5</v>
      </c>
      <c r="J6" s="81"/>
      <c r="K6" s="81"/>
      <c r="L6" s="81"/>
      <c r="M6" s="81"/>
      <c r="N6" s="81"/>
      <c r="O6" s="81"/>
      <c r="P6" s="81"/>
      <c r="Q6" s="81"/>
      <c r="R6" s="81"/>
      <c r="S6" s="81"/>
      <c r="T6" s="81"/>
      <c r="U6" s="81"/>
      <c r="V6" s="81"/>
      <c r="W6" s="81"/>
      <c r="X6" s="81"/>
      <c r="Y6" s="100">
        <f t="shared" si="0"/>
        <v>5</v>
      </c>
    </row>
    <row r="7" spans="1:25">
      <c r="A7" s="42">
        <v>5</v>
      </c>
      <c r="B7" s="15" t="s">
        <v>66</v>
      </c>
      <c r="C7" s="15" t="s">
        <v>67</v>
      </c>
      <c r="D7" s="15" t="s">
        <v>68</v>
      </c>
      <c r="E7" s="81">
        <v>5</v>
      </c>
      <c r="F7" s="81">
        <v>5</v>
      </c>
      <c r="G7" s="81">
        <v>5</v>
      </c>
      <c r="H7" s="81">
        <v>5</v>
      </c>
      <c r="I7" s="81">
        <v>5</v>
      </c>
      <c r="J7" s="81"/>
      <c r="K7" s="81"/>
      <c r="L7" s="81"/>
      <c r="M7" s="81"/>
      <c r="N7" s="81"/>
      <c r="O7" s="81"/>
      <c r="P7" s="81"/>
      <c r="Q7" s="81"/>
      <c r="R7" s="81"/>
      <c r="S7" s="81"/>
      <c r="T7" s="81"/>
      <c r="U7" s="81"/>
      <c r="V7" s="81"/>
      <c r="W7" s="81"/>
      <c r="X7" s="81"/>
      <c r="Y7" s="100">
        <f t="shared" si="0"/>
        <v>5</v>
      </c>
    </row>
    <row r="8" spans="1:25">
      <c r="A8" s="42">
        <v>6</v>
      </c>
      <c r="B8" s="15" t="s">
        <v>69</v>
      </c>
      <c r="C8" s="15" t="s">
        <v>70</v>
      </c>
      <c r="D8" s="15" t="s">
        <v>71</v>
      </c>
      <c r="E8" s="81">
        <v>5</v>
      </c>
      <c r="F8" s="81">
        <v>5</v>
      </c>
      <c r="G8" s="81">
        <v>5</v>
      </c>
      <c r="H8" s="81">
        <v>5</v>
      </c>
      <c r="I8" s="81">
        <v>5</v>
      </c>
      <c r="J8" s="81"/>
      <c r="K8" s="81"/>
      <c r="L8" s="81"/>
      <c r="M8" s="81"/>
      <c r="N8" s="81"/>
      <c r="O8" s="81"/>
      <c r="P8" s="81"/>
      <c r="Q8" s="81"/>
      <c r="R8" s="81"/>
      <c r="S8" s="81"/>
      <c r="T8" s="81"/>
      <c r="U8" s="81"/>
      <c r="V8" s="81"/>
      <c r="W8" s="81"/>
      <c r="X8" s="81"/>
      <c r="Y8" s="100">
        <f t="shared" si="0"/>
        <v>5</v>
      </c>
    </row>
    <row r="9" spans="1:25">
      <c r="A9" s="42">
        <v>7</v>
      </c>
      <c r="B9" s="15" t="s">
        <v>28</v>
      </c>
      <c r="C9" s="15" t="s">
        <v>72</v>
      </c>
      <c r="D9" s="15" t="s">
        <v>73</v>
      </c>
      <c r="E9" s="81">
        <v>5</v>
      </c>
      <c r="F9" s="81">
        <v>5</v>
      </c>
      <c r="G9" s="81">
        <v>5</v>
      </c>
      <c r="H9" s="81">
        <v>5</v>
      </c>
      <c r="I9" s="81">
        <v>5</v>
      </c>
      <c r="J9" s="81"/>
      <c r="K9" s="81"/>
      <c r="L9" s="81"/>
      <c r="M9" s="81"/>
      <c r="N9" s="81"/>
      <c r="O9" s="81"/>
      <c r="P9" s="81"/>
      <c r="Q9" s="81"/>
      <c r="R9" s="81"/>
      <c r="S9" s="81"/>
      <c r="T9" s="81"/>
      <c r="U9" s="81"/>
      <c r="V9" s="81"/>
      <c r="W9" s="81"/>
      <c r="X9" s="81"/>
      <c r="Y9" s="100">
        <f t="shared" si="0"/>
        <v>5</v>
      </c>
    </row>
    <row r="10" spans="1:25">
      <c r="A10" s="42">
        <v>8</v>
      </c>
      <c r="B10" s="15" t="s">
        <v>74</v>
      </c>
      <c r="C10" s="15" t="s">
        <v>75</v>
      </c>
      <c r="D10" s="15" t="s">
        <v>76</v>
      </c>
      <c r="E10" s="81">
        <v>5</v>
      </c>
      <c r="F10" s="81">
        <v>5</v>
      </c>
      <c r="G10" s="81">
        <v>5</v>
      </c>
      <c r="H10" s="81">
        <v>5</v>
      </c>
      <c r="I10" s="81">
        <v>5</v>
      </c>
      <c r="J10" s="81"/>
      <c r="K10" s="81"/>
      <c r="L10" s="81"/>
      <c r="M10" s="81"/>
      <c r="N10" s="81"/>
      <c r="O10" s="81"/>
      <c r="P10" s="81"/>
      <c r="Q10" s="81"/>
      <c r="R10" s="81"/>
      <c r="S10" s="81"/>
      <c r="T10" s="81"/>
      <c r="U10" s="81"/>
      <c r="V10" s="81"/>
      <c r="W10" s="81"/>
      <c r="X10" s="81"/>
      <c r="Y10" s="100">
        <f t="shared" si="0"/>
        <v>5</v>
      </c>
    </row>
    <row r="11" spans="1:25">
      <c r="A11" s="42">
        <v>9</v>
      </c>
      <c r="B11" s="15" t="s">
        <v>77</v>
      </c>
      <c r="C11" s="15" t="s">
        <v>78</v>
      </c>
      <c r="D11" s="15" t="s">
        <v>79</v>
      </c>
      <c r="E11" s="81">
        <v>5</v>
      </c>
      <c r="F11" s="81">
        <v>5</v>
      </c>
      <c r="G11" s="81">
        <v>5</v>
      </c>
      <c r="H11" s="81">
        <v>5</v>
      </c>
      <c r="I11" s="81">
        <v>5</v>
      </c>
      <c r="J11" s="96"/>
      <c r="K11" s="96"/>
      <c r="L11" s="96"/>
      <c r="M11" s="96"/>
      <c r="N11" s="96"/>
      <c r="O11" s="96"/>
      <c r="P11" s="96"/>
      <c r="Q11" s="96"/>
      <c r="R11" s="96"/>
      <c r="S11" s="96"/>
      <c r="T11" s="96"/>
      <c r="U11" s="96"/>
      <c r="V11" s="96"/>
      <c r="W11" s="96"/>
      <c r="X11" s="96"/>
      <c r="Y11" s="100">
        <f t="shared" si="0"/>
        <v>5</v>
      </c>
    </row>
    <row r="12" spans="1:25">
      <c r="A12" s="42">
        <v>10</v>
      </c>
      <c r="B12" s="15" t="s">
        <v>80</v>
      </c>
      <c r="C12" s="15" t="s">
        <v>81</v>
      </c>
      <c r="D12" s="15" t="s">
        <v>82</v>
      </c>
      <c r="E12" s="81">
        <v>5</v>
      </c>
      <c r="F12" s="81">
        <v>5</v>
      </c>
      <c r="G12" s="81">
        <v>5</v>
      </c>
      <c r="H12" s="81">
        <v>5</v>
      </c>
      <c r="I12" s="81">
        <v>5</v>
      </c>
      <c r="J12" s="81"/>
      <c r="K12" s="81"/>
      <c r="L12" s="81"/>
      <c r="M12" s="81"/>
      <c r="N12" s="81"/>
      <c r="O12" s="81"/>
      <c r="P12" s="81"/>
      <c r="Q12" s="81"/>
      <c r="R12" s="81"/>
      <c r="S12" s="81"/>
      <c r="T12" s="81"/>
      <c r="U12" s="81"/>
      <c r="V12" s="81"/>
      <c r="W12" s="81"/>
      <c r="X12" s="81"/>
      <c r="Y12" s="100">
        <f t="shared" si="0"/>
        <v>5</v>
      </c>
    </row>
    <row r="13" spans="1:25">
      <c r="A13" s="42">
        <v>11</v>
      </c>
      <c r="B13" s="15" t="s">
        <v>83</v>
      </c>
      <c r="C13" s="15" t="s">
        <v>84</v>
      </c>
      <c r="D13" s="15" t="s">
        <v>85</v>
      </c>
      <c r="E13" s="81">
        <v>5</v>
      </c>
      <c r="F13" s="81">
        <v>5</v>
      </c>
      <c r="G13" s="81">
        <v>5</v>
      </c>
      <c r="H13" s="81">
        <v>5</v>
      </c>
      <c r="I13" s="81">
        <v>5</v>
      </c>
      <c r="J13" s="81"/>
      <c r="K13" s="81"/>
      <c r="L13" s="81"/>
      <c r="M13" s="81"/>
      <c r="N13" s="81"/>
      <c r="O13" s="81"/>
      <c r="P13" s="81"/>
      <c r="Q13" s="81"/>
      <c r="R13" s="81"/>
      <c r="S13" s="81"/>
      <c r="T13" s="81"/>
      <c r="U13" s="81"/>
      <c r="V13" s="81"/>
      <c r="W13" s="81"/>
      <c r="X13" s="81"/>
      <c r="Y13" s="100">
        <f t="shared" si="0"/>
        <v>5</v>
      </c>
    </row>
    <row r="14" spans="1:25">
      <c r="A14" s="42">
        <v>12</v>
      </c>
      <c r="B14" s="15" t="s">
        <v>86</v>
      </c>
      <c r="C14" s="15" t="s">
        <v>87</v>
      </c>
      <c r="D14" s="15" t="s">
        <v>88</v>
      </c>
      <c r="E14" s="81">
        <v>5</v>
      </c>
      <c r="F14" s="81">
        <v>5</v>
      </c>
      <c r="G14" s="81">
        <v>5</v>
      </c>
      <c r="H14" s="81">
        <v>5</v>
      </c>
      <c r="I14" s="81">
        <v>5</v>
      </c>
      <c r="J14" s="81"/>
      <c r="K14" s="81"/>
      <c r="L14" s="81"/>
      <c r="M14" s="81"/>
      <c r="N14" s="81"/>
      <c r="O14" s="81"/>
      <c r="P14" s="81"/>
      <c r="Q14" s="81"/>
      <c r="R14" s="81"/>
      <c r="S14" s="81"/>
      <c r="T14" s="81"/>
      <c r="U14" s="81"/>
      <c r="V14" s="81"/>
      <c r="W14" s="81"/>
      <c r="X14" s="81"/>
      <c r="Y14" s="100">
        <f t="shared" si="0"/>
        <v>5</v>
      </c>
    </row>
    <row r="15" spans="1:25">
      <c r="A15" s="42">
        <v>13</v>
      </c>
      <c r="B15" s="15" t="s">
        <v>89</v>
      </c>
      <c r="C15" s="15" t="s">
        <v>90</v>
      </c>
      <c r="D15" s="15" t="s">
        <v>91</v>
      </c>
      <c r="E15" s="81">
        <v>5</v>
      </c>
      <c r="F15" s="81">
        <v>5</v>
      </c>
      <c r="G15" s="81">
        <v>5</v>
      </c>
      <c r="H15" s="81">
        <v>5</v>
      </c>
      <c r="I15" s="81">
        <v>5</v>
      </c>
      <c r="J15" s="96"/>
      <c r="K15" s="96"/>
      <c r="L15" s="96"/>
      <c r="M15" s="96"/>
      <c r="N15" s="96"/>
      <c r="O15" s="96"/>
      <c r="P15" s="96"/>
      <c r="Q15" s="96"/>
      <c r="R15" s="96"/>
      <c r="S15" s="96"/>
      <c r="T15" s="96"/>
      <c r="U15" s="96"/>
      <c r="V15" s="96"/>
      <c r="W15" s="96"/>
      <c r="X15" s="96"/>
      <c r="Y15" s="100">
        <f t="shared" si="0"/>
        <v>5</v>
      </c>
    </row>
    <row r="16" spans="1:25">
      <c r="A16" s="42">
        <v>14</v>
      </c>
      <c r="B16" s="15" t="s">
        <v>92</v>
      </c>
      <c r="C16" s="15" t="s">
        <v>93</v>
      </c>
      <c r="D16" s="15" t="s">
        <v>94</v>
      </c>
      <c r="E16" s="81">
        <v>5</v>
      </c>
      <c r="F16" s="81">
        <v>5</v>
      </c>
      <c r="G16" s="81">
        <v>5</v>
      </c>
      <c r="H16" s="81">
        <v>5</v>
      </c>
      <c r="I16" s="81">
        <v>5</v>
      </c>
      <c r="J16" s="96"/>
      <c r="K16" s="96"/>
      <c r="L16" s="96"/>
      <c r="M16" s="96"/>
      <c r="N16" s="96"/>
      <c r="O16" s="96"/>
      <c r="P16" s="96"/>
      <c r="Q16" s="96"/>
      <c r="R16" s="96"/>
      <c r="S16" s="96"/>
      <c r="T16" s="96"/>
      <c r="U16" s="96"/>
      <c r="V16" s="96"/>
      <c r="W16" s="96"/>
      <c r="X16" s="96"/>
      <c r="Y16" s="100">
        <f t="shared" si="0"/>
        <v>5</v>
      </c>
    </row>
    <row r="17" spans="1:25">
      <c r="A17" s="42">
        <v>15</v>
      </c>
      <c r="B17" s="15" t="s">
        <v>95</v>
      </c>
      <c r="C17" s="15" t="s">
        <v>96</v>
      </c>
      <c r="D17" s="15" t="s">
        <v>97</v>
      </c>
      <c r="E17" s="81">
        <v>5</v>
      </c>
      <c r="F17" s="81">
        <v>5</v>
      </c>
      <c r="G17" s="81">
        <v>5</v>
      </c>
      <c r="H17" s="81">
        <v>5</v>
      </c>
      <c r="I17" s="81">
        <v>5</v>
      </c>
      <c r="J17" s="81"/>
      <c r="K17" s="81"/>
      <c r="L17" s="81"/>
      <c r="M17" s="81"/>
      <c r="N17" s="81"/>
      <c r="O17" s="81"/>
      <c r="P17" s="81"/>
      <c r="Q17" s="81"/>
      <c r="R17" s="81"/>
      <c r="S17" s="81"/>
      <c r="T17" s="81"/>
      <c r="U17" s="81"/>
      <c r="V17" s="81"/>
      <c r="W17" s="81"/>
      <c r="X17" s="81"/>
      <c r="Y17" s="100">
        <f t="shared" si="0"/>
        <v>5</v>
      </c>
    </row>
    <row r="18" spans="1:25">
      <c r="A18" s="42">
        <v>16</v>
      </c>
      <c r="B18" s="15" t="s">
        <v>98</v>
      </c>
      <c r="C18" s="15" t="s">
        <v>99</v>
      </c>
      <c r="D18" s="15" t="s">
        <v>100</v>
      </c>
      <c r="E18" s="81">
        <v>0</v>
      </c>
      <c r="F18" s="81">
        <v>0</v>
      </c>
      <c r="G18" s="81">
        <v>0</v>
      </c>
      <c r="H18" s="81">
        <v>0</v>
      </c>
      <c r="I18" s="81">
        <v>0</v>
      </c>
      <c r="J18" s="81"/>
      <c r="K18" s="81"/>
      <c r="L18" s="81"/>
      <c r="M18" s="81"/>
      <c r="N18" s="81"/>
      <c r="O18" s="81"/>
      <c r="P18" s="81"/>
      <c r="Q18" s="81"/>
      <c r="R18" s="81"/>
      <c r="S18" s="81"/>
      <c r="T18" s="81"/>
      <c r="U18" s="81"/>
      <c r="V18" s="81"/>
      <c r="W18" s="81"/>
      <c r="X18" s="81"/>
      <c r="Y18" s="100">
        <f t="shared" si="0"/>
        <v>0</v>
      </c>
    </row>
    <row r="19" spans="1:25">
      <c r="A19" s="42">
        <v>17</v>
      </c>
      <c r="B19" s="15" t="s">
        <v>101</v>
      </c>
      <c r="C19" s="15" t="s">
        <v>102</v>
      </c>
      <c r="D19" s="15" t="s">
        <v>103</v>
      </c>
      <c r="E19" s="81">
        <v>5</v>
      </c>
      <c r="F19" s="81">
        <v>5</v>
      </c>
      <c r="G19" s="81">
        <v>5</v>
      </c>
      <c r="H19" s="81">
        <v>5</v>
      </c>
      <c r="I19" s="81">
        <v>5</v>
      </c>
      <c r="J19" s="81"/>
      <c r="K19" s="81"/>
      <c r="L19" s="81"/>
      <c r="M19" s="81"/>
      <c r="N19" s="81"/>
      <c r="O19" s="81"/>
      <c r="P19" s="81"/>
      <c r="Q19" s="81"/>
      <c r="R19" s="81"/>
      <c r="S19" s="81"/>
      <c r="T19" s="81"/>
      <c r="U19" s="81"/>
      <c r="V19" s="81"/>
      <c r="W19" s="81"/>
      <c r="X19" s="81"/>
      <c r="Y19" s="100">
        <f t="shared" si="0"/>
        <v>5</v>
      </c>
    </row>
    <row r="20" spans="1:25">
      <c r="A20" s="42">
        <v>18</v>
      </c>
      <c r="B20" s="15" t="s">
        <v>104</v>
      </c>
      <c r="C20" s="15" t="s">
        <v>105</v>
      </c>
      <c r="D20" s="15" t="s">
        <v>106</v>
      </c>
      <c r="E20" s="81">
        <v>5</v>
      </c>
      <c r="F20" s="81">
        <v>5</v>
      </c>
      <c r="G20" s="81">
        <v>5</v>
      </c>
      <c r="H20" s="81">
        <v>5</v>
      </c>
      <c r="I20" s="81">
        <v>5</v>
      </c>
      <c r="J20" s="96"/>
      <c r="K20" s="96"/>
      <c r="L20" s="96"/>
      <c r="M20" s="96"/>
      <c r="N20" s="96"/>
      <c r="O20" s="96"/>
      <c r="P20" s="96"/>
      <c r="Q20" s="96"/>
      <c r="R20" s="96"/>
      <c r="S20" s="96"/>
      <c r="T20" s="96"/>
      <c r="U20" s="96"/>
      <c r="V20" s="96"/>
      <c r="W20" s="96"/>
      <c r="X20" s="96"/>
      <c r="Y20" s="100">
        <f t="shared" si="0"/>
        <v>5</v>
      </c>
    </row>
    <row r="21" spans="1:25">
      <c r="A21" s="42">
        <v>19</v>
      </c>
      <c r="B21" s="15" t="s">
        <v>107</v>
      </c>
      <c r="C21" s="15" t="s">
        <v>108</v>
      </c>
      <c r="D21" s="15" t="s">
        <v>109</v>
      </c>
      <c r="E21" s="81">
        <v>5</v>
      </c>
      <c r="F21" s="81">
        <v>5</v>
      </c>
      <c r="G21" s="81">
        <v>5</v>
      </c>
      <c r="H21" s="81">
        <v>5</v>
      </c>
      <c r="I21" s="81">
        <v>5</v>
      </c>
      <c r="J21" s="81"/>
      <c r="K21" s="81"/>
      <c r="L21" s="81"/>
      <c r="M21" s="81"/>
      <c r="N21" s="81"/>
      <c r="O21" s="81"/>
      <c r="P21" s="81"/>
      <c r="Q21" s="81"/>
      <c r="R21" s="81"/>
      <c r="S21" s="81"/>
      <c r="T21" s="81"/>
      <c r="U21" s="81"/>
      <c r="V21" s="81"/>
      <c r="W21" s="81"/>
      <c r="X21" s="81"/>
      <c r="Y21" s="100">
        <f t="shared" si="0"/>
        <v>5</v>
      </c>
    </row>
    <row r="22" spans="1:25">
      <c r="A22" s="42">
        <v>20</v>
      </c>
      <c r="B22" s="15" t="s">
        <v>110</v>
      </c>
      <c r="C22" s="15" t="s">
        <v>111</v>
      </c>
      <c r="D22" s="15" t="s">
        <v>112</v>
      </c>
      <c r="E22" s="81">
        <v>5</v>
      </c>
      <c r="F22" s="81">
        <v>5</v>
      </c>
      <c r="G22" s="81">
        <v>5</v>
      </c>
      <c r="H22" s="81">
        <v>5</v>
      </c>
      <c r="I22" s="81">
        <v>5</v>
      </c>
      <c r="J22" s="81"/>
      <c r="K22" s="81"/>
      <c r="L22" s="81"/>
      <c r="M22" s="81"/>
      <c r="N22" s="81"/>
      <c r="O22" s="81"/>
      <c r="P22" s="81"/>
      <c r="Q22" s="81"/>
      <c r="R22" s="81"/>
      <c r="S22" s="81"/>
      <c r="T22" s="81"/>
      <c r="U22" s="81"/>
      <c r="V22" s="81"/>
      <c r="W22" s="81"/>
      <c r="X22" s="81"/>
      <c r="Y22" s="100">
        <f t="shared" si="0"/>
        <v>5</v>
      </c>
    </row>
    <row r="23" spans="1:25">
      <c r="A23" s="42">
        <v>21</v>
      </c>
      <c r="B23" s="15" t="s">
        <v>113</v>
      </c>
      <c r="C23" s="15" t="s">
        <v>114</v>
      </c>
      <c r="D23" s="15" t="s">
        <v>103</v>
      </c>
      <c r="E23" s="81">
        <v>5</v>
      </c>
      <c r="F23" s="81">
        <v>5</v>
      </c>
      <c r="G23" s="81">
        <v>5</v>
      </c>
      <c r="H23" s="81">
        <v>5</v>
      </c>
      <c r="I23" s="81">
        <v>5</v>
      </c>
      <c r="J23" s="81"/>
      <c r="K23" s="81"/>
      <c r="L23" s="81"/>
      <c r="M23" s="81"/>
      <c r="N23" s="81"/>
      <c r="O23" s="81"/>
      <c r="P23" s="81"/>
      <c r="Q23" s="81"/>
      <c r="R23" s="81"/>
      <c r="S23" s="81"/>
      <c r="T23" s="81"/>
      <c r="U23" s="81"/>
      <c r="V23" s="81"/>
      <c r="W23" s="81"/>
      <c r="X23" s="81"/>
      <c r="Y23" s="100">
        <f t="shared" si="0"/>
        <v>5</v>
      </c>
    </row>
    <row r="24" spans="1:25">
      <c r="A24" s="42">
        <v>22</v>
      </c>
      <c r="B24" s="15" t="s">
        <v>115</v>
      </c>
      <c r="C24" s="15" t="s">
        <v>116</v>
      </c>
      <c r="D24" s="15" t="s">
        <v>117</v>
      </c>
      <c r="E24" s="81">
        <v>0</v>
      </c>
      <c r="F24" s="81">
        <v>0</v>
      </c>
      <c r="G24" s="81">
        <v>0</v>
      </c>
      <c r="H24" s="81">
        <v>0</v>
      </c>
      <c r="I24" s="81">
        <v>0</v>
      </c>
      <c r="J24" s="96"/>
      <c r="K24" s="96"/>
      <c r="L24" s="96"/>
      <c r="M24" s="96"/>
      <c r="N24" s="96"/>
      <c r="O24" s="96"/>
      <c r="P24" s="96"/>
      <c r="Q24" s="96"/>
      <c r="R24" s="96"/>
      <c r="S24" s="96"/>
      <c r="T24" s="96"/>
      <c r="U24" s="96"/>
      <c r="V24" s="96"/>
      <c r="W24" s="96"/>
      <c r="X24" s="96"/>
      <c r="Y24" s="100">
        <f t="shared" si="0"/>
        <v>0</v>
      </c>
    </row>
    <row r="25" spans="1:25">
      <c r="A25" s="42">
        <v>23</v>
      </c>
      <c r="B25" s="15" t="s">
        <v>118</v>
      </c>
      <c r="C25" s="15" t="s">
        <v>119</v>
      </c>
      <c r="D25" s="15" t="s">
        <v>120</v>
      </c>
      <c r="E25" s="81">
        <v>5</v>
      </c>
      <c r="F25" s="81">
        <v>5</v>
      </c>
      <c r="G25" s="81">
        <v>5</v>
      </c>
      <c r="H25" s="81">
        <v>5</v>
      </c>
      <c r="I25" s="81">
        <v>5</v>
      </c>
      <c r="J25" s="81"/>
      <c r="K25" s="81"/>
      <c r="L25" s="81"/>
      <c r="M25" s="81"/>
      <c r="N25" s="81"/>
      <c r="O25" s="81"/>
      <c r="P25" s="81"/>
      <c r="Q25" s="81"/>
      <c r="R25" s="81"/>
      <c r="S25" s="81"/>
      <c r="T25" s="81"/>
      <c r="U25" s="81"/>
      <c r="V25" s="81"/>
      <c r="W25" s="81"/>
      <c r="X25" s="81"/>
      <c r="Y25" s="100">
        <f t="shared" si="0"/>
        <v>5</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G25"/>
  <sheetViews>
    <sheetView workbookViewId="0"/>
  </sheetViews>
  <sheetFormatPr baseColWidth="10" defaultColWidth="14.44140625" defaultRowHeight="15.75" customHeight="1"/>
  <cols>
    <col min="1" max="1" width="4.33203125" customWidth="1"/>
    <col min="3" max="4" width="28.5546875" hidden="1" customWidth="1"/>
  </cols>
  <sheetData>
    <row r="1" spans="1:7" ht="15.75" customHeight="1">
      <c r="A1" s="61"/>
      <c r="B1" s="61"/>
      <c r="C1" s="161" t="s">
        <v>46</v>
      </c>
      <c r="D1" s="161" t="s">
        <v>47</v>
      </c>
      <c r="E1" s="156" t="s">
        <v>275</v>
      </c>
      <c r="F1" s="156" t="s">
        <v>251</v>
      </c>
      <c r="G1" s="157" t="s">
        <v>143</v>
      </c>
    </row>
    <row r="2" spans="1:7" ht="15.75" customHeight="1">
      <c r="A2" s="78" t="s">
        <v>46</v>
      </c>
      <c r="B2" s="78" t="s">
        <v>47</v>
      </c>
      <c r="C2" s="78" t="s">
        <v>48</v>
      </c>
      <c r="D2" s="78" t="s">
        <v>49</v>
      </c>
      <c r="E2" s="159">
        <v>0.5</v>
      </c>
      <c r="F2" s="159">
        <v>0.5</v>
      </c>
      <c r="G2" s="160">
        <v>1</v>
      </c>
    </row>
    <row r="3" spans="1:7">
      <c r="A3" s="42">
        <v>1</v>
      </c>
      <c r="B3" s="15" t="s">
        <v>54</v>
      </c>
      <c r="C3" s="15" t="s">
        <v>55</v>
      </c>
      <c r="D3" s="15" t="s">
        <v>56</v>
      </c>
      <c r="E3" s="81"/>
      <c r="F3" s="81"/>
      <c r="G3" s="100"/>
    </row>
    <row r="4" spans="1:7">
      <c r="A4" s="42">
        <v>2</v>
      </c>
      <c r="B4" s="15" t="s">
        <v>57</v>
      </c>
      <c r="C4" s="15" t="s">
        <v>58</v>
      </c>
      <c r="D4" s="15" t="s">
        <v>59</v>
      </c>
      <c r="E4" s="81"/>
      <c r="F4" s="81"/>
      <c r="G4" s="100"/>
    </row>
    <row r="5" spans="1:7">
      <c r="A5" s="42">
        <v>3</v>
      </c>
      <c r="B5" s="15" t="s">
        <v>60</v>
      </c>
      <c r="C5" s="15" t="s">
        <v>61</v>
      </c>
      <c r="D5" s="15" t="s">
        <v>62</v>
      </c>
      <c r="E5" s="81"/>
      <c r="F5" s="81"/>
      <c r="G5" s="100"/>
    </row>
    <row r="6" spans="1:7">
      <c r="A6" s="42">
        <v>4</v>
      </c>
      <c r="B6" s="15" t="s">
        <v>63</v>
      </c>
      <c r="C6" s="15" t="s">
        <v>64</v>
      </c>
      <c r="D6" s="15" t="s">
        <v>65</v>
      </c>
      <c r="E6" s="81"/>
      <c r="F6" s="81"/>
      <c r="G6" s="100"/>
    </row>
    <row r="7" spans="1:7">
      <c r="A7" s="42">
        <v>5</v>
      </c>
      <c r="B7" s="15" t="s">
        <v>66</v>
      </c>
      <c r="C7" s="15" t="s">
        <v>67</v>
      </c>
      <c r="D7" s="15" t="s">
        <v>68</v>
      </c>
      <c r="E7" s="81"/>
      <c r="F7" s="81"/>
      <c r="G7" s="100"/>
    </row>
    <row r="8" spans="1:7">
      <c r="A8" s="42">
        <v>6</v>
      </c>
      <c r="B8" s="15" t="s">
        <v>69</v>
      </c>
      <c r="C8" s="15" t="s">
        <v>70</v>
      </c>
      <c r="D8" s="15" t="s">
        <v>71</v>
      </c>
      <c r="E8" s="81"/>
      <c r="F8" s="81"/>
      <c r="G8" s="100"/>
    </row>
    <row r="9" spans="1:7">
      <c r="A9" s="42">
        <v>7</v>
      </c>
      <c r="B9" s="15" t="s">
        <v>28</v>
      </c>
      <c r="C9" s="15" t="s">
        <v>72</v>
      </c>
      <c r="D9" s="15" t="s">
        <v>73</v>
      </c>
      <c r="E9" s="81"/>
      <c r="F9" s="81"/>
      <c r="G9" s="100"/>
    </row>
    <row r="10" spans="1:7">
      <c r="A10" s="42">
        <v>8</v>
      </c>
      <c r="B10" s="15" t="s">
        <v>74</v>
      </c>
      <c r="C10" s="15" t="s">
        <v>75</v>
      </c>
      <c r="D10" s="15" t="s">
        <v>76</v>
      </c>
      <c r="E10" s="81"/>
      <c r="F10" s="81"/>
      <c r="G10" s="100"/>
    </row>
    <row r="11" spans="1:7">
      <c r="A11" s="42">
        <v>9</v>
      </c>
      <c r="B11" s="15" t="s">
        <v>77</v>
      </c>
      <c r="C11" s="15" t="s">
        <v>78</v>
      </c>
      <c r="D11" s="15" t="s">
        <v>79</v>
      </c>
      <c r="E11" s="81"/>
      <c r="F11" s="81"/>
      <c r="G11" s="100"/>
    </row>
    <row r="12" spans="1:7">
      <c r="A12" s="42">
        <v>10</v>
      </c>
      <c r="B12" s="15" t="s">
        <v>80</v>
      </c>
      <c r="C12" s="15" t="s">
        <v>81</v>
      </c>
      <c r="D12" s="15" t="s">
        <v>82</v>
      </c>
      <c r="E12" s="81"/>
      <c r="F12" s="81"/>
      <c r="G12" s="100"/>
    </row>
    <row r="13" spans="1:7">
      <c r="A13" s="42">
        <v>11</v>
      </c>
      <c r="B13" s="15" t="s">
        <v>83</v>
      </c>
      <c r="C13" s="15" t="s">
        <v>84</v>
      </c>
      <c r="D13" s="15" t="s">
        <v>85</v>
      </c>
      <c r="E13" s="81"/>
      <c r="F13" s="81"/>
      <c r="G13" s="100"/>
    </row>
    <row r="14" spans="1:7">
      <c r="A14" s="42">
        <v>12</v>
      </c>
      <c r="B14" s="15" t="s">
        <v>86</v>
      </c>
      <c r="C14" s="15" t="s">
        <v>87</v>
      </c>
      <c r="D14" s="15" t="s">
        <v>88</v>
      </c>
      <c r="E14" s="81"/>
      <c r="F14" s="81"/>
      <c r="G14" s="100"/>
    </row>
    <row r="15" spans="1:7">
      <c r="A15" s="42">
        <v>13</v>
      </c>
      <c r="B15" s="15" t="s">
        <v>89</v>
      </c>
      <c r="C15" s="15" t="s">
        <v>90</v>
      </c>
      <c r="D15" s="15" t="s">
        <v>91</v>
      </c>
      <c r="E15" s="81"/>
      <c r="F15" s="81"/>
      <c r="G15" s="100"/>
    </row>
    <row r="16" spans="1:7">
      <c r="A16" s="42">
        <v>14</v>
      </c>
      <c r="B16" s="15" t="s">
        <v>92</v>
      </c>
      <c r="C16" s="15" t="s">
        <v>93</v>
      </c>
      <c r="D16" s="15" t="s">
        <v>94</v>
      </c>
      <c r="E16" s="81"/>
      <c r="F16" s="81"/>
      <c r="G16" s="100"/>
    </row>
    <row r="17" spans="1:7">
      <c r="A17" s="42">
        <v>15</v>
      </c>
      <c r="B17" s="15" t="s">
        <v>95</v>
      </c>
      <c r="C17" s="15" t="s">
        <v>96</v>
      </c>
      <c r="D17" s="15" t="s">
        <v>97</v>
      </c>
      <c r="E17" s="81"/>
      <c r="F17" s="81"/>
      <c r="G17" s="100"/>
    </row>
    <row r="18" spans="1:7">
      <c r="A18" s="42">
        <v>16</v>
      </c>
      <c r="B18" s="15" t="s">
        <v>98</v>
      </c>
      <c r="C18" s="15" t="s">
        <v>99</v>
      </c>
      <c r="D18" s="15" t="s">
        <v>100</v>
      </c>
      <c r="E18" s="81"/>
      <c r="F18" s="81"/>
      <c r="G18" s="100"/>
    </row>
    <row r="19" spans="1:7">
      <c r="A19" s="42">
        <v>17</v>
      </c>
      <c r="B19" s="15" t="s">
        <v>101</v>
      </c>
      <c r="C19" s="15" t="s">
        <v>102</v>
      </c>
      <c r="D19" s="15" t="s">
        <v>103</v>
      </c>
      <c r="E19" s="81"/>
      <c r="F19" s="81"/>
      <c r="G19" s="100"/>
    </row>
    <row r="20" spans="1:7">
      <c r="A20" s="42">
        <v>18</v>
      </c>
      <c r="B20" s="15" t="s">
        <v>104</v>
      </c>
      <c r="C20" s="15" t="s">
        <v>105</v>
      </c>
      <c r="D20" s="15" t="s">
        <v>106</v>
      </c>
      <c r="E20" s="81"/>
      <c r="F20" s="81"/>
      <c r="G20" s="100"/>
    </row>
    <row r="21" spans="1:7">
      <c r="A21" s="42">
        <v>19</v>
      </c>
      <c r="B21" s="15" t="s">
        <v>107</v>
      </c>
      <c r="C21" s="15" t="s">
        <v>108</v>
      </c>
      <c r="D21" s="15" t="s">
        <v>109</v>
      </c>
      <c r="E21" s="81"/>
      <c r="F21" s="81"/>
      <c r="G21" s="100"/>
    </row>
    <row r="22" spans="1:7">
      <c r="A22" s="42">
        <v>20</v>
      </c>
      <c r="B22" s="15" t="s">
        <v>110</v>
      </c>
      <c r="C22" s="15" t="s">
        <v>111</v>
      </c>
      <c r="D22" s="15" t="s">
        <v>112</v>
      </c>
      <c r="E22" s="81"/>
      <c r="F22" s="81"/>
      <c r="G22" s="100"/>
    </row>
    <row r="23" spans="1:7">
      <c r="A23" s="42">
        <v>21</v>
      </c>
      <c r="B23" s="15" t="s">
        <v>113</v>
      </c>
      <c r="C23" s="15" t="s">
        <v>114</v>
      </c>
      <c r="D23" s="15" t="s">
        <v>103</v>
      </c>
      <c r="E23" s="81"/>
      <c r="F23" s="81"/>
      <c r="G23" s="100"/>
    </row>
    <row r="24" spans="1:7">
      <c r="A24" s="42">
        <v>22</v>
      </c>
      <c r="B24" s="15" t="s">
        <v>115</v>
      </c>
      <c r="C24" s="15" t="s">
        <v>116</v>
      </c>
      <c r="D24" s="15" t="s">
        <v>117</v>
      </c>
      <c r="E24" s="81"/>
      <c r="F24" s="81"/>
      <c r="G24" s="100"/>
    </row>
    <row r="25" spans="1:7">
      <c r="A25" s="42">
        <v>23</v>
      </c>
      <c r="B25" s="15" t="s">
        <v>118</v>
      </c>
      <c r="C25" s="15" t="s">
        <v>119</v>
      </c>
      <c r="D25" s="15" t="s">
        <v>120</v>
      </c>
      <c r="E25" s="81"/>
      <c r="F25" s="81"/>
      <c r="G25" s="10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I8"/>
  <sheetViews>
    <sheetView workbookViewId="0"/>
  </sheetViews>
  <sheetFormatPr baseColWidth="10" defaultColWidth="14.44140625" defaultRowHeight="15.75" customHeight="1"/>
  <cols>
    <col min="4" max="4" width="24.33203125" customWidth="1"/>
    <col min="5" max="5" width="23.44140625" customWidth="1"/>
    <col min="6" max="6" width="23" customWidth="1"/>
    <col min="7" max="7" width="25.33203125" customWidth="1"/>
    <col min="8" max="8" width="21" customWidth="1"/>
  </cols>
  <sheetData>
    <row r="1" spans="1:9" ht="15.75" customHeight="1">
      <c r="A1" s="162"/>
      <c r="B1" s="162"/>
      <c r="C1" s="162"/>
      <c r="D1" s="162"/>
      <c r="E1" s="162"/>
      <c r="F1" s="162"/>
      <c r="G1" s="162"/>
      <c r="H1" s="162"/>
      <c r="I1" s="162"/>
    </row>
    <row r="2" spans="1:9" ht="15.75" customHeight="1">
      <c r="A2" s="162"/>
      <c r="B2" s="162"/>
      <c r="C2" s="162" t="s">
        <v>286</v>
      </c>
      <c r="D2" s="162" t="s">
        <v>287</v>
      </c>
      <c r="E2" s="162" t="s">
        <v>288</v>
      </c>
      <c r="F2" s="162" t="s">
        <v>289</v>
      </c>
      <c r="G2" s="162" t="s">
        <v>290</v>
      </c>
      <c r="H2" s="162" t="s">
        <v>291</v>
      </c>
      <c r="I2" s="162"/>
    </row>
    <row r="3" spans="1:9" ht="15.75" customHeight="1">
      <c r="A3" s="162"/>
      <c r="B3" s="162"/>
      <c r="C3" s="162" t="s">
        <v>292</v>
      </c>
      <c r="D3" s="162" t="s">
        <v>293</v>
      </c>
      <c r="E3" s="162" t="s">
        <v>294</v>
      </c>
      <c r="F3" s="162" t="s">
        <v>295</v>
      </c>
      <c r="G3" s="162" t="s">
        <v>296</v>
      </c>
      <c r="H3" s="162" t="s">
        <v>297</v>
      </c>
      <c r="I3" s="162"/>
    </row>
    <row r="4" spans="1:9" ht="15.75" customHeight="1">
      <c r="A4" s="162"/>
      <c r="B4" s="162"/>
      <c r="C4" s="162" t="s">
        <v>298</v>
      </c>
      <c r="D4" s="162"/>
      <c r="E4" s="162"/>
      <c r="F4" s="162"/>
      <c r="G4" s="162"/>
      <c r="H4" s="162"/>
      <c r="I4" s="162"/>
    </row>
    <row r="5" spans="1:9" ht="15.75" customHeight="1">
      <c r="A5" s="162"/>
      <c r="B5" s="162"/>
      <c r="C5" s="163" t="s">
        <v>299</v>
      </c>
      <c r="D5" s="162" t="s">
        <v>300</v>
      </c>
      <c r="E5" s="162" t="s">
        <v>301</v>
      </c>
      <c r="F5" s="162" t="s">
        <v>302</v>
      </c>
      <c r="G5" s="162" t="s">
        <v>303</v>
      </c>
      <c r="H5" s="162" t="s">
        <v>304</v>
      </c>
      <c r="I5" s="162"/>
    </row>
    <row r="6" spans="1:9" ht="15.75" customHeight="1">
      <c r="A6" s="162"/>
      <c r="B6" s="162"/>
      <c r="C6" s="163"/>
      <c r="D6" s="162"/>
      <c r="E6" s="162"/>
      <c r="F6" s="162"/>
      <c r="G6" s="162"/>
      <c r="H6" s="162"/>
      <c r="I6" s="162"/>
    </row>
    <row r="7" spans="1:9" ht="15.75" customHeight="1">
      <c r="A7" s="162"/>
      <c r="B7" s="162"/>
      <c r="C7" s="163"/>
      <c r="D7" s="162"/>
      <c r="E7" s="162"/>
      <c r="F7" s="162"/>
      <c r="G7" s="162"/>
      <c r="H7" s="162"/>
      <c r="I7" s="162"/>
    </row>
    <row r="8" spans="1:9" ht="15.75" customHeight="1">
      <c r="A8" s="162"/>
      <c r="B8" s="162"/>
      <c r="C8" s="163"/>
      <c r="D8" s="162"/>
      <c r="E8" s="162"/>
      <c r="F8" s="162"/>
      <c r="G8" s="162"/>
      <c r="H8" s="162"/>
      <c r="I8" s="16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H30"/>
  <sheetViews>
    <sheetView workbookViewId="0">
      <pane ySplit="3" topLeftCell="A4" activePane="bottomLeft" state="frozen"/>
      <selection pane="bottomLeft" activeCell="B5" sqref="B5"/>
    </sheetView>
  </sheetViews>
  <sheetFormatPr baseColWidth="10" defaultColWidth="14.44140625" defaultRowHeight="15.75" customHeight="1"/>
  <cols>
    <col min="1" max="1" width="5.44140625" customWidth="1"/>
    <col min="3" max="3" width="26.44140625" customWidth="1"/>
    <col min="4" max="4" width="21.5546875" customWidth="1"/>
    <col min="6" max="6" width="35.44140625" customWidth="1"/>
  </cols>
  <sheetData>
    <row r="1" spans="1:8" ht="15.75" customHeight="1">
      <c r="A1" s="164"/>
      <c r="B1" s="164"/>
      <c r="C1" s="164"/>
      <c r="D1" s="164"/>
      <c r="E1" s="357"/>
      <c r="F1" s="324"/>
      <c r="G1" s="166"/>
      <c r="H1" s="165"/>
    </row>
    <row r="2" spans="1:8" ht="15.75" customHeight="1">
      <c r="A2" s="164"/>
      <c r="B2" s="164"/>
      <c r="C2" s="164"/>
      <c r="D2" s="164"/>
      <c r="E2" s="358" t="str">
        <f>RúbricaSeg2!C5</f>
        <v>Análisis de Complejidad</v>
      </c>
      <c r="F2" s="324"/>
      <c r="G2" s="167" t="s">
        <v>141</v>
      </c>
      <c r="H2" s="165"/>
    </row>
    <row r="3" spans="1:8" ht="15.75" customHeight="1">
      <c r="A3" s="168" t="s">
        <v>46</v>
      </c>
      <c r="B3" s="168" t="s">
        <v>47</v>
      </c>
      <c r="C3" s="168" t="s">
        <v>48</v>
      </c>
      <c r="D3" s="168" t="s">
        <v>49</v>
      </c>
      <c r="E3" s="358">
        <f>RúbricaSeg2!C6</f>
        <v>0</v>
      </c>
      <c r="F3" s="324"/>
      <c r="G3" s="169"/>
      <c r="H3" s="165"/>
    </row>
    <row r="4" spans="1:8" ht="15.75" customHeight="1">
      <c r="A4" s="170">
        <v>1</v>
      </c>
      <c r="B4" s="171" t="s">
        <v>305</v>
      </c>
      <c r="C4" s="171" t="s">
        <v>306</v>
      </c>
      <c r="D4" s="171" t="s">
        <v>307</v>
      </c>
      <c r="E4" s="172">
        <v>5</v>
      </c>
      <c r="F4" s="173" t="str">
        <f>IF(E4="","",IF(OR(E4&gt;5,E4&lt;0),"CALIFICACIÓN NO VÁLIDA",IF(E4&gt;=4.5,RúbricaSeg2!$D$5,IF(E4&gt;=3.8,RúbricaSeg2!$E$5,IF(E4&gt;=3,RúbricaSeg2!$F$5,IF(E4&gt;=1,RúbricaSeg2!$G$5,RúbricaSeg2!$H$5))))))</f>
        <v>Lleva a cabo de manera precisa y formal el análisis de complejidad temporal del algoritmo presentado, incluyendo análisis de cada línea de código indicando la cantidad de veces que se repite, su costo y el procedimiento formal para llegar a la función T(n) lo cual implica la suma de los valores calculados para cada línea.</v>
      </c>
      <c r="G4" s="167">
        <f t="shared" ref="G4:G29" si="0">E4</f>
        <v>5</v>
      </c>
      <c r="H4" s="165"/>
    </row>
    <row r="5" spans="1:8" ht="15.75" customHeight="1">
      <c r="A5" s="170">
        <v>2</v>
      </c>
      <c r="B5" s="171" t="s">
        <v>308</v>
      </c>
      <c r="C5" s="171" t="s">
        <v>309</v>
      </c>
      <c r="D5" s="171" t="s">
        <v>310</v>
      </c>
      <c r="E5" s="172">
        <v>5</v>
      </c>
      <c r="F5" s="173" t="str">
        <f>IF(E5="","",IF(OR(E5&gt;5,E5&lt;0),"CALIFICACIÓN NO VÁLIDA",IF(E5&gt;=4.5,RúbricaSeg2!$D$5,IF(E5&gt;=3.8,RúbricaSeg2!$E$5,IF(E5&gt;=3,RúbricaSeg2!$F$5,IF(E5&gt;=1,RúbricaSeg2!$G$5,RúbricaSeg2!$H$5))))))</f>
        <v>Lleva a cabo de manera precisa y formal el análisis de complejidad temporal del algoritmo presentado, incluyendo análisis de cada línea de código indicando la cantidad de veces que se repite, su costo y el procedimiento formal para llegar a la función T(n) lo cual implica la suma de los valores calculados para cada línea.</v>
      </c>
      <c r="G5" s="167">
        <f t="shared" si="0"/>
        <v>5</v>
      </c>
      <c r="H5" s="165"/>
    </row>
    <row r="6" spans="1:8" ht="15.75" customHeight="1">
      <c r="A6" s="170">
        <v>3</v>
      </c>
      <c r="B6" s="171" t="s">
        <v>311</v>
      </c>
      <c r="C6" s="171" t="s">
        <v>312</v>
      </c>
      <c r="D6" s="171" t="s">
        <v>313</v>
      </c>
      <c r="E6" s="172">
        <v>4</v>
      </c>
      <c r="F6" s="173" t="str">
        <f>IF(E6="","",IF(OR(E6&gt;5,E6&lt;0),"CALIFICACIÓN NO VÁLIDA",IF(E6&gt;=4.5,RúbricaSeg2!$D$5,IF(E6&gt;=3.8,RúbricaSeg2!$E$5,IF(E6&gt;=3,RúbricaSeg2!$F$5,IF(E6&gt;=1,RúbricaSeg2!$G$5,RúbricaSeg2!$H$5))))))</f>
        <v xml:space="preserve">Lleva a cabo de manera formal el análisis de complejidad temporal del algoritmo presentado, incluyendo análisis de cada línea de código indicando la cantidad de veces que se repite de forma precisa para al menos el 75% de las líneas, su costo y el procedimiento para llegar a la función T(n) lo cual implica la suma de los valores calculados para cada línea. </v>
      </c>
      <c r="G6" s="167">
        <f t="shared" si="0"/>
        <v>4</v>
      </c>
      <c r="H6" s="165"/>
    </row>
    <row r="7" spans="1:8" ht="15.75" customHeight="1">
      <c r="A7" s="170">
        <v>4</v>
      </c>
      <c r="B7" s="171" t="s">
        <v>314</v>
      </c>
      <c r="C7" s="171" t="s">
        <v>315</v>
      </c>
      <c r="D7" s="171" t="s">
        <v>316</v>
      </c>
      <c r="E7" s="172">
        <v>3.5</v>
      </c>
      <c r="F7" s="173" t="str">
        <f>IF(E7="","",IF(OR(E7&gt;5,E7&lt;0),"CALIFICACIÓN NO VÁLIDA",IF(E7&gt;=4.5,RúbricaSeg2!$D$5,IF(E7&gt;=3.8,RúbricaSeg2!$E$5,IF(E7&gt;=3,RúbricaSeg2!$F$5,IF(E7&gt;=1,RúbricaSeg2!$G$5,RúbricaSeg2!$H$5))))))</f>
        <v xml:space="preserve">Lleva a cabo de manera formal el análisis de complejidad temporal del algoritmo presentado, incluyendo análisis de cada línea de código indicando la cantidad de veces que se repite de forma precisa para al menos el 50% de las líneas, su costo y el procedimiento para llegar a la función T(n) lo cual implica la suma de los valores calculados para cada línea. </v>
      </c>
      <c r="G7" s="167">
        <f t="shared" si="0"/>
        <v>3.5</v>
      </c>
      <c r="H7" s="165"/>
    </row>
    <row r="8" spans="1:8" ht="15.75" customHeight="1">
      <c r="A8" s="170">
        <v>5</v>
      </c>
      <c r="B8" s="171" t="s">
        <v>317</v>
      </c>
      <c r="C8" s="171" t="s">
        <v>318</v>
      </c>
      <c r="D8" s="171" t="s">
        <v>319</v>
      </c>
      <c r="E8" s="172">
        <v>5</v>
      </c>
      <c r="F8" s="173" t="str">
        <f>IF(E8="","",IF(OR(E8&gt;5,E8&lt;0),"CALIFICACIÓN NO VÁLIDA",IF(E8&gt;=4.5,RúbricaSeg2!$D$5,IF(E8&gt;=3.8,RúbricaSeg2!$E$5,IF(E8&gt;=3,RúbricaSeg2!$F$5,IF(E8&gt;=1,RúbricaSeg2!$G$5,RúbricaSeg2!$H$5))))))</f>
        <v>Lleva a cabo de manera precisa y formal el análisis de complejidad temporal del algoritmo presentado, incluyendo análisis de cada línea de código indicando la cantidad de veces que se repite, su costo y el procedimiento formal para llegar a la función T(n) lo cual implica la suma de los valores calculados para cada línea.</v>
      </c>
      <c r="G8" s="167">
        <f t="shared" si="0"/>
        <v>5</v>
      </c>
      <c r="H8" s="165"/>
    </row>
    <row r="9" spans="1:8" ht="15.75" customHeight="1">
      <c r="A9" s="170">
        <v>6</v>
      </c>
      <c r="B9" s="171" t="s">
        <v>320</v>
      </c>
      <c r="C9" s="171" t="s">
        <v>321</v>
      </c>
      <c r="D9" s="171" t="s">
        <v>322</v>
      </c>
      <c r="E9" s="172">
        <v>3.8</v>
      </c>
      <c r="F9" s="173" t="str">
        <f>IF(E9="","",IF(OR(E9&gt;5,E9&lt;0),"CALIFICACIÓN NO VÁLIDA",IF(E9&gt;=4.5,RúbricaSeg2!$D$5,IF(E9&gt;=3.8,RúbricaSeg2!$E$5,IF(E9&gt;=3,RúbricaSeg2!$F$5,IF(E9&gt;=1,RúbricaSeg2!$G$5,RúbricaSeg2!$H$5))))))</f>
        <v xml:space="preserve">Lleva a cabo de manera formal el análisis de complejidad temporal del algoritmo presentado, incluyendo análisis de cada línea de código indicando la cantidad de veces que se repite de forma precisa para al menos el 75% de las líneas, su costo y el procedimiento para llegar a la función T(n) lo cual implica la suma de los valores calculados para cada línea. </v>
      </c>
      <c r="G9" s="167">
        <f t="shared" si="0"/>
        <v>3.8</v>
      </c>
      <c r="H9" s="165"/>
    </row>
    <row r="10" spans="1:8" ht="15.75" customHeight="1">
      <c r="A10" s="170">
        <v>7</v>
      </c>
      <c r="B10" s="171" t="s">
        <v>323</v>
      </c>
      <c r="C10" s="171" t="s">
        <v>324</v>
      </c>
      <c r="D10" s="171" t="s">
        <v>325</v>
      </c>
      <c r="E10" s="172">
        <v>4</v>
      </c>
      <c r="F10" s="173" t="str">
        <f>IF(E10="","",IF(OR(E10&gt;5,E10&lt;0),"CALIFICACIÓN NO VÁLIDA",IF(E10&gt;=4.5,RúbricaSeg2!$D$5,IF(E10&gt;=3.8,RúbricaSeg2!$E$5,IF(E10&gt;=3,RúbricaSeg2!$F$5,IF(E10&gt;=1,RúbricaSeg2!$G$5,RúbricaSeg2!$H$5))))))</f>
        <v xml:space="preserve">Lleva a cabo de manera formal el análisis de complejidad temporal del algoritmo presentado, incluyendo análisis de cada línea de código indicando la cantidad de veces que se repite de forma precisa para al menos el 75% de las líneas, su costo y el procedimiento para llegar a la función T(n) lo cual implica la suma de los valores calculados para cada línea. </v>
      </c>
      <c r="G10" s="167">
        <f t="shared" si="0"/>
        <v>4</v>
      </c>
      <c r="H10" s="165"/>
    </row>
    <row r="11" spans="1:8" ht="15.75" customHeight="1">
      <c r="A11" s="170">
        <v>8</v>
      </c>
      <c r="B11" s="171" t="s">
        <v>326</v>
      </c>
      <c r="C11" s="171" t="s">
        <v>327</v>
      </c>
      <c r="D11" s="171" t="s">
        <v>328</v>
      </c>
      <c r="E11" s="172">
        <v>5</v>
      </c>
      <c r="F11" s="173" t="str">
        <f>IF(E11="","",IF(OR(E11&gt;5,E11&lt;0),"CALIFICACIÓN NO VÁLIDA",IF(E11&gt;=4.5,RúbricaSeg2!$D$5,IF(E11&gt;=3.8,RúbricaSeg2!$E$5,IF(E11&gt;=3,RúbricaSeg2!$F$5,IF(E11&gt;=1,RúbricaSeg2!$G$5,RúbricaSeg2!$H$5))))))</f>
        <v>Lleva a cabo de manera precisa y formal el análisis de complejidad temporal del algoritmo presentado, incluyendo análisis de cada línea de código indicando la cantidad de veces que se repite, su costo y el procedimiento formal para llegar a la función T(n) lo cual implica la suma de los valores calculados para cada línea.</v>
      </c>
      <c r="G11" s="167">
        <f t="shared" si="0"/>
        <v>5</v>
      </c>
      <c r="H11" s="165"/>
    </row>
    <row r="12" spans="1:8" ht="15.75" customHeight="1">
      <c r="A12" s="170">
        <v>9</v>
      </c>
      <c r="B12" s="171" t="s">
        <v>329</v>
      </c>
      <c r="C12" s="171" t="s">
        <v>330</v>
      </c>
      <c r="D12" s="171" t="s">
        <v>331</v>
      </c>
      <c r="E12" s="172">
        <v>3.8</v>
      </c>
      <c r="F12" s="173" t="str">
        <f>IF(E12="","",IF(OR(E12&gt;5,E12&lt;0),"CALIFICACIÓN NO VÁLIDA",IF(E12&gt;=4.5,RúbricaSeg2!$D$5,IF(E12&gt;=3.8,RúbricaSeg2!$E$5,IF(E12&gt;=3,RúbricaSeg2!$F$5,IF(E12&gt;=1,RúbricaSeg2!$G$5,RúbricaSeg2!$H$5))))))</f>
        <v xml:space="preserve">Lleva a cabo de manera formal el análisis de complejidad temporal del algoritmo presentado, incluyendo análisis de cada línea de código indicando la cantidad de veces que se repite de forma precisa para al menos el 75% de las líneas, su costo y el procedimiento para llegar a la función T(n) lo cual implica la suma de los valores calculados para cada línea. </v>
      </c>
      <c r="G12" s="167">
        <f t="shared" si="0"/>
        <v>3.8</v>
      </c>
      <c r="H12" s="165"/>
    </row>
    <row r="13" spans="1:8" ht="15.75" customHeight="1">
      <c r="A13" s="170">
        <v>10</v>
      </c>
      <c r="B13" s="171" t="s">
        <v>25</v>
      </c>
      <c r="C13" s="171" t="s">
        <v>332</v>
      </c>
      <c r="D13" s="171" t="s">
        <v>333</v>
      </c>
      <c r="E13" s="172">
        <v>2</v>
      </c>
      <c r="F13" s="173" t="str">
        <f>IF(E13="","",IF(OR(E13&gt;5,E13&lt;0),"CALIFICACIÓN NO VÁLIDA",IF(E13&gt;=4.5,RúbricaSeg2!$D$5,IF(E13&gt;=3.8,RúbricaSeg2!$E$5,IF(E13&gt;=3,RúbricaSeg2!$F$5,IF(E13&gt;=1,RúbricaSeg2!$G$5,RúbricaSeg2!$H$5))))))</f>
        <v xml:space="preserve">Lleva a cabo de manera formal el análisis de complejidad temporal del algoritmo presentado, incluyendo análisis de cada línea de código indicando la cantidad de veces que se repite de forma precisa para al menos el 25% de las líneas, su costo y el procedimiento para llegar a la función T(n) lo cual implica la suma de los valores calculados para cada línea. </v>
      </c>
      <c r="G13" s="167">
        <f t="shared" si="0"/>
        <v>2</v>
      </c>
      <c r="H13" s="165"/>
    </row>
    <row r="14" spans="1:8" ht="15.75" customHeight="1">
      <c r="A14" s="170">
        <v>11</v>
      </c>
      <c r="B14" s="171" t="s">
        <v>334</v>
      </c>
      <c r="C14" s="171" t="s">
        <v>335</v>
      </c>
      <c r="D14" s="171" t="s">
        <v>336</v>
      </c>
      <c r="E14" s="172">
        <v>5</v>
      </c>
      <c r="F14" s="173" t="str">
        <f>IF(E14="","",IF(OR(E14&gt;5,E14&lt;0),"CALIFICACIÓN NO VÁLIDA",IF(E14&gt;=4.5,RúbricaSeg2!$D$5,IF(E14&gt;=3.8,RúbricaSeg2!$E$5,IF(E14&gt;=3,RúbricaSeg2!$F$5,IF(E14&gt;=1,RúbricaSeg2!$G$5,RúbricaSeg2!$H$5))))))</f>
        <v>Lleva a cabo de manera precisa y formal el análisis de complejidad temporal del algoritmo presentado, incluyendo análisis de cada línea de código indicando la cantidad de veces que se repite, su costo y el procedimiento formal para llegar a la función T(n) lo cual implica la suma de los valores calculados para cada línea.</v>
      </c>
      <c r="G14" s="167">
        <f t="shared" si="0"/>
        <v>5</v>
      </c>
      <c r="H14" s="165"/>
    </row>
    <row r="15" spans="1:8" ht="15.75" customHeight="1">
      <c r="A15" s="170">
        <v>12</v>
      </c>
      <c r="B15" s="171" t="s">
        <v>337</v>
      </c>
      <c r="C15" s="171" t="s">
        <v>338</v>
      </c>
      <c r="D15" s="171" t="s">
        <v>339</v>
      </c>
      <c r="E15" s="172">
        <v>5</v>
      </c>
      <c r="F15" s="173" t="str">
        <f>IF(E15="","",IF(OR(E15&gt;5,E15&lt;0),"CALIFICACIÓN NO VÁLIDA",IF(E15&gt;=4.5,RúbricaSeg2!$D$5,IF(E15&gt;=3.8,RúbricaSeg2!$E$5,IF(E15&gt;=3,RúbricaSeg2!$F$5,IF(E15&gt;=1,RúbricaSeg2!$G$5,RúbricaSeg2!$H$5))))))</f>
        <v>Lleva a cabo de manera precisa y formal el análisis de complejidad temporal del algoritmo presentado, incluyendo análisis de cada línea de código indicando la cantidad de veces que se repite, su costo y el procedimiento formal para llegar a la función T(n) lo cual implica la suma de los valores calculados para cada línea.</v>
      </c>
      <c r="G15" s="167">
        <f t="shared" si="0"/>
        <v>5</v>
      </c>
      <c r="H15" s="165"/>
    </row>
    <row r="16" spans="1:8" ht="15.75" customHeight="1">
      <c r="A16" s="170">
        <v>13</v>
      </c>
      <c r="B16" s="171" t="s">
        <v>340</v>
      </c>
      <c r="C16" s="171" t="s">
        <v>341</v>
      </c>
      <c r="D16" s="171" t="s">
        <v>342</v>
      </c>
      <c r="E16" s="172">
        <v>3</v>
      </c>
      <c r="F16" s="173" t="str">
        <f>IF(E16="","",IF(OR(E16&gt;5,E16&lt;0),"CALIFICACIÓN NO VÁLIDA",IF(E16&gt;=4.5,RúbricaSeg2!$D$5,IF(E16&gt;=3.8,RúbricaSeg2!$E$5,IF(E16&gt;=3,RúbricaSeg2!$F$5,IF(E16&gt;=1,RúbricaSeg2!$G$5,RúbricaSeg2!$H$5))))))</f>
        <v xml:space="preserve">Lleva a cabo de manera formal el análisis de complejidad temporal del algoritmo presentado, incluyendo análisis de cada línea de código indicando la cantidad de veces que se repite de forma precisa para al menos el 50% de las líneas, su costo y el procedimiento para llegar a la función T(n) lo cual implica la suma de los valores calculados para cada línea. </v>
      </c>
      <c r="G16" s="167">
        <f t="shared" si="0"/>
        <v>3</v>
      </c>
      <c r="H16" s="165"/>
    </row>
    <row r="17" spans="1:8" ht="15.75" customHeight="1">
      <c r="A17" s="170">
        <v>14</v>
      </c>
      <c r="B17" s="171" t="s">
        <v>343</v>
      </c>
      <c r="C17" s="171" t="s">
        <v>344</v>
      </c>
      <c r="D17" s="171" t="s">
        <v>345</v>
      </c>
      <c r="E17" s="172">
        <v>5</v>
      </c>
      <c r="F17" s="173" t="str">
        <f>IF(E17="","",IF(OR(E17&gt;5,E17&lt;0),"CALIFICACIÓN NO VÁLIDA",IF(E17&gt;=4.5,RúbricaSeg2!$D$5,IF(E17&gt;=3.8,RúbricaSeg2!$E$5,IF(E17&gt;=3,RúbricaSeg2!$F$5,IF(E17&gt;=1,RúbricaSeg2!$G$5,RúbricaSeg2!$H$5))))))</f>
        <v>Lleva a cabo de manera precisa y formal el análisis de complejidad temporal del algoritmo presentado, incluyendo análisis de cada línea de código indicando la cantidad de veces que se repite, su costo y el procedimiento formal para llegar a la función T(n) lo cual implica la suma de los valores calculados para cada línea.</v>
      </c>
      <c r="G17" s="167">
        <f t="shared" si="0"/>
        <v>5</v>
      </c>
      <c r="H17" s="165"/>
    </row>
    <row r="18" spans="1:8" ht="15.75" customHeight="1">
      <c r="A18" s="170">
        <v>15</v>
      </c>
      <c r="B18" s="171" t="s">
        <v>34</v>
      </c>
      <c r="C18" s="171" t="s">
        <v>346</v>
      </c>
      <c r="D18" s="171" t="s">
        <v>347</v>
      </c>
      <c r="E18" s="172">
        <v>0</v>
      </c>
      <c r="F18" s="173" t="str">
        <f>IF(E18="","",IF(OR(E18&gt;5,E18&lt;0),"CALIFICACIÓN NO VÁLIDA",IF(E18&gt;=4.5,RúbricaSeg2!$D$5,IF(E18&gt;=3.8,RúbricaSeg2!$E$5,IF(E18&gt;=3,RúbricaSeg2!$F$5,IF(E18&gt;=1,RúbricaSeg2!$G$5,RúbricaSeg2!$H$5))))))</f>
        <v>No presenta el análisis de complejidad temporal del algoritmo o el análisis de complejidad temporal del algoritmo presentado indica la cantidad de veces que se repite de forma precisa para menos del 25% de las líneas.</v>
      </c>
      <c r="G18" s="167">
        <f t="shared" si="0"/>
        <v>0</v>
      </c>
      <c r="H18" s="165"/>
    </row>
    <row r="19" spans="1:8" ht="15.75" customHeight="1">
      <c r="A19" s="170">
        <v>16</v>
      </c>
      <c r="B19" s="171" t="s">
        <v>348</v>
      </c>
      <c r="C19" s="171" t="s">
        <v>349</v>
      </c>
      <c r="D19" s="171" t="s">
        <v>350</v>
      </c>
      <c r="E19" s="172">
        <v>2.2999999999999998</v>
      </c>
      <c r="F19" s="173" t="str">
        <f>IF(E19="","",IF(OR(E19&gt;5,E19&lt;0),"CALIFICACIÓN NO VÁLIDA",IF(E19&gt;=4.5,RúbricaSeg2!$D$5,IF(E19&gt;=3.8,RúbricaSeg2!$E$5,IF(E19&gt;=3,RúbricaSeg2!$F$5,IF(E19&gt;=1,RúbricaSeg2!$G$5,RúbricaSeg2!$H$5))))))</f>
        <v xml:space="preserve">Lleva a cabo de manera formal el análisis de complejidad temporal del algoritmo presentado, incluyendo análisis de cada línea de código indicando la cantidad de veces que se repite de forma precisa para al menos el 25% de las líneas, su costo y el procedimiento para llegar a la función T(n) lo cual implica la suma de los valores calculados para cada línea. </v>
      </c>
      <c r="G19" s="167">
        <f t="shared" si="0"/>
        <v>2.2999999999999998</v>
      </c>
      <c r="H19" s="165"/>
    </row>
    <row r="20" spans="1:8" ht="15.75" customHeight="1">
      <c r="A20" s="170">
        <v>17</v>
      </c>
      <c r="B20" s="171" t="s">
        <v>351</v>
      </c>
      <c r="C20" s="171" t="s">
        <v>352</v>
      </c>
      <c r="D20" s="171" t="s">
        <v>342</v>
      </c>
      <c r="E20" s="172">
        <v>4.3</v>
      </c>
      <c r="F20" s="173" t="str">
        <f>IF(E20="","",IF(OR(E20&gt;5,E20&lt;0),"CALIFICACIÓN NO VÁLIDA",IF(E20&gt;=4.5,RúbricaSeg2!$D$5,IF(E20&gt;=3.8,RúbricaSeg2!$E$5,IF(E20&gt;=3,RúbricaSeg2!$F$5,IF(E20&gt;=1,RúbricaSeg2!$G$5,RúbricaSeg2!$H$5))))))</f>
        <v xml:space="preserve">Lleva a cabo de manera formal el análisis de complejidad temporal del algoritmo presentado, incluyendo análisis de cada línea de código indicando la cantidad de veces que se repite de forma precisa para al menos el 75% de las líneas, su costo y el procedimiento para llegar a la función T(n) lo cual implica la suma de los valores calculados para cada línea. </v>
      </c>
      <c r="G20" s="167">
        <f t="shared" si="0"/>
        <v>4.3</v>
      </c>
      <c r="H20" s="165"/>
    </row>
    <row r="21" spans="1:8" ht="15.75" customHeight="1">
      <c r="A21" s="170">
        <v>18</v>
      </c>
      <c r="B21" s="171" t="s">
        <v>353</v>
      </c>
      <c r="C21" s="171" t="s">
        <v>354</v>
      </c>
      <c r="D21" s="171" t="s">
        <v>342</v>
      </c>
      <c r="E21" s="172">
        <v>2</v>
      </c>
      <c r="F21" s="173" t="str">
        <f>IF(E21="","",IF(OR(E21&gt;5,E21&lt;0),"CALIFICACIÓN NO VÁLIDA",IF(E21&gt;=4.5,RúbricaSeg2!$D$5,IF(E21&gt;=3.8,RúbricaSeg2!$E$5,IF(E21&gt;=3,RúbricaSeg2!$F$5,IF(E21&gt;=1,RúbricaSeg2!$G$5,RúbricaSeg2!$H$5))))))</f>
        <v xml:space="preserve">Lleva a cabo de manera formal el análisis de complejidad temporal del algoritmo presentado, incluyendo análisis de cada línea de código indicando la cantidad de veces que se repite de forma precisa para al menos el 25% de las líneas, su costo y el procedimiento para llegar a la función T(n) lo cual implica la suma de los valores calculados para cada línea. </v>
      </c>
      <c r="G21" s="167">
        <f t="shared" si="0"/>
        <v>2</v>
      </c>
      <c r="H21" s="165"/>
    </row>
    <row r="22" spans="1:8" ht="15.75" customHeight="1">
      <c r="A22" s="170">
        <v>19</v>
      </c>
      <c r="B22" s="171" t="s">
        <v>355</v>
      </c>
      <c r="C22" s="171" t="s">
        <v>356</v>
      </c>
      <c r="D22" s="171" t="s">
        <v>56</v>
      </c>
      <c r="E22" s="172">
        <v>5</v>
      </c>
      <c r="F22" s="173" t="str">
        <f>IF(E22="","",IF(OR(E22&gt;5,E22&lt;0),"CALIFICACIÓN NO VÁLIDA",IF(E22&gt;=4.5,RúbricaSeg2!$D$5,IF(E22&gt;=3.8,RúbricaSeg2!$E$5,IF(E22&gt;=3,RúbricaSeg2!$F$5,IF(E22&gt;=1,RúbricaSeg2!$G$5,RúbricaSeg2!$H$5))))))</f>
        <v>Lleva a cabo de manera precisa y formal el análisis de complejidad temporal del algoritmo presentado, incluyendo análisis de cada línea de código indicando la cantidad de veces que se repite, su costo y el procedimiento formal para llegar a la función T(n) lo cual implica la suma de los valores calculados para cada línea.</v>
      </c>
      <c r="G22" s="167">
        <f t="shared" si="0"/>
        <v>5</v>
      </c>
      <c r="H22" s="165"/>
    </row>
    <row r="23" spans="1:8" ht="15.75" customHeight="1">
      <c r="A23" s="170">
        <v>20</v>
      </c>
      <c r="B23" s="171" t="s">
        <v>357</v>
      </c>
      <c r="C23" s="171" t="s">
        <v>358</v>
      </c>
      <c r="D23" s="171" t="s">
        <v>359</v>
      </c>
      <c r="E23" s="172">
        <v>5</v>
      </c>
      <c r="F23" s="173" t="str">
        <f>IF(E23="","",IF(OR(E23&gt;5,E23&lt;0),"CALIFICACIÓN NO VÁLIDA",IF(E23&gt;=4.5,RúbricaSeg2!$D$5,IF(E23&gt;=3.8,RúbricaSeg2!$E$5,IF(E23&gt;=3,RúbricaSeg2!$F$5,IF(E23&gt;=1,RúbricaSeg2!$G$5,RúbricaSeg2!$H$5))))))</f>
        <v>Lleva a cabo de manera precisa y formal el análisis de complejidad temporal del algoritmo presentado, incluyendo análisis de cada línea de código indicando la cantidad de veces que se repite, su costo y el procedimiento formal para llegar a la función T(n) lo cual implica la suma de los valores calculados para cada línea.</v>
      </c>
      <c r="G23" s="167">
        <f t="shared" si="0"/>
        <v>5</v>
      </c>
      <c r="H23" s="165"/>
    </row>
    <row r="24" spans="1:8" ht="15.75" customHeight="1">
      <c r="A24" s="170">
        <v>21</v>
      </c>
      <c r="B24" s="171" t="s">
        <v>360</v>
      </c>
      <c r="C24" s="171" t="s">
        <v>361</v>
      </c>
      <c r="D24" s="171" t="s">
        <v>362</v>
      </c>
      <c r="E24" s="172">
        <v>5</v>
      </c>
      <c r="F24" s="173" t="str">
        <f>IF(E24="","",IF(OR(E24&gt;5,E24&lt;0),"CALIFICACIÓN NO VÁLIDA",IF(E24&gt;=4.5,RúbricaSeg2!$D$5,IF(E24&gt;=3.8,RúbricaSeg2!$E$5,IF(E24&gt;=3,RúbricaSeg2!$F$5,IF(E24&gt;=1,RúbricaSeg2!$G$5,RúbricaSeg2!$H$5))))))</f>
        <v>Lleva a cabo de manera precisa y formal el análisis de complejidad temporal del algoritmo presentado, incluyendo análisis de cada línea de código indicando la cantidad de veces que se repite, su costo y el procedimiento formal para llegar a la función T(n) lo cual implica la suma de los valores calculados para cada línea.</v>
      </c>
      <c r="G24" s="167">
        <f t="shared" si="0"/>
        <v>5</v>
      </c>
      <c r="H24" s="165"/>
    </row>
    <row r="25" spans="1:8" ht="15.75" customHeight="1">
      <c r="A25" s="170">
        <v>22</v>
      </c>
      <c r="B25" s="171" t="s">
        <v>363</v>
      </c>
      <c r="C25" s="171" t="s">
        <v>364</v>
      </c>
      <c r="D25" s="171" t="s">
        <v>117</v>
      </c>
      <c r="E25" s="172">
        <v>5</v>
      </c>
      <c r="F25" s="173" t="str">
        <f>IF(E25="","",IF(OR(E25&gt;5,E25&lt;0),"CALIFICACIÓN NO VÁLIDA",IF(E25&gt;=4.5,RúbricaSeg2!$D$5,IF(E25&gt;=3.8,RúbricaSeg2!$E$5,IF(E25&gt;=3,RúbricaSeg2!$F$5,IF(E25&gt;=1,RúbricaSeg2!$G$5,RúbricaSeg2!$H$5))))))</f>
        <v>Lleva a cabo de manera precisa y formal el análisis de complejidad temporal del algoritmo presentado, incluyendo análisis de cada línea de código indicando la cantidad de veces que se repite, su costo y el procedimiento formal para llegar a la función T(n) lo cual implica la suma de los valores calculados para cada línea.</v>
      </c>
      <c r="G25" s="167">
        <f t="shared" si="0"/>
        <v>5</v>
      </c>
      <c r="H25" s="165"/>
    </row>
    <row r="26" spans="1:8" ht="15.75" customHeight="1">
      <c r="A26" s="170">
        <v>23</v>
      </c>
      <c r="B26" s="171" t="s">
        <v>365</v>
      </c>
      <c r="C26" s="171" t="s">
        <v>366</v>
      </c>
      <c r="D26" s="171" t="s">
        <v>65</v>
      </c>
      <c r="E26" s="172">
        <v>5</v>
      </c>
      <c r="F26" s="173" t="str">
        <f>IF(E26="","",IF(OR(E26&gt;5,E26&lt;0),"CALIFICACIÓN NO VÁLIDA",IF(E26&gt;=4.5,RúbricaSeg2!$D$5,IF(E26&gt;=3.8,RúbricaSeg2!$E$5,IF(E26&gt;=3,RúbricaSeg2!$F$5,IF(E26&gt;=1,RúbricaSeg2!$G$5,RúbricaSeg2!$H$5))))))</f>
        <v>Lleva a cabo de manera precisa y formal el análisis de complejidad temporal del algoritmo presentado, incluyendo análisis de cada línea de código indicando la cantidad de veces que se repite, su costo y el procedimiento formal para llegar a la función T(n) lo cual implica la suma de los valores calculados para cada línea.</v>
      </c>
      <c r="G26" s="167">
        <f t="shared" si="0"/>
        <v>5</v>
      </c>
      <c r="H26" s="165"/>
    </row>
    <row r="27" spans="1:8" ht="15.75" customHeight="1">
      <c r="A27" s="170">
        <v>24</v>
      </c>
      <c r="B27" s="171" t="s">
        <v>367</v>
      </c>
      <c r="C27" s="171" t="s">
        <v>368</v>
      </c>
      <c r="D27" s="171" t="s">
        <v>369</v>
      </c>
      <c r="E27" s="172">
        <v>5</v>
      </c>
      <c r="F27" s="173" t="str">
        <f>IF(E27="","",IF(OR(E27&gt;5,E27&lt;0),"CALIFICACIÓN NO VÁLIDA",IF(E27&gt;=4.5,RúbricaSeg2!$D$5,IF(E27&gt;=3.8,RúbricaSeg2!$E$5,IF(E27&gt;=3,RúbricaSeg2!$F$5,IF(E27&gt;=1,RúbricaSeg2!$G$5,RúbricaSeg2!$H$5))))))</f>
        <v>Lleva a cabo de manera precisa y formal el análisis de complejidad temporal del algoritmo presentado, incluyendo análisis de cada línea de código indicando la cantidad de veces que se repite, su costo y el procedimiento formal para llegar a la función T(n) lo cual implica la suma de los valores calculados para cada línea.</v>
      </c>
      <c r="G27" s="167">
        <f t="shared" si="0"/>
        <v>5</v>
      </c>
      <c r="H27" s="165"/>
    </row>
    <row r="28" spans="1:8" ht="15.75" customHeight="1">
      <c r="A28" s="170">
        <v>25</v>
      </c>
      <c r="B28" s="171" t="s">
        <v>370</v>
      </c>
      <c r="C28" s="171" t="s">
        <v>371</v>
      </c>
      <c r="D28" s="171" t="s">
        <v>372</v>
      </c>
      <c r="E28" s="172">
        <v>3.7</v>
      </c>
      <c r="F28" s="173" t="str">
        <f>IF(E28="","",IF(OR(E28&gt;5,E28&lt;0),"CALIFICACIÓN NO VÁLIDA",IF(E28&gt;=4.5,RúbricaSeg2!$D$5,IF(E28&gt;=3.8,RúbricaSeg2!$E$5,IF(E28&gt;=3,RúbricaSeg2!$F$5,IF(E28&gt;=1,RúbricaSeg2!$G$5,RúbricaSeg2!$H$5))))))</f>
        <v xml:space="preserve">Lleva a cabo de manera formal el análisis de complejidad temporal del algoritmo presentado, incluyendo análisis de cada línea de código indicando la cantidad de veces que se repite de forma precisa para al menos el 50% de las líneas, su costo y el procedimiento para llegar a la función T(n) lo cual implica la suma de los valores calculados para cada línea. </v>
      </c>
      <c r="G28" s="167">
        <f t="shared" si="0"/>
        <v>3.7</v>
      </c>
      <c r="H28" s="165"/>
    </row>
    <row r="29" spans="1:8" ht="15.75" customHeight="1">
      <c r="A29" s="170">
        <v>26</v>
      </c>
      <c r="B29" s="171" t="s">
        <v>373</v>
      </c>
      <c r="C29" s="171" t="s">
        <v>374</v>
      </c>
      <c r="D29" s="171" t="s">
        <v>310</v>
      </c>
      <c r="E29" s="172">
        <v>5</v>
      </c>
      <c r="F29" s="173" t="str">
        <f>IF(E29="","",IF(OR(E29&gt;5,E29&lt;0),"CALIFICACIÓN NO VÁLIDA",IF(E29&gt;=4.5,RúbricaSeg2!$D$5,IF(E29&gt;=3.8,RúbricaSeg2!$E$5,IF(E29&gt;=3,RúbricaSeg2!$F$5,IF(E29&gt;=1,RúbricaSeg2!$G$5,RúbricaSeg2!$H$5))))))</f>
        <v>Lleva a cabo de manera precisa y formal el análisis de complejidad temporal del algoritmo presentado, incluyendo análisis de cada línea de código indicando la cantidad de veces que se repite, su costo y el procedimiento formal para llegar a la función T(n) lo cual implica la suma de los valores calculados para cada línea.</v>
      </c>
      <c r="G29" s="167">
        <f t="shared" si="0"/>
        <v>5</v>
      </c>
      <c r="H29" s="165"/>
    </row>
    <row r="30" spans="1:8" ht="15.75" customHeight="1">
      <c r="A30" s="165"/>
      <c r="B30" s="165"/>
      <c r="C30" s="165"/>
      <c r="D30" s="165"/>
      <c r="E30" s="165"/>
      <c r="F30" s="165"/>
      <c r="G30" s="165"/>
      <c r="H30" s="165"/>
    </row>
  </sheetData>
  <mergeCells count="3">
    <mergeCell ref="E1:F1"/>
    <mergeCell ref="E2:F2"/>
    <mergeCell ref="E3:F3"/>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M10"/>
  <sheetViews>
    <sheetView workbookViewId="0"/>
  </sheetViews>
  <sheetFormatPr baseColWidth="10" defaultColWidth="14.44140625" defaultRowHeight="15.75" customHeight="1"/>
  <cols>
    <col min="4" max="4" width="24.33203125" customWidth="1"/>
    <col min="5" max="5" width="23.44140625" customWidth="1"/>
    <col min="6" max="6" width="23" customWidth="1"/>
    <col min="7" max="7" width="25.33203125" customWidth="1"/>
    <col min="8" max="8" width="21" customWidth="1"/>
  </cols>
  <sheetData>
    <row r="1" spans="1:13" ht="15.75" customHeight="1">
      <c r="A1" s="162"/>
      <c r="B1" s="162"/>
      <c r="C1" s="162"/>
      <c r="D1" s="162"/>
      <c r="E1" s="162"/>
      <c r="F1" s="162"/>
      <c r="G1" s="162"/>
      <c r="H1" s="162"/>
      <c r="I1" s="162"/>
      <c r="J1" s="162"/>
      <c r="K1" s="162"/>
      <c r="L1" s="162"/>
      <c r="M1" s="162"/>
    </row>
    <row r="2" spans="1:13" ht="15.75" customHeight="1">
      <c r="A2" s="162"/>
      <c r="B2" s="162"/>
      <c r="C2" s="162" t="s">
        <v>286</v>
      </c>
      <c r="D2" s="162" t="s">
        <v>287</v>
      </c>
      <c r="E2" s="162" t="s">
        <v>288</v>
      </c>
      <c r="F2" s="162" t="s">
        <v>289</v>
      </c>
      <c r="G2" s="162" t="s">
        <v>290</v>
      </c>
      <c r="H2" s="162" t="s">
        <v>291</v>
      </c>
      <c r="I2" s="162"/>
      <c r="J2" s="162"/>
      <c r="K2" s="162"/>
      <c r="L2" s="162"/>
      <c r="M2" s="162"/>
    </row>
    <row r="3" spans="1:13" ht="15.75" customHeight="1">
      <c r="A3" s="162"/>
      <c r="B3" s="162"/>
      <c r="C3" s="162" t="s">
        <v>292</v>
      </c>
      <c r="D3" s="162" t="s">
        <v>293</v>
      </c>
      <c r="E3" s="162" t="s">
        <v>294</v>
      </c>
      <c r="F3" s="162" t="s">
        <v>295</v>
      </c>
      <c r="G3" s="162" t="s">
        <v>296</v>
      </c>
      <c r="H3" s="162" t="s">
        <v>297</v>
      </c>
      <c r="I3" s="162"/>
      <c r="J3" s="162"/>
      <c r="K3" s="162"/>
      <c r="L3" s="162"/>
      <c r="M3" s="162"/>
    </row>
    <row r="4" spans="1:13" ht="15.75" customHeight="1">
      <c r="A4" s="162"/>
      <c r="B4" s="162"/>
      <c r="C4" s="162" t="s">
        <v>298</v>
      </c>
      <c r="D4" s="162"/>
      <c r="E4" s="162"/>
      <c r="F4" s="162"/>
      <c r="G4" s="162"/>
      <c r="H4" s="162"/>
      <c r="I4" s="162"/>
      <c r="J4" s="162"/>
      <c r="K4" s="162"/>
      <c r="L4" s="162"/>
      <c r="M4" s="162"/>
    </row>
    <row r="5" spans="1:13" ht="15.75" customHeight="1">
      <c r="A5" s="162"/>
      <c r="B5" s="162"/>
      <c r="C5" s="163" t="s">
        <v>375</v>
      </c>
      <c r="D5" s="162" t="s">
        <v>376</v>
      </c>
      <c r="E5" s="162" t="s">
        <v>377</v>
      </c>
      <c r="F5" s="162" t="s">
        <v>378</v>
      </c>
      <c r="G5" s="162" t="s">
        <v>379</v>
      </c>
      <c r="H5" s="162" t="s">
        <v>304</v>
      </c>
      <c r="I5" s="162"/>
      <c r="J5" s="162"/>
      <c r="K5" s="162"/>
      <c r="L5" s="162"/>
      <c r="M5" s="162"/>
    </row>
    <row r="6" spans="1:13" ht="15.75" customHeight="1">
      <c r="A6" s="162"/>
      <c r="B6" s="162"/>
      <c r="C6" s="163" t="s">
        <v>380</v>
      </c>
      <c r="D6" s="162" t="s">
        <v>381</v>
      </c>
      <c r="E6" s="162" t="s">
        <v>382</v>
      </c>
      <c r="F6" s="162" t="s">
        <v>383</v>
      </c>
      <c r="G6" s="162" t="s">
        <v>384</v>
      </c>
      <c r="H6" s="162" t="s">
        <v>385</v>
      </c>
      <c r="I6" s="162"/>
      <c r="J6" s="162"/>
      <c r="K6" s="162"/>
      <c r="L6" s="162"/>
      <c r="M6" s="162"/>
    </row>
    <row r="7" spans="1:13" ht="15.75" customHeight="1">
      <c r="A7" s="162"/>
      <c r="B7" s="162"/>
      <c r="C7" s="174" t="s">
        <v>386</v>
      </c>
      <c r="D7" s="175" t="s">
        <v>387</v>
      </c>
      <c r="E7" s="175" t="s">
        <v>388</v>
      </c>
      <c r="F7" s="175" t="s">
        <v>389</v>
      </c>
      <c r="G7" s="175" t="s">
        <v>390</v>
      </c>
      <c r="H7" s="175" t="s">
        <v>391</v>
      </c>
      <c r="I7" s="162"/>
      <c r="J7" s="162"/>
      <c r="K7" s="162"/>
      <c r="L7" s="162"/>
      <c r="M7" s="162"/>
    </row>
    <row r="8" spans="1:13" ht="15.75" customHeight="1">
      <c r="A8" s="162"/>
      <c r="B8" s="162"/>
      <c r="C8" s="162"/>
      <c r="D8" s="162"/>
      <c r="E8" s="162"/>
      <c r="F8" s="162"/>
      <c r="G8" s="162"/>
      <c r="H8" s="162"/>
      <c r="I8" s="162"/>
      <c r="J8" s="162"/>
      <c r="K8" s="162"/>
      <c r="L8" s="162"/>
      <c r="M8" s="162"/>
    </row>
    <row r="9" spans="1:13" ht="15.75" customHeight="1">
      <c r="A9" s="162"/>
      <c r="B9" s="162"/>
      <c r="C9" s="162"/>
      <c r="D9" s="162"/>
      <c r="E9" s="162"/>
      <c r="F9" s="162"/>
      <c r="G9" s="162"/>
      <c r="H9" s="162"/>
      <c r="I9" s="162"/>
      <c r="J9" s="162"/>
      <c r="K9" s="162"/>
      <c r="L9" s="162"/>
      <c r="M9" s="162"/>
    </row>
    <row r="10" spans="1:13" ht="15.75" customHeight="1">
      <c r="A10" s="162"/>
      <c r="B10" s="162"/>
      <c r="C10" s="162"/>
      <c r="D10" s="162"/>
      <c r="E10" s="162"/>
      <c r="F10" s="162"/>
      <c r="G10" s="162"/>
      <c r="H10" s="162"/>
      <c r="I10" s="162"/>
      <c r="J10" s="162"/>
      <c r="K10" s="162"/>
      <c r="L10" s="162"/>
      <c r="M10" s="16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24"/>
  <sheetViews>
    <sheetView workbookViewId="0">
      <pane xSplit="4" ySplit="1" topLeftCell="E2" activePane="bottomRight" state="frozen"/>
      <selection pane="topRight" activeCell="E1" sqref="E1"/>
      <selection pane="bottomLeft" activeCell="A2" sqref="A2"/>
      <selection pane="bottomRight" activeCell="E2" sqref="E2"/>
    </sheetView>
  </sheetViews>
  <sheetFormatPr baseColWidth="10" defaultColWidth="14.44140625" defaultRowHeight="15.75" customHeight="1"/>
  <cols>
    <col min="1" max="1" width="3" customWidth="1"/>
    <col min="2" max="2" width="12.44140625" customWidth="1"/>
    <col min="3" max="3" width="30.6640625" hidden="1" customWidth="1"/>
    <col min="4" max="4" width="20.88671875" hidden="1" customWidth="1"/>
    <col min="5" max="5" width="13.6640625" customWidth="1"/>
    <col min="6" max="8" width="8.6640625" customWidth="1"/>
  </cols>
  <sheetData>
    <row r="1" spans="1:8" ht="15.75" customHeight="1">
      <c r="A1" s="11" t="s">
        <v>46</v>
      </c>
      <c r="B1" s="11" t="s">
        <v>47</v>
      </c>
      <c r="C1" s="11" t="s">
        <v>48</v>
      </c>
      <c r="D1" s="12" t="s">
        <v>49</v>
      </c>
      <c r="E1" s="13" t="s">
        <v>50</v>
      </c>
      <c r="F1" s="13" t="s">
        <v>51</v>
      </c>
      <c r="G1" s="13" t="s">
        <v>52</v>
      </c>
      <c r="H1" s="13" t="s">
        <v>53</v>
      </c>
    </row>
    <row r="2" spans="1:8">
      <c r="A2" s="14">
        <v>1</v>
      </c>
      <c r="B2" s="15" t="s">
        <v>54</v>
      </c>
      <c r="C2" s="15" t="s">
        <v>55</v>
      </c>
      <c r="D2" s="15" t="s">
        <v>56</v>
      </c>
      <c r="E2" s="16">
        <f t="shared" ref="E2:E24" si="0">AVERAGE(F2:H2)</f>
        <v>2.8236249999999998</v>
      </c>
      <c r="F2" s="16">
        <f>'TI 1'!U4</f>
        <v>0.8640000000000001</v>
      </c>
      <c r="G2" s="16">
        <f>'TI 2'!AD4</f>
        <v>4.7832499999999998</v>
      </c>
      <c r="H2" s="17"/>
    </row>
    <row r="3" spans="1:8">
      <c r="A3" s="14">
        <v>2</v>
      </c>
      <c r="B3" s="15" t="s">
        <v>57</v>
      </c>
      <c r="C3" s="15" t="s">
        <v>58</v>
      </c>
      <c r="D3" s="15" t="s">
        <v>59</v>
      </c>
      <c r="E3" s="16">
        <f t="shared" si="0"/>
        <v>5.4249999999999998</v>
      </c>
      <c r="F3" s="16">
        <f>'TI 1'!U5</f>
        <v>5.5</v>
      </c>
      <c r="G3" s="16">
        <f>'TI 2'!AD5</f>
        <v>5.35</v>
      </c>
      <c r="H3" s="17"/>
    </row>
    <row r="4" spans="1:8">
      <c r="A4" s="14">
        <v>3</v>
      </c>
      <c r="B4" s="15" t="s">
        <v>60</v>
      </c>
      <c r="C4" s="15" t="s">
        <v>61</v>
      </c>
      <c r="D4" s="15" t="s">
        <v>62</v>
      </c>
      <c r="E4" s="16">
        <f t="shared" si="0"/>
        <v>4.5193750000000001</v>
      </c>
      <c r="F4" s="16">
        <f>'TI 1'!U6</f>
        <v>4.4549999999999992</v>
      </c>
      <c r="G4" s="16">
        <f>'TI 2'!AD6</f>
        <v>4.5837500000000002</v>
      </c>
      <c r="H4" s="17"/>
    </row>
    <row r="5" spans="1:8">
      <c r="A5" s="14">
        <v>4</v>
      </c>
      <c r="B5" s="15" t="s">
        <v>63</v>
      </c>
      <c r="C5" s="15" t="s">
        <v>64</v>
      </c>
      <c r="D5" s="15" t="s">
        <v>65</v>
      </c>
      <c r="E5" s="16">
        <f t="shared" si="0"/>
        <v>5.4874999999999989</v>
      </c>
      <c r="F5" s="16">
        <f>'TI 1'!U7</f>
        <v>4.9899999999999993</v>
      </c>
      <c r="G5" s="16">
        <f>'TI 2'!AD7</f>
        <v>5.9849999999999994</v>
      </c>
      <c r="H5" s="17"/>
    </row>
    <row r="6" spans="1:8">
      <c r="A6" s="14">
        <v>5</v>
      </c>
      <c r="B6" s="15" t="s">
        <v>66</v>
      </c>
      <c r="C6" s="15" t="s">
        <v>67</v>
      </c>
      <c r="D6" s="15" t="s">
        <v>68</v>
      </c>
      <c r="E6" s="16">
        <f t="shared" si="0"/>
        <v>5.4249999999999998</v>
      </c>
      <c r="F6" s="16">
        <f>'TI 1'!U8</f>
        <v>5.5</v>
      </c>
      <c r="G6" s="16">
        <f>'TI 2'!AD8</f>
        <v>5.35</v>
      </c>
      <c r="H6" s="17"/>
    </row>
    <row r="7" spans="1:8">
      <c r="A7" s="14">
        <v>6</v>
      </c>
      <c r="B7" s="15" t="s">
        <v>69</v>
      </c>
      <c r="C7" s="15" t="s">
        <v>70</v>
      </c>
      <c r="D7" s="15" t="s">
        <v>71</v>
      </c>
      <c r="E7" s="16">
        <f t="shared" si="0"/>
        <v>4.3499999999999996</v>
      </c>
      <c r="F7" s="16">
        <f>'TI 1'!U9</f>
        <v>4.1900000000000004</v>
      </c>
      <c r="G7" s="16">
        <f>'TI 2'!AD9</f>
        <v>4.51</v>
      </c>
      <c r="H7" s="17"/>
    </row>
    <row r="8" spans="1:8">
      <c r="A8" s="14">
        <v>7</v>
      </c>
      <c r="B8" s="15" t="s">
        <v>28</v>
      </c>
      <c r="C8" s="15" t="s">
        <v>72</v>
      </c>
      <c r="D8" s="15" t="s">
        <v>73</v>
      </c>
      <c r="E8" s="16">
        <f t="shared" si="0"/>
        <v>3.0751500000000003</v>
      </c>
      <c r="F8" s="16">
        <f>'TI 1'!U10</f>
        <v>1.216</v>
      </c>
      <c r="G8" s="16">
        <f>'TI 2'!AD10</f>
        <v>4.9343000000000004</v>
      </c>
      <c r="H8" s="17"/>
    </row>
    <row r="9" spans="1:8">
      <c r="A9" s="14">
        <v>8</v>
      </c>
      <c r="B9" s="15" t="s">
        <v>74</v>
      </c>
      <c r="C9" s="15" t="s">
        <v>75</v>
      </c>
      <c r="D9" s="15" t="s">
        <v>76</v>
      </c>
      <c r="E9" s="16">
        <f t="shared" si="0"/>
        <v>4.49</v>
      </c>
      <c r="F9" s="16">
        <f>'TI 1'!U11</f>
        <v>4.4700000000000006</v>
      </c>
      <c r="G9" s="16">
        <f>'TI 2'!AD11</f>
        <v>4.51</v>
      </c>
      <c r="H9" s="17"/>
    </row>
    <row r="10" spans="1:8">
      <c r="A10" s="14">
        <v>9</v>
      </c>
      <c r="B10" s="15" t="s">
        <v>77</v>
      </c>
      <c r="C10" s="15" t="s">
        <v>78</v>
      </c>
      <c r="D10" s="15" t="s">
        <v>79</v>
      </c>
      <c r="E10" s="16">
        <f t="shared" si="0"/>
        <v>3.8688750000000001</v>
      </c>
      <c r="F10" s="16">
        <f>'TI 1'!U12</f>
        <v>2.70275</v>
      </c>
      <c r="G10" s="16">
        <f>'TI 2'!AD12</f>
        <v>5.0350000000000001</v>
      </c>
      <c r="H10" s="17"/>
    </row>
    <row r="11" spans="1:8">
      <c r="A11" s="14">
        <v>10</v>
      </c>
      <c r="B11" s="15" t="s">
        <v>80</v>
      </c>
      <c r="C11" s="15" t="s">
        <v>81</v>
      </c>
      <c r="D11" s="15" t="s">
        <v>82</v>
      </c>
      <c r="E11" s="16">
        <f t="shared" si="0"/>
        <v>5.4874999999999989</v>
      </c>
      <c r="F11" s="16">
        <f>'TI 1'!U13</f>
        <v>4.9899999999999993</v>
      </c>
      <c r="G11" s="16">
        <f>'TI 2'!AD13</f>
        <v>5.9849999999999994</v>
      </c>
      <c r="H11" s="17"/>
    </row>
    <row r="12" spans="1:8">
      <c r="A12" s="14">
        <v>11</v>
      </c>
      <c r="B12" s="15" t="s">
        <v>83</v>
      </c>
      <c r="C12" s="15" t="s">
        <v>84</v>
      </c>
      <c r="D12" s="15" t="s">
        <v>85</v>
      </c>
      <c r="E12" s="16">
        <f t="shared" si="0"/>
        <v>5.07</v>
      </c>
      <c r="F12" s="16">
        <f>'TI 1'!U14</f>
        <v>5.1400000000000006</v>
      </c>
      <c r="G12" s="16">
        <f>'TI 2'!AD14</f>
        <v>4.9999999999999991</v>
      </c>
      <c r="H12" s="17"/>
    </row>
    <row r="13" spans="1:8">
      <c r="A13" s="14">
        <v>12</v>
      </c>
      <c r="B13" s="15" t="s">
        <v>86</v>
      </c>
      <c r="C13" s="15" t="s">
        <v>87</v>
      </c>
      <c r="D13" s="15" t="s">
        <v>88</v>
      </c>
      <c r="E13" s="16">
        <f t="shared" si="0"/>
        <v>3.9906499999999996</v>
      </c>
      <c r="F13" s="16">
        <f>'TI 1'!U15</f>
        <v>3.5615000000000001</v>
      </c>
      <c r="G13" s="16">
        <f>'TI 2'!AD15</f>
        <v>4.4197999999999995</v>
      </c>
      <c r="H13" s="17"/>
    </row>
    <row r="14" spans="1:8">
      <c r="A14" s="14">
        <v>13</v>
      </c>
      <c r="B14" s="15" t="s">
        <v>89</v>
      </c>
      <c r="C14" s="15" t="s">
        <v>90</v>
      </c>
      <c r="D14" s="15" t="s">
        <v>91</v>
      </c>
      <c r="E14" s="16">
        <f t="shared" si="0"/>
        <v>4.7637499999999999</v>
      </c>
      <c r="F14" s="16">
        <f>'TI 1'!U16</f>
        <v>4.7024999999999988</v>
      </c>
      <c r="G14" s="16">
        <f>'TI 2'!AD16</f>
        <v>4.8250000000000002</v>
      </c>
      <c r="H14" s="17"/>
    </row>
    <row r="15" spans="1:8">
      <c r="A15" s="14">
        <v>14</v>
      </c>
      <c r="B15" s="15" t="s">
        <v>92</v>
      </c>
      <c r="C15" s="15" t="s">
        <v>93</v>
      </c>
      <c r="D15" s="15" t="s">
        <v>94</v>
      </c>
      <c r="E15" s="16">
        <f t="shared" si="0"/>
        <v>1.9550000000000001</v>
      </c>
      <c r="F15" s="16">
        <f>'TI 1'!U17</f>
        <v>0</v>
      </c>
      <c r="G15" s="16">
        <f>'TI 2'!AD17</f>
        <v>3.91</v>
      </c>
      <c r="H15" s="17"/>
    </row>
    <row r="16" spans="1:8">
      <c r="A16" s="14">
        <v>15</v>
      </c>
      <c r="B16" s="15" t="s">
        <v>95</v>
      </c>
      <c r="C16" s="15" t="s">
        <v>96</v>
      </c>
      <c r="D16" s="15" t="s">
        <v>97</v>
      </c>
      <c r="E16" s="16">
        <f t="shared" si="0"/>
        <v>4.7637499999999999</v>
      </c>
      <c r="F16" s="16">
        <f>'TI 1'!U18</f>
        <v>4.7024999999999988</v>
      </c>
      <c r="G16" s="16">
        <f>'TI 2'!AD18</f>
        <v>4.8250000000000002</v>
      </c>
      <c r="H16" s="17"/>
    </row>
    <row r="17" spans="1:8">
      <c r="A17" s="14">
        <v>16</v>
      </c>
      <c r="B17" s="15" t="s">
        <v>98</v>
      </c>
      <c r="C17" s="15" t="s">
        <v>99</v>
      </c>
      <c r="D17" s="15" t="s">
        <v>100</v>
      </c>
      <c r="E17" s="16">
        <f t="shared" si="0"/>
        <v>4.4000000000000004</v>
      </c>
      <c r="F17" s="16">
        <f>'TI 1'!U19</f>
        <v>4.2900000000000009</v>
      </c>
      <c r="G17" s="16">
        <f>'TI 2'!AD19</f>
        <v>4.51</v>
      </c>
      <c r="H17" s="17"/>
    </row>
    <row r="18" spans="1:8">
      <c r="A18" s="14">
        <v>17</v>
      </c>
      <c r="B18" s="15" t="s">
        <v>101</v>
      </c>
      <c r="C18" s="15" t="s">
        <v>102</v>
      </c>
      <c r="D18" s="15" t="s">
        <v>103</v>
      </c>
      <c r="E18" s="16">
        <f t="shared" si="0"/>
        <v>5.4249999999999998</v>
      </c>
      <c r="F18" s="16">
        <f>'TI 1'!U20</f>
        <v>5.5</v>
      </c>
      <c r="G18" s="16">
        <f>'TI 2'!AD20</f>
        <v>5.35</v>
      </c>
      <c r="H18" s="17"/>
    </row>
    <row r="19" spans="1:8">
      <c r="A19" s="14">
        <v>18</v>
      </c>
      <c r="B19" s="15" t="s">
        <v>104</v>
      </c>
      <c r="C19" s="15" t="s">
        <v>105</v>
      </c>
      <c r="D19" s="15" t="s">
        <v>106</v>
      </c>
      <c r="E19" s="16">
        <f t="shared" si="0"/>
        <v>5.4874999999999989</v>
      </c>
      <c r="F19" s="16">
        <f>'TI 1'!U21</f>
        <v>4.9899999999999993</v>
      </c>
      <c r="G19" s="16">
        <f>'TI 2'!AD21</f>
        <v>5.9849999999999994</v>
      </c>
      <c r="H19" s="17"/>
    </row>
    <row r="20" spans="1:8">
      <c r="A20" s="14">
        <v>19</v>
      </c>
      <c r="B20" s="15" t="s">
        <v>107</v>
      </c>
      <c r="C20" s="15" t="s">
        <v>108</v>
      </c>
      <c r="D20" s="15" t="s">
        <v>109</v>
      </c>
      <c r="E20" s="16">
        <f t="shared" si="0"/>
        <v>4.8369999999999997</v>
      </c>
      <c r="F20" s="16">
        <f>'TI 1'!U22</f>
        <v>4.6739999999999995</v>
      </c>
      <c r="G20" s="16">
        <f>'TI 2'!AD22</f>
        <v>4.9999999999999991</v>
      </c>
      <c r="H20" s="17"/>
    </row>
    <row r="21" spans="1:8">
      <c r="A21" s="14">
        <v>20</v>
      </c>
      <c r="B21" s="15" t="s">
        <v>110</v>
      </c>
      <c r="C21" s="15" t="s">
        <v>111</v>
      </c>
      <c r="D21" s="15" t="s">
        <v>112</v>
      </c>
      <c r="E21" s="16">
        <f t="shared" si="0"/>
        <v>3.0035000000000003</v>
      </c>
      <c r="F21" s="16">
        <f>'TI 1'!U23</f>
        <v>0.97200000000000009</v>
      </c>
      <c r="G21" s="16">
        <f>'TI 2'!AD23</f>
        <v>5.0350000000000001</v>
      </c>
      <c r="H21" s="17"/>
    </row>
    <row r="22" spans="1:8">
      <c r="A22" s="14">
        <v>21</v>
      </c>
      <c r="B22" s="15" t="s">
        <v>113</v>
      </c>
      <c r="C22" s="15" t="s">
        <v>114</v>
      </c>
      <c r="D22" s="15" t="s">
        <v>103</v>
      </c>
      <c r="E22" s="16">
        <f t="shared" si="0"/>
        <v>5.1099999999999994</v>
      </c>
      <c r="F22" s="16">
        <f>'TI 1'!U24</f>
        <v>5.2200000000000006</v>
      </c>
      <c r="G22" s="16">
        <f>'TI 2'!AD24</f>
        <v>4.9999999999999991</v>
      </c>
      <c r="H22" s="17"/>
    </row>
    <row r="23" spans="1:8">
      <c r="A23" s="14">
        <v>22</v>
      </c>
      <c r="B23" s="15" t="s">
        <v>115</v>
      </c>
      <c r="C23" s="15" t="s">
        <v>116</v>
      </c>
      <c r="D23" s="15" t="s">
        <v>117</v>
      </c>
      <c r="E23" s="16">
        <f t="shared" si="0"/>
        <v>0</v>
      </c>
      <c r="F23" s="16">
        <f>'TI 1'!U25</f>
        <v>0</v>
      </c>
      <c r="G23" s="16">
        <f>'TI 2'!AD25</f>
        <v>0</v>
      </c>
      <c r="H23" s="17"/>
    </row>
    <row r="24" spans="1:8">
      <c r="A24" s="14">
        <v>23</v>
      </c>
      <c r="B24" s="15" t="s">
        <v>118</v>
      </c>
      <c r="C24" s="15" t="s">
        <v>119</v>
      </c>
      <c r="D24" s="15" t="s">
        <v>120</v>
      </c>
      <c r="E24" s="16">
        <f t="shared" si="0"/>
        <v>5.1099999999999994</v>
      </c>
      <c r="F24" s="16">
        <f>'TI 1'!U26</f>
        <v>5.2200000000000006</v>
      </c>
      <c r="G24" s="16">
        <f>'TI 2'!AD26</f>
        <v>4.9999999999999991</v>
      </c>
      <c r="H24" s="1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L30"/>
  <sheetViews>
    <sheetView workbookViewId="0">
      <pane xSplit="4" ySplit="3" topLeftCell="E4" activePane="bottomRight" state="frozen"/>
      <selection pane="topRight" activeCell="E1" sqref="E1"/>
      <selection pane="bottomLeft" activeCell="A4" sqref="A4"/>
      <selection pane="bottomRight" activeCell="E4" sqref="E4"/>
    </sheetView>
  </sheetViews>
  <sheetFormatPr baseColWidth="10" defaultColWidth="14.44140625" defaultRowHeight="15.75" customHeight="1"/>
  <cols>
    <col min="1" max="1" width="5.5546875" customWidth="1"/>
    <col min="2" max="2" width="12.88671875" customWidth="1"/>
    <col min="3" max="3" width="27.109375" customWidth="1"/>
    <col min="4" max="4" width="21.33203125" customWidth="1"/>
    <col min="6" max="6" width="38.88671875" customWidth="1"/>
    <col min="7" max="7" width="15.88671875" customWidth="1"/>
    <col min="8" max="8" width="26.109375" customWidth="1"/>
    <col min="10" max="10" width="28.6640625" customWidth="1"/>
  </cols>
  <sheetData>
    <row r="1" spans="1:12" ht="15.75" customHeight="1">
      <c r="A1" s="26"/>
      <c r="B1" s="26"/>
      <c r="C1" s="26"/>
      <c r="D1" s="26"/>
      <c r="E1" s="324"/>
      <c r="F1" s="324"/>
      <c r="I1" s="324"/>
      <c r="J1" s="324"/>
    </row>
    <row r="2" spans="1:12" ht="15.75" customHeight="1">
      <c r="A2" s="26"/>
      <c r="B2" s="26"/>
      <c r="C2" s="26"/>
      <c r="D2" s="26"/>
      <c r="E2" s="355" t="str">
        <f>RúbricaSeg3!C5</f>
        <v>Análisis de complejidad temporal</v>
      </c>
      <c r="F2" s="324"/>
      <c r="G2" s="355" t="str">
        <f>RúbricaSeg3!C7</f>
        <v>Prueba de cota superior</v>
      </c>
      <c r="H2" s="324"/>
      <c r="I2" s="355" t="str">
        <f>RúbricaSeg3!C6</f>
        <v>Análisis de complejidad espacial</v>
      </c>
      <c r="J2" s="324"/>
      <c r="K2" s="176" t="s">
        <v>141</v>
      </c>
      <c r="L2" s="150"/>
    </row>
    <row r="3" spans="1:12" ht="15.75" customHeight="1">
      <c r="A3" s="37" t="s">
        <v>46</v>
      </c>
      <c r="B3" s="37" t="s">
        <v>47</v>
      </c>
      <c r="C3" s="37" t="s">
        <v>48</v>
      </c>
      <c r="D3" s="37" t="s">
        <v>49</v>
      </c>
      <c r="E3" s="359">
        <v>0.4</v>
      </c>
      <c r="F3" s="324"/>
      <c r="G3" s="359">
        <v>0.3</v>
      </c>
      <c r="H3" s="324"/>
      <c r="I3" s="359">
        <v>0.3</v>
      </c>
      <c r="J3" s="324"/>
      <c r="K3" s="177">
        <v>1</v>
      </c>
      <c r="L3" s="150"/>
    </row>
    <row r="4" spans="1:12" ht="15.75" customHeight="1">
      <c r="A4" s="170">
        <v>1</v>
      </c>
      <c r="B4" s="171" t="s">
        <v>305</v>
      </c>
      <c r="C4" s="171" t="s">
        <v>306</v>
      </c>
      <c r="D4" s="171" t="s">
        <v>307</v>
      </c>
      <c r="E4" s="178">
        <v>5</v>
      </c>
      <c r="F4" s="179" t="str">
        <f>IF(E4="","",IF(OR(E4&gt;5,E4&lt;0),"CALIFICACIÓN NO VÁLIDA",IF(E4&gt;=4.5,RúbricaSeg3!$D$5,IF(E4&gt;=3.8,RúbricaSeg3!$E$5,IF(E4&gt;=3,RúbricaSeg3!$F$5,IF(E4&gt;=1,RúbricaSeg3!$G$5,RúbricaSeg3!$H$5))))))</f>
        <v>Lleva a cabo de manera precisa y formal el análisis de complejidad temporal del algoritmo presentado, incluyendo análisis de cada línea de código indicando la cantidad de veces que se repite y el procedimiento formal para llegar a la función lo cual implica la suma de los valores calculados para cada línea. Describe el tiempo del algoritmo en términos del tamaño de la entrada y su expresión final está en notación asintótica ajustada a la función resultante del análisis.</v>
      </c>
      <c r="G4" s="180">
        <v>5</v>
      </c>
      <c r="H4" s="179" t="str">
        <f>IF(G4="","",IF(OR(G4&gt;5,G4&lt;0),"CALIFICACIÓN NO VÁLIDA",IF(G4&gt;=4.5,RúbricaSeg3!$D$7,IF(G4&gt;=3.8,RúbricaSeg3!$E$7,IF(G4&gt;=3,RúbricaSeg3!$F$7,IF(G4&gt;=1,RúbricaSeg3!$G$7,RúbricaSeg3!$H$7))))))</f>
        <v>Lleva a cabo de manera precisa y correcta la prueba de cota superior, encontrando unas constantes c y n0 adecuadas y justificando su procedimiento.</v>
      </c>
      <c r="I4" s="181">
        <v>5</v>
      </c>
      <c r="J4" s="179" t="str">
        <f>IF(I4="","",IF(OR(I4&gt;5,I4&lt;0),"CALIFICACIÓN NO VÁLIDA",IF(I4&gt;=4.5,RúbricaSeg3!$D$6,IF(I4&gt;=3.8,RúbricaSeg3!$E$6,IF(I4&gt;=3,RúbricaSeg3!$F$6,IF(I4&gt;=1,RúbricaSeg3!$G$6,RúbricaSeg3!$H$6))))))</f>
        <v>Realiza un inventario de todas las estructuras de datos incluyendo todas las variables utilizadas por el algoritmo indicando el tamaño de cada una en términos de la cantidad de elementos atómicos que almacena y obteniendo finalmente una expresión en notación asintótica del espacio adicional utilizado</v>
      </c>
      <c r="K4" s="182">
        <f t="shared" ref="K4:K30" si="0">E4*$E$3+G4*$G$3+I4*$I$3</f>
        <v>5</v>
      </c>
    </row>
    <row r="5" spans="1:12" ht="15.75" customHeight="1">
      <c r="A5" s="170">
        <v>2</v>
      </c>
      <c r="B5" s="171" t="s">
        <v>308</v>
      </c>
      <c r="C5" s="171" t="s">
        <v>309</v>
      </c>
      <c r="D5" s="171" t="s">
        <v>310</v>
      </c>
      <c r="E5" s="178">
        <v>5</v>
      </c>
      <c r="F5" s="179" t="str">
        <f>IF(E5="","",IF(OR(E5&gt;5,E5&lt;0),"CALIFICACIÓN NO VÁLIDA",IF(E5&gt;=4.5,RúbricaSeg3!$D$5,IF(E5&gt;=3.8,RúbricaSeg3!$E$5,IF(E5&gt;=3,RúbricaSeg3!$F$5,IF(E5&gt;=1,RúbricaSeg3!$G$5,RúbricaSeg3!$H$5))))))</f>
        <v>Lleva a cabo de manera precisa y formal el análisis de complejidad temporal del algoritmo presentado, incluyendo análisis de cada línea de código indicando la cantidad de veces que se repite y el procedimiento formal para llegar a la función lo cual implica la suma de los valores calculados para cada línea. Describe el tiempo del algoritmo en términos del tamaño de la entrada y su expresión final está en notación asintótica ajustada a la función resultante del análisis.</v>
      </c>
      <c r="G5" s="180">
        <v>4.4000000000000004</v>
      </c>
      <c r="H5" s="179" t="str">
        <f>IF(G5="","",IF(OR(G5&gt;5,G5&lt;0),"CALIFICACIÓN NO VÁLIDA",IF(G5&gt;=4.5,RúbricaSeg3!$D$7,IF(G5&gt;=3.8,RúbricaSeg3!$E$7,IF(G5&gt;=3,RúbricaSeg3!$F$7,IF(G5&gt;=1,RúbricaSeg3!$G$7,RúbricaSeg3!$H$7))))))</f>
        <v>Lleva a cabo la prueba de cota superior, encontrando unas constantes c y n0 adecuadas pero no justifica totalmente su procedimiento.</v>
      </c>
      <c r="I5" s="181">
        <v>5</v>
      </c>
      <c r="J5" s="179" t="str">
        <f>IF(I5="","",IF(OR(I5&gt;5,I5&lt;0),"CALIFICACIÓN NO VÁLIDA",IF(I5&gt;=4.5,RúbricaSeg3!$D$6,IF(I5&gt;=3.8,RúbricaSeg3!$E$6,IF(I5&gt;=3,RúbricaSeg3!$F$6,IF(I5&gt;=1,RúbricaSeg3!$G$6,RúbricaSeg3!$H$6))))))</f>
        <v>Realiza un inventario de todas las estructuras de datos incluyendo todas las variables utilizadas por el algoritmo indicando el tamaño de cada una en términos de la cantidad de elementos atómicos que almacena y obteniendo finalmente una expresión en notación asintótica del espacio adicional utilizado</v>
      </c>
      <c r="K5" s="182">
        <f t="shared" si="0"/>
        <v>4.82</v>
      </c>
    </row>
    <row r="6" spans="1:12" ht="15.75" customHeight="1">
      <c r="A6" s="170">
        <v>3</v>
      </c>
      <c r="B6" s="171" t="s">
        <v>311</v>
      </c>
      <c r="C6" s="171" t="s">
        <v>312</v>
      </c>
      <c r="D6" s="171" t="s">
        <v>313</v>
      </c>
      <c r="E6" s="178">
        <v>5</v>
      </c>
      <c r="F6" s="179" t="str">
        <f>IF(E6="","",IF(OR(E6&gt;5,E6&lt;0),"CALIFICACIÓN NO VÁLIDA",IF(E6&gt;=4.5,RúbricaSeg3!$D$5,IF(E6&gt;=3.8,RúbricaSeg3!$E$5,IF(E6&gt;=3,RúbricaSeg3!$F$5,IF(E6&gt;=1,RúbricaSeg3!$G$5,RúbricaSeg3!$H$5))))))</f>
        <v>Lleva a cabo de manera precisa y formal el análisis de complejidad temporal del algoritmo presentado, incluyendo análisis de cada línea de código indicando la cantidad de veces que se repite y el procedimiento formal para llegar a la función lo cual implica la suma de los valores calculados para cada línea. Describe el tiempo del algoritmo en términos del tamaño de la entrada y su expresión final está en notación asintótica ajustada a la función resultante del análisis.</v>
      </c>
      <c r="G6" s="180">
        <v>5</v>
      </c>
      <c r="H6" s="179" t="str">
        <f>IF(G6="","",IF(OR(G6&gt;5,G6&lt;0),"CALIFICACIÓN NO VÁLIDA",IF(G6&gt;=4.5,RúbricaSeg3!$D$7,IF(G6&gt;=3.8,RúbricaSeg3!$E$7,IF(G6&gt;=3,RúbricaSeg3!$F$7,IF(G6&gt;=1,RúbricaSeg3!$G$7,RúbricaSeg3!$H$7))))))</f>
        <v>Lleva a cabo de manera precisa y correcta la prueba de cota superior, encontrando unas constantes c y n0 adecuadas y justificando su procedimiento.</v>
      </c>
      <c r="I6" s="181">
        <v>1</v>
      </c>
      <c r="J6" s="179" t="str">
        <f>IF(I6="","",IF(OR(I6&gt;5,I6&lt;0),"CALIFICACIÓN NO VÁLIDA",IF(I6&gt;=4.5,RúbricaSeg3!$D$6,IF(I6&gt;=3.8,RúbricaSeg3!$E$6,IF(I6&gt;=3,RúbricaSeg3!$F$6,IF(I6&gt;=1,RúbricaSeg3!$G$6,RúbricaSeg3!$H$6))))))</f>
        <v>Realiza un inventario de al menos el 25% las estructuras de datos incluyendo las variables utilizadas por el algoritmo indicando el tamaño de cada una en términos de la cantidad de elementos atómicos que almacena</v>
      </c>
      <c r="K6" s="182">
        <f t="shared" si="0"/>
        <v>3.8</v>
      </c>
    </row>
    <row r="7" spans="1:12" ht="15.75" customHeight="1">
      <c r="A7" s="170">
        <v>4</v>
      </c>
      <c r="B7" s="171" t="s">
        <v>314</v>
      </c>
      <c r="C7" s="171" t="s">
        <v>315</v>
      </c>
      <c r="D7" s="171" t="s">
        <v>316</v>
      </c>
      <c r="E7" s="178">
        <v>5</v>
      </c>
      <c r="F7" s="179" t="str">
        <f>IF(E7="","",IF(OR(E7&gt;5,E7&lt;0),"CALIFICACIÓN NO VÁLIDA",IF(E7&gt;=4.5,RúbricaSeg3!$D$5,IF(E7&gt;=3.8,RúbricaSeg3!$E$5,IF(E7&gt;=3,RúbricaSeg3!$F$5,IF(E7&gt;=1,RúbricaSeg3!$G$5,RúbricaSeg3!$H$5))))))</f>
        <v>Lleva a cabo de manera precisa y formal el análisis de complejidad temporal del algoritmo presentado, incluyendo análisis de cada línea de código indicando la cantidad de veces que se repite y el procedimiento formal para llegar a la función lo cual implica la suma de los valores calculados para cada línea. Describe el tiempo del algoritmo en términos del tamaño de la entrada y su expresión final está en notación asintótica ajustada a la función resultante del análisis.</v>
      </c>
      <c r="G7" s="180">
        <v>3.7</v>
      </c>
      <c r="H7" s="179" t="str">
        <f>IF(G7="","",IF(OR(G7&gt;5,G7&lt;0),"CALIFICACIÓN NO VÁLIDA",IF(G7&gt;=4.5,RúbricaSeg3!$D$7,IF(G7&gt;=3.8,RúbricaSeg3!$E$7,IF(G7&gt;=3,RúbricaSeg3!$F$7,IF(G7&gt;=1,RúbricaSeg3!$G$7,RúbricaSeg3!$H$7))))))</f>
        <v>Lleva a cabo la prueba de cota superior, encontrando unas constantes c y n0 adecuadas pero no justifica su procedimiento o dicha justificación es incorrecta.</v>
      </c>
      <c r="I7" s="181">
        <v>1.3</v>
      </c>
      <c r="J7" s="179" t="str">
        <f>IF(I7="","",IF(OR(I7&gt;5,I7&lt;0),"CALIFICACIÓN NO VÁLIDA",IF(I7&gt;=4.5,RúbricaSeg3!$D$6,IF(I7&gt;=3.8,RúbricaSeg3!$E$6,IF(I7&gt;=3,RúbricaSeg3!$F$6,IF(I7&gt;=1,RúbricaSeg3!$G$6,RúbricaSeg3!$H$6))))))</f>
        <v>Realiza un inventario de al menos el 25% las estructuras de datos incluyendo las variables utilizadas por el algoritmo indicando el tamaño de cada una en términos de la cantidad de elementos atómicos que almacena</v>
      </c>
      <c r="K7" s="182">
        <f t="shared" si="0"/>
        <v>3.5000000000000004</v>
      </c>
    </row>
    <row r="8" spans="1:12" ht="15.75" customHeight="1">
      <c r="A8" s="170">
        <v>5</v>
      </c>
      <c r="B8" s="171" t="s">
        <v>317</v>
      </c>
      <c r="C8" s="171" t="s">
        <v>318</v>
      </c>
      <c r="D8" s="171" t="s">
        <v>319</v>
      </c>
      <c r="E8" s="178">
        <v>5</v>
      </c>
      <c r="F8" s="179" t="str">
        <f>IF(E8="","",IF(OR(E8&gt;5,E8&lt;0),"CALIFICACIÓN NO VÁLIDA",IF(E8&gt;=4.5,RúbricaSeg3!$D$5,IF(E8&gt;=3.8,RúbricaSeg3!$E$5,IF(E8&gt;=3,RúbricaSeg3!$F$5,IF(E8&gt;=1,RúbricaSeg3!$G$5,RúbricaSeg3!$H$5))))))</f>
        <v>Lleva a cabo de manera precisa y formal el análisis de complejidad temporal del algoritmo presentado, incluyendo análisis de cada línea de código indicando la cantidad de veces que se repite y el procedimiento formal para llegar a la función lo cual implica la suma de los valores calculados para cada línea. Describe el tiempo del algoritmo en términos del tamaño de la entrada y su expresión final está en notación asintótica ajustada a la función resultante del análisis.</v>
      </c>
      <c r="G8" s="180">
        <v>5</v>
      </c>
      <c r="H8" s="179" t="str">
        <f>IF(G8="","",IF(OR(G8&gt;5,G8&lt;0),"CALIFICACIÓN NO VÁLIDA",IF(G8&gt;=4.5,RúbricaSeg3!$D$7,IF(G8&gt;=3.8,RúbricaSeg3!$E$7,IF(G8&gt;=3,RúbricaSeg3!$F$7,IF(G8&gt;=1,RúbricaSeg3!$G$7,RúbricaSeg3!$H$7))))))</f>
        <v>Lleva a cabo de manera precisa y correcta la prueba de cota superior, encontrando unas constantes c y n0 adecuadas y justificando su procedimiento.</v>
      </c>
      <c r="I8" s="181">
        <v>5</v>
      </c>
      <c r="J8" s="179" t="str">
        <f>IF(I8="","",IF(OR(I8&gt;5,I8&lt;0),"CALIFICACIÓN NO VÁLIDA",IF(I8&gt;=4.5,RúbricaSeg3!$D$6,IF(I8&gt;=3.8,RúbricaSeg3!$E$6,IF(I8&gt;=3,RúbricaSeg3!$F$6,IF(I8&gt;=1,RúbricaSeg3!$G$6,RúbricaSeg3!$H$6))))))</f>
        <v>Realiza un inventario de todas las estructuras de datos incluyendo todas las variables utilizadas por el algoritmo indicando el tamaño de cada una en términos de la cantidad de elementos atómicos que almacena y obteniendo finalmente una expresión en notación asintótica del espacio adicional utilizado</v>
      </c>
      <c r="K8" s="182">
        <f t="shared" si="0"/>
        <v>5</v>
      </c>
    </row>
    <row r="9" spans="1:12" ht="15.75" customHeight="1">
      <c r="A9" s="170">
        <v>6</v>
      </c>
      <c r="B9" s="171" t="s">
        <v>320</v>
      </c>
      <c r="C9" s="171" t="s">
        <v>321</v>
      </c>
      <c r="D9" s="171" t="s">
        <v>322</v>
      </c>
      <c r="E9" s="178">
        <v>4.4000000000000004</v>
      </c>
      <c r="F9" s="179" t="str">
        <f>IF(E9="","",IF(OR(E9&gt;5,E9&lt;0),"CALIFICACIÓN NO VÁLIDA",IF(E9&gt;=4.5,RúbricaSeg3!$D$5,IF(E9&gt;=3.8,RúbricaSeg3!$E$5,IF(E9&gt;=3,RúbricaSeg3!$F$5,IF(E9&gt;=1,RúbricaSeg3!$G$5,RúbricaSeg3!$H$5))))))</f>
        <v>Lleva a cabo de manera formal el análisis de complejidad temporal del algoritmo presentado, incluyendo análisis de cada línea de código indicando la cantidad de veces que se repite de forma precisa para al menos el 75% de las líneas y el procedimiento para llegar a la función lo cual implica la suma de los valores calculados para cada línea. Describe el tiempo del algoritmo en términos del tamaño de la entrada y su expresión final está en notación asintótica ajustada a la función resultante del análisis.</v>
      </c>
      <c r="G9" s="180">
        <v>1</v>
      </c>
      <c r="H9" s="179" t="str">
        <f>IF(G9="","",IF(OR(G9&gt;5,G9&lt;0),"CALIFICACIÓN NO VÁLIDA",IF(G9&gt;=4.5,RúbricaSeg3!$D$7,IF(G9&gt;=3.8,RúbricaSeg3!$E$7,IF(G9&gt;=3,RúbricaSeg3!$F$7,IF(G9&gt;=1,RúbricaSeg3!$G$7,RúbricaSeg3!$H$7))))))</f>
        <v>Lleva a cabo la prueba de cota superior, encontrando una de las dos constantes.</v>
      </c>
      <c r="I9" s="181">
        <v>4.4000000000000004</v>
      </c>
      <c r="J9" s="179" t="str">
        <f>IF(I9="","",IF(OR(I9&gt;5,I9&lt;0),"CALIFICACIÓN NO VÁLIDA",IF(I9&gt;=4.5,RúbricaSeg3!$D$6,IF(I9&gt;=3.8,RúbricaSeg3!$E$6,IF(I9&gt;=3,RúbricaSeg3!$F$6,IF(I9&gt;=1,RúbricaSeg3!$G$6,RúbricaSeg3!$H$6))))))</f>
        <v>Realiza un inventario de al menos el 75% las estructuras de datos incluyendo las variables utilizadas por el algoritmo indicando el tamaño de cada una en términos de la cantidad de elementos atómicos que almacena y obteniendo finalmente una expresión en notación asintótica del espacio adicional utilizado</v>
      </c>
      <c r="K9" s="182">
        <f t="shared" si="0"/>
        <v>3.38</v>
      </c>
    </row>
    <row r="10" spans="1:12" ht="15.75" customHeight="1">
      <c r="A10" s="170">
        <v>7</v>
      </c>
      <c r="B10" s="171" t="s">
        <v>323</v>
      </c>
      <c r="C10" s="171" t="s">
        <v>324</v>
      </c>
      <c r="D10" s="171" t="s">
        <v>325</v>
      </c>
      <c r="E10" s="178">
        <v>5</v>
      </c>
      <c r="F10" s="179" t="str">
        <f>IF(E10="","",IF(OR(E10&gt;5,E10&lt;0),"CALIFICACIÓN NO VÁLIDA",IF(E10&gt;=4.5,RúbricaSeg3!$D$5,IF(E10&gt;=3.8,RúbricaSeg3!$E$5,IF(E10&gt;=3,RúbricaSeg3!$F$5,IF(E10&gt;=1,RúbricaSeg3!$G$5,RúbricaSeg3!$H$5))))))</f>
        <v>Lleva a cabo de manera precisa y formal el análisis de complejidad temporal del algoritmo presentado, incluyendo análisis de cada línea de código indicando la cantidad de veces que se repite y el procedimiento formal para llegar a la función lo cual implica la suma de los valores calculados para cada línea. Describe el tiempo del algoritmo en términos del tamaño de la entrada y su expresión final está en notación asintótica ajustada a la función resultante del análisis.</v>
      </c>
      <c r="G10" s="180">
        <v>5</v>
      </c>
      <c r="H10" s="179" t="str">
        <f>IF(G10="","",IF(OR(G10&gt;5,G10&lt;0),"CALIFICACIÓN NO VÁLIDA",IF(G10&gt;=4.5,RúbricaSeg3!$D$7,IF(G10&gt;=3.8,RúbricaSeg3!$E$7,IF(G10&gt;=3,RúbricaSeg3!$F$7,IF(G10&gt;=1,RúbricaSeg3!$G$7,RúbricaSeg3!$H$7))))))</f>
        <v>Lleva a cabo de manera precisa y correcta la prueba de cota superior, encontrando unas constantes c y n0 adecuadas y justificando su procedimiento.</v>
      </c>
      <c r="I10" s="181">
        <v>5</v>
      </c>
      <c r="J10" s="179" t="str">
        <f>IF(I10="","",IF(OR(I10&gt;5,I10&lt;0),"CALIFICACIÓN NO VÁLIDA",IF(I10&gt;=4.5,RúbricaSeg3!$D$6,IF(I10&gt;=3.8,RúbricaSeg3!$E$6,IF(I10&gt;=3,RúbricaSeg3!$F$6,IF(I10&gt;=1,RúbricaSeg3!$G$6,RúbricaSeg3!$H$6))))))</f>
        <v>Realiza un inventario de todas las estructuras de datos incluyendo todas las variables utilizadas por el algoritmo indicando el tamaño de cada una en términos de la cantidad de elementos atómicos que almacena y obteniendo finalmente una expresión en notación asintótica del espacio adicional utilizado</v>
      </c>
      <c r="K10" s="182">
        <f t="shared" si="0"/>
        <v>5</v>
      </c>
    </row>
    <row r="11" spans="1:12" ht="15.75" customHeight="1">
      <c r="A11" s="170">
        <v>8</v>
      </c>
      <c r="B11" s="171" t="s">
        <v>326</v>
      </c>
      <c r="C11" s="171" t="s">
        <v>327</v>
      </c>
      <c r="D11" s="171" t="s">
        <v>328</v>
      </c>
      <c r="E11" s="178">
        <v>5</v>
      </c>
      <c r="F11" s="179" t="str">
        <f>IF(E11="","",IF(OR(E11&gt;5,E11&lt;0),"CALIFICACIÓN NO VÁLIDA",IF(E11&gt;=4.5,RúbricaSeg3!$D$5,IF(E11&gt;=3.8,RúbricaSeg3!$E$5,IF(E11&gt;=3,RúbricaSeg3!$F$5,IF(E11&gt;=1,RúbricaSeg3!$G$5,RúbricaSeg3!$H$5))))))</f>
        <v>Lleva a cabo de manera precisa y formal el análisis de complejidad temporal del algoritmo presentado, incluyendo análisis de cada línea de código indicando la cantidad de veces que se repite y el procedimiento formal para llegar a la función lo cual implica la suma de los valores calculados para cada línea. Describe el tiempo del algoritmo en términos del tamaño de la entrada y su expresión final está en notación asintótica ajustada a la función resultante del análisis.</v>
      </c>
      <c r="G11" s="180">
        <v>5</v>
      </c>
      <c r="H11" s="179" t="str">
        <f>IF(G11="","",IF(OR(G11&gt;5,G11&lt;0),"CALIFICACIÓN NO VÁLIDA",IF(G11&gt;=4.5,RúbricaSeg3!$D$7,IF(G11&gt;=3.8,RúbricaSeg3!$E$7,IF(G11&gt;=3,RúbricaSeg3!$F$7,IF(G11&gt;=1,RúbricaSeg3!$G$7,RúbricaSeg3!$H$7))))))</f>
        <v>Lleva a cabo de manera precisa y correcta la prueba de cota superior, encontrando unas constantes c y n0 adecuadas y justificando su procedimiento.</v>
      </c>
      <c r="I11" s="181">
        <v>5</v>
      </c>
      <c r="J11" s="179" t="str">
        <f>IF(I11="","",IF(OR(I11&gt;5,I11&lt;0),"CALIFICACIÓN NO VÁLIDA",IF(I11&gt;=4.5,RúbricaSeg3!$D$6,IF(I11&gt;=3.8,RúbricaSeg3!$E$6,IF(I11&gt;=3,RúbricaSeg3!$F$6,IF(I11&gt;=1,RúbricaSeg3!$G$6,RúbricaSeg3!$H$6))))))</f>
        <v>Realiza un inventario de todas las estructuras de datos incluyendo todas las variables utilizadas por el algoritmo indicando el tamaño de cada una en términos de la cantidad de elementos atómicos que almacena y obteniendo finalmente una expresión en notación asintótica del espacio adicional utilizado</v>
      </c>
      <c r="K11" s="182">
        <f t="shared" si="0"/>
        <v>5</v>
      </c>
    </row>
    <row r="12" spans="1:12" ht="15.75" customHeight="1">
      <c r="A12" s="170">
        <v>9</v>
      </c>
      <c r="B12" s="171" t="s">
        <v>329</v>
      </c>
      <c r="C12" s="171" t="s">
        <v>330</v>
      </c>
      <c r="D12" s="171" t="s">
        <v>331</v>
      </c>
      <c r="E12" s="178">
        <v>5</v>
      </c>
      <c r="F12" s="179" t="str">
        <f>IF(E12="","",IF(OR(E12&gt;5,E12&lt;0),"CALIFICACIÓN NO VÁLIDA",IF(E12&gt;=4.5,RúbricaSeg3!$D$5,IF(E12&gt;=3.8,RúbricaSeg3!$E$5,IF(E12&gt;=3,RúbricaSeg3!$F$5,IF(E12&gt;=1,RúbricaSeg3!$G$5,RúbricaSeg3!$H$5))))))</f>
        <v>Lleva a cabo de manera precisa y formal el análisis de complejidad temporal del algoritmo presentado, incluyendo análisis de cada línea de código indicando la cantidad de veces que se repite y el procedimiento formal para llegar a la función lo cual implica la suma de los valores calculados para cada línea. Describe el tiempo del algoritmo en términos del tamaño de la entrada y su expresión final está en notación asintótica ajustada a la función resultante del análisis.</v>
      </c>
      <c r="G12" s="180">
        <v>0</v>
      </c>
      <c r="H12" s="179" t="str">
        <f>IF(G12="","",IF(OR(G12&gt;5,G12&lt;0),"CALIFICACIÓN NO VÁLIDA",IF(G12&gt;=4.5,RúbricaSeg3!$D$7,IF(G12&gt;=3.8,RúbricaSeg3!$E$7,IF(G12&gt;=3,RúbricaSeg3!$F$7,IF(G12&gt;=1,RúbricaSeg3!$G$7,RúbricaSeg3!$H$7))))))</f>
        <v>No lleva a cabo la prueba de cota superior.</v>
      </c>
      <c r="I12" s="181">
        <v>0</v>
      </c>
      <c r="J12" s="179" t="str">
        <f>IF(I12="","",IF(OR(I12&gt;5,I12&lt;0),"CALIFICACIÓN NO VÁLIDA",IF(I12&gt;=4.5,RúbricaSeg3!$D$6,IF(I12&gt;=3.8,RúbricaSeg3!$E$6,IF(I12&gt;=3,RúbricaSeg3!$F$6,IF(I12&gt;=1,RúbricaSeg3!$G$6,RúbricaSeg3!$H$6))))))</f>
        <v>No presenta el análisis de complejidad espacial del algoritmo o el inventario incluye menos del 25% de las estructuras de datos</v>
      </c>
      <c r="K12" s="182">
        <f t="shared" si="0"/>
        <v>2</v>
      </c>
    </row>
    <row r="13" spans="1:12" ht="15.75" customHeight="1">
      <c r="A13" s="170">
        <v>10</v>
      </c>
      <c r="B13" s="171" t="s">
        <v>25</v>
      </c>
      <c r="C13" s="171" t="s">
        <v>332</v>
      </c>
      <c r="D13" s="171" t="s">
        <v>333</v>
      </c>
      <c r="E13" s="178">
        <v>4.4000000000000004</v>
      </c>
      <c r="F13" s="179" t="str">
        <f>IF(E13="","",IF(OR(E13&gt;5,E13&lt;0),"CALIFICACIÓN NO VÁLIDA",IF(E13&gt;=4.5,RúbricaSeg3!$D$5,IF(E13&gt;=3.8,RúbricaSeg3!$E$5,IF(E13&gt;=3,RúbricaSeg3!$F$5,IF(E13&gt;=1,RúbricaSeg3!$G$5,RúbricaSeg3!$H$5))))))</f>
        <v>Lleva a cabo de manera formal el análisis de complejidad temporal del algoritmo presentado, incluyendo análisis de cada línea de código indicando la cantidad de veces que se repite de forma precisa para al menos el 75% de las líneas y el procedimiento para llegar a la función lo cual implica la suma de los valores calculados para cada línea. Describe el tiempo del algoritmo en términos del tamaño de la entrada y su expresión final está en notación asintótica ajustada a la función resultante del análisis.</v>
      </c>
      <c r="G13" s="180">
        <v>0</v>
      </c>
      <c r="H13" s="179" t="str">
        <f>IF(G13="","",IF(OR(G13&gt;5,G13&lt;0),"CALIFICACIÓN NO VÁLIDA",IF(G13&gt;=4.5,RúbricaSeg3!$D$7,IF(G13&gt;=3.8,RúbricaSeg3!$E$7,IF(G13&gt;=3,RúbricaSeg3!$F$7,IF(G13&gt;=1,RúbricaSeg3!$G$7,RúbricaSeg3!$H$7))))))</f>
        <v>No lleva a cabo la prueba de cota superior.</v>
      </c>
      <c r="I13" s="181">
        <v>4.4000000000000004</v>
      </c>
      <c r="J13" s="179" t="str">
        <f>IF(I13="","",IF(OR(I13&gt;5,I13&lt;0),"CALIFICACIÓN NO VÁLIDA",IF(I13&gt;=4.5,RúbricaSeg3!$D$6,IF(I13&gt;=3.8,RúbricaSeg3!$E$6,IF(I13&gt;=3,RúbricaSeg3!$F$6,IF(I13&gt;=1,RúbricaSeg3!$G$6,RúbricaSeg3!$H$6))))))</f>
        <v>Realiza un inventario de al menos el 75% las estructuras de datos incluyendo las variables utilizadas por el algoritmo indicando el tamaño de cada una en términos de la cantidad de elementos atómicos que almacena y obteniendo finalmente una expresión en notación asintótica del espacio adicional utilizado</v>
      </c>
      <c r="K13" s="182">
        <f t="shared" si="0"/>
        <v>3.08</v>
      </c>
    </row>
    <row r="14" spans="1:12" ht="15.75" customHeight="1">
      <c r="A14" s="170">
        <v>11</v>
      </c>
      <c r="B14" s="171" t="s">
        <v>334</v>
      </c>
      <c r="C14" s="171" t="s">
        <v>335</v>
      </c>
      <c r="D14" s="171" t="s">
        <v>336</v>
      </c>
      <c r="E14" s="178">
        <v>5</v>
      </c>
      <c r="F14" s="179" t="str">
        <f>IF(E14="","",IF(OR(E14&gt;5,E14&lt;0),"CALIFICACIÓN NO VÁLIDA",IF(E14&gt;=4.5,RúbricaSeg3!$D$5,IF(E14&gt;=3.8,RúbricaSeg3!$E$5,IF(E14&gt;=3,RúbricaSeg3!$F$5,IF(E14&gt;=1,RúbricaSeg3!$G$5,RúbricaSeg3!$H$5))))))</f>
        <v>Lleva a cabo de manera precisa y formal el análisis de complejidad temporal del algoritmo presentado, incluyendo análisis de cada línea de código indicando la cantidad de veces que se repite y el procedimiento formal para llegar a la función lo cual implica la suma de los valores calculados para cada línea. Describe el tiempo del algoritmo en términos del tamaño de la entrada y su expresión final está en notación asintótica ajustada a la función resultante del análisis.</v>
      </c>
      <c r="G14" s="180">
        <v>0</v>
      </c>
      <c r="H14" s="179" t="str">
        <f>IF(G14="","",IF(OR(G14&gt;5,G14&lt;0),"CALIFICACIÓN NO VÁLIDA",IF(G14&gt;=4.5,RúbricaSeg3!$D$7,IF(G14&gt;=3.8,RúbricaSeg3!$E$7,IF(G14&gt;=3,RúbricaSeg3!$F$7,IF(G14&gt;=1,RúbricaSeg3!$G$7,RúbricaSeg3!$H$7))))))</f>
        <v>No lleva a cabo la prueba de cota superior.</v>
      </c>
      <c r="I14" s="181">
        <v>1.5</v>
      </c>
      <c r="J14" s="179" t="str">
        <f>IF(I14="","",IF(OR(I14&gt;5,I14&lt;0),"CALIFICACIÓN NO VÁLIDA",IF(I14&gt;=4.5,RúbricaSeg3!$D$6,IF(I14&gt;=3.8,RúbricaSeg3!$E$6,IF(I14&gt;=3,RúbricaSeg3!$F$6,IF(I14&gt;=1,RúbricaSeg3!$G$6,RúbricaSeg3!$H$6))))))</f>
        <v>Realiza un inventario de al menos el 25% las estructuras de datos incluyendo las variables utilizadas por el algoritmo indicando el tamaño de cada una en términos de la cantidad de elementos atómicos que almacena</v>
      </c>
      <c r="K14" s="182">
        <f t="shared" si="0"/>
        <v>2.4500000000000002</v>
      </c>
    </row>
    <row r="15" spans="1:12" ht="15.75" customHeight="1">
      <c r="A15" s="170">
        <v>12</v>
      </c>
      <c r="B15" s="171" t="s">
        <v>337</v>
      </c>
      <c r="C15" s="171" t="s">
        <v>338</v>
      </c>
      <c r="D15" s="171" t="s">
        <v>339</v>
      </c>
      <c r="E15" s="178">
        <v>4</v>
      </c>
      <c r="F15" s="179" t="str">
        <f>IF(E15="","",IF(OR(E15&gt;5,E15&lt;0),"CALIFICACIÓN NO VÁLIDA",IF(E15&gt;=4.5,RúbricaSeg3!$D$5,IF(E15&gt;=3.8,RúbricaSeg3!$E$5,IF(E15&gt;=3,RúbricaSeg3!$F$5,IF(E15&gt;=1,RúbricaSeg3!$G$5,RúbricaSeg3!$H$5))))))</f>
        <v>Lleva a cabo de manera formal el análisis de complejidad temporal del algoritmo presentado, incluyendo análisis de cada línea de código indicando la cantidad de veces que se repite de forma precisa para al menos el 75% de las líneas y el procedimiento para llegar a la función lo cual implica la suma de los valores calculados para cada línea. Describe el tiempo del algoritmo en términos del tamaño de la entrada y su expresión final está en notación asintótica ajustada a la función resultante del análisis.</v>
      </c>
      <c r="G15" s="180">
        <v>4.4000000000000004</v>
      </c>
      <c r="H15" s="179" t="str">
        <f>IF(G15="","",IF(OR(G15&gt;5,G15&lt;0),"CALIFICACIÓN NO VÁLIDA",IF(G15&gt;=4.5,RúbricaSeg3!$D$7,IF(G15&gt;=3.8,RúbricaSeg3!$E$7,IF(G15&gt;=3,RúbricaSeg3!$F$7,IF(G15&gt;=1,RúbricaSeg3!$G$7,RúbricaSeg3!$H$7))))))</f>
        <v>Lleva a cabo la prueba de cota superior, encontrando unas constantes c y n0 adecuadas pero no justifica totalmente su procedimiento.</v>
      </c>
      <c r="I15" s="181">
        <v>5</v>
      </c>
      <c r="J15" s="179" t="str">
        <f>IF(I15="","",IF(OR(I15&gt;5,I15&lt;0),"CALIFICACIÓN NO VÁLIDA",IF(I15&gt;=4.5,RúbricaSeg3!$D$6,IF(I15&gt;=3.8,RúbricaSeg3!$E$6,IF(I15&gt;=3,RúbricaSeg3!$F$6,IF(I15&gt;=1,RúbricaSeg3!$G$6,RúbricaSeg3!$H$6))))))</f>
        <v>Realiza un inventario de todas las estructuras de datos incluyendo todas las variables utilizadas por el algoritmo indicando el tamaño de cada una en términos de la cantidad de elementos atómicos que almacena y obteniendo finalmente una expresión en notación asintótica del espacio adicional utilizado</v>
      </c>
      <c r="K15" s="182">
        <f t="shared" si="0"/>
        <v>4.42</v>
      </c>
    </row>
    <row r="16" spans="1:12" ht="15.75" customHeight="1">
      <c r="A16" s="170">
        <v>13</v>
      </c>
      <c r="B16" s="171" t="s">
        <v>340</v>
      </c>
      <c r="C16" s="171" t="s">
        <v>341</v>
      </c>
      <c r="D16" s="171" t="s">
        <v>342</v>
      </c>
      <c r="E16" s="178">
        <v>5</v>
      </c>
      <c r="F16" s="179" t="str">
        <f>IF(E16="","",IF(OR(E16&gt;5,E16&lt;0),"CALIFICACIÓN NO VÁLIDA",IF(E16&gt;=4.5,RúbricaSeg3!$D$5,IF(E16&gt;=3.8,RúbricaSeg3!$E$5,IF(E16&gt;=3,RúbricaSeg3!$F$5,IF(E16&gt;=1,RúbricaSeg3!$G$5,RúbricaSeg3!$H$5))))))</f>
        <v>Lleva a cabo de manera precisa y formal el análisis de complejidad temporal del algoritmo presentado, incluyendo análisis de cada línea de código indicando la cantidad de veces que se repite y el procedimiento formal para llegar a la función lo cual implica la suma de los valores calculados para cada línea. Describe el tiempo del algoritmo en términos del tamaño de la entrada y su expresión final está en notación asintótica ajustada a la función resultante del análisis.</v>
      </c>
      <c r="G16" s="180">
        <v>3</v>
      </c>
      <c r="H16" s="179" t="str">
        <f>IF(G16="","",IF(OR(G16&gt;5,G16&lt;0),"CALIFICACIÓN NO VÁLIDA",IF(G16&gt;=4.5,RúbricaSeg3!$D$7,IF(G16&gt;=3.8,RúbricaSeg3!$E$7,IF(G16&gt;=3,RúbricaSeg3!$F$7,IF(G16&gt;=1,RúbricaSeg3!$G$7,RúbricaSeg3!$H$7))))))</f>
        <v>Lleva a cabo la prueba de cota superior, encontrando unas constantes c y n0 adecuadas pero no justifica su procedimiento o dicha justificación es incorrecta.</v>
      </c>
      <c r="I16" s="181">
        <v>4</v>
      </c>
      <c r="J16" s="179" t="str">
        <f>IF(I16="","",IF(OR(I16&gt;5,I16&lt;0),"CALIFICACIÓN NO VÁLIDA",IF(I16&gt;=4.5,RúbricaSeg3!$D$6,IF(I16&gt;=3.8,RúbricaSeg3!$E$6,IF(I16&gt;=3,RúbricaSeg3!$F$6,IF(I16&gt;=1,RúbricaSeg3!$G$6,RúbricaSeg3!$H$6))))))</f>
        <v>Realiza un inventario de al menos el 75% las estructuras de datos incluyendo las variables utilizadas por el algoritmo indicando el tamaño de cada una en términos de la cantidad de elementos atómicos que almacena y obteniendo finalmente una expresión en notación asintótica del espacio adicional utilizado</v>
      </c>
      <c r="K16" s="182">
        <f t="shared" si="0"/>
        <v>4.0999999999999996</v>
      </c>
    </row>
    <row r="17" spans="1:11" ht="15.75" customHeight="1">
      <c r="A17" s="170">
        <v>14</v>
      </c>
      <c r="B17" s="171" t="s">
        <v>343</v>
      </c>
      <c r="C17" s="171" t="s">
        <v>344</v>
      </c>
      <c r="D17" s="171" t="s">
        <v>345</v>
      </c>
      <c r="E17" s="178">
        <v>5</v>
      </c>
      <c r="F17" s="179" t="str">
        <f>IF(E17="","",IF(OR(E17&gt;5,E17&lt;0),"CALIFICACIÓN NO VÁLIDA",IF(E17&gt;=4.5,RúbricaSeg3!$D$5,IF(E17&gt;=3.8,RúbricaSeg3!$E$5,IF(E17&gt;=3,RúbricaSeg3!$F$5,IF(E17&gt;=1,RúbricaSeg3!$G$5,RúbricaSeg3!$H$5))))))</f>
        <v>Lleva a cabo de manera precisa y formal el análisis de complejidad temporal del algoritmo presentado, incluyendo análisis de cada línea de código indicando la cantidad de veces que se repite y el procedimiento formal para llegar a la función lo cual implica la suma de los valores calculados para cada línea. Describe el tiempo del algoritmo en términos del tamaño de la entrada y su expresión final está en notación asintótica ajustada a la función resultante del análisis.</v>
      </c>
      <c r="G17" s="180">
        <v>5</v>
      </c>
      <c r="H17" s="179" t="str">
        <f>IF(G17="","",IF(OR(G17&gt;5,G17&lt;0),"CALIFICACIÓN NO VÁLIDA",IF(G17&gt;=4.5,RúbricaSeg3!$D$7,IF(G17&gt;=3.8,RúbricaSeg3!$E$7,IF(G17&gt;=3,RúbricaSeg3!$F$7,IF(G17&gt;=1,RúbricaSeg3!$G$7,RúbricaSeg3!$H$7))))))</f>
        <v>Lleva a cabo de manera precisa y correcta la prueba de cota superior, encontrando unas constantes c y n0 adecuadas y justificando su procedimiento.</v>
      </c>
      <c r="I17" s="181">
        <v>5</v>
      </c>
      <c r="J17" s="179" t="str">
        <f>IF(I17="","",IF(OR(I17&gt;5,I17&lt;0),"CALIFICACIÓN NO VÁLIDA",IF(I17&gt;=4.5,RúbricaSeg3!$D$6,IF(I17&gt;=3.8,RúbricaSeg3!$E$6,IF(I17&gt;=3,RúbricaSeg3!$F$6,IF(I17&gt;=1,RúbricaSeg3!$G$6,RúbricaSeg3!$H$6))))))</f>
        <v>Realiza un inventario de todas las estructuras de datos incluyendo todas las variables utilizadas por el algoritmo indicando el tamaño de cada una en términos de la cantidad de elementos atómicos que almacena y obteniendo finalmente una expresión en notación asintótica del espacio adicional utilizado</v>
      </c>
      <c r="K17" s="182">
        <f t="shared" si="0"/>
        <v>5</v>
      </c>
    </row>
    <row r="18" spans="1:11" ht="15.75" customHeight="1">
      <c r="A18" s="170">
        <v>15</v>
      </c>
      <c r="B18" s="171" t="s">
        <v>34</v>
      </c>
      <c r="C18" s="171" t="s">
        <v>346</v>
      </c>
      <c r="D18" s="171" t="s">
        <v>347</v>
      </c>
      <c r="E18" s="178">
        <v>3</v>
      </c>
      <c r="F18" s="179" t="str">
        <f>IF(E18="","",IF(OR(E18&gt;5,E18&lt;0),"CALIFICACIÓN NO VÁLIDA",IF(E18&gt;=4.5,RúbricaSeg3!$D$5,IF(E18&gt;=3.8,RúbricaSeg3!$E$5,IF(E18&gt;=3,RúbricaSeg3!$F$5,IF(E18&gt;=1,RúbricaSeg3!$G$5,RúbricaSeg3!$H$5))))))</f>
        <v>Lleva a cabo de manera formal el análisis de complejidad temporal del algoritmo presentado, incluyendo análisis de cada línea de código indicando la cantidad de veces que se repite de forma precisa para al menos el 50% de las líneas y el procedimiento para llegar a la función lo cual implica la suma de los valores calculados para cada línea. Describe el tiempo del algoritmo en términos del tamaño de la entrada y su expresión final está en notación asintótica ajustada a la función resultante del análisis.</v>
      </c>
      <c r="G18" s="180">
        <v>0.9</v>
      </c>
      <c r="H18" s="179" t="str">
        <f>IF(G18="","",IF(OR(G18&gt;5,G18&lt;0),"CALIFICACIÓN NO VÁLIDA",IF(G18&gt;=4.5,RúbricaSeg3!$D$7,IF(G18&gt;=3.8,RúbricaSeg3!$E$7,IF(G18&gt;=3,RúbricaSeg3!$F$7,IF(G18&gt;=1,RúbricaSeg3!$G$7,RúbricaSeg3!$H$7))))))</f>
        <v>No lleva a cabo la prueba de cota superior.</v>
      </c>
      <c r="I18" s="181">
        <v>4.4000000000000004</v>
      </c>
      <c r="J18" s="179" t="str">
        <f>IF(I18="","",IF(OR(I18&gt;5,I18&lt;0),"CALIFICACIÓN NO VÁLIDA",IF(I18&gt;=4.5,RúbricaSeg3!$D$6,IF(I18&gt;=3.8,RúbricaSeg3!$E$6,IF(I18&gt;=3,RúbricaSeg3!$F$6,IF(I18&gt;=1,RúbricaSeg3!$G$6,RúbricaSeg3!$H$6))))))</f>
        <v>Realiza un inventario de al menos el 75% las estructuras de datos incluyendo las variables utilizadas por el algoritmo indicando el tamaño de cada una en términos de la cantidad de elementos atómicos que almacena y obteniendo finalmente una expresión en notación asintótica del espacio adicional utilizado</v>
      </c>
      <c r="K18" s="182">
        <f t="shared" si="0"/>
        <v>2.79</v>
      </c>
    </row>
    <row r="19" spans="1:11" ht="15.75" customHeight="1">
      <c r="A19" s="170">
        <v>16</v>
      </c>
      <c r="B19" s="171" t="s">
        <v>348</v>
      </c>
      <c r="C19" s="171" t="s">
        <v>349</v>
      </c>
      <c r="D19" s="171" t="s">
        <v>350</v>
      </c>
      <c r="E19" s="178">
        <v>3</v>
      </c>
      <c r="F19" s="179" t="str">
        <f>IF(E19="","",IF(OR(E19&gt;5,E19&lt;0),"CALIFICACIÓN NO VÁLIDA",IF(E19&gt;=4.5,RúbricaSeg3!$D$5,IF(E19&gt;=3.8,RúbricaSeg3!$E$5,IF(E19&gt;=3,RúbricaSeg3!$F$5,IF(E19&gt;=1,RúbricaSeg3!$G$5,RúbricaSeg3!$H$5))))))</f>
        <v>Lleva a cabo de manera formal el análisis de complejidad temporal del algoritmo presentado, incluyendo análisis de cada línea de código indicando la cantidad de veces que se repite de forma precisa para al menos el 50% de las líneas y el procedimiento para llegar a la función lo cual implica la suma de los valores calculados para cada línea. Describe el tiempo del algoritmo en términos del tamaño de la entrada y su expresión final está en notación asintótica ajustada a la función resultante del análisis.</v>
      </c>
      <c r="G19" s="180">
        <v>3</v>
      </c>
      <c r="H19" s="179" t="str">
        <f>IF(G19="","",IF(OR(G19&gt;5,G19&lt;0),"CALIFICACIÓN NO VÁLIDA",IF(G19&gt;=4.5,RúbricaSeg3!$D$7,IF(G19&gt;=3.8,RúbricaSeg3!$E$7,IF(G19&gt;=3,RúbricaSeg3!$F$7,IF(G19&gt;=1,RúbricaSeg3!$G$7,RúbricaSeg3!$H$7))))))</f>
        <v>Lleva a cabo la prueba de cota superior, encontrando unas constantes c y n0 adecuadas pero no justifica su procedimiento o dicha justificación es incorrecta.</v>
      </c>
      <c r="I19" s="181">
        <v>4.4000000000000004</v>
      </c>
      <c r="J19" s="179" t="str">
        <f>IF(I19="","",IF(OR(I19&gt;5,I19&lt;0),"CALIFICACIÓN NO VÁLIDA",IF(I19&gt;=4.5,RúbricaSeg3!$D$6,IF(I19&gt;=3.8,RúbricaSeg3!$E$6,IF(I19&gt;=3,RúbricaSeg3!$F$6,IF(I19&gt;=1,RúbricaSeg3!$G$6,RúbricaSeg3!$H$6))))))</f>
        <v>Realiza un inventario de al menos el 75% las estructuras de datos incluyendo las variables utilizadas por el algoritmo indicando el tamaño de cada una en términos de la cantidad de elementos atómicos que almacena y obteniendo finalmente una expresión en notación asintótica del espacio adicional utilizado</v>
      </c>
      <c r="K19" s="182">
        <f t="shared" si="0"/>
        <v>3.42</v>
      </c>
    </row>
    <row r="20" spans="1:11" ht="15.75" customHeight="1">
      <c r="A20" s="170">
        <v>17</v>
      </c>
      <c r="B20" s="171" t="s">
        <v>351</v>
      </c>
      <c r="C20" s="171" t="s">
        <v>352</v>
      </c>
      <c r="D20" s="171" t="s">
        <v>342</v>
      </c>
      <c r="E20" s="178">
        <v>4.4000000000000004</v>
      </c>
      <c r="F20" s="179" t="str">
        <f>IF(E20="","",IF(OR(E20&gt;5,E20&lt;0),"CALIFICACIÓN NO VÁLIDA",IF(E20&gt;=4.5,RúbricaSeg3!$D$5,IF(E20&gt;=3.8,RúbricaSeg3!$E$5,IF(E20&gt;=3,RúbricaSeg3!$F$5,IF(E20&gt;=1,RúbricaSeg3!$G$5,RúbricaSeg3!$H$5))))))</f>
        <v>Lleva a cabo de manera formal el análisis de complejidad temporal del algoritmo presentado, incluyendo análisis de cada línea de código indicando la cantidad de veces que se repite de forma precisa para al menos el 75% de las líneas y el procedimiento para llegar a la función lo cual implica la suma de los valores calculados para cada línea. Describe el tiempo del algoritmo en términos del tamaño de la entrada y su expresión final está en notación asintótica ajustada a la función resultante del análisis.</v>
      </c>
      <c r="G20" s="180">
        <v>5</v>
      </c>
      <c r="H20" s="179" t="str">
        <f>IF(G20="","",IF(OR(G20&gt;5,G20&lt;0),"CALIFICACIÓN NO VÁLIDA",IF(G20&gt;=4.5,RúbricaSeg3!$D$7,IF(G20&gt;=3.8,RúbricaSeg3!$E$7,IF(G20&gt;=3,RúbricaSeg3!$F$7,IF(G20&gt;=1,RúbricaSeg3!$G$7,RúbricaSeg3!$H$7))))))</f>
        <v>Lleva a cabo de manera precisa y correcta la prueba de cota superior, encontrando unas constantes c y n0 adecuadas y justificando su procedimiento.</v>
      </c>
      <c r="I20" s="181">
        <v>5</v>
      </c>
      <c r="J20" s="179" t="str">
        <f>IF(I20="","",IF(OR(I20&gt;5,I20&lt;0),"CALIFICACIÓN NO VÁLIDA",IF(I20&gt;=4.5,RúbricaSeg3!$D$6,IF(I20&gt;=3.8,RúbricaSeg3!$E$6,IF(I20&gt;=3,RúbricaSeg3!$F$6,IF(I20&gt;=1,RúbricaSeg3!$G$6,RúbricaSeg3!$H$6))))))</f>
        <v>Realiza un inventario de todas las estructuras de datos incluyendo todas las variables utilizadas por el algoritmo indicando el tamaño de cada una en términos de la cantidad de elementos atómicos que almacena y obteniendo finalmente una expresión en notación asintótica del espacio adicional utilizado</v>
      </c>
      <c r="K20" s="182">
        <f t="shared" si="0"/>
        <v>4.76</v>
      </c>
    </row>
    <row r="21" spans="1:11" ht="15.75" customHeight="1">
      <c r="A21" s="170">
        <v>18</v>
      </c>
      <c r="B21" s="171" t="s">
        <v>353</v>
      </c>
      <c r="C21" s="171" t="s">
        <v>354</v>
      </c>
      <c r="D21" s="171" t="s">
        <v>342</v>
      </c>
      <c r="E21" s="178">
        <v>3</v>
      </c>
      <c r="F21" s="179" t="str">
        <f>IF(E21="","",IF(OR(E21&gt;5,E21&lt;0),"CALIFICACIÓN NO VÁLIDA",IF(E21&gt;=4.5,RúbricaSeg3!$D$5,IF(E21&gt;=3.8,RúbricaSeg3!$E$5,IF(E21&gt;=3,RúbricaSeg3!$F$5,IF(E21&gt;=1,RúbricaSeg3!$G$5,RúbricaSeg3!$H$5))))))</f>
        <v>Lleva a cabo de manera formal el análisis de complejidad temporal del algoritmo presentado, incluyendo análisis de cada línea de código indicando la cantidad de veces que se repite de forma precisa para al menos el 50% de las líneas y el procedimiento para llegar a la función lo cual implica la suma de los valores calculados para cada línea. Describe el tiempo del algoritmo en términos del tamaño de la entrada y su expresión final está en notación asintótica ajustada a la función resultante del análisis.</v>
      </c>
      <c r="G21" s="180">
        <v>3</v>
      </c>
      <c r="H21" s="179" t="str">
        <f>IF(G21="","",IF(OR(G21&gt;5,G21&lt;0),"CALIFICACIÓN NO VÁLIDA",IF(G21&gt;=4.5,RúbricaSeg3!$D$7,IF(G21&gt;=3.8,RúbricaSeg3!$E$7,IF(G21&gt;=3,RúbricaSeg3!$F$7,IF(G21&gt;=1,RúbricaSeg3!$G$7,RúbricaSeg3!$H$7))))))</f>
        <v>Lleva a cabo la prueba de cota superior, encontrando unas constantes c y n0 adecuadas pero no justifica su procedimiento o dicha justificación es incorrecta.</v>
      </c>
      <c r="I21" s="181">
        <v>1.3</v>
      </c>
      <c r="J21" s="179" t="str">
        <f>IF(I21="","",IF(OR(I21&gt;5,I21&lt;0),"CALIFICACIÓN NO VÁLIDA",IF(I21&gt;=4.5,RúbricaSeg3!$D$6,IF(I21&gt;=3.8,RúbricaSeg3!$E$6,IF(I21&gt;=3,RúbricaSeg3!$F$6,IF(I21&gt;=1,RúbricaSeg3!$G$6,RúbricaSeg3!$H$6))))))</f>
        <v>Realiza un inventario de al menos el 25% las estructuras de datos incluyendo las variables utilizadas por el algoritmo indicando el tamaño de cada una en términos de la cantidad de elementos atómicos que almacena</v>
      </c>
      <c r="K21" s="182">
        <f t="shared" si="0"/>
        <v>2.4900000000000002</v>
      </c>
    </row>
    <row r="22" spans="1:11" ht="15.75" customHeight="1">
      <c r="A22" s="170">
        <v>19</v>
      </c>
      <c r="B22" s="171" t="s">
        <v>355</v>
      </c>
      <c r="C22" s="171" t="s">
        <v>356</v>
      </c>
      <c r="D22" s="171" t="s">
        <v>56</v>
      </c>
      <c r="E22" s="178">
        <v>5</v>
      </c>
      <c r="F22" s="179" t="str">
        <f>IF(E22="","",IF(OR(E22&gt;5,E22&lt;0),"CALIFICACIÓN NO VÁLIDA",IF(E22&gt;=4.5,RúbricaSeg3!$D$5,IF(E22&gt;=3.8,RúbricaSeg3!$E$5,IF(E22&gt;=3,RúbricaSeg3!$F$5,IF(E22&gt;=1,RúbricaSeg3!$G$5,RúbricaSeg3!$H$5))))))</f>
        <v>Lleva a cabo de manera precisa y formal el análisis de complejidad temporal del algoritmo presentado, incluyendo análisis de cada línea de código indicando la cantidad de veces que se repite y el procedimiento formal para llegar a la función lo cual implica la suma de los valores calculados para cada línea. Describe el tiempo del algoritmo en términos del tamaño de la entrada y su expresión final está en notación asintótica ajustada a la función resultante del análisis.</v>
      </c>
      <c r="G22" s="180">
        <v>5</v>
      </c>
      <c r="H22" s="179" t="str">
        <f>IF(G22="","",IF(OR(G22&gt;5,G22&lt;0),"CALIFICACIÓN NO VÁLIDA",IF(G22&gt;=4.5,RúbricaSeg3!$D$7,IF(G22&gt;=3.8,RúbricaSeg3!$E$7,IF(G22&gt;=3,RúbricaSeg3!$F$7,IF(G22&gt;=1,RúbricaSeg3!$G$7,RúbricaSeg3!$H$7))))))</f>
        <v>Lleva a cabo de manera precisa y correcta la prueba de cota superior, encontrando unas constantes c y n0 adecuadas y justificando su procedimiento.</v>
      </c>
      <c r="I22" s="181">
        <v>4.4000000000000004</v>
      </c>
      <c r="J22" s="179" t="str">
        <f>IF(I22="","",IF(OR(I22&gt;5,I22&lt;0),"CALIFICACIÓN NO VÁLIDA",IF(I22&gt;=4.5,RúbricaSeg3!$D$6,IF(I22&gt;=3.8,RúbricaSeg3!$E$6,IF(I22&gt;=3,RúbricaSeg3!$F$6,IF(I22&gt;=1,RúbricaSeg3!$G$6,RúbricaSeg3!$H$6))))))</f>
        <v>Realiza un inventario de al menos el 75% las estructuras de datos incluyendo las variables utilizadas por el algoritmo indicando el tamaño de cada una en términos de la cantidad de elementos atómicos que almacena y obteniendo finalmente una expresión en notación asintótica del espacio adicional utilizado</v>
      </c>
      <c r="K22" s="182">
        <f t="shared" si="0"/>
        <v>4.82</v>
      </c>
    </row>
    <row r="23" spans="1:11" ht="15.75" customHeight="1">
      <c r="A23" s="170">
        <v>20</v>
      </c>
      <c r="B23" s="171" t="s">
        <v>357</v>
      </c>
      <c r="C23" s="171" t="s">
        <v>358</v>
      </c>
      <c r="D23" s="171" t="s">
        <v>359</v>
      </c>
      <c r="E23" s="178">
        <v>5</v>
      </c>
      <c r="F23" s="179" t="str">
        <f>IF(E23="","",IF(OR(E23&gt;5,E23&lt;0),"CALIFICACIÓN NO VÁLIDA",IF(E23&gt;=4.5,RúbricaSeg3!$D$5,IF(E23&gt;=3.8,RúbricaSeg3!$E$5,IF(E23&gt;=3,RúbricaSeg3!$F$5,IF(E23&gt;=1,RúbricaSeg3!$G$5,RúbricaSeg3!$H$5))))))</f>
        <v>Lleva a cabo de manera precisa y formal el análisis de complejidad temporal del algoritmo presentado, incluyendo análisis de cada línea de código indicando la cantidad de veces que se repite y el procedimiento formal para llegar a la función lo cual implica la suma de los valores calculados para cada línea. Describe el tiempo del algoritmo en términos del tamaño de la entrada y su expresión final está en notación asintótica ajustada a la función resultante del análisis.</v>
      </c>
      <c r="G23" s="180">
        <v>5</v>
      </c>
      <c r="H23" s="179" t="str">
        <f>IF(G23="","",IF(OR(G23&gt;5,G23&lt;0),"CALIFICACIÓN NO VÁLIDA",IF(G23&gt;=4.5,RúbricaSeg3!$D$7,IF(G23&gt;=3.8,RúbricaSeg3!$E$7,IF(G23&gt;=3,RúbricaSeg3!$F$7,IF(G23&gt;=1,RúbricaSeg3!$G$7,RúbricaSeg3!$H$7))))))</f>
        <v>Lleva a cabo de manera precisa y correcta la prueba de cota superior, encontrando unas constantes c y n0 adecuadas y justificando su procedimiento.</v>
      </c>
      <c r="I23" s="181">
        <v>2.5</v>
      </c>
      <c r="J23" s="179" t="str">
        <f>IF(I23="","",IF(OR(I23&gt;5,I23&lt;0),"CALIFICACIÓN NO VÁLIDA",IF(I23&gt;=4.5,RúbricaSeg3!$D$6,IF(I23&gt;=3.8,RúbricaSeg3!$E$6,IF(I23&gt;=3,RúbricaSeg3!$F$6,IF(I23&gt;=1,RúbricaSeg3!$G$6,RúbricaSeg3!$H$6))))))</f>
        <v>Realiza un inventario de al menos el 25% las estructuras de datos incluyendo las variables utilizadas por el algoritmo indicando el tamaño de cada una en términos de la cantidad de elementos atómicos que almacena</v>
      </c>
      <c r="K23" s="182">
        <f t="shared" si="0"/>
        <v>4.25</v>
      </c>
    </row>
    <row r="24" spans="1:11" ht="15.75" customHeight="1">
      <c r="A24" s="170">
        <v>21</v>
      </c>
      <c r="B24" s="171" t="s">
        <v>360</v>
      </c>
      <c r="C24" s="171" t="s">
        <v>361</v>
      </c>
      <c r="D24" s="171" t="s">
        <v>362</v>
      </c>
      <c r="E24" s="178">
        <v>5</v>
      </c>
      <c r="F24" s="179" t="str">
        <f>IF(E24="","",IF(OR(E24&gt;5,E24&lt;0),"CALIFICACIÓN NO VÁLIDA",IF(E24&gt;=4.5,RúbricaSeg3!$D$5,IF(E24&gt;=3.8,RúbricaSeg3!$E$5,IF(E24&gt;=3,RúbricaSeg3!$F$5,IF(E24&gt;=1,RúbricaSeg3!$G$5,RúbricaSeg3!$H$5))))))</f>
        <v>Lleva a cabo de manera precisa y formal el análisis de complejidad temporal del algoritmo presentado, incluyendo análisis de cada línea de código indicando la cantidad de veces que se repite y el procedimiento formal para llegar a la función lo cual implica la suma de los valores calculados para cada línea. Describe el tiempo del algoritmo en términos del tamaño de la entrada y su expresión final está en notación asintótica ajustada a la función resultante del análisis.</v>
      </c>
      <c r="G24" s="180">
        <v>5</v>
      </c>
      <c r="H24" s="179" t="str">
        <f>IF(G24="","",IF(OR(G24&gt;5,G24&lt;0),"CALIFICACIÓN NO VÁLIDA",IF(G24&gt;=4.5,RúbricaSeg3!$D$7,IF(G24&gt;=3.8,RúbricaSeg3!$E$7,IF(G24&gt;=3,RúbricaSeg3!$F$7,IF(G24&gt;=1,RúbricaSeg3!$G$7,RúbricaSeg3!$H$7))))))</f>
        <v>Lleva a cabo de manera precisa y correcta la prueba de cota superior, encontrando unas constantes c y n0 adecuadas y justificando su procedimiento.</v>
      </c>
      <c r="I24" s="181">
        <v>5</v>
      </c>
      <c r="J24" s="179" t="str">
        <f>IF(I24="","",IF(OR(I24&gt;5,I24&lt;0),"CALIFICACIÓN NO VÁLIDA",IF(I24&gt;=4.5,RúbricaSeg3!$D$6,IF(I24&gt;=3.8,RúbricaSeg3!$E$6,IF(I24&gt;=3,RúbricaSeg3!$F$6,IF(I24&gt;=1,RúbricaSeg3!$G$6,RúbricaSeg3!$H$6))))))</f>
        <v>Realiza un inventario de todas las estructuras de datos incluyendo todas las variables utilizadas por el algoritmo indicando el tamaño de cada una en términos de la cantidad de elementos atómicos que almacena y obteniendo finalmente una expresión en notación asintótica del espacio adicional utilizado</v>
      </c>
      <c r="K24" s="182">
        <f t="shared" si="0"/>
        <v>5</v>
      </c>
    </row>
    <row r="25" spans="1:11" ht="15.75" customHeight="1">
      <c r="A25" s="170">
        <v>22</v>
      </c>
      <c r="B25" s="171" t="s">
        <v>363</v>
      </c>
      <c r="C25" s="171" t="s">
        <v>364</v>
      </c>
      <c r="D25" s="171" t="s">
        <v>117</v>
      </c>
      <c r="E25" s="178">
        <v>4.4000000000000004</v>
      </c>
      <c r="F25" s="179" t="str">
        <f>IF(E25="","",IF(OR(E25&gt;5,E25&lt;0),"CALIFICACIÓN NO VÁLIDA",IF(E25&gt;=4.5,RúbricaSeg3!$D$5,IF(E25&gt;=3.8,RúbricaSeg3!$E$5,IF(E25&gt;=3,RúbricaSeg3!$F$5,IF(E25&gt;=1,RúbricaSeg3!$G$5,RúbricaSeg3!$H$5))))))</f>
        <v>Lleva a cabo de manera formal el análisis de complejidad temporal del algoritmo presentado, incluyendo análisis de cada línea de código indicando la cantidad de veces que se repite de forma precisa para al menos el 75% de las líneas y el procedimiento para llegar a la función lo cual implica la suma de los valores calculados para cada línea. Describe el tiempo del algoritmo en términos del tamaño de la entrada y su expresión final está en notación asintótica ajustada a la función resultante del análisis.</v>
      </c>
      <c r="G25" s="180">
        <v>5</v>
      </c>
      <c r="H25" s="179" t="str">
        <f>IF(G25="","",IF(OR(G25&gt;5,G25&lt;0),"CALIFICACIÓN NO VÁLIDA",IF(G25&gt;=4.5,RúbricaSeg3!$D$7,IF(G25&gt;=3.8,RúbricaSeg3!$E$7,IF(G25&gt;=3,RúbricaSeg3!$F$7,IF(G25&gt;=1,RúbricaSeg3!$G$7,RúbricaSeg3!$H$7))))))</f>
        <v>Lleva a cabo de manera precisa y correcta la prueba de cota superior, encontrando unas constantes c y n0 adecuadas y justificando su procedimiento.</v>
      </c>
      <c r="I25" s="181">
        <v>4.4000000000000004</v>
      </c>
      <c r="J25" s="179" t="str">
        <f>IF(I25="","",IF(OR(I25&gt;5,I25&lt;0),"CALIFICACIÓN NO VÁLIDA",IF(I25&gt;=4.5,RúbricaSeg3!$D$6,IF(I25&gt;=3.8,RúbricaSeg3!$E$6,IF(I25&gt;=3,RúbricaSeg3!$F$6,IF(I25&gt;=1,RúbricaSeg3!$G$6,RúbricaSeg3!$H$6))))))</f>
        <v>Realiza un inventario de al menos el 75% las estructuras de datos incluyendo las variables utilizadas por el algoritmo indicando el tamaño de cada una en términos de la cantidad de elementos atómicos que almacena y obteniendo finalmente una expresión en notación asintótica del espacio adicional utilizado</v>
      </c>
      <c r="K25" s="182">
        <f t="shared" si="0"/>
        <v>4.58</v>
      </c>
    </row>
    <row r="26" spans="1:11" ht="15.75" customHeight="1">
      <c r="A26" s="170">
        <v>23</v>
      </c>
      <c r="B26" s="171" t="s">
        <v>365</v>
      </c>
      <c r="C26" s="171" t="s">
        <v>366</v>
      </c>
      <c r="D26" s="171" t="s">
        <v>65</v>
      </c>
      <c r="E26" s="178">
        <v>4.2</v>
      </c>
      <c r="F26" s="179" t="str">
        <f>IF(E26="","",IF(OR(E26&gt;5,E26&lt;0),"CALIFICACIÓN NO VÁLIDA",IF(E26&gt;=4.5,RúbricaSeg3!$D$5,IF(E26&gt;=3.8,RúbricaSeg3!$E$5,IF(E26&gt;=3,RúbricaSeg3!$F$5,IF(E26&gt;=1,RúbricaSeg3!$G$5,RúbricaSeg3!$H$5))))))</f>
        <v>Lleva a cabo de manera formal el análisis de complejidad temporal del algoritmo presentado, incluyendo análisis de cada línea de código indicando la cantidad de veces que se repite de forma precisa para al menos el 75% de las líneas y el procedimiento para llegar a la función lo cual implica la suma de los valores calculados para cada línea. Describe el tiempo del algoritmo en términos del tamaño de la entrada y su expresión final está en notación asintótica ajustada a la función resultante del análisis.</v>
      </c>
      <c r="G26" s="180">
        <v>4.2</v>
      </c>
      <c r="H26" s="179" t="str">
        <f>IF(G26="","",IF(OR(G26&gt;5,G26&lt;0),"CALIFICACIÓN NO VÁLIDA",IF(G26&gt;=4.5,RúbricaSeg3!$D$7,IF(G26&gt;=3.8,RúbricaSeg3!$E$7,IF(G26&gt;=3,RúbricaSeg3!$F$7,IF(G26&gt;=1,RúbricaSeg3!$G$7,RúbricaSeg3!$H$7))))))</f>
        <v>Lleva a cabo la prueba de cota superior, encontrando unas constantes c y n0 adecuadas pero no justifica totalmente su procedimiento.</v>
      </c>
      <c r="I26" s="181">
        <v>4.2</v>
      </c>
      <c r="J26" s="179" t="str">
        <f>IF(I26="","",IF(OR(I26&gt;5,I26&lt;0),"CALIFICACIÓN NO VÁLIDA",IF(I26&gt;=4.5,RúbricaSeg3!$D$6,IF(I26&gt;=3.8,RúbricaSeg3!$E$6,IF(I26&gt;=3,RúbricaSeg3!$F$6,IF(I26&gt;=1,RúbricaSeg3!$G$6,RúbricaSeg3!$H$6))))))</f>
        <v>Realiza un inventario de al menos el 75% las estructuras de datos incluyendo las variables utilizadas por el algoritmo indicando el tamaño de cada una en términos de la cantidad de elementos atómicos que almacena y obteniendo finalmente una expresión en notación asintótica del espacio adicional utilizado</v>
      </c>
      <c r="K26" s="182">
        <f t="shared" si="0"/>
        <v>4.2</v>
      </c>
    </row>
    <row r="27" spans="1:11" ht="15.75" customHeight="1">
      <c r="A27" s="170">
        <v>24</v>
      </c>
      <c r="B27" s="171" t="s">
        <v>367</v>
      </c>
      <c r="C27" s="171" t="s">
        <v>368</v>
      </c>
      <c r="D27" s="171" t="s">
        <v>369</v>
      </c>
      <c r="E27" s="178">
        <v>5</v>
      </c>
      <c r="F27" s="179" t="str">
        <f>IF(E27="","",IF(OR(E27&gt;5,E27&lt;0),"CALIFICACIÓN NO VÁLIDA",IF(E27&gt;=4.5,RúbricaSeg3!$D$5,IF(E27&gt;=3.8,RúbricaSeg3!$E$5,IF(E27&gt;=3,RúbricaSeg3!$F$5,IF(E27&gt;=1,RúbricaSeg3!$G$5,RúbricaSeg3!$H$5))))))</f>
        <v>Lleva a cabo de manera precisa y formal el análisis de complejidad temporal del algoritmo presentado, incluyendo análisis de cada línea de código indicando la cantidad de veces que se repite y el procedimiento formal para llegar a la función lo cual implica la suma de los valores calculados para cada línea. Describe el tiempo del algoritmo en términos del tamaño de la entrada y su expresión final está en notación asintótica ajustada a la función resultante del análisis.</v>
      </c>
      <c r="G27" s="180">
        <v>5</v>
      </c>
      <c r="H27" s="179" t="str">
        <f>IF(G27="","",IF(OR(G27&gt;5,G27&lt;0),"CALIFICACIÓN NO VÁLIDA",IF(G27&gt;=4.5,RúbricaSeg3!$D$7,IF(G27&gt;=3.8,RúbricaSeg3!$E$7,IF(G27&gt;=3,RúbricaSeg3!$F$7,IF(G27&gt;=1,RúbricaSeg3!$G$7,RúbricaSeg3!$H$7))))))</f>
        <v>Lleva a cabo de manera precisa y correcta la prueba de cota superior, encontrando unas constantes c y n0 adecuadas y justificando su procedimiento.</v>
      </c>
      <c r="I27" s="181">
        <v>5</v>
      </c>
      <c r="J27" s="179" t="str">
        <f>IF(I27="","",IF(OR(I27&gt;5,I27&lt;0),"CALIFICACIÓN NO VÁLIDA",IF(I27&gt;=4.5,RúbricaSeg3!$D$6,IF(I27&gt;=3.8,RúbricaSeg3!$E$6,IF(I27&gt;=3,RúbricaSeg3!$F$6,IF(I27&gt;=1,RúbricaSeg3!$G$6,RúbricaSeg3!$H$6))))))</f>
        <v>Realiza un inventario de todas las estructuras de datos incluyendo todas las variables utilizadas por el algoritmo indicando el tamaño de cada una en términos de la cantidad de elementos atómicos que almacena y obteniendo finalmente una expresión en notación asintótica del espacio adicional utilizado</v>
      </c>
      <c r="K27" s="182">
        <f t="shared" si="0"/>
        <v>5</v>
      </c>
    </row>
    <row r="28" spans="1:11" ht="15.75" customHeight="1">
      <c r="A28" s="170">
        <v>25</v>
      </c>
      <c r="B28" s="171" t="s">
        <v>370</v>
      </c>
      <c r="C28" s="171" t="s">
        <v>371</v>
      </c>
      <c r="D28" s="171" t="s">
        <v>372</v>
      </c>
      <c r="E28" s="178">
        <v>5</v>
      </c>
      <c r="F28" s="179" t="str">
        <f>IF(E28="","",IF(OR(E28&gt;5,E28&lt;0),"CALIFICACIÓN NO VÁLIDA",IF(E28&gt;=4.5,RúbricaSeg3!$D$5,IF(E28&gt;=3.8,RúbricaSeg3!$E$5,IF(E28&gt;=3,RúbricaSeg3!$F$5,IF(E28&gt;=1,RúbricaSeg3!$G$5,RúbricaSeg3!$H$5))))))</f>
        <v>Lleva a cabo de manera precisa y formal el análisis de complejidad temporal del algoritmo presentado, incluyendo análisis de cada línea de código indicando la cantidad de veces que se repite y el procedimiento formal para llegar a la función lo cual implica la suma de los valores calculados para cada línea. Describe el tiempo del algoritmo en términos del tamaño de la entrada y su expresión final está en notación asintótica ajustada a la función resultante del análisis.</v>
      </c>
      <c r="G28" s="180">
        <v>5</v>
      </c>
      <c r="H28" s="179" t="str">
        <f>IF(G28="","",IF(OR(G28&gt;5,G28&lt;0),"CALIFICACIÓN NO VÁLIDA",IF(G28&gt;=4.5,RúbricaSeg3!$D$7,IF(G28&gt;=3.8,RúbricaSeg3!$E$7,IF(G28&gt;=3,RúbricaSeg3!$F$7,IF(G28&gt;=1,RúbricaSeg3!$G$7,RúbricaSeg3!$H$7))))))</f>
        <v>Lleva a cabo de manera precisa y correcta la prueba de cota superior, encontrando unas constantes c y n0 adecuadas y justificando su procedimiento.</v>
      </c>
      <c r="I28" s="181">
        <v>0</v>
      </c>
      <c r="J28" s="179" t="str">
        <f>IF(I28="","",IF(OR(I28&gt;5,I28&lt;0),"CALIFICACIÓN NO VÁLIDA",IF(I28&gt;=4.5,RúbricaSeg3!$D$6,IF(I28&gt;=3.8,RúbricaSeg3!$E$6,IF(I28&gt;=3,RúbricaSeg3!$F$6,IF(I28&gt;=1,RúbricaSeg3!$G$6,RúbricaSeg3!$H$6))))))</f>
        <v>No presenta el análisis de complejidad espacial del algoritmo o el inventario incluye menos del 25% de las estructuras de datos</v>
      </c>
      <c r="K28" s="182">
        <f t="shared" si="0"/>
        <v>3.5</v>
      </c>
    </row>
    <row r="29" spans="1:11" ht="15.75" customHeight="1">
      <c r="A29" s="170">
        <v>26</v>
      </c>
      <c r="B29" s="171" t="s">
        <v>373</v>
      </c>
      <c r="C29" s="171" t="s">
        <v>374</v>
      </c>
      <c r="D29" s="171" t="s">
        <v>310</v>
      </c>
      <c r="E29" s="178">
        <v>5</v>
      </c>
      <c r="F29" s="179" t="str">
        <f>IF(E29="","",IF(OR(E29&gt;5,E29&lt;0),"CALIFICACIÓN NO VÁLIDA",IF(E29&gt;=4.5,RúbricaSeg3!$D$5,IF(E29&gt;=3.8,RúbricaSeg3!$E$5,IF(E29&gt;=3,RúbricaSeg3!$F$5,IF(E29&gt;=1,RúbricaSeg3!$G$5,RúbricaSeg3!$H$5))))))</f>
        <v>Lleva a cabo de manera precisa y formal el análisis de complejidad temporal del algoritmo presentado, incluyendo análisis de cada línea de código indicando la cantidad de veces que se repite y el procedimiento formal para llegar a la función lo cual implica la suma de los valores calculados para cada línea. Describe el tiempo del algoritmo en términos del tamaño de la entrada y su expresión final está en notación asintótica ajustada a la función resultante del análisis.</v>
      </c>
      <c r="G29" s="180">
        <v>3.7</v>
      </c>
      <c r="H29" s="179" t="str">
        <f>IF(G29="","",IF(OR(G29&gt;5,G29&lt;0),"CALIFICACIÓN NO VÁLIDA",IF(G29&gt;=4.5,RúbricaSeg3!$D$7,IF(G29&gt;=3.8,RúbricaSeg3!$E$7,IF(G29&gt;=3,RúbricaSeg3!$F$7,IF(G29&gt;=1,RúbricaSeg3!$G$7,RúbricaSeg3!$H$7))))))</f>
        <v>Lleva a cabo la prueba de cota superior, encontrando unas constantes c y n0 adecuadas pero no justifica su procedimiento o dicha justificación es incorrecta.</v>
      </c>
      <c r="I29" s="183">
        <v>4.4000000000000004</v>
      </c>
      <c r="J29" s="179" t="str">
        <f>IF(I29="","",IF(OR(I29&gt;5,I29&lt;0),"CALIFICACIÓN NO VÁLIDA",IF(I29&gt;=4.5,RúbricaSeg3!$D$6,IF(I29&gt;=3.8,RúbricaSeg3!$E$6,IF(I29&gt;=3,RúbricaSeg3!$F$6,IF(I29&gt;=1,RúbricaSeg3!$G$6,RúbricaSeg3!$H$6))))))</f>
        <v>Realiza un inventario de al menos el 75% las estructuras de datos incluyendo las variables utilizadas por el algoritmo indicando el tamaño de cada una en términos de la cantidad de elementos atómicos que almacena y obteniendo finalmente una expresión en notación asintótica del espacio adicional utilizado</v>
      </c>
      <c r="K29" s="182">
        <f t="shared" si="0"/>
        <v>4.4300000000000006</v>
      </c>
    </row>
    <row r="30" spans="1:11" ht="15.75" customHeight="1">
      <c r="E30" s="178"/>
      <c r="G30" s="184"/>
      <c r="I30" s="165"/>
      <c r="K30" s="182">
        <f t="shared" si="0"/>
        <v>0</v>
      </c>
    </row>
  </sheetData>
  <mergeCells count="8">
    <mergeCell ref="E3:F3"/>
    <mergeCell ref="G3:H3"/>
    <mergeCell ref="I3:J3"/>
    <mergeCell ref="E1:F1"/>
    <mergeCell ref="I1:J1"/>
    <mergeCell ref="E2:F2"/>
    <mergeCell ref="G2:H2"/>
    <mergeCell ref="I2:J2"/>
  </mergeCell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M10"/>
  <sheetViews>
    <sheetView workbookViewId="0"/>
  </sheetViews>
  <sheetFormatPr baseColWidth="10" defaultColWidth="14.44140625" defaultRowHeight="15.75" customHeight="1"/>
  <cols>
    <col min="4" max="4" width="24.33203125" customWidth="1"/>
    <col min="5" max="5" width="23.44140625" customWidth="1"/>
    <col min="6" max="6" width="23" customWidth="1"/>
    <col min="7" max="7" width="25.33203125" customWidth="1"/>
    <col min="8" max="8" width="21" customWidth="1"/>
  </cols>
  <sheetData>
    <row r="1" spans="1:13" ht="15.75" customHeight="1">
      <c r="A1" s="162"/>
      <c r="B1" s="162"/>
      <c r="C1" s="162"/>
      <c r="D1" s="162"/>
      <c r="E1" s="162"/>
      <c r="F1" s="162"/>
      <c r="G1" s="162"/>
      <c r="H1" s="162"/>
      <c r="I1" s="162"/>
      <c r="J1" s="162"/>
      <c r="K1" s="162"/>
      <c r="L1" s="162"/>
      <c r="M1" s="162"/>
    </row>
    <row r="2" spans="1:13" ht="15.75" customHeight="1">
      <c r="A2" s="162"/>
      <c r="B2" s="162"/>
      <c r="C2" s="162" t="s">
        <v>286</v>
      </c>
      <c r="D2" s="162" t="s">
        <v>287</v>
      </c>
      <c r="E2" s="162" t="s">
        <v>288</v>
      </c>
      <c r="F2" s="162" t="s">
        <v>289</v>
      </c>
      <c r="G2" s="162" t="s">
        <v>290</v>
      </c>
      <c r="H2" s="162" t="s">
        <v>291</v>
      </c>
      <c r="I2" s="162"/>
      <c r="J2" s="162"/>
      <c r="K2" s="162"/>
      <c r="L2" s="162"/>
      <c r="M2" s="162"/>
    </row>
    <row r="3" spans="1:13" ht="15.75" customHeight="1">
      <c r="A3" s="162"/>
      <c r="B3" s="162"/>
      <c r="C3" s="162" t="s">
        <v>292</v>
      </c>
      <c r="D3" s="162" t="s">
        <v>293</v>
      </c>
      <c r="E3" s="162" t="s">
        <v>294</v>
      </c>
      <c r="F3" s="162" t="s">
        <v>295</v>
      </c>
      <c r="G3" s="162" t="s">
        <v>296</v>
      </c>
      <c r="H3" s="162" t="s">
        <v>297</v>
      </c>
      <c r="I3" s="162"/>
      <c r="J3" s="162"/>
      <c r="K3" s="162"/>
      <c r="L3" s="162"/>
      <c r="M3" s="162"/>
    </row>
    <row r="4" spans="1:13" ht="15.75" customHeight="1">
      <c r="A4" s="162"/>
      <c r="B4" s="162"/>
      <c r="C4" s="162" t="s">
        <v>298</v>
      </c>
      <c r="D4" s="162"/>
      <c r="E4" s="162"/>
      <c r="F4" s="162"/>
      <c r="G4" s="162"/>
      <c r="H4" s="162"/>
      <c r="I4" s="162"/>
      <c r="J4" s="162"/>
      <c r="K4" s="162"/>
      <c r="L4" s="162"/>
      <c r="M4" s="162"/>
    </row>
    <row r="5" spans="1:13" ht="15.75" customHeight="1">
      <c r="A5" s="162"/>
      <c r="B5" s="162"/>
      <c r="C5" s="163" t="s">
        <v>392</v>
      </c>
      <c r="D5" s="162" t="s">
        <v>393</v>
      </c>
      <c r="E5" s="162" t="s">
        <v>394</v>
      </c>
      <c r="F5" s="162" t="s">
        <v>395</v>
      </c>
      <c r="G5" s="162" t="s">
        <v>396</v>
      </c>
      <c r="H5" s="162" t="s">
        <v>397</v>
      </c>
      <c r="I5" s="162"/>
      <c r="J5" s="162"/>
      <c r="K5" s="162"/>
      <c r="L5" s="162"/>
      <c r="M5" s="162"/>
    </row>
    <row r="6" spans="1:13" ht="15.75" customHeight="1">
      <c r="A6" s="162"/>
      <c r="B6" s="162"/>
      <c r="C6" s="163"/>
      <c r="D6" s="162"/>
      <c r="E6" s="162"/>
      <c r="F6" s="162"/>
      <c r="G6" s="162"/>
      <c r="H6" s="162"/>
      <c r="I6" s="162"/>
      <c r="J6" s="162"/>
      <c r="K6" s="162"/>
      <c r="L6" s="162"/>
      <c r="M6" s="162"/>
    </row>
    <row r="7" spans="1:13" ht="15.75" customHeight="1">
      <c r="A7" s="162"/>
      <c r="B7" s="162"/>
      <c r="C7" s="162"/>
      <c r="D7" s="162"/>
      <c r="E7" s="162"/>
      <c r="F7" s="162"/>
      <c r="G7" s="162"/>
      <c r="H7" s="162"/>
      <c r="I7" s="162"/>
      <c r="J7" s="162"/>
      <c r="K7" s="162"/>
      <c r="L7" s="162"/>
      <c r="M7" s="162"/>
    </row>
    <row r="8" spans="1:13" ht="15.75" customHeight="1">
      <c r="A8" s="162"/>
      <c r="B8" s="162"/>
      <c r="C8" s="162"/>
      <c r="D8" s="162"/>
      <c r="E8" s="162"/>
      <c r="F8" s="162"/>
      <c r="G8" s="162"/>
      <c r="H8" s="162"/>
      <c r="I8" s="162"/>
      <c r="J8" s="162"/>
      <c r="K8" s="162"/>
      <c r="L8" s="162"/>
      <c r="M8" s="162"/>
    </row>
    <row r="9" spans="1:13" ht="15.75" customHeight="1">
      <c r="A9" s="162"/>
      <c r="B9" s="162"/>
      <c r="C9" s="162"/>
      <c r="D9" s="162"/>
      <c r="E9" s="162"/>
      <c r="F9" s="162"/>
      <c r="G9" s="162"/>
      <c r="H9" s="162"/>
      <c r="I9" s="162"/>
      <c r="J9" s="162"/>
      <c r="K9" s="162"/>
      <c r="L9" s="162"/>
      <c r="M9" s="162"/>
    </row>
    <row r="10" spans="1:13" ht="15.75" customHeight="1">
      <c r="A10" s="162"/>
      <c r="B10" s="162"/>
      <c r="C10" s="162"/>
      <c r="D10" s="162"/>
      <c r="E10" s="162"/>
      <c r="F10" s="162"/>
      <c r="G10" s="162"/>
      <c r="H10" s="162"/>
      <c r="I10" s="162"/>
      <c r="J10" s="162"/>
      <c r="K10" s="162"/>
      <c r="L10" s="162"/>
      <c r="M10" s="162"/>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H30"/>
  <sheetViews>
    <sheetView workbookViewId="0">
      <pane xSplit="4" ySplit="3" topLeftCell="E4" activePane="bottomRight" state="frozen"/>
      <selection pane="topRight" activeCell="E1" sqref="E1"/>
      <selection pane="bottomLeft" activeCell="A4" sqref="A4"/>
      <selection pane="bottomRight" activeCell="E4" sqref="E4"/>
    </sheetView>
  </sheetViews>
  <sheetFormatPr baseColWidth="10" defaultColWidth="14.44140625" defaultRowHeight="15.75" customHeight="1"/>
  <cols>
    <col min="1" max="1" width="5.5546875" customWidth="1"/>
    <col min="2" max="2" width="12.88671875" customWidth="1"/>
    <col min="3" max="3" width="27.109375" customWidth="1"/>
    <col min="4" max="4" width="21.33203125" customWidth="1"/>
    <col min="6" max="6" width="38.88671875" customWidth="1"/>
    <col min="8" max="8" width="28.6640625" customWidth="1"/>
  </cols>
  <sheetData>
    <row r="1" spans="1:8" ht="15.75" customHeight="1">
      <c r="A1" s="26"/>
      <c r="B1" s="26"/>
      <c r="C1" s="26"/>
      <c r="D1" s="26"/>
      <c r="E1" s="324"/>
      <c r="F1" s="324"/>
      <c r="G1" s="185"/>
    </row>
    <row r="2" spans="1:8" ht="15.75" customHeight="1">
      <c r="A2" s="26"/>
      <c r="B2" s="26"/>
      <c r="C2" s="26"/>
      <c r="D2" s="26"/>
      <c r="E2" s="355" t="str">
        <f>RúbricaSeg4!C5</f>
        <v>Definición de Tipo Abstractos de Datos</v>
      </c>
      <c r="F2" s="324"/>
      <c r="G2" s="186" t="s">
        <v>141</v>
      </c>
    </row>
    <row r="3" spans="1:8" ht="15.75" customHeight="1">
      <c r="A3" s="37" t="s">
        <v>46</v>
      </c>
      <c r="B3" s="37" t="s">
        <v>47</v>
      </c>
      <c r="C3" s="37" t="s">
        <v>48</v>
      </c>
      <c r="D3" s="37" t="s">
        <v>49</v>
      </c>
      <c r="E3" s="359"/>
      <c r="F3" s="324"/>
      <c r="G3" s="112"/>
      <c r="H3" s="138"/>
    </row>
    <row r="4" spans="1:8">
      <c r="A4" s="187">
        <v>1</v>
      </c>
      <c r="B4" s="23" t="s">
        <v>305</v>
      </c>
      <c r="C4" s="23" t="s">
        <v>306</v>
      </c>
      <c r="D4" s="23" t="s">
        <v>307</v>
      </c>
      <c r="E4" s="188">
        <v>5</v>
      </c>
      <c r="F4" s="189" t="str">
        <f>IF(E4="","",IF(OR(E4&gt;5,E4&lt;0),"CALIFICACIÓN NO VÁLIDA",IF(E4&gt;=4.5,RúbricaSeg4!$D$5,IF(E4&gt;=3.8,RúbricaSeg4!$E$5,IF(E4&gt;=3,RúbricaSeg4!$F$5,IF(E4&gt;=1,RúbricaSeg4!$G$5,RúbricaSeg4!$H$5))))))</f>
        <v>Define correctamente el TAD a utilizarse, incluyendo, de manera correcta y completa todos sus componentes (nombre, descripción del objeto abstracto, invariante, y declaración de operaciones, con nombre, tipo de entradas y tipo de salida).</v>
      </c>
      <c r="G4" s="190">
        <f t="shared" ref="G4:G29" si="0">E4</f>
        <v>5</v>
      </c>
    </row>
    <row r="5" spans="1:8">
      <c r="A5" s="187">
        <v>2</v>
      </c>
      <c r="B5" s="23" t="s">
        <v>308</v>
      </c>
      <c r="C5" s="23" t="s">
        <v>309</v>
      </c>
      <c r="D5" s="23" t="s">
        <v>310</v>
      </c>
      <c r="E5" s="188">
        <v>5</v>
      </c>
      <c r="F5" s="189" t="str">
        <f>IF(E5="","",IF(OR(E5&gt;5,E5&lt;0),"CALIFICACIÓN NO VÁLIDA",IF(E5&gt;=4.5,RúbricaSeg4!$D$5,IF(E5&gt;=3.8,RúbricaSeg4!$E$5,IF(E5&gt;=3,RúbricaSeg4!$F$5,IF(E5&gt;=1,RúbricaSeg4!$G$5,RúbricaSeg4!$H$5))))))</f>
        <v>Define correctamente el TAD a utilizarse, incluyendo, de manera correcta y completa todos sus componentes (nombre, descripción del objeto abstracto, invariante, y declaración de operaciones, con nombre, tipo de entradas y tipo de salida).</v>
      </c>
      <c r="G5" s="190">
        <f t="shared" si="0"/>
        <v>5</v>
      </c>
    </row>
    <row r="6" spans="1:8">
      <c r="A6" s="187">
        <v>3</v>
      </c>
      <c r="B6" s="23" t="s">
        <v>311</v>
      </c>
      <c r="C6" s="23" t="s">
        <v>312</v>
      </c>
      <c r="D6" s="23" t="s">
        <v>313</v>
      </c>
      <c r="E6" s="188">
        <v>5</v>
      </c>
      <c r="F6" s="189" t="str">
        <f>IF(E6="","",IF(OR(E6&gt;5,E6&lt;0),"CALIFICACIÓN NO VÁLIDA",IF(E6&gt;=4.5,RúbricaSeg4!$D$5,IF(E6&gt;=3.8,RúbricaSeg4!$E$5,IF(E6&gt;=3,RúbricaSeg4!$F$5,IF(E6&gt;=1,RúbricaSeg4!$G$5,RúbricaSeg4!$H$5))))))</f>
        <v>Define correctamente el TAD a utilizarse, incluyendo, de manera correcta y completa todos sus componentes (nombre, descripción del objeto abstracto, invariante, y declaración de operaciones, con nombre, tipo de entradas y tipo de salida).</v>
      </c>
      <c r="G6" s="190">
        <f t="shared" si="0"/>
        <v>5</v>
      </c>
    </row>
    <row r="7" spans="1:8">
      <c r="A7" s="187">
        <v>4</v>
      </c>
      <c r="B7" s="23" t="s">
        <v>314</v>
      </c>
      <c r="C7" s="23" t="s">
        <v>315</v>
      </c>
      <c r="D7" s="23" t="s">
        <v>316</v>
      </c>
      <c r="E7" s="188">
        <v>4.7</v>
      </c>
      <c r="F7" s="189" t="str">
        <f>IF(E7="","",IF(OR(E7&gt;5,E7&lt;0),"CALIFICACIÓN NO VÁLIDA",IF(E7&gt;=4.5,RúbricaSeg4!$D$5,IF(E7&gt;=3.8,RúbricaSeg4!$E$5,IF(E7&gt;=3,RúbricaSeg4!$F$5,IF(E7&gt;=1,RúbricaSeg4!$G$5,RúbricaSeg4!$H$5))))))</f>
        <v>Define correctamente el TAD a utilizarse, incluyendo, de manera correcta y completa todos sus componentes (nombre, descripción del objeto abstracto, invariante, y declaración de operaciones, con nombre, tipo de entradas y tipo de salida).</v>
      </c>
      <c r="G7" s="190">
        <f t="shared" si="0"/>
        <v>4.7</v>
      </c>
    </row>
    <row r="8" spans="1:8">
      <c r="A8" s="187">
        <v>5</v>
      </c>
      <c r="B8" s="23" t="s">
        <v>317</v>
      </c>
      <c r="C8" s="23" t="s">
        <v>318</v>
      </c>
      <c r="D8" s="23" t="s">
        <v>319</v>
      </c>
      <c r="E8" s="188">
        <v>5</v>
      </c>
      <c r="F8" s="189" t="str">
        <f>IF(E8="","",IF(OR(E8&gt;5,E8&lt;0),"CALIFICACIÓN NO VÁLIDA",IF(E8&gt;=4.5,RúbricaSeg4!$D$5,IF(E8&gt;=3.8,RúbricaSeg4!$E$5,IF(E8&gt;=3,RúbricaSeg4!$F$5,IF(E8&gt;=1,RúbricaSeg4!$G$5,RúbricaSeg4!$H$5))))))</f>
        <v>Define correctamente el TAD a utilizarse, incluyendo, de manera correcta y completa todos sus componentes (nombre, descripción del objeto abstracto, invariante, y declaración de operaciones, con nombre, tipo de entradas y tipo de salida).</v>
      </c>
      <c r="G8" s="190">
        <f t="shared" si="0"/>
        <v>5</v>
      </c>
    </row>
    <row r="9" spans="1:8">
      <c r="A9" s="187">
        <v>6</v>
      </c>
      <c r="B9" s="23" t="s">
        <v>320</v>
      </c>
      <c r="C9" s="23" t="s">
        <v>321</v>
      </c>
      <c r="D9" s="23" t="s">
        <v>322</v>
      </c>
      <c r="E9" s="188">
        <v>5</v>
      </c>
      <c r="F9" s="189" t="str">
        <f>IF(E9="","",IF(OR(E9&gt;5,E9&lt;0),"CALIFICACIÓN NO VÁLIDA",IF(E9&gt;=4.5,RúbricaSeg4!$D$5,IF(E9&gt;=3.8,RúbricaSeg4!$E$5,IF(E9&gt;=3,RúbricaSeg4!$F$5,IF(E9&gt;=1,RúbricaSeg4!$G$5,RúbricaSeg4!$H$5))))))</f>
        <v>Define correctamente el TAD a utilizarse, incluyendo, de manera correcta y completa todos sus componentes (nombre, descripción del objeto abstracto, invariante, y declaración de operaciones, con nombre, tipo de entradas y tipo de salida).</v>
      </c>
      <c r="G9" s="190">
        <f t="shared" si="0"/>
        <v>5</v>
      </c>
    </row>
    <row r="10" spans="1:8">
      <c r="A10" s="187">
        <v>7</v>
      </c>
      <c r="B10" s="23" t="s">
        <v>323</v>
      </c>
      <c r="C10" s="23" t="s">
        <v>324</v>
      </c>
      <c r="D10" s="23" t="s">
        <v>325</v>
      </c>
      <c r="E10" s="188">
        <v>4.4000000000000004</v>
      </c>
      <c r="F10" s="189" t="str">
        <f>IF(E10="","",IF(OR(E10&gt;5,E10&lt;0),"CALIFICACIÓN NO VÁLIDA",IF(E10&gt;=4.5,RúbricaSeg4!$D$5,IF(E10&gt;=3.8,RúbricaSeg4!$E$5,IF(E10&gt;=3,RúbricaSeg4!$F$5,IF(E10&gt;=1,RúbricaSeg4!$G$5,RúbricaSeg4!$H$5))))))</f>
        <v>Define el TAD incluyendo al menos un 75% de sus componentes especificados de manera correcta.</v>
      </c>
      <c r="G10" s="190">
        <f t="shared" si="0"/>
        <v>4.4000000000000004</v>
      </c>
    </row>
    <row r="11" spans="1:8">
      <c r="A11" s="187">
        <v>8</v>
      </c>
      <c r="B11" s="23" t="s">
        <v>326</v>
      </c>
      <c r="C11" s="23" t="s">
        <v>327</v>
      </c>
      <c r="D11" s="23" t="s">
        <v>328</v>
      </c>
      <c r="E11" s="188">
        <v>5</v>
      </c>
      <c r="F11" s="189" t="str">
        <f>IF(E11="","",IF(OR(E11&gt;5,E11&lt;0),"CALIFICACIÓN NO VÁLIDA",IF(E11&gt;=4.5,RúbricaSeg4!$D$5,IF(E11&gt;=3.8,RúbricaSeg4!$E$5,IF(E11&gt;=3,RúbricaSeg4!$F$5,IF(E11&gt;=1,RúbricaSeg4!$G$5,RúbricaSeg4!$H$5))))))</f>
        <v>Define correctamente el TAD a utilizarse, incluyendo, de manera correcta y completa todos sus componentes (nombre, descripción del objeto abstracto, invariante, y declaración de operaciones, con nombre, tipo de entradas y tipo de salida).</v>
      </c>
      <c r="G11" s="190">
        <f t="shared" si="0"/>
        <v>5</v>
      </c>
    </row>
    <row r="12" spans="1:8">
      <c r="A12" s="187">
        <v>9</v>
      </c>
      <c r="B12" s="23" t="s">
        <v>329</v>
      </c>
      <c r="C12" s="23" t="s">
        <v>330</v>
      </c>
      <c r="D12" s="23" t="s">
        <v>331</v>
      </c>
      <c r="E12" s="188">
        <v>3.9</v>
      </c>
      <c r="F12" s="189" t="str">
        <f>IF(E12="","",IF(OR(E12&gt;5,E12&lt;0),"CALIFICACIÓN NO VÁLIDA",IF(E12&gt;=4.5,RúbricaSeg4!$D$5,IF(E12&gt;=3.8,RúbricaSeg4!$E$5,IF(E12&gt;=3,RúbricaSeg4!$F$5,IF(E12&gt;=1,RúbricaSeg4!$G$5,RúbricaSeg4!$H$5))))))</f>
        <v>Define el TAD incluyendo al menos un 75% de sus componentes especificados de manera correcta.</v>
      </c>
      <c r="G12" s="190">
        <f t="shared" si="0"/>
        <v>3.9</v>
      </c>
    </row>
    <row r="13" spans="1:8">
      <c r="A13" s="187">
        <v>10</v>
      </c>
      <c r="B13" s="23" t="s">
        <v>25</v>
      </c>
      <c r="C13" s="23" t="s">
        <v>332</v>
      </c>
      <c r="D13" s="23" t="s">
        <v>333</v>
      </c>
      <c r="E13" s="188">
        <v>3.9</v>
      </c>
      <c r="F13" s="189" t="str">
        <f>IF(E13="","",IF(OR(E13&gt;5,E13&lt;0),"CALIFICACIÓN NO VÁLIDA",IF(E13&gt;=4.5,RúbricaSeg4!$D$5,IF(E13&gt;=3.8,RúbricaSeg4!$E$5,IF(E13&gt;=3,RúbricaSeg4!$F$5,IF(E13&gt;=1,RúbricaSeg4!$G$5,RúbricaSeg4!$H$5))))))</f>
        <v>Define el TAD incluyendo al menos un 75% de sus componentes especificados de manera correcta.</v>
      </c>
      <c r="G13" s="190">
        <f t="shared" si="0"/>
        <v>3.9</v>
      </c>
    </row>
    <row r="14" spans="1:8">
      <c r="A14" s="187">
        <v>11</v>
      </c>
      <c r="B14" s="23" t="s">
        <v>334</v>
      </c>
      <c r="C14" s="23" t="s">
        <v>335</v>
      </c>
      <c r="D14" s="23" t="s">
        <v>336</v>
      </c>
      <c r="E14" s="188">
        <v>3.5</v>
      </c>
      <c r="F14" s="189" t="str">
        <f>IF(E14="","",IF(OR(E14&gt;5,E14&lt;0),"CALIFICACIÓN NO VÁLIDA",IF(E14&gt;=4.5,RúbricaSeg4!$D$5,IF(E14&gt;=3.8,RúbricaSeg4!$E$5,IF(E14&gt;=3,RúbricaSeg4!$F$5,IF(E14&gt;=1,RúbricaSeg4!$G$5,RúbricaSeg4!$H$5))))))</f>
        <v>Define el TAD incluyendo al menos un 50% de sus componentes especificados de manera correcta.</v>
      </c>
      <c r="G14" s="190">
        <f t="shared" si="0"/>
        <v>3.5</v>
      </c>
    </row>
    <row r="15" spans="1:8">
      <c r="A15" s="187">
        <v>12</v>
      </c>
      <c r="B15" s="23" t="s">
        <v>337</v>
      </c>
      <c r="C15" s="23" t="s">
        <v>338</v>
      </c>
      <c r="D15" s="23" t="s">
        <v>339</v>
      </c>
      <c r="E15" s="188">
        <v>5</v>
      </c>
      <c r="F15" s="189" t="str">
        <f>IF(E15="","",IF(OR(E15&gt;5,E15&lt;0),"CALIFICACIÓN NO VÁLIDA",IF(E15&gt;=4.5,RúbricaSeg4!$D$5,IF(E15&gt;=3.8,RúbricaSeg4!$E$5,IF(E15&gt;=3,RúbricaSeg4!$F$5,IF(E15&gt;=1,RúbricaSeg4!$G$5,RúbricaSeg4!$H$5))))))</f>
        <v>Define correctamente el TAD a utilizarse, incluyendo, de manera correcta y completa todos sus componentes (nombre, descripción del objeto abstracto, invariante, y declaración de operaciones, con nombre, tipo de entradas y tipo de salida).</v>
      </c>
      <c r="G15" s="190">
        <f t="shared" si="0"/>
        <v>5</v>
      </c>
    </row>
    <row r="16" spans="1:8">
      <c r="A16" s="187">
        <v>13</v>
      </c>
      <c r="B16" s="23" t="s">
        <v>340</v>
      </c>
      <c r="C16" s="23" t="s">
        <v>341</v>
      </c>
      <c r="D16" s="23" t="s">
        <v>342</v>
      </c>
      <c r="E16" s="188">
        <v>3.5</v>
      </c>
      <c r="F16" s="189" t="str">
        <f>IF(E16="","",IF(OR(E16&gt;5,E16&lt;0),"CALIFICACIÓN NO VÁLIDA",IF(E16&gt;=4.5,RúbricaSeg4!$D$5,IF(E16&gt;=3.8,RúbricaSeg4!$E$5,IF(E16&gt;=3,RúbricaSeg4!$F$5,IF(E16&gt;=1,RúbricaSeg4!$G$5,RúbricaSeg4!$H$5))))))</f>
        <v>Define el TAD incluyendo al menos un 50% de sus componentes especificados de manera correcta.</v>
      </c>
      <c r="G16" s="190">
        <f t="shared" si="0"/>
        <v>3.5</v>
      </c>
    </row>
    <row r="17" spans="1:7">
      <c r="A17" s="187">
        <v>14</v>
      </c>
      <c r="B17" s="23" t="s">
        <v>343</v>
      </c>
      <c r="C17" s="23" t="s">
        <v>344</v>
      </c>
      <c r="D17" s="23" t="s">
        <v>345</v>
      </c>
      <c r="E17" s="188">
        <v>5</v>
      </c>
      <c r="F17" s="189" t="str">
        <f>IF(E17="","",IF(OR(E17&gt;5,E17&lt;0),"CALIFICACIÓN NO VÁLIDA",IF(E17&gt;=4.5,RúbricaSeg4!$D$5,IF(E17&gt;=3.8,RúbricaSeg4!$E$5,IF(E17&gt;=3,RúbricaSeg4!$F$5,IF(E17&gt;=1,RúbricaSeg4!$G$5,RúbricaSeg4!$H$5))))))</f>
        <v>Define correctamente el TAD a utilizarse, incluyendo, de manera correcta y completa todos sus componentes (nombre, descripción del objeto abstracto, invariante, y declaración de operaciones, con nombre, tipo de entradas y tipo de salida).</v>
      </c>
      <c r="G17" s="190">
        <f t="shared" si="0"/>
        <v>5</v>
      </c>
    </row>
    <row r="18" spans="1:7">
      <c r="A18" s="187">
        <v>15</v>
      </c>
      <c r="B18" s="23" t="s">
        <v>34</v>
      </c>
      <c r="C18" s="23" t="s">
        <v>346</v>
      </c>
      <c r="D18" s="23" t="s">
        <v>347</v>
      </c>
      <c r="E18" s="188">
        <v>5</v>
      </c>
      <c r="F18" s="189" t="str">
        <f>IF(E18="","",IF(OR(E18&gt;5,E18&lt;0),"CALIFICACIÓN NO VÁLIDA",IF(E18&gt;=4.5,RúbricaSeg4!$D$5,IF(E18&gt;=3.8,RúbricaSeg4!$E$5,IF(E18&gt;=3,RúbricaSeg4!$F$5,IF(E18&gt;=1,RúbricaSeg4!$G$5,RúbricaSeg4!$H$5))))))</f>
        <v>Define correctamente el TAD a utilizarse, incluyendo, de manera correcta y completa todos sus componentes (nombre, descripción del objeto abstracto, invariante, y declaración de operaciones, con nombre, tipo de entradas y tipo de salida).</v>
      </c>
      <c r="G18" s="190">
        <f t="shared" si="0"/>
        <v>5</v>
      </c>
    </row>
    <row r="19" spans="1:7">
      <c r="A19" s="187">
        <v>16</v>
      </c>
      <c r="B19" s="23" t="s">
        <v>348</v>
      </c>
      <c r="C19" s="23" t="s">
        <v>349</v>
      </c>
      <c r="D19" s="23" t="s">
        <v>350</v>
      </c>
      <c r="E19" s="188">
        <v>4.4000000000000004</v>
      </c>
      <c r="F19" s="189" t="str">
        <f>IF(E19="","",IF(OR(E19&gt;5,E19&lt;0),"CALIFICACIÓN NO VÁLIDA",IF(E19&gt;=4.5,RúbricaSeg4!$D$5,IF(E19&gt;=3.8,RúbricaSeg4!$E$5,IF(E19&gt;=3,RúbricaSeg4!$F$5,IF(E19&gt;=1,RúbricaSeg4!$G$5,RúbricaSeg4!$H$5))))))</f>
        <v>Define el TAD incluyendo al menos un 75% de sus componentes especificados de manera correcta.</v>
      </c>
      <c r="G19" s="190">
        <f t="shared" si="0"/>
        <v>4.4000000000000004</v>
      </c>
    </row>
    <row r="20" spans="1:7">
      <c r="A20" s="187">
        <v>17</v>
      </c>
      <c r="B20" s="23" t="s">
        <v>351</v>
      </c>
      <c r="C20" s="23" t="s">
        <v>352</v>
      </c>
      <c r="D20" s="23" t="s">
        <v>342</v>
      </c>
      <c r="E20" s="188">
        <v>5</v>
      </c>
      <c r="F20" s="189" t="str">
        <f>IF(E20="","",IF(OR(E20&gt;5,E20&lt;0),"CALIFICACIÓN NO VÁLIDA",IF(E20&gt;=4.5,RúbricaSeg4!$D$5,IF(E20&gt;=3.8,RúbricaSeg4!$E$5,IF(E20&gt;=3,RúbricaSeg4!$F$5,IF(E20&gt;=1,RúbricaSeg4!$G$5,RúbricaSeg4!$H$5))))))</f>
        <v>Define correctamente el TAD a utilizarse, incluyendo, de manera correcta y completa todos sus componentes (nombre, descripción del objeto abstracto, invariante, y declaración de operaciones, con nombre, tipo de entradas y tipo de salida).</v>
      </c>
      <c r="G20" s="190">
        <f t="shared" si="0"/>
        <v>5</v>
      </c>
    </row>
    <row r="21" spans="1:7">
      <c r="A21" s="187">
        <v>18</v>
      </c>
      <c r="B21" s="23" t="s">
        <v>353</v>
      </c>
      <c r="C21" s="23" t="s">
        <v>354</v>
      </c>
      <c r="D21" s="23" t="s">
        <v>342</v>
      </c>
      <c r="E21" s="188">
        <v>1</v>
      </c>
      <c r="F21" s="189" t="str">
        <f>IF(E21="","",IF(OR(E21&gt;5,E21&lt;0),"CALIFICACIÓN NO VÁLIDA",IF(E21&gt;=4.5,RúbricaSeg4!$D$5,IF(E21&gt;=3.8,RúbricaSeg4!$E$5,IF(E21&gt;=3,RúbricaSeg4!$F$5,IF(E21&gt;=1,RúbricaSeg4!$G$5,RúbricaSeg4!$H$5))))))</f>
        <v>Define el TAD incluyendo al menos un 25% de sus componentes especificados de manera correcta.</v>
      </c>
      <c r="G21" s="190">
        <f t="shared" si="0"/>
        <v>1</v>
      </c>
    </row>
    <row r="22" spans="1:7">
      <c r="A22" s="187">
        <v>19</v>
      </c>
      <c r="B22" s="23" t="s">
        <v>355</v>
      </c>
      <c r="C22" s="23" t="s">
        <v>356</v>
      </c>
      <c r="D22" s="23" t="s">
        <v>56</v>
      </c>
      <c r="E22" s="188">
        <v>4.7</v>
      </c>
      <c r="F22" s="189" t="str">
        <f>IF(E22="","",IF(OR(E22&gt;5,E22&lt;0),"CALIFICACIÓN NO VÁLIDA",IF(E22&gt;=4.5,RúbricaSeg4!$D$5,IF(E22&gt;=3.8,RúbricaSeg4!$E$5,IF(E22&gt;=3,RúbricaSeg4!$F$5,IF(E22&gt;=1,RúbricaSeg4!$G$5,RúbricaSeg4!$H$5))))))</f>
        <v>Define correctamente el TAD a utilizarse, incluyendo, de manera correcta y completa todos sus componentes (nombre, descripción del objeto abstracto, invariante, y declaración de operaciones, con nombre, tipo de entradas y tipo de salida).</v>
      </c>
      <c r="G22" s="190">
        <f t="shared" si="0"/>
        <v>4.7</v>
      </c>
    </row>
    <row r="23" spans="1:7">
      <c r="A23" s="187">
        <v>20</v>
      </c>
      <c r="B23" s="23" t="s">
        <v>357</v>
      </c>
      <c r="C23" s="23" t="s">
        <v>358</v>
      </c>
      <c r="D23" s="23" t="s">
        <v>359</v>
      </c>
      <c r="E23" s="188">
        <v>4.2</v>
      </c>
      <c r="F23" s="189" t="str">
        <f>IF(E23="","",IF(OR(E23&gt;5,E23&lt;0),"CALIFICACIÓN NO VÁLIDA",IF(E23&gt;=4.5,RúbricaSeg4!$D$5,IF(E23&gt;=3.8,RúbricaSeg4!$E$5,IF(E23&gt;=3,RúbricaSeg4!$F$5,IF(E23&gt;=1,RúbricaSeg4!$G$5,RúbricaSeg4!$H$5))))))</f>
        <v>Define el TAD incluyendo al menos un 75% de sus componentes especificados de manera correcta.</v>
      </c>
      <c r="G23" s="190">
        <f t="shared" si="0"/>
        <v>4.2</v>
      </c>
    </row>
    <row r="24" spans="1:7">
      <c r="A24" s="187">
        <v>21</v>
      </c>
      <c r="B24" s="23" t="s">
        <v>360</v>
      </c>
      <c r="C24" s="23" t="s">
        <v>361</v>
      </c>
      <c r="D24" s="23" t="s">
        <v>362</v>
      </c>
      <c r="E24" s="188">
        <v>5</v>
      </c>
      <c r="F24" s="189" t="str">
        <f>IF(E24="","",IF(OR(E24&gt;5,E24&lt;0),"CALIFICACIÓN NO VÁLIDA",IF(E24&gt;=4.5,RúbricaSeg4!$D$5,IF(E24&gt;=3.8,RúbricaSeg4!$E$5,IF(E24&gt;=3,RúbricaSeg4!$F$5,IF(E24&gt;=1,RúbricaSeg4!$G$5,RúbricaSeg4!$H$5))))))</f>
        <v>Define correctamente el TAD a utilizarse, incluyendo, de manera correcta y completa todos sus componentes (nombre, descripción del objeto abstracto, invariante, y declaración de operaciones, con nombre, tipo de entradas y tipo de salida).</v>
      </c>
      <c r="G24" s="190">
        <f t="shared" si="0"/>
        <v>5</v>
      </c>
    </row>
    <row r="25" spans="1:7">
      <c r="A25" s="187">
        <v>22</v>
      </c>
      <c r="B25" s="23" t="s">
        <v>363</v>
      </c>
      <c r="C25" s="23" t="s">
        <v>364</v>
      </c>
      <c r="D25" s="23" t="s">
        <v>117</v>
      </c>
      <c r="E25" s="188">
        <v>5</v>
      </c>
      <c r="F25" s="189" t="str">
        <f>IF(E25="","",IF(OR(E25&gt;5,E25&lt;0),"CALIFICACIÓN NO VÁLIDA",IF(E25&gt;=4.5,RúbricaSeg4!$D$5,IF(E25&gt;=3.8,RúbricaSeg4!$E$5,IF(E25&gt;=3,RúbricaSeg4!$F$5,IF(E25&gt;=1,RúbricaSeg4!$G$5,RúbricaSeg4!$H$5))))))</f>
        <v>Define correctamente el TAD a utilizarse, incluyendo, de manera correcta y completa todos sus componentes (nombre, descripción del objeto abstracto, invariante, y declaración de operaciones, con nombre, tipo de entradas y tipo de salida).</v>
      </c>
      <c r="G25" s="190">
        <f t="shared" si="0"/>
        <v>5</v>
      </c>
    </row>
    <row r="26" spans="1:7">
      <c r="A26" s="187">
        <v>23</v>
      </c>
      <c r="B26" s="23" t="s">
        <v>365</v>
      </c>
      <c r="C26" s="23" t="s">
        <v>366</v>
      </c>
      <c r="D26" s="23" t="s">
        <v>65</v>
      </c>
      <c r="E26" s="188">
        <v>4.7</v>
      </c>
      <c r="F26" s="189" t="str">
        <f>IF(E26="","",IF(OR(E26&gt;5,E26&lt;0),"CALIFICACIÓN NO VÁLIDA",IF(E26&gt;=4.5,RúbricaSeg4!$D$5,IF(E26&gt;=3.8,RúbricaSeg4!$E$5,IF(E26&gt;=3,RúbricaSeg4!$F$5,IF(E26&gt;=1,RúbricaSeg4!$G$5,RúbricaSeg4!$H$5))))))</f>
        <v>Define correctamente el TAD a utilizarse, incluyendo, de manera correcta y completa todos sus componentes (nombre, descripción del objeto abstracto, invariante, y declaración de operaciones, con nombre, tipo de entradas y tipo de salida).</v>
      </c>
      <c r="G26" s="190">
        <f t="shared" si="0"/>
        <v>4.7</v>
      </c>
    </row>
    <row r="27" spans="1:7">
      <c r="A27" s="187">
        <v>24</v>
      </c>
      <c r="B27" s="23" t="s">
        <v>367</v>
      </c>
      <c r="C27" s="23" t="s">
        <v>368</v>
      </c>
      <c r="D27" s="23" t="s">
        <v>369</v>
      </c>
      <c r="E27" s="188">
        <v>4.4000000000000004</v>
      </c>
      <c r="F27" s="189" t="str">
        <f>IF(E27="","",IF(OR(E27&gt;5,E27&lt;0),"CALIFICACIÓN NO VÁLIDA",IF(E27&gt;=4.5,RúbricaSeg4!$D$5,IF(E27&gt;=3.8,RúbricaSeg4!$E$5,IF(E27&gt;=3,RúbricaSeg4!$F$5,IF(E27&gt;=1,RúbricaSeg4!$G$5,RúbricaSeg4!$H$5))))))</f>
        <v>Define el TAD incluyendo al menos un 75% de sus componentes especificados de manera correcta.</v>
      </c>
      <c r="G27" s="190">
        <f t="shared" si="0"/>
        <v>4.4000000000000004</v>
      </c>
    </row>
    <row r="28" spans="1:7">
      <c r="A28" s="187">
        <v>25</v>
      </c>
      <c r="B28" s="23" t="s">
        <v>370</v>
      </c>
      <c r="C28" s="23" t="s">
        <v>371</v>
      </c>
      <c r="D28" s="23" t="s">
        <v>372</v>
      </c>
      <c r="E28" s="188">
        <v>4.5</v>
      </c>
      <c r="F28" s="189" t="str">
        <f>IF(E28="","",IF(OR(E28&gt;5,E28&lt;0),"CALIFICACIÓN NO VÁLIDA",IF(E28&gt;=4.5,RúbricaSeg4!$D$5,IF(E28&gt;=3.8,RúbricaSeg4!$E$5,IF(E28&gt;=3,RúbricaSeg4!$F$5,IF(E28&gt;=1,RúbricaSeg4!$G$5,RúbricaSeg4!$H$5))))))</f>
        <v>Define correctamente el TAD a utilizarse, incluyendo, de manera correcta y completa todos sus componentes (nombre, descripción del objeto abstracto, invariante, y declaración de operaciones, con nombre, tipo de entradas y tipo de salida).</v>
      </c>
      <c r="G28" s="190">
        <f t="shared" si="0"/>
        <v>4.5</v>
      </c>
    </row>
    <row r="29" spans="1:7">
      <c r="A29" s="187">
        <v>26</v>
      </c>
      <c r="B29" s="23" t="s">
        <v>373</v>
      </c>
      <c r="C29" s="23" t="s">
        <v>374</v>
      </c>
      <c r="D29" s="23" t="s">
        <v>310</v>
      </c>
      <c r="E29" s="188">
        <v>5</v>
      </c>
      <c r="F29" s="189" t="str">
        <f>IF(E29="","",IF(OR(E29&gt;5,E29&lt;0),"CALIFICACIÓN NO VÁLIDA",IF(E29&gt;=4.5,RúbricaSeg4!$D$5,IF(E29&gt;=3.8,RúbricaSeg4!$E$5,IF(E29&gt;=3,RúbricaSeg4!$F$5,IF(E29&gt;=1,RúbricaSeg4!$G$5,RúbricaSeg4!$H$5))))))</f>
        <v>Define correctamente el TAD a utilizarse, incluyendo, de manera correcta y completa todos sus componentes (nombre, descripción del objeto abstracto, invariante, y declaración de operaciones, con nombre, tipo de entradas y tipo de salida).</v>
      </c>
      <c r="G29" s="190">
        <f t="shared" si="0"/>
        <v>5</v>
      </c>
    </row>
    <row r="30" spans="1:7" ht="15.75" customHeight="1">
      <c r="E30" s="152"/>
    </row>
  </sheetData>
  <mergeCells count="3">
    <mergeCell ref="E1:F1"/>
    <mergeCell ref="E2:F2"/>
    <mergeCell ref="E3:F3"/>
  </mergeCell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M8"/>
  <sheetViews>
    <sheetView workbookViewId="0"/>
  </sheetViews>
  <sheetFormatPr baseColWidth="10" defaultColWidth="14.44140625" defaultRowHeight="15.75" customHeight="1"/>
  <cols>
    <col min="3" max="3" width="35.6640625" customWidth="1"/>
    <col min="4" max="4" width="24.33203125" customWidth="1"/>
    <col min="5" max="5" width="23.44140625" customWidth="1"/>
    <col min="6" max="6" width="23" customWidth="1"/>
    <col min="7" max="7" width="25.33203125" customWidth="1"/>
    <col min="8" max="8" width="21" customWidth="1"/>
  </cols>
  <sheetData>
    <row r="1" spans="1:13" ht="15.75" customHeight="1">
      <c r="A1" s="26"/>
      <c r="B1" s="26"/>
      <c r="C1" s="26"/>
      <c r="D1" s="26"/>
      <c r="E1" s="26"/>
      <c r="F1" s="26"/>
      <c r="G1" s="26"/>
      <c r="H1" s="26"/>
      <c r="I1" s="162"/>
      <c r="J1" s="162"/>
      <c r="K1" s="162"/>
      <c r="L1" s="162"/>
      <c r="M1" s="162"/>
    </row>
    <row r="2" spans="1:13" ht="15.75" customHeight="1">
      <c r="A2" s="26"/>
      <c r="B2" s="191" t="s">
        <v>286</v>
      </c>
      <c r="C2" s="191" t="s">
        <v>287</v>
      </c>
      <c r="D2" s="191" t="s">
        <v>288</v>
      </c>
      <c r="E2" s="191" t="s">
        <v>289</v>
      </c>
      <c r="F2" s="191" t="s">
        <v>290</v>
      </c>
      <c r="G2" s="191" t="s">
        <v>291</v>
      </c>
      <c r="H2" s="26"/>
      <c r="I2" s="162"/>
      <c r="J2" s="162"/>
      <c r="K2" s="162"/>
      <c r="L2" s="162"/>
      <c r="M2" s="162"/>
    </row>
    <row r="3" spans="1:13" ht="15.75" customHeight="1">
      <c r="A3" s="26"/>
      <c r="B3" s="191" t="s">
        <v>292</v>
      </c>
      <c r="C3" s="191" t="s">
        <v>293</v>
      </c>
      <c r="D3" s="191" t="s">
        <v>294</v>
      </c>
      <c r="E3" s="191" t="s">
        <v>295</v>
      </c>
      <c r="F3" s="191" t="s">
        <v>296</v>
      </c>
      <c r="G3" s="191" t="s">
        <v>297</v>
      </c>
      <c r="H3" s="26"/>
      <c r="I3" s="162"/>
      <c r="J3" s="162"/>
      <c r="K3" s="162"/>
      <c r="L3" s="162"/>
      <c r="M3" s="162"/>
    </row>
    <row r="4" spans="1:13" ht="15.75" customHeight="1">
      <c r="A4" s="26"/>
      <c r="B4" s="191" t="s">
        <v>298</v>
      </c>
      <c r="C4" s="26"/>
      <c r="D4" s="26"/>
      <c r="E4" s="26"/>
      <c r="F4" s="26"/>
      <c r="G4" s="26"/>
      <c r="H4" s="26"/>
      <c r="I4" s="162"/>
      <c r="J4" s="162"/>
      <c r="K4" s="162"/>
      <c r="L4" s="162"/>
      <c r="M4" s="162"/>
    </row>
    <row r="5" spans="1:13" ht="15.75" customHeight="1">
      <c r="A5" s="26"/>
      <c r="B5" s="174" t="s">
        <v>398</v>
      </c>
      <c r="C5" s="175" t="s">
        <v>399</v>
      </c>
      <c r="D5" s="162"/>
      <c r="E5" s="162"/>
      <c r="F5" s="162"/>
      <c r="G5" s="175" t="s">
        <v>400</v>
      </c>
      <c r="H5" s="26"/>
      <c r="I5" s="162"/>
      <c r="J5" s="162"/>
      <c r="K5" s="162"/>
      <c r="L5" s="162"/>
      <c r="M5" s="162"/>
    </row>
    <row r="6" spans="1:13" ht="15.75" customHeight="1">
      <c r="A6" s="26"/>
      <c r="B6" s="163" t="s">
        <v>401</v>
      </c>
      <c r="C6" s="162" t="s">
        <v>402</v>
      </c>
      <c r="D6" s="162" t="s">
        <v>403</v>
      </c>
      <c r="E6" s="162" t="s">
        <v>404</v>
      </c>
      <c r="F6" s="162" t="s">
        <v>405</v>
      </c>
      <c r="G6" s="162" t="s">
        <v>406</v>
      </c>
      <c r="H6" s="26"/>
      <c r="I6" s="162"/>
      <c r="J6" s="162"/>
      <c r="K6" s="162"/>
      <c r="L6" s="162"/>
      <c r="M6" s="162"/>
    </row>
    <row r="7" spans="1:13" ht="15.75" customHeight="1">
      <c r="A7" s="26"/>
      <c r="B7" s="192"/>
      <c r="C7" s="193"/>
      <c r="D7" s="193"/>
      <c r="E7" s="193"/>
      <c r="F7" s="193"/>
      <c r="G7" s="193"/>
      <c r="H7" s="26"/>
      <c r="I7" s="162"/>
      <c r="J7" s="162"/>
      <c r="K7" s="162"/>
      <c r="L7" s="162"/>
      <c r="M7" s="162"/>
    </row>
    <row r="8" spans="1:13" ht="15.75" customHeight="1">
      <c r="A8" s="162"/>
      <c r="B8" s="162"/>
      <c r="C8" s="162"/>
      <c r="D8" s="162"/>
      <c r="E8" s="162"/>
      <c r="F8" s="162"/>
      <c r="G8" s="162"/>
      <c r="H8" s="162"/>
      <c r="I8" s="162"/>
      <c r="J8" s="162"/>
      <c r="K8" s="162"/>
      <c r="L8" s="162"/>
      <c r="M8" s="162"/>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AA29"/>
  <sheetViews>
    <sheetView workbookViewId="0">
      <pane xSplit="4" ySplit="3" topLeftCell="E4" activePane="bottomRight" state="frozen"/>
      <selection pane="topRight" activeCell="E1" sqref="E1"/>
      <selection pane="bottomLeft" activeCell="A4" sqref="A4"/>
      <selection pane="bottomRight" activeCell="E4" sqref="E4"/>
    </sheetView>
  </sheetViews>
  <sheetFormatPr baseColWidth="10" defaultColWidth="14.44140625" defaultRowHeight="15.75" customHeight="1"/>
  <cols>
    <col min="1" max="1" width="5.5546875" customWidth="1"/>
    <col min="2" max="2" width="12.88671875" customWidth="1"/>
    <col min="3" max="3" width="27.109375" customWidth="1"/>
    <col min="4" max="4" width="21.33203125" customWidth="1"/>
  </cols>
  <sheetData>
    <row r="1" spans="1:27" ht="15.75" customHeight="1">
      <c r="A1" s="26"/>
      <c r="B1" s="26"/>
      <c r="C1" s="26"/>
      <c r="D1" s="26"/>
      <c r="E1" s="351" t="s">
        <v>244</v>
      </c>
      <c r="F1" s="324"/>
      <c r="G1" s="351" t="s">
        <v>245</v>
      </c>
      <c r="H1" s="324"/>
      <c r="I1" s="351" t="s">
        <v>246</v>
      </c>
      <c r="J1" s="324"/>
      <c r="K1" s="351" t="s">
        <v>247</v>
      </c>
      <c r="L1" s="324"/>
      <c r="M1" s="351" t="s">
        <v>248</v>
      </c>
      <c r="N1" s="324"/>
      <c r="O1" s="351" t="s">
        <v>407</v>
      </c>
      <c r="P1" s="324"/>
      <c r="Q1" s="351" t="s">
        <v>408</v>
      </c>
      <c r="R1" s="324"/>
      <c r="S1" s="351" t="s">
        <v>409</v>
      </c>
      <c r="T1" s="324"/>
      <c r="U1" s="351" t="s">
        <v>410</v>
      </c>
      <c r="V1" s="324"/>
      <c r="W1" s="351" t="s">
        <v>411</v>
      </c>
      <c r="X1" s="324"/>
      <c r="Y1" s="360" t="str">
        <f>RúbricaSeg5!B5</f>
        <v>Veredicto Juez en línea</v>
      </c>
      <c r="Z1" s="324"/>
      <c r="AA1" s="185"/>
    </row>
    <row r="2" spans="1:27" ht="15.75" customHeight="1">
      <c r="A2" s="26"/>
      <c r="B2" s="26"/>
      <c r="C2" s="26"/>
      <c r="D2" s="26"/>
      <c r="E2" s="355" t="str">
        <f>RúbricaSeg5!B6</f>
        <v>Salida Entregada vs Salida Esperada</v>
      </c>
      <c r="F2" s="324"/>
      <c r="G2" s="355" t="str">
        <f>RúbricaSeg5!B6</f>
        <v>Salida Entregada vs Salida Esperada</v>
      </c>
      <c r="H2" s="324"/>
      <c r="I2" s="355" t="str">
        <f>RúbricaSeg5!B6</f>
        <v>Salida Entregada vs Salida Esperada</v>
      </c>
      <c r="J2" s="324"/>
      <c r="K2" s="355" t="str">
        <f>RúbricaSeg5!B6</f>
        <v>Salida Entregada vs Salida Esperada</v>
      </c>
      <c r="L2" s="324"/>
      <c r="M2" s="355" t="str">
        <f>RúbricaSeg5!B6</f>
        <v>Salida Entregada vs Salida Esperada</v>
      </c>
      <c r="N2" s="324"/>
      <c r="O2" s="355" t="str">
        <f>RúbricaSeg5!B6</f>
        <v>Salida Entregada vs Salida Esperada</v>
      </c>
      <c r="P2" s="324"/>
      <c r="Q2" s="355" t="str">
        <f>RúbricaSeg5!B6</f>
        <v>Salida Entregada vs Salida Esperada</v>
      </c>
      <c r="R2" s="324"/>
      <c r="S2" s="355" t="str">
        <f>RúbricaSeg5!B6</f>
        <v>Salida Entregada vs Salida Esperada</v>
      </c>
      <c r="T2" s="324"/>
      <c r="U2" s="355" t="str">
        <f>RúbricaSeg5!B6</f>
        <v>Salida Entregada vs Salida Esperada</v>
      </c>
      <c r="V2" s="324"/>
      <c r="W2" s="355" t="str">
        <f>RúbricaSeg5!B6</f>
        <v>Salida Entregada vs Salida Esperada</v>
      </c>
      <c r="X2" s="324"/>
      <c r="Y2" s="324"/>
      <c r="Z2" s="324"/>
      <c r="AA2" s="186" t="s">
        <v>141</v>
      </c>
    </row>
    <row r="3" spans="1:27" ht="15.75" customHeight="1">
      <c r="A3" s="37" t="s">
        <v>46</v>
      </c>
      <c r="B3" s="37" t="s">
        <v>47</v>
      </c>
      <c r="C3" s="37" t="s">
        <v>48</v>
      </c>
      <c r="D3" s="37" t="s">
        <v>49</v>
      </c>
      <c r="E3" s="359">
        <v>0.09</v>
      </c>
      <c r="F3" s="324"/>
      <c r="G3" s="359">
        <v>0.09</v>
      </c>
      <c r="H3" s="324"/>
      <c r="I3" s="359">
        <v>0.09</v>
      </c>
      <c r="J3" s="324"/>
      <c r="K3" s="359">
        <v>0.09</v>
      </c>
      <c r="L3" s="324"/>
      <c r="M3" s="359">
        <v>0.09</v>
      </c>
      <c r="N3" s="324"/>
      <c r="O3" s="359">
        <v>0.09</v>
      </c>
      <c r="P3" s="324"/>
      <c r="Q3" s="359">
        <v>0.09</v>
      </c>
      <c r="R3" s="324"/>
      <c r="S3" s="359">
        <v>0.09</v>
      </c>
      <c r="T3" s="324"/>
      <c r="U3" s="359">
        <v>0.09</v>
      </c>
      <c r="V3" s="324"/>
      <c r="W3" s="359">
        <v>0.09</v>
      </c>
      <c r="X3" s="324"/>
      <c r="Y3" s="359">
        <v>0.1</v>
      </c>
      <c r="Z3" s="324"/>
      <c r="AA3" s="194">
        <f>SUM(E3:Z3)</f>
        <v>0.99999999999999978</v>
      </c>
    </row>
    <row r="4" spans="1:27">
      <c r="A4" s="187">
        <v>1</v>
      </c>
      <c r="B4" s="23" t="s">
        <v>305</v>
      </c>
      <c r="C4" s="23" t="s">
        <v>306</v>
      </c>
      <c r="D4" s="23" t="s">
        <v>307</v>
      </c>
      <c r="E4" s="195"/>
      <c r="F4" s="196" t="str">
        <f>IF(E4="","",IF(OR(E4&gt;5,E4&lt;0),"CALIFICACIÓN NO VÁLIDA",IF(E4&gt;=4.5,RúbricaSeg5!$C$6,IF(E4&gt;=3.8,RúbricaSeg5!$D$6,IF(E4&gt;=3,RúbricaSeg5!$E$6,IF(E4&gt;=1,RúbricaSeg5!$F$6,RúbricaSeg5!$G$6))))))</f>
        <v/>
      </c>
      <c r="G4" s="195"/>
      <c r="H4" s="196" t="str">
        <f>IF(G4="","",IF(OR(G4&gt;5,G4&lt;0),"CALIFICACIÓN NO VÁLIDA",IF(G4&gt;=4.5,RúbricaSeg5!$C$6,IF(G4&gt;=3.8,RúbricaSeg5!$D$6,IF(G4&gt;=3,RúbricaSeg5!$E$6,IF(G4&gt;=1,RúbricaSeg5!$F$6,RúbricaSeg5!$G$6))))))</f>
        <v/>
      </c>
      <c r="I4" s="195"/>
      <c r="J4" s="196" t="str">
        <f>IF(I4="","",IF(OR(I4&gt;5,I4&lt;0),"CALIFICACIÓN NO VÁLIDA",IF(I4&gt;=4.5,RúbricaSeg5!$C$6,IF(I4&gt;=3.8,RúbricaSeg5!$D$6,IF(I4&gt;=3,RúbricaSeg5!$E$6,IF(I4&gt;=1,RúbricaSeg5!$F$6,RúbricaSeg5!$G$6))))))</f>
        <v/>
      </c>
      <c r="K4" s="195"/>
      <c r="L4" s="196" t="str">
        <f>IF(K4="","",IF(OR(K4&gt;5,K4&lt;0),"CALIFICACIÓN NO VÁLIDA",IF(K4&gt;=4.5,RúbricaSeg5!$C$6,IF(K4&gt;=3.8,RúbricaSeg5!$D$6,IF(K4&gt;=3,RúbricaSeg5!$E$6,IF(K4&gt;=1,RúbricaSeg5!$F$6,RúbricaSeg5!$G$6))))))</f>
        <v/>
      </c>
      <c r="M4" s="195"/>
      <c r="N4" s="196" t="str">
        <f>IF(M4="","",IF(OR(M4&gt;5,M4&lt;0),"CALIFICACIÓN NO VÁLIDA",IF(M4&gt;=4.5,RúbricaSeg5!$C$6,IF(M4&gt;=3.8,RúbricaSeg5!$D$6,IF(M4&gt;=3,RúbricaSeg5!$E$6,IF(M4&gt;=1,RúbricaSeg5!$F$6,RúbricaSeg5!$G$6))))))</f>
        <v/>
      </c>
      <c r="O4" s="195"/>
      <c r="P4" s="196" t="str">
        <f>IF(O4="","",IF(OR(O4&gt;5,O4&lt;0),"CALIFICACIÓN NO VÁLIDA",IF(O4&gt;=4.5,RúbricaSeg5!$C$6,IF(O4&gt;=3.8,RúbricaSeg5!$D$6,IF(O4&gt;=3,RúbricaSeg5!$E$6,IF(O4&gt;=1,RúbricaSeg5!$F$6,RúbricaSeg5!$G$6))))))</f>
        <v/>
      </c>
      <c r="Q4" s="195"/>
      <c r="R4" s="196" t="str">
        <f>IF(Q4="","",IF(OR(Q4&gt;5,Q4&lt;0),"CALIFICACIÓN NO VÁLIDA",IF(Q4&gt;=4.5,RúbricaSeg5!$C$6,IF(Q4&gt;=3.8,RúbricaSeg5!$D$6,IF(Q4&gt;=3,RúbricaSeg5!$E$6,IF(Q4&gt;=1,RúbricaSeg5!$F$6,RúbricaSeg5!$G$6))))))</f>
        <v/>
      </c>
      <c r="S4" s="195"/>
      <c r="T4" s="196" t="str">
        <f>IF(S4="","",IF(OR(S4&gt;5,S4&lt;0),"CALIFICACIÓN NO VÁLIDA",IF(S4&gt;=4.5,RúbricaSeg5!$C$6,IF(S4&gt;=3.8,RúbricaSeg5!$D$6,IF(S4&gt;=3,RúbricaSeg5!$E$6,IF(S4&gt;=1,RúbricaSeg5!$F$6,RúbricaSeg5!$G$6))))))</f>
        <v/>
      </c>
      <c r="U4" s="195"/>
      <c r="V4" s="196" t="str">
        <f>IF(U4="","",IF(OR(U4&gt;5,U4&lt;0),"CALIFICACIÓN NO VÁLIDA",IF(U4&gt;=4.5,RúbricaSeg5!$C$6,IF(U4&gt;=3.8,RúbricaSeg5!$D$6,IF(U4&gt;=3,RúbricaSeg5!$E$6,IF(U4&gt;=1,RúbricaSeg5!$F$6,RúbricaSeg5!$G$6))))))</f>
        <v/>
      </c>
      <c r="W4" s="195"/>
      <c r="X4" s="196" t="str">
        <f>IF(W4="","",IF(OR(W4&gt;5,W4&lt;0),"CALIFICACIÓN NO VÁLIDA",IF(W4&gt;=4.5,RúbricaSeg5!$C$6,IF(W4&gt;=3.8,RúbricaSeg5!$D$6,IF(W4&gt;=3,RúbricaSeg5!$E$6,IF(W4&gt;=1,RúbricaSeg5!$F$6,RúbricaSeg5!$G$6))))))</f>
        <v/>
      </c>
      <c r="Y4" s="197">
        <v>4.5</v>
      </c>
      <c r="Z4" s="196" t="str">
        <f>IF(Y4="","",IF(OR(Y4&gt;5,Y4&lt;0),"CALIFICACIÓN NO VÁLIDA",IF(Y4&gt;=4.5,RúbricaSeg5!$C$5,IF(Y4&gt;=3.8,RúbricaSeg5!$D$5,IF(Y4&gt;=3,RúbricaSeg5!$E$5,IF(Y4&gt;=1,RúbricaSeg5!$F$5,RúbricaSeg5!$G$5))))))</f>
        <v>El código es aceptado por el juez en línea</v>
      </c>
      <c r="AA4" s="167">
        <f t="shared" ref="AA4:AA5" si="0">IF(Y4&gt;0, Y4, E4*E$3+G4*G$3+I4*I$3+K4*K$3+M4*M$3+O4*O$3+Q4*Q$3+S4*S$3+U4*U$3+W4*W$3+Y4*Y$3)</f>
        <v>4.5</v>
      </c>
    </row>
    <row r="5" spans="1:27">
      <c r="A5" s="187">
        <v>2</v>
      </c>
      <c r="B5" s="23" t="s">
        <v>308</v>
      </c>
      <c r="C5" s="23" t="s">
        <v>309</v>
      </c>
      <c r="D5" s="23" t="s">
        <v>310</v>
      </c>
      <c r="E5" s="195"/>
      <c r="F5" s="196" t="str">
        <f>IF(E5="","",IF(OR(E5&gt;5,E5&lt;0),"CALIFICACIÓN NO VÁLIDA",IF(E5&gt;=4.5,RúbricaSeg5!$C$6,IF(E5&gt;=3.8,RúbricaSeg5!$D$6,IF(E5&gt;=3,RúbricaSeg5!$E$6,IF(E5&gt;=1,RúbricaSeg5!$F$6,RúbricaSeg5!$G$6))))))</f>
        <v/>
      </c>
      <c r="G5" s="195"/>
      <c r="H5" s="196" t="str">
        <f>IF(G5="","",IF(OR(G5&gt;5,G5&lt;0),"CALIFICACIÓN NO VÁLIDA",IF(G5&gt;=4.5,RúbricaSeg5!$C$6,IF(G5&gt;=3.8,RúbricaSeg5!$D$6,IF(G5&gt;=3,RúbricaSeg5!$E$6,IF(G5&gt;=1,RúbricaSeg5!$F$6,RúbricaSeg5!$G$6))))))</f>
        <v/>
      </c>
      <c r="I5" s="195"/>
      <c r="J5" s="196" t="str">
        <f>IF(I5="","",IF(OR(I5&gt;5,I5&lt;0),"CALIFICACIÓN NO VÁLIDA",IF(I5&gt;=4.5,RúbricaSeg5!$C$6,IF(I5&gt;=3.8,RúbricaSeg5!$D$6,IF(I5&gt;=3,RúbricaSeg5!$E$6,IF(I5&gt;=1,RúbricaSeg5!$F$6,RúbricaSeg5!$G$6))))))</f>
        <v/>
      </c>
      <c r="K5" s="195"/>
      <c r="L5" s="196" t="str">
        <f>IF(K5="","",IF(OR(K5&gt;5,K5&lt;0),"CALIFICACIÓN NO VÁLIDA",IF(K5&gt;=4.5,RúbricaSeg5!$C$6,IF(K5&gt;=3.8,RúbricaSeg5!$D$6,IF(K5&gt;=3,RúbricaSeg5!$E$6,IF(K5&gt;=1,RúbricaSeg5!$F$6,RúbricaSeg5!$G$6))))))</f>
        <v/>
      </c>
      <c r="M5" s="195"/>
      <c r="N5" s="196" t="str">
        <f>IF(M5="","",IF(OR(M5&gt;5,M5&lt;0),"CALIFICACIÓN NO VÁLIDA",IF(M5&gt;=4.5,RúbricaSeg5!$C$6,IF(M5&gt;=3.8,RúbricaSeg5!$D$6,IF(M5&gt;=3,RúbricaSeg5!$E$6,IF(M5&gt;=1,RúbricaSeg5!$F$6,RúbricaSeg5!$G$6))))))</f>
        <v/>
      </c>
      <c r="O5" s="195"/>
      <c r="P5" s="196" t="str">
        <f>IF(O5="","",IF(OR(O5&gt;5,O5&lt;0),"CALIFICACIÓN NO VÁLIDA",IF(O5&gt;=4.5,RúbricaSeg5!$C$6,IF(O5&gt;=3.8,RúbricaSeg5!$D$6,IF(O5&gt;=3,RúbricaSeg5!$E$6,IF(O5&gt;=1,RúbricaSeg5!$F$6,RúbricaSeg5!$G$6))))))</f>
        <v/>
      </c>
      <c r="Q5" s="195"/>
      <c r="R5" s="196" t="str">
        <f>IF(Q5="","",IF(OR(Q5&gt;5,Q5&lt;0),"CALIFICACIÓN NO VÁLIDA",IF(Q5&gt;=4.5,RúbricaSeg5!$C$6,IF(Q5&gt;=3.8,RúbricaSeg5!$D$6,IF(Q5&gt;=3,RúbricaSeg5!$E$6,IF(Q5&gt;=1,RúbricaSeg5!$F$6,RúbricaSeg5!$G$6))))))</f>
        <v/>
      </c>
      <c r="S5" s="195"/>
      <c r="T5" s="196" t="str">
        <f>IF(S5="","",IF(OR(S5&gt;5,S5&lt;0),"CALIFICACIÓN NO VÁLIDA",IF(S5&gt;=4.5,RúbricaSeg5!$C$6,IF(S5&gt;=3.8,RúbricaSeg5!$D$6,IF(S5&gt;=3,RúbricaSeg5!$E$6,IF(S5&gt;=1,RúbricaSeg5!$F$6,RúbricaSeg5!$G$6))))))</f>
        <v/>
      </c>
      <c r="U5" s="195"/>
      <c r="V5" s="196" t="str">
        <f>IF(U5="","",IF(OR(U5&gt;5,U5&lt;0),"CALIFICACIÓN NO VÁLIDA",IF(U5&gt;=4.5,RúbricaSeg5!$C$6,IF(U5&gt;=3.8,RúbricaSeg5!$D$6,IF(U5&gt;=3,RúbricaSeg5!$E$6,IF(U5&gt;=1,RúbricaSeg5!$F$6,RúbricaSeg5!$G$6))))))</f>
        <v/>
      </c>
      <c r="W5" s="195"/>
      <c r="X5" s="196" t="str">
        <f>IF(W5="","",IF(OR(W5&gt;5,W5&lt;0),"CALIFICACIÓN NO VÁLIDA",IF(W5&gt;=4.5,RúbricaSeg5!$C$6,IF(W5&gt;=3.8,RúbricaSeg5!$D$6,IF(W5&gt;=3,RúbricaSeg5!$E$6,IF(W5&gt;=1,RúbricaSeg5!$F$6,RúbricaSeg5!$G$6))))))</f>
        <v/>
      </c>
      <c r="Y5" s="197">
        <v>5</v>
      </c>
      <c r="Z5" s="196" t="str">
        <f>IF(Y5="","",IF(OR(Y5&gt;5,Y5&lt;0),"CALIFICACIÓN NO VÁLIDA",IF(Y5&gt;=4.5,RúbricaSeg5!$C$5,IF(Y5&gt;=3.8,RúbricaSeg5!$D$5,IF(Y5&gt;=3,RúbricaSeg5!$E$5,IF(Y5&gt;=1,RúbricaSeg5!$F$5,RúbricaSeg5!$G$5))))))</f>
        <v>El código es aceptado por el juez en línea</v>
      </c>
      <c r="AA5" s="167">
        <f t="shared" si="0"/>
        <v>5</v>
      </c>
    </row>
    <row r="6" spans="1:27">
      <c r="A6" s="187">
        <v>3</v>
      </c>
      <c r="B6" s="23" t="s">
        <v>311</v>
      </c>
      <c r="C6" s="23" t="s">
        <v>312</v>
      </c>
      <c r="D6" s="23" t="s">
        <v>313</v>
      </c>
      <c r="E6" s="188">
        <v>5</v>
      </c>
      <c r="F6" s="198" t="str">
        <f>IF(E6="","",IF(OR(E6&gt;5,E6&lt;0),"CALIFICACIÓN NO VÁLIDA",IF(E6&gt;=4.5,RúbricaSeg5!$C$6,IF(E6&gt;=3.8,RúbricaSeg5!$D$6,IF(E6&gt;=3,RúbricaSeg5!$E$6,IF(E6&gt;=1,RúbricaSeg5!$F$6,RúbricaSeg5!$G$6))))))</f>
        <v>Ante la entrada entregada, el programa retorna una salida que es igual al menos en un 90% de la salida (correcta) esperada (entre 90% y 100%).</v>
      </c>
      <c r="G6" s="188">
        <v>5</v>
      </c>
      <c r="H6" s="198" t="str">
        <f>IF(G6="","",IF(OR(G6&gt;5,G6&lt;0),"CALIFICACIÓN NO VÁLIDA",IF(G6&gt;=4.5,RúbricaSeg5!$C$6,IF(G6&gt;=3.8,RúbricaSeg5!$D$6,IF(G6&gt;=3,RúbricaSeg5!$E$6,IF(G6&gt;=1,RúbricaSeg5!$F$6,RúbricaSeg5!$G$6))))))</f>
        <v>Ante la entrada entregada, el programa retorna una salida que es igual al menos en un 90% de la salida (correcta) esperada (entre 90% y 100%).</v>
      </c>
      <c r="I6" s="188">
        <v>5</v>
      </c>
      <c r="J6" s="198" t="str">
        <f>IF(I6="","",IF(OR(I6&gt;5,I6&lt;0),"CALIFICACIÓN NO VÁLIDA",IF(I6&gt;=4.5,RúbricaSeg5!$C$6,IF(I6&gt;=3.8,RúbricaSeg5!$D$6,IF(I6&gt;=3,RúbricaSeg5!$E$6,IF(I6&gt;=1,RúbricaSeg5!$F$6,RúbricaSeg5!$G$6))))))</f>
        <v>Ante la entrada entregada, el programa retorna una salida que es igual al menos en un 90% de la salida (correcta) esperada (entre 90% y 100%).</v>
      </c>
      <c r="K6" s="188">
        <v>5</v>
      </c>
      <c r="L6" s="198" t="str">
        <f>IF(K6="","",IF(OR(K6&gt;5,K6&lt;0),"CALIFICACIÓN NO VÁLIDA",IF(K6&gt;=4.5,RúbricaSeg5!$C$6,IF(K6&gt;=3.8,RúbricaSeg5!$D$6,IF(K6&gt;=3,RúbricaSeg5!$E$6,IF(K6&gt;=1,RúbricaSeg5!$F$6,RúbricaSeg5!$G$6))))))</f>
        <v>Ante la entrada entregada, el programa retorna una salida que es igual al menos en un 90% de la salida (correcta) esperada (entre 90% y 100%).</v>
      </c>
      <c r="M6" s="199">
        <v>5</v>
      </c>
      <c r="N6" s="198" t="str">
        <f>IF(M6="","",IF(OR(M6&gt;5,M6&lt;0),"CALIFICACIÓN NO VÁLIDA",IF(M6&gt;=4.5,RúbricaSeg5!$C$6,IF(M6&gt;=3.8,RúbricaSeg5!$D$6,IF(M6&gt;=3,RúbricaSeg5!$E$6,IF(M6&gt;=1,RúbricaSeg5!$F$6,RúbricaSeg5!$G$6))))))</f>
        <v>Ante la entrada entregada, el programa retorna una salida que es igual al menos en un 90% de la salida (correcta) esperada (entre 90% y 100%).</v>
      </c>
      <c r="O6" s="199">
        <v>3</v>
      </c>
      <c r="P6" s="198" t="str">
        <f>IF(O6="","",IF(OR(O6&gt;5,O6&lt;0),"CALIFICACIÓN NO VÁLIDA",IF(O6&gt;=4.5,RúbricaSeg5!$C$6,IF(O6&gt;=3.8,RúbricaSeg5!$D$6,IF(O6&gt;=3,RúbricaSeg5!$E$6,IF(O6&gt;=1,RúbricaSeg5!$F$6,RúbricaSeg5!$G$6))))))</f>
        <v>Ante la entrada entregada, el programa retorna una salida que es igual al menos en un 60% de la salida (correcta) esperada (entre 60% y 76%).</v>
      </c>
      <c r="Q6" s="199">
        <v>5</v>
      </c>
      <c r="R6" s="198" t="str">
        <f>IF(Q6="","",IF(OR(Q6&gt;5,Q6&lt;0),"CALIFICACIÓN NO VÁLIDA",IF(Q6&gt;=4.5,RúbricaSeg5!$C$6,IF(Q6&gt;=3.8,RúbricaSeg5!$D$6,IF(Q6&gt;=3,RúbricaSeg5!$E$6,IF(Q6&gt;=1,RúbricaSeg5!$F$6,RúbricaSeg5!$G$6))))))</f>
        <v>Ante la entrada entregada, el programa retorna una salida que es igual al menos en un 90% de la salida (correcta) esperada (entre 90% y 100%).</v>
      </c>
      <c r="S6" s="199">
        <v>3</v>
      </c>
      <c r="T6" s="198" t="str">
        <f>IF(S6="","",IF(OR(S6&gt;5,S6&lt;0),"CALIFICACIÓN NO VÁLIDA",IF(S6&gt;=4.5,RúbricaSeg5!$C$6,IF(S6&gt;=3.8,RúbricaSeg5!$D$6,IF(S6&gt;=3,RúbricaSeg5!$E$6,IF(S6&gt;=1,RúbricaSeg5!$F$6,RúbricaSeg5!$G$6))))))</f>
        <v>Ante la entrada entregada, el programa retorna una salida que es igual al menos en un 60% de la salida (correcta) esperada (entre 60% y 76%).</v>
      </c>
      <c r="U6" s="199">
        <v>5</v>
      </c>
      <c r="V6" s="198" t="str">
        <f>IF(U6="","",IF(OR(U6&gt;5,U6&lt;0),"CALIFICACIÓN NO VÁLIDA",IF(U6&gt;=4.5,RúbricaSeg5!$C$6,IF(U6&gt;=3.8,RúbricaSeg5!$D$6,IF(U6&gt;=3,RúbricaSeg5!$E$6,IF(U6&gt;=1,RúbricaSeg5!$F$6,RúbricaSeg5!$G$6))))))</f>
        <v>Ante la entrada entregada, el programa retorna una salida que es igual al menos en un 90% de la salida (correcta) esperada (entre 90% y 100%).</v>
      </c>
      <c r="W6" s="199">
        <v>5</v>
      </c>
      <c r="X6" s="198" t="str">
        <f>IF(W6="","",IF(OR(W6&gt;5,W6&lt;0),"CALIFICACIÓN NO VÁLIDA",IF(W6&gt;=4.5,RúbricaSeg5!$C$6,IF(W6&gt;=3.8,RúbricaSeg5!$D$6,IF(W6&gt;=3,RúbricaSeg5!$E$6,IF(W6&gt;=1,RúbricaSeg5!$F$6,RúbricaSeg5!$G$6))))))</f>
        <v>Ante la entrada entregada, el programa retorna una salida que es igual al menos en un 90% de la salida (correcta) esperada (entre 90% y 100%).</v>
      </c>
      <c r="Y6" s="197">
        <v>0</v>
      </c>
      <c r="Z6" s="196" t="str">
        <f>IF(Y6="","",IF(OR(Y6&gt;5,Y6&lt;0),"CALIFICACIÓN NO VÁLIDA",IF(Y6&gt;=4.5,RúbricaSeg5!$C$5,IF(Y6&gt;=3.8,RúbricaSeg5!$D$5,IF(Y6&gt;=3,RúbricaSeg5!$E$5,IF(Y6&gt;=1,RúbricaSeg5!$F$5,RúbricaSeg5!$G$5))))))</f>
        <v>El código no es aceptado por el juez en línea</v>
      </c>
      <c r="AA6" s="167">
        <f t="shared" ref="AA6:AA7" si="1">IF(Y6&gt;0, Y6, E6*E$3+G6*G$3+I6*I$3+K6*K$3+M6*M$3+O6*O$3+Q6*Q$3+S6*S$3+U6*U$3+W6*W$3+Y6*Y$3)/5*4</f>
        <v>3.3119999999999998</v>
      </c>
    </row>
    <row r="7" spans="1:27">
      <c r="A7" s="187">
        <v>4</v>
      </c>
      <c r="B7" s="23" t="s">
        <v>314</v>
      </c>
      <c r="C7" s="23" t="s">
        <v>315</v>
      </c>
      <c r="D7" s="23" t="s">
        <v>316</v>
      </c>
      <c r="E7" s="188">
        <v>3</v>
      </c>
      <c r="F7" s="198" t="str">
        <f>IF(E7="","",IF(OR(E7&gt;5,E7&lt;0),"CALIFICACIÓN NO VÁLIDA",IF(E7&gt;=4.5,RúbricaSeg5!$C$6,IF(E7&gt;=3.8,RúbricaSeg5!$D$6,IF(E7&gt;=3,RúbricaSeg5!$E$6,IF(E7&gt;=1,RúbricaSeg5!$F$6,RúbricaSeg5!$G$6))))))</f>
        <v>Ante la entrada entregada, el programa retorna una salida que es igual al menos en un 60% de la salida (correcta) esperada (entre 60% y 76%).</v>
      </c>
      <c r="G7" s="188">
        <v>1</v>
      </c>
      <c r="H7" s="198" t="str">
        <f>IF(G7="","",IF(OR(G7&gt;5,G7&lt;0),"CALIFICACIÓN NO VÁLIDA",IF(G7&gt;=4.5,RúbricaSeg5!$C$6,IF(G7&gt;=3.8,RúbricaSeg5!$D$6,IF(G7&gt;=3,RúbricaSeg5!$E$6,IF(G7&gt;=1,RúbricaSeg5!$F$6,RúbricaSeg5!$G$6))))))</f>
        <v>Ante la entrada entregada, el programa retorna una salida que es igual al menos en un 20% de la salida (correcta) esperada (entre 20% y 60%).</v>
      </c>
      <c r="I7" s="188">
        <v>1</v>
      </c>
      <c r="J7" s="198" t="str">
        <f>IF(I7="","",IF(OR(I7&gt;5,I7&lt;0),"CALIFICACIÓN NO VÁLIDA",IF(I7&gt;=4.5,RúbricaSeg5!$C$6,IF(I7&gt;=3.8,RúbricaSeg5!$D$6,IF(I7&gt;=3,RúbricaSeg5!$E$6,IF(I7&gt;=1,RúbricaSeg5!$F$6,RúbricaSeg5!$G$6))))))</f>
        <v>Ante la entrada entregada, el programa retorna una salida que es igual al menos en un 20% de la salida (correcta) esperada (entre 20% y 60%).</v>
      </c>
      <c r="K7" s="188">
        <v>5</v>
      </c>
      <c r="L7" s="198" t="str">
        <f>IF(K7="","",IF(OR(K7&gt;5,K7&lt;0),"CALIFICACIÓN NO VÁLIDA",IF(K7&gt;=4.5,RúbricaSeg5!$C$6,IF(K7&gt;=3.8,RúbricaSeg5!$D$6,IF(K7&gt;=3,RúbricaSeg5!$E$6,IF(K7&gt;=1,RúbricaSeg5!$F$6,RúbricaSeg5!$G$6))))))</f>
        <v>Ante la entrada entregada, el programa retorna una salida que es igual al menos en un 90% de la salida (correcta) esperada (entre 90% y 100%).</v>
      </c>
      <c r="M7" s="199">
        <v>0</v>
      </c>
      <c r="N7" s="198" t="str">
        <f>IF(M7="","",IF(OR(M7&gt;5,M7&lt;0),"CALIFICACIÓN NO VÁLIDA",IF(M7&gt;=4.5,RúbricaSeg5!$C$6,IF(M7&gt;=3.8,RúbricaSeg5!$D$6,IF(M7&gt;=3,RúbricaSeg5!$E$6,IF(M7&gt;=1,RúbricaSeg5!$F$6,RúbricaSeg5!$G$6))))))</f>
        <v>Ante la entrada entregada, el programa retorna una salida que es igual en menos de un 20% a la salida (correcta) esperada (entre 0% y 20%).</v>
      </c>
      <c r="O7" s="199">
        <v>2</v>
      </c>
      <c r="P7" s="198" t="str">
        <f>IF(O7="","",IF(OR(O7&gt;5,O7&lt;0),"CALIFICACIÓN NO VÁLIDA",IF(O7&gt;=4.5,RúbricaSeg5!$C$6,IF(O7&gt;=3.8,RúbricaSeg5!$D$6,IF(O7&gt;=3,RúbricaSeg5!$E$6,IF(O7&gt;=1,RúbricaSeg5!$F$6,RúbricaSeg5!$G$6))))))</f>
        <v>Ante la entrada entregada, el programa retorna una salida que es igual al menos en un 20% de la salida (correcta) esperada (entre 20% y 60%).</v>
      </c>
      <c r="Q7" s="199">
        <v>0</v>
      </c>
      <c r="R7" s="198" t="str">
        <f>IF(Q7="","",IF(OR(Q7&gt;5,Q7&lt;0),"CALIFICACIÓN NO VÁLIDA",IF(Q7&gt;=4.5,RúbricaSeg5!$C$6,IF(Q7&gt;=3.8,RúbricaSeg5!$D$6,IF(Q7&gt;=3,RúbricaSeg5!$E$6,IF(Q7&gt;=1,RúbricaSeg5!$F$6,RúbricaSeg5!$G$6))))))</f>
        <v>Ante la entrada entregada, el programa retorna una salida que es igual en menos de un 20% a la salida (correcta) esperada (entre 0% y 20%).</v>
      </c>
      <c r="S7" s="199">
        <v>1</v>
      </c>
      <c r="T7" s="198" t="str">
        <f>IF(S7="","",IF(OR(S7&gt;5,S7&lt;0),"CALIFICACIÓN NO VÁLIDA",IF(S7&gt;=4.5,RúbricaSeg5!$C$6,IF(S7&gt;=3.8,RúbricaSeg5!$D$6,IF(S7&gt;=3,RúbricaSeg5!$E$6,IF(S7&gt;=1,RúbricaSeg5!$F$6,RúbricaSeg5!$G$6))))))</f>
        <v>Ante la entrada entregada, el programa retorna una salida que es igual al menos en un 20% de la salida (correcta) esperada (entre 20% y 60%).</v>
      </c>
      <c r="U7" s="199">
        <v>2</v>
      </c>
      <c r="V7" s="198" t="str">
        <f>IF(U7="","",IF(OR(U7&gt;5,U7&lt;0),"CALIFICACIÓN NO VÁLIDA",IF(U7&gt;=4.5,RúbricaSeg5!$C$6,IF(U7&gt;=3.8,RúbricaSeg5!$D$6,IF(U7&gt;=3,RúbricaSeg5!$E$6,IF(U7&gt;=1,RúbricaSeg5!$F$6,RúbricaSeg5!$G$6))))))</f>
        <v>Ante la entrada entregada, el programa retorna una salida que es igual al menos en un 20% de la salida (correcta) esperada (entre 20% y 60%).</v>
      </c>
      <c r="W7" s="199">
        <v>5</v>
      </c>
      <c r="X7" s="198" t="str">
        <f>IF(W7="","",IF(OR(W7&gt;5,W7&lt;0),"CALIFICACIÓN NO VÁLIDA",IF(W7&gt;=4.5,RúbricaSeg5!$C$6,IF(W7&gt;=3.8,RúbricaSeg5!$D$6,IF(W7&gt;=3,RúbricaSeg5!$E$6,IF(W7&gt;=1,RúbricaSeg5!$F$6,RúbricaSeg5!$G$6))))))</f>
        <v>Ante la entrada entregada, el programa retorna una salida que es igual al menos en un 90% de la salida (correcta) esperada (entre 90% y 100%).</v>
      </c>
      <c r="Y7" s="197">
        <v>0</v>
      </c>
      <c r="Z7" s="196" t="str">
        <f>IF(Y7="","",IF(OR(Y7&gt;5,Y7&lt;0),"CALIFICACIÓN NO VÁLIDA",IF(Y7&gt;=4.5,RúbricaSeg5!$C$5,IF(Y7&gt;=3.8,RúbricaSeg5!$D$5,IF(Y7&gt;=3,RúbricaSeg5!$E$5,IF(Y7&gt;=1,RúbricaSeg5!$F$5,RúbricaSeg5!$G$5))))))</f>
        <v>El código no es aceptado por el juez en línea</v>
      </c>
      <c r="AA7" s="167">
        <f t="shared" si="1"/>
        <v>1.44</v>
      </c>
    </row>
    <row r="8" spans="1:27">
      <c r="A8" s="187">
        <v>5</v>
      </c>
      <c r="B8" s="23" t="s">
        <v>317</v>
      </c>
      <c r="C8" s="23" t="s">
        <v>318</v>
      </c>
      <c r="D8" s="23" t="s">
        <v>319</v>
      </c>
      <c r="E8" s="200"/>
      <c r="F8" s="198" t="str">
        <f>IF(E8="","",IF(OR(E8&gt;5,E8&lt;0),"CALIFICACIÓN NO VÁLIDA",IF(E8&gt;=4.5,RúbricaSeg5!$C$6,IF(E8&gt;=3.8,RúbricaSeg5!$D$6,IF(E8&gt;=3,RúbricaSeg5!$E$6,IF(E8&gt;=1,RúbricaSeg5!$F$6,RúbricaSeg5!$G$6))))))</f>
        <v/>
      </c>
      <c r="G8" s="200"/>
      <c r="H8" s="198" t="str">
        <f>IF(G8="","",IF(OR(G8&gt;5,G8&lt;0),"CALIFICACIÓN NO VÁLIDA",IF(G8&gt;=4.5,RúbricaSeg5!$C$6,IF(G8&gt;=3.8,RúbricaSeg5!$D$6,IF(G8&gt;=3,RúbricaSeg5!$E$6,IF(G8&gt;=1,RúbricaSeg5!$F$6,RúbricaSeg5!$G$6))))))</f>
        <v/>
      </c>
      <c r="I8" s="200"/>
      <c r="J8" s="198" t="str">
        <f>IF(I8="","",IF(OR(I8&gt;5,I8&lt;0),"CALIFICACIÓN NO VÁLIDA",IF(I8&gt;=4.5,RúbricaSeg5!$C$6,IF(I8&gt;=3.8,RúbricaSeg5!$D$6,IF(I8&gt;=3,RúbricaSeg5!$E$6,IF(I8&gt;=1,RúbricaSeg5!$F$6,RúbricaSeg5!$G$6))))))</f>
        <v/>
      </c>
      <c r="K8" s="200"/>
      <c r="L8" s="198" t="str">
        <f>IF(K8="","",IF(OR(K8&gt;5,K8&lt;0),"CALIFICACIÓN NO VÁLIDA",IF(K8&gt;=4.5,RúbricaSeg5!$C$6,IF(K8&gt;=3.8,RúbricaSeg5!$D$6,IF(K8&gt;=3,RúbricaSeg5!$E$6,IF(K8&gt;=1,RúbricaSeg5!$F$6,RúbricaSeg5!$G$6))))))</f>
        <v/>
      </c>
      <c r="M8" s="201"/>
      <c r="N8" s="198" t="str">
        <f>IF(M8="","",IF(OR(M8&gt;5,M8&lt;0),"CALIFICACIÓN NO VÁLIDA",IF(M8&gt;=4.5,RúbricaSeg5!$C$6,IF(M8&gt;=3.8,RúbricaSeg5!$D$6,IF(M8&gt;=3,RúbricaSeg5!$E$6,IF(M8&gt;=1,RúbricaSeg5!$F$6,RúbricaSeg5!$G$6))))))</f>
        <v/>
      </c>
      <c r="O8" s="201"/>
      <c r="P8" s="198" t="str">
        <f>IF(O8="","",IF(OR(O8&gt;5,O8&lt;0),"CALIFICACIÓN NO VÁLIDA",IF(O8&gt;=4.5,RúbricaSeg5!$C$6,IF(O8&gt;=3.8,RúbricaSeg5!$D$6,IF(O8&gt;=3,RúbricaSeg5!$E$6,IF(O8&gt;=1,RúbricaSeg5!$F$6,RúbricaSeg5!$G$6))))))</f>
        <v/>
      </c>
      <c r="Q8" s="201"/>
      <c r="R8" s="198" t="str">
        <f>IF(Q8="","",IF(OR(Q8&gt;5,Q8&lt;0),"CALIFICACIÓN NO VÁLIDA",IF(Q8&gt;=4.5,RúbricaSeg5!$C$6,IF(Q8&gt;=3.8,RúbricaSeg5!$D$6,IF(Q8&gt;=3,RúbricaSeg5!$E$6,IF(Q8&gt;=1,RúbricaSeg5!$F$6,RúbricaSeg5!$G$6))))))</f>
        <v/>
      </c>
      <c r="S8" s="201"/>
      <c r="T8" s="198" t="str">
        <f>IF(S8="","",IF(OR(S8&gt;5,S8&lt;0),"CALIFICACIÓN NO VÁLIDA",IF(S8&gt;=4.5,RúbricaSeg5!$C$6,IF(S8&gt;=3.8,RúbricaSeg5!$D$6,IF(S8&gt;=3,RúbricaSeg5!$E$6,IF(S8&gt;=1,RúbricaSeg5!$F$6,RúbricaSeg5!$G$6))))))</f>
        <v/>
      </c>
      <c r="U8" s="201"/>
      <c r="V8" s="198" t="str">
        <f>IF(U8="","",IF(OR(U8&gt;5,U8&lt;0),"CALIFICACIÓN NO VÁLIDA",IF(U8&gt;=4.5,RúbricaSeg5!$C$6,IF(U8&gt;=3.8,RúbricaSeg5!$D$6,IF(U8&gt;=3,RúbricaSeg5!$E$6,IF(U8&gt;=1,RúbricaSeg5!$F$6,RúbricaSeg5!$G$6))))))</f>
        <v/>
      </c>
      <c r="W8" s="201"/>
      <c r="X8" s="198" t="str">
        <f>IF(W8="","",IF(OR(W8&gt;5,W8&lt;0),"CALIFICACIÓN NO VÁLIDA",IF(W8&gt;=4.5,RúbricaSeg5!$C$6,IF(W8&gt;=3.8,RúbricaSeg5!$D$6,IF(W8&gt;=3,RúbricaSeg5!$E$6,IF(W8&gt;=1,RúbricaSeg5!$F$6,RúbricaSeg5!$G$6))))))</f>
        <v/>
      </c>
      <c r="Y8" s="197">
        <v>5</v>
      </c>
      <c r="Z8" s="196" t="str">
        <f>IF(Y8="","",IF(OR(Y8&gt;5,Y8&lt;0),"CALIFICACIÓN NO VÁLIDA",IF(Y8&gt;=4.5,RúbricaSeg5!$C$5,IF(Y8&gt;=3.8,RúbricaSeg5!$D$5,IF(Y8&gt;=3,RúbricaSeg5!$E$5,IF(Y8&gt;=1,RúbricaSeg5!$F$5,RúbricaSeg5!$G$5))))))</f>
        <v>El código es aceptado por el juez en línea</v>
      </c>
      <c r="AA8" s="167">
        <f t="shared" ref="AA8:AA11" si="2">IF(Y8&gt;0, Y8, E8*E$3+G8*G$3+I8*I$3+K8*K$3+M8*M$3+O8*O$3+Q8*Q$3+S8*S$3+U8*U$3+W8*W$3+Y8*Y$3)</f>
        <v>5</v>
      </c>
    </row>
    <row r="9" spans="1:27">
      <c r="A9" s="187">
        <v>6</v>
      </c>
      <c r="B9" s="23" t="s">
        <v>320</v>
      </c>
      <c r="C9" s="23" t="s">
        <v>321</v>
      </c>
      <c r="D9" s="23" t="s">
        <v>322</v>
      </c>
      <c r="E9" s="195"/>
      <c r="F9" s="196" t="str">
        <f>IF(E9="","",IF(OR(E9&gt;5,E9&lt;0),"CALIFICACIÓN NO VÁLIDA",IF(E9&gt;=4.5,RúbricaSeg5!$C$6,IF(E9&gt;=3.8,RúbricaSeg5!$D$6,IF(E9&gt;=3,RúbricaSeg5!$E$6,IF(E9&gt;=1,RúbricaSeg5!$F$6,RúbricaSeg5!$G$6))))))</f>
        <v/>
      </c>
      <c r="G9" s="195"/>
      <c r="H9" s="196" t="str">
        <f>IF(G9="","",IF(OR(G9&gt;5,G9&lt;0),"CALIFICACIÓN NO VÁLIDA",IF(G9&gt;=4.5,RúbricaSeg5!$C$6,IF(G9&gt;=3.8,RúbricaSeg5!$D$6,IF(G9&gt;=3,RúbricaSeg5!$E$6,IF(G9&gt;=1,RúbricaSeg5!$F$6,RúbricaSeg5!$G$6))))))</f>
        <v/>
      </c>
      <c r="I9" s="195"/>
      <c r="J9" s="196" t="str">
        <f>IF(I9="","",IF(OR(I9&gt;5,I9&lt;0),"CALIFICACIÓN NO VÁLIDA",IF(I9&gt;=4.5,RúbricaSeg5!$C$6,IF(I9&gt;=3.8,RúbricaSeg5!$D$6,IF(I9&gt;=3,RúbricaSeg5!$E$6,IF(I9&gt;=1,RúbricaSeg5!$F$6,RúbricaSeg5!$G$6))))))</f>
        <v/>
      </c>
      <c r="K9" s="195"/>
      <c r="L9" s="196" t="str">
        <f>IF(K9="","",IF(OR(K9&gt;5,K9&lt;0),"CALIFICACIÓN NO VÁLIDA",IF(K9&gt;=4.5,RúbricaSeg5!$C$6,IF(K9&gt;=3.8,RúbricaSeg5!$D$6,IF(K9&gt;=3,RúbricaSeg5!$E$6,IF(K9&gt;=1,RúbricaSeg5!$F$6,RúbricaSeg5!$G$6))))))</f>
        <v/>
      </c>
      <c r="M9" s="195"/>
      <c r="N9" s="196" t="str">
        <f>IF(M9="","",IF(OR(M9&gt;5,M9&lt;0),"CALIFICACIÓN NO VÁLIDA",IF(M9&gt;=4.5,RúbricaSeg5!$C$6,IF(M9&gt;=3.8,RúbricaSeg5!$D$6,IF(M9&gt;=3,RúbricaSeg5!$E$6,IF(M9&gt;=1,RúbricaSeg5!$F$6,RúbricaSeg5!$G$6))))))</f>
        <v/>
      </c>
      <c r="O9" s="195"/>
      <c r="P9" s="196" t="str">
        <f>IF(O9="","",IF(OR(O9&gt;5,O9&lt;0),"CALIFICACIÓN NO VÁLIDA",IF(O9&gt;=4.5,RúbricaSeg5!$C$6,IF(O9&gt;=3.8,RúbricaSeg5!$D$6,IF(O9&gt;=3,RúbricaSeg5!$E$6,IF(O9&gt;=1,RúbricaSeg5!$F$6,RúbricaSeg5!$G$6))))))</f>
        <v/>
      </c>
      <c r="Q9" s="195"/>
      <c r="R9" s="196" t="str">
        <f>IF(Q9="","",IF(OR(Q9&gt;5,Q9&lt;0),"CALIFICACIÓN NO VÁLIDA",IF(Q9&gt;=4.5,RúbricaSeg5!$C$6,IF(Q9&gt;=3.8,RúbricaSeg5!$D$6,IF(Q9&gt;=3,RúbricaSeg5!$E$6,IF(Q9&gt;=1,RúbricaSeg5!$F$6,RúbricaSeg5!$G$6))))))</f>
        <v/>
      </c>
      <c r="S9" s="195"/>
      <c r="T9" s="196" t="str">
        <f>IF(S9="","",IF(OR(S9&gt;5,S9&lt;0),"CALIFICACIÓN NO VÁLIDA",IF(S9&gt;=4.5,RúbricaSeg5!$C$6,IF(S9&gt;=3.8,RúbricaSeg5!$D$6,IF(S9&gt;=3,RúbricaSeg5!$E$6,IF(S9&gt;=1,RúbricaSeg5!$F$6,RúbricaSeg5!$G$6))))))</f>
        <v/>
      </c>
      <c r="U9" s="195"/>
      <c r="V9" s="196" t="str">
        <f>IF(U9="","",IF(OR(U9&gt;5,U9&lt;0),"CALIFICACIÓN NO VÁLIDA",IF(U9&gt;=4.5,RúbricaSeg5!$C$6,IF(U9&gt;=3.8,RúbricaSeg5!$D$6,IF(U9&gt;=3,RúbricaSeg5!$E$6,IF(U9&gt;=1,RúbricaSeg5!$F$6,RúbricaSeg5!$G$6))))))</f>
        <v/>
      </c>
      <c r="W9" s="195"/>
      <c r="X9" s="196" t="str">
        <f>IF(W9="","",IF(OR(W9&gt;5,W9&lt;0),"CALIFICACIÓN NO VÁLIDA",IF(W9&gt;=4.5,RúbricaSeg5!$C$6,IF(W9&gt;=3.8,RúbricaSeg5!$D$6,IF(W9&gt;=3,RúbricaSeg5!$E$6,IF(W9&gt;=1,RúbricaSeg5!$F$6,RúbricaSeg5!$G$6))))))</f>
        <v/>
      </c>
      <c r="Y9" s="197">
        <v>0</v>
      </c>
      <c r="Z9" s="196" t="str">
        <f>IF(Y9="","",IF(OR(Y9&gt;5,Y9&lt;0),"CALIFICACIÓN NO VÁLIDA",IF(Y9&gt;=4.5,RúbricaSeg5!$C$5,IF(Y9&gt;=3.8,RúbricaSeg5!$D$5,IF(Y9&gt;=3,RúbricaSeg5!$E$5,IF(Y9&gt;=1,RúbricaSeg5!$F$5,RúbricaSeg5!$G$5))))))</f>
        <v>El código no es aceptado por el juez en línea</v>
      </c>
      <c r="AA9" s="167">
        <f t="shared" si="2"/>
        <v>0</v>
      </c>
    </row>
    <row r="10" spans="1:27">
      <c r="A10" s="187">
        <v>7</v>
      </c>
      <c r="B10" s="23" t="s">
        <v>323</v>
      </c>
      <c r="C10" s="23" t="s">
        <v>324</v>
      </c>
      <c r="D10" s="23" t="s">
        <v>325</v>
      </c>
      <c r="E10" s="195"/>
      <c r="F10" s="196" t="str">
        <f>IF(E10="","",IF(OR(E10&gt;5,E10&lt;0),"CALIFICACIÓN NO VÁLIDA",IF(E10&gt;=4.5,RúbricaSeg5!$C$6,IF(E10&gt;=3.8,RúbricaSeg5!$D$6,IF(E10&gt;=3,RúbricaSeg5!$E$6,IF(E10&gt;=1,RúbricaSeg5!$F$6,RúbricaSeg5!$G$6))))))</f>
        <v/>
      </c>
      <c r="G10" s="195"/>
      <c r="H10" s="196" t="str">
        <f>IF(G10="","",IF(OR(G10&gt;5,G10&lt;0),"CALIFICACIÓN NO VÁLIDA",IF(G10&gt;=4.5,RúbricaSeg5!$C$6,IF(G10&gt;=3.8,RúbricaSeg5!$D$6,IF(G10&gt;=3,RúbricaSeg5!$E$6,IF(G10&gt;=1,RúbricaSeg5!$F$6,RúbricaSeg5!$G$6))))))</f>
        <v/>
      </c>
      <c r="I10" s="195"/>
      <c r="J10" s="196" t="str">
        <f>IF(I10="","",IF(OR(I10&gt;5,I10&lt;0),"CALIFICACIÓN NO VÁLIDA",IF(I10&gt;=4.5,RúbricaSeg5!$C$6,IF(I10&gt;=3.8,RúbricaSeg5!$D$6,IF(I10&gt;=3,RúbricaSeg5!$E$6,IF(I10&gt;=1,RúbricaSeg5!$F$6,RúbricaSeg5!$G$6))))))</f>
        <v/>
      </c>
      <c r="K10" s="195"/>
      <c r="L10" s="196" t="str">
        <f>IF(K10="","",IF(OR(K10&gt;5,K10&lt;0),"CALIFICACIÓN NO VÁLIDA",IF(K10&gt;=4.5,RúbricaSeg5!$C$6,IF(K10&gt;=3.8,RúbricaSeg5!$D$6,IF(K10&gt;=3,RúbricaSeg5!$E$6,IF(K10&gt;=1,RúbricaSeg5!$F$6,RúbricaSeg5!$G$6))))))</f>
        <v/>
      </c>
      <c r="M10" s="195"/>
      <c r="N10" s="196" t="str">
        <f>IF(M10="","",IF(OR(M10&gt;5,M10&lt;0),"CALIFICACIÓN NO VÁLIDA",IF(M10&gt;=4.5,RúbricaSeg5!$C$6,IF(M10&gt;=3.8,RúbricaSeg5!$D$6,IF(M10&gt;=3,RúbricaSeg5!$E$6,IF(M10&gt;=1,RúbricaSeg5!$F$6,RúbricaSeg5!$G$6))))))</f>
        <v/>
      </c>
      <c r="O10" s="195"/>
      <c r="P10" s="196" t="str">
        <f>IF(O10="","",IF(OR(O10&gt;5,O10&lt;0),"CALIFICACIÓN NO VÁLIDA",IF(O10&gt;=4.5,RúbricaSeg5!$C$6,IF(O10&gt;=3.8,RúbricaSeg5!$D$6,IF(O10&gt;=3,RúbricaSeg5!$E$6,IF(O10&gt;=1,RúbricaSeg5!$F$6,RúbricaSeg5!$G$6))))))</f>
        <v/>
      </c>
      <c r="Q10" s="195"/>
      <c r="R10" s="196" t="str">
        <f>IF(Q10="","",IF(OR(Q10&gt;5,Q10&lt;0),"CALIFICACIÓN NO VÁLIDA",IF(Q10&gt;=4.5,RúbricaSeg5!$C$6,IF(Q10&gt;=3.8,RúbricaSeg5!$D$6,IF(Q10&gt;=3,RúbricaSeg5!$E$6,IF(Q10&gt;=1,RúbricaSeg5!$F$6,RúbricaSeg5!$G$6))))))</f>
        <v/>
      </c>
      <c r="S10" s="195"/>
      <c r="T10" s="196" t="str">
        <f>IF(S10="","",IF(OR(S10&gt;5,S10&lt;0),"CALIFICACIÓN NO VÁLIDA",IF(S10&gt;=4.5,RúbricaSeg5!$C$6,IF(S10&gt;=3.8,RúbricaSeg5!$D$6,IF(S10&gt;=3,RúbricaSeg5!$E$6,IF(S10&gt;=1,RúbricaSeg5!$F$6,RúbricaSeg5!$G$6))))))</f>
        <v/>
      </c>
      <c r="U10" s="195"/>
      <c r="V10" s="196" t="str">
        <f>IF(U10="","",IF(OR(U10&gt;5,U10&lt;0),"CALIFICACIÓN NO VÁLIDA",IF(U10&gt;=4.5,RúbricaSeg5!$C$6,IF(U10&gt;=3.8,RúbricaSeg5!$D$6,IF(U10&gt;=3,RúbricaSeg5!$E$6,IF(U10&gt;=1,RúbricaSeg5!$F$6,RúbricaSeg5!$G$6))))))</f>
        <v/>
      </c>
      <c r="W10" s="195"/>
      <c r="X10" s="196" t="str">
        <f>IF(W10="","",IF(OR(W10&gt;5,W10&lt;0),"CALIFICACIÓN NO VÁLIDA",IF(W10&gt;=4.5,RúbricaSeg5!$C$6,IF(W10&gt;=3.8,RúbricaSeg5!$D$6,IF(W10&gt;=3,RúbricaSeg5!$E$6,IF(W10&gt;=1,RúbricaSeg5!$F$6,RúbricaSeg5!$G$6))))))</f>
        <v/>
      </c>
      <c r="Y10" s="197">
        <v>1</v>
      </c>
      <c r="Z10" s="196">
        <f>IF(Y10="","",IF(OR(Y10&gt;5,Y10&lt;0),"CALIFICACIÓN NO VÁLIDA",IF(Y10&gt;=4.5,RúbricaSeg5!$C$5,IF(Y10&gt;=3.8,RúbricaSeg5!$D$5,IF(Y10&gt;=3,RúbricaSeg5!$E$5,IF(Y10&gt;=1,RúbricaSeg5!$F$5,RúbricaSeg5!$G$5))))))</f>
        <v>0</v>
      </c>
      <c r="AA10" s="167">
        <f t="shared" si="2"/>
        <v>1</v>
      </c>
    </row>
    <row r="11" spans="1:27">
      <c r="A11" s="187">
        <v>8</v>
      </c>
      <c r="B11" s="23" t="s">
        <v>326</v>
      </c>
      <c r="C11" s="23" t="s">
        <v>327</v>
      </c>
      <c r="D11" s="23" t="s">
        <v>328</v>
      </c>
      <c r="E11" s="188">
        <v>5</v>
      </c>
      <c r="F11" s="198" t="str">
        <f>IF(E11="","",IF(OR(E11&gt;5,E11&lt;0),"CALIFICACIÓN NO VÁLIDA",IF(E11&gt;=4.5,RúbricaSeg5!$C$6,IF(E11&gt;=3.8,RúbricaSeg5!$D$6,IF(E11&gt;=3,RúbricaSeg5!$E$6,IF(E11&gt;=1,RúbricaSeg5!$F$6,RúbricaSeg5!$G$6))))))</f>
        <v>Ante la entrada entregada, el programa retorna una salida que es igual al menos en un 90% de la salida (correcta) esperada (entre 90% y 100%).</v>
      </c>
      <c r="G11" s="188">
        <v>0</v>
      </c>
      <c r="H11" s="198" t="str">
        <f>IF(G11="","",IF(OR(G11&gt;5,G11&lt;0),"CALIFICACIÓN NO VÁLIDA",IF(G11&gt;=4.5,RúbricaSeg5!$C$6,IF(G11&gt;=3.8,RúbricaSeg5!$D$6,IF(G11&gt;=3,RúbricaSeg5!$E$6,IF(G11&gt;=1,RúbricaSeg5!$F$6,RúbricaSeg5!$G$6))))))</f>
        <v>Ante la entrada entregada, el programa retorna una salida que es igual en menos de un 20% a la salida (correcta) esperada (entre 0% y 20%).</v>
      </c>
      <c r="I11" s="188">
        <v>5</v>
      </c>
      <c r="J11" s="198" t="str">
        <f>IF(I11="","",IF(OR(I11&gt;5,I11&lt;0),"CALIFICACIÓN NO VÁLIDA",IF(I11&gt;=4.5,RúbricaSeg5!$C$6,IF(I11&gt;=3.8,RúbricaSeg5!$D$6,IF(I11&gt;=3,RúbricaSeg5!$E$6,IF(I11&gt;=1,RúbricaSeg5!$F$6,RúbricaSeg5!$G$6))))))</f>
        <v>Ante la entrada entregada, el programa retorna una salida que es igual al menos en un 90% de la salida (correcta) esperada (entre 90% y 100%).</v>
      </c>
      <c r="K11" s="188">
        <v>5</v>
      </c>
      <c r="L11" s="198" t="str">
        <f>IF(K11="","",IF(OR(K11&gt;5,K11&lt;0),"CALIFICACIÓN NO VÁLIDA",IF(K11&gt;=4.5,RúbricaSeg5!$C$6,IF(K11&gt;=3.8,RúbricaSeg5!$D$6,IF(K11&gt;=3,RúbricaSeg5!$E$6,IF(K11&gt;=1,RúbricaSeg5!$F$6,RúbricaSeg5!$G$6))))))</f>
        <v>Ante la entrada entregada, el programa retorna una salida que es igual al menos en un 90% de la salida (correcta) esperada (entre 90% y 100%).</v>
      </c>
      <c r="M11" s="199">
        <v>5</v>
      </c>
      <c r="N11" s="198" t="str">
        <f>IF(M11="","",IF(OR(M11&gt;5,M11&lt;0),"CALIFICACIÓN NO VÁLIDA",IF(M11&gt;=4.5,RúbricaSeg5!$C$6,IF(M11&gt;=3.8,RúbricaSeg5!$D$6,IF(M11&gt;=3,RúbricaSeg5!$E$6,IF(M11&gt;=1,RúbricaSeg5!$F$6,RúbricaSeg5!$G$6))))))</f>
        <v>Ante la entrada entregada, el programa retorna una salida que es igual al menos en un 90% de la salida (correcta) esperada (entre 90% y 100%).</v>
      </c>
      <c r="O11" s="199">
        <v>0</v>
      </c>
      <c r="P11" s="198" t="str">
        <f>IF(O11="","",IF(OR(O11&gt;5,O11&lt;0),"CALIFICACIÓN NO VÁLIDA",IF(O11&gt;=4.5,RúbricaSeg5!$C$6,IF(O11&gt;=3.8,RúbricaSeg5!$D$6,IF(O11&gt;=3,RúbricaSeg5!$E$6,IF(O11&gt;=1,RúbricaSeg5!$F$6,RúbricaSeg5!$G$6))))))</f>
        <v>Ante la entrada entregada, el programa retorna una salida que es igual en menos de un 20% a la salida (correcta) esperada (entre 0% y 20%).</v>
      </c>
      <c r="Q11" s="199">
        <v>5</v>
      </c>
      <c r="R11" s="198" t="str">
        <f>IF(Q11="","",IF(OR(Q11&gt;5,Q11&lt;0),"CALIFICACIÓN NO VÁLIDA",IF(Q11&gt;=4.5,RúbricaSeg5!$C$6,IF(Q11&gt;=3.8,RúbricaSeg5!$D$6,IF(Q11&gt;=3,RúbricaSeg5!$E$6,IF(Q11&gt;=1,RúbricaSeg5!$F$6,RúbricaSeg5!$G$6))))))</f>
        <v>Ante la entrada entregada, el programa retorna una salida que es igual al menos en un 90% de la salida (correcta) esperada (entre 90% y 100%).</v>
      </c>
      <c r="S11" s="199">
        <v>3</v>
      </c>
      <c r="T11" s="198" t="str">
        <f>IF(S11="","",IF(OR(S11&gt;5,S11&lt;0),"CALIFICACIÓN NO VÁLIDA",IF(S11&gt;=4.5,RúbricaSeg5!$C$6,IF(S11&gt;=3.8,RúbricaSeg5!$D$6,IF(S11&gt;=3,RúbricaSeg5!$E$6,IF(S11&gt;=1,RúbricaSeg5!$F$6,RúbricaSeg5!$G$6))))))</f>
        <v>Ante la entrada entregada, el programa retorna una salida que es igual al menos en un 60% de la salida (correcta) esperada (entre 60% y 76%).</v>
      </c>
      <c r="U11" s="199">
        <v>5</v>
      </c>
      <c r="V11" s="198" t="str">
        <f>IF(U11="","",IF(OR(U11&gt;5,U11&lt;0),"CALIFICACIÓN NO VÁLIDA",IF(U11&gt;=4.5,RúbricaSeg5!$C$6,IF(U11&gt;=3.8,RúbricaSeg5!$D$6,IF(U11&gt;=3,RúbricaSeg5!$E$6,IF(U11&gt;=1,RúbricaSeg5!$F$6,RúbricaSeg5!$G$6))))))</f>
        <v>Ante la entrada entregada, el programa retorna una salida que es igual al menos en un 90% de la salida (correcta) esperada (entre 90% y 100%).</v>
      </c>
      <c r="W11" s="199">
        <v>5</v>
      </c>
      <c r="X11" s="198" t="str">
        <f>IF(W11="","",IF(OR(W11&gt;5,W11&lt;0),"CALIFICACIÓN NO VÁLIDA",IF(W11&gt;=4.5,RúbricaSeg5!$C$6,IF(W11&gt;=3.8,RúbricaSeg5!$D$6,IF(W11&gt;=3,RúbricaSeg5!$E$6,IF(W11&gt;=1,RúbricaSeg5!$F$6,RúbricaSeg5!$G$6))))))</f>
        <v>Ante la entrada entregada, el programa retorna una salida que es igual al menos en un 90% de la salida (correcta) esperada (entre 90% y 100%).</v>
      </c>
      <c r="Y11" s="197">
        <v>0</v>
      </c>
      <c r="Z11" s="196" t="str">
        <f>IF(Y11="","",IF(OR(Y11&gt;5,Y11&lt;0),"CALIFICACIÓN NO VÁLIDA",IF(Y11&gt;=4.5,RúbricaSeg5!$C$5,IF(Y11&gt;=3.8,RúbricaSeg5!$D$5,IF(Y11&gt;=3,RúbricaSeg5!$E$5,IF(Y11&gt;=1,RúbricaSeg5!$F$5,RúbricaSeg5!$G$5))))))</f>
        <v>El código no es aceptado por el juez en línea</v>
      </c>
      <c r="AA11" s="167">
        <f t="shared" si="2"/>
        <v>3.42</v>
      </c>
    </row>
    <row r="12" spans="1:27">
      <c r="A12" s="187">
        <v>9</v>
      </c>
      <c r="B12" s="23" t="s">
        <v>329</v>
      </c>
      <c r="C12" s="23" t="s">
        <v>330</v>
      </c>
      <c r="D12" s="23" t="s">
        <v>331</v>
      </c>
      <c r="E12" s="195"/>
      <c r="F12" s="196" t="str">
        <f>IF(E12="","",IF(OR(E12&gt;5,E12&lt;0),"CALIFICACIÓN NO VÁLIDA",IF(E12&gt;=4.5,RúbricaSeg5!$C$6,IF(E12&gt;=3.8,RúbricaSeg5!$D$6,IF(E12&gt;=3,RúbricaSeg5!$E$6,IF(E12&gt;=1,RúbricaSeg5!$F$6,RúbricaSeg5!$G$6))))))</f>
        <v/>
      </c>
      <c r="G12" s="195"/>
      <c r="H12" s="196" t="str">
        <f>IF(G12="","",IF(OR(G12&gt;5,G12&lt;0),"CALIFICACIÓN NO VÁLIDA",IF(G12&gt;=4.5,RúbricaSeg5!$C$6,IF(G12&gt;=3.8,RúbricaSeg5!$D$6,IF(G12&gt;=3,RúbricaSeg5!$E$6,IF(G12&gt;=1,RúbricaSeg5!$F$6,RúbricaSeg5!$G$6))))))</f>
        <v/>
      </c>
      <c r="I12" s="195"/>
      <c r="J12" s="196" t="str">
        <f>IF(I12="","",IF(OR(I12&gt;5,I12&lt;0),"CALIFICACIÓN NO VÁLIDA",IF(I12&gt;=4.5,RúbricaSeg5!$C$6,IF(I12&gt;=3.8,RúbricaSeg5!$D$6,IF(I12&gt;=3,RúbricaSeg5!$E$6,IF(I12&gt;=1,RúbricaSeg5!$F$6,RúbricaSeg5!$G$6))))))</f>
        <v/>
      </c>
      <c r="K12" s="195"/>
      <c r="L12" s="196" t="str">
        <f>IF(K12="","",IF(OR(K12&gt;5,K12&lt;0),"CALIFICACIÓN NO VÁLIDA",IF(K12&gt;=4.5,RúbricaSeg5!$C$6,IF(K12&gt;=3.8,RúbricaSeg5!$D$6,IF(K12&gt;=3,RúbricaSeg5!$E$6,IF(K12&gt;=1,RúbricaSeg5!$F$6,RúbricaSeg5!$G$6))))))</f>
        <v/>
      </c>
      <c r="M12" s="195"/>
      <c r="N12" s="196" t="str">
        <f>IF(M12="","",IF(OR(M12&gt;5,M12&lt;0),"CALIFICACIÓN NO VÁLIDA",IF(M12&gt;=4.5,RúbricaSeg5!$C$6,IF(M12&gt;=3.8,RúbricaSeg5!$D$6,IF(M12&gt;=3,RúbricaSeg5!$E$6,IF(M12&gt;=1,RúbricaSeg5!$F$6,RúbricaSeg5!$G$6))))))</f>
        <v/>
      </c>
      <c r="O12" s="195"/>
      <c r="P12" s="196" t="str">
        <f>IF(O12="","",IF(OR(O12&gt;5,O12&lt;0),"CALIFICACIÓN NO VÁLIDA",IF(O12&gt;=4.5,RúbricaSeg5!$C$6,IF(O12&gt;=3.8,RúbricaSeg5!$D$6,IF(O12&gt;=3,RúbricaSeg5!$E$6,IF(O12&gt;=1,RúbricaSeg5!$F$6,RúbricaSeg5!$G$6))))))</f>
        <v/>
      </c>
      <c r="Q12" s="195"/>
      <c r="R12" s="196" t="str">
        <f>IF(Q12="","",IF(OR(Q12&gt;5,Q12&lt;0),"CALIFICACIÓN NO VÁLIDA",IF(Q12&gt;=4.5,RúbricaSeg5!$C$6,IF(Q12&gt;=3.8,RúbricaSeg5!$D$6,IF(Q12&gt;=3,RúbricaSeg5!$E$6,IF(Q12&gt;=1,RúbricaSeg5!$F$6,RúbricaSeg5!$G$6))))))</f>
        <v/>
      </c>
      <c r="S12" s="195"/>
      <c r="T12" s="196" t="str">
        <f>IF(S12="","",IF(OR(S12&gt;5,S12&lt;0),"CALIFICACIÓN NO VÁLIDA",IF(S12&gt;=4.5,RúbricaSeg5!$C$6,IF(S12&gt;=3.8,RúbricaSeg5!$D$6,IF(S12&gt;=3,RúbricaSeg5!$E$6,IF(S12&gt;=1,RúbricaSeg5!$F$6,RúbricaSeg5!$G$6))))))</f>
        <v/>
      </c>
      <c r="U12" s="195"/>
      <c r="V12" s="196" t="str">
        <f>IF(U12="","",IF(OR(U12&gt;5,U12&lt;0),"CALIFICACIÓN NO VÁLIDA",IF(U12&gt;=4.5,RúbricaSeg5!$C$6,IF(U12&gt;=3.8,RúbricaSeg5!$D$6,IF(U12&gt;=3,RúbricaSeg5!$E$6,IF(U12&gt;=1,RúbricaSeg5!$F$6,RúbricaSeg5!$G$6))))))</f>
        <v/>
      </c>
      <c r="W12" s="195"/>
      <c r="X12" s="196" t="str">
        <f>IF(W12="","",IF(OR(W12&gt;5,W12&lt;0),"CALIFICACIÓN NO VÁLIDA",IF(W12&gt;=4.5,RúbricaSeg5!$C$6,IF(W12&gt;=3.8,RúbricaSeg5!$D$6,IF(W12&gt;=3,RúbricaSeg5!$E$6,IF(W12&gt;=1,RúbricaSeg5!$F$6,RúbricaSeg5!$G$6))))))</f>
        <v/>
      </c>
      <c r="Y12" s="197">
        <v>5</v>
      </c>
      <c r="Z12" s="196" t="str">
        <f>IF(Y12="","",IF(OR(Y12&gt;5,Y12&lt;0),"CALIFICACIÓN NO VÁLIDA",IF(Y12&gt;=4.5,RúbricaSeg5!$C$5,IF(Y12&gt;=3.8,RúbricaSeg5!$D$5,IF(Y12&gt;=3,RúbricaSeg5!$E$5,IF(Y12&gt;=1,RúbricaSeg5!$F$5,RúbricaSeg5!$G$5))))))</f>
        <v>El código es aceptado por el juez en línea</v>
      </c>
      <c r="AA12" s="167">
        <f>IF(Y12&gt;0, Y12, E12*E$3+G12*G$3+I12*I$3+K12*K$3+M12*M$3+O12*O$3+Q12*Q$3+S12*S$3+U12*U$3+W12*W$3+Y12*Y$3)/5*4.5</f>
        <v>4.5</v>
      </c>
    </row>
    <row r="13" spans="1:27">
      <c r="A13" s="187">
        <v>10</v>
      </c>
      <c r="B13" s="23" t="s">
        <v>25</v>
      </c>
      <c r="C13" s="23" t="s">
        <v>332</v>
      </c>
      <c r="D13" s="23" t="s">
        <v>333</v>
      </c>
      <c r="E13" s="200"/>
      <c r="F13" s="198" t="str">
        <f>IF(E13="","",IF(OR(E13&gt;5,E13&lt;0),"CALIFICACIÓN NO VÁLIDA",IF(E13&gt;=4.5,RúbricaSeg5!$C$6,IF(E13&gt;=3.8,RúbricaSeg5!$D$6,IF(E13&gt;=3,RúbricaSeg5!$E$6,IF(E13&gt;=1,RúbricaSeg5!$F$6,RúbricaSeg5!$G$6))))))</f>
        <v/>
      </c>
      <c r="G13" s="200"/>
      <c r="H13" s="198" t="str">
        <f>IF(G13="","",IF(OR(G13&gt;5,G13&lt;0),"CALIFICACIÓN NO VÁLIDA",IF(G13&gt;=4.5,RúbricaSeg5!$C$6,IF(G13&gt;=3.8,RúbricaSeg5!$D$6,IF(G13&gt;=3,RúbricaSeg5!$E$6,IF(G13&gt;=1,RúbricaSeg5!$F$6,RúbricaSeg5!$G$6))))))</f>
        <v/>
      </c>
      <c r="I13" s="200"/>
      <c r="J13" s="198" t="str">
        <f>IF(I13="","",IF(OR(I13&gt;5,I13&lt;0),"CALIFICACIÓN NO VÁLIDA",IF(I13&gt;=4.5,RúbricaSeg5!$C$6,IF(I13&gt;=3.8,RúbricaSeg5!$D$6,IF(I13&gt;=3,RúbricaSeg5!$E$6,IF(I13&gt;=1,RúbricaSeg5!$F$6,RúbricaSeg5!$G$6))))))</f>
        <v/>
      </c>
      <c r="K13" s="200"/>
      <c r="L13" s="198" t="str">
        <f>IF(K13="","",IF(OR(K13&gt;5,K13&lt;0),"CALIFICACIÓN NO VÁLIDA",IF(K13&gt;=4.5,RúbricaSeg5!$C$6,IF(K13&gt;=3.8,RúbricaSeg5!$D$6,IF(K13&gt;=3,RúbricaSeg5!$E$6,IF(K13&gt;=1,RúbricaSeg5!$F$6,RúbricaSeg5!$G$6))))))</f>
        <v/>
      </c>
      <c r="M13" s="201"/>
      <c r="N13" s="198" t="str">
        <f>IF(M13="","",IF(OR(M13&gt;5,M13&lt;0),"CALIFICACIÓN NO VÁLIDA",IF(M13&gt;=4.5,RúbricaSeg5!$C$6,IF(M13&gt;=3.8,RúbricaSeg5!$D$6,IF(M13&gt;=3,RúbricaSeg5!$E$6,IF(M13&gt;=1,RúbricaSeg5!$F$6,RúbricaSeg5!$G$6))))))</f>
        <v/>
      </c>
      <c r="O13" s="201"/>
      <c r="P13" s="198" t="str">
        <f>IF(O13="","",IF(OR(O13&gt;5,O13&lt;0),"CALIFICACIÓN NO VÁLIDA",IF(O13&gt;=4.5,RúbricaSeg5!$C$6,IF(O13&gt;=3.8,RúbricaSeg5!$D$6,IF(O13&gt;=3,RúbricaSeg5!$E$6,IF(O13&gt;=1,RúbricaSeg5!$F$6,RúbricaSeg5!$G$6))))))</f>
        <v/>
      </c>
      <c r="Q13" s="201"/>
      <c r="R13" s="198" t="str">
        <f>IF(Q13="","",IF(OR(Q13&gt;5,Q13&lt;0),"CALIFICACIÓN NO VÁLIDA",IF(Q13&gt;=4.5,RúbricaSeg5!$C$6,IF(Q13&gt;=3.8,RúbricaSeg5!$D$6,IF(Q13&gt;=3,RúbricaSeg5!$E$6,IF(Q13&gt;=1,RúbricaSeg5!$F$6,RúbricaSeg5!$G$6))))))</f>
        <v/>
      </c>
      <c r="S13" s="201"/>
      <c r="T13" s="198" t="str">
        <f>IF(S13="","",IF(OR(S13&gt;5,S13&lt;0),"CALIFICACIÓN NO VÁLIDA",IF(S13&gt;=4.5,RúbricaSeg5!$C$6,IF(S13&gt;=3.8,RúbricaSeg5!$D$6,IF(S13&gt;=3,RúbricaSeg5!$E$6,IF(S13&gt;=1,RúbricaSeg5!$F$6,RúbricaSeg5!$G$6))))))</f>
        <v/>
      </c>
      <c r="U13" s="201"/>
      <c r="V13" s="198" t="str">
        <f>IF(U13="","",IF(OR(U13&gt;5,U13&lt;0),"CALIFICACIÓN NO VÁLIDA",IF(U13&gt;=4.5,RúbricaSeg5!$C$6,IF(U13&gt;=3.8,RúbricaSeg5!$D$6,IF(U13&gt;=3,RúbricaSeg5!$E$6,IF(U13&gt;=1,RúbricaSeg5!$F$6,RúbricaSeg5!$G$6))))))</f>
        <v/>
      </c>
      <c r="W13" s="201"/>
      <c r="X13" s="198" t="str">
        <f>IF(W13="","",IF(OR(W13&gt;5,W13&lt;0),"CALIFICACIÓN NO VÁLIDA",IF(W13&gt;=4.5,RúbricaSeg5!$C$6,IF(W13&gt;=3.8,RúbricaSeg5!$D$6,IF(W13&gt;=3,RúbricaSeg5!$E$6,IF(W13&gt;=1,RúbricaSeg5!$F$6,RúbricaSeg5!$G$6))))))</f>
        <v/>
      </c>
      <c r="Y13" s="202"/>
      <c r="Z13" s="196" t="str">
        <f>IF(Y13="","",IF(OR(Y13&gt;5,Y13&lt;0),"CALIFICACIÓN NO VÁLIDA",IF(Y13&gt;=4.5,RúbricaSeg5!$C$5,IF(Y13&gt;=3.8,RúbricaSeg5!$D$5,IF(Y13&gt;=3,RúbricaSeg5!$E$5,IF(Y13&gt;=1,RúbricaSeg5!$F$5,RúbricaSeg5!$G$5))))))</f>
        <v/>
      </c>
      <c r="AA13" s="167">
        <f t="shared" ref="AA13:AA16" si="3">IF(Y13&gt;0, Y13, E13*E$3+G13*G$3+I13*I$3+K13*K$3+M13*M$3+O13*O$3+Q13*Q$3+S13*S$3+U13*U$3+W13*W$3+Y13*Y$3)</f>
        <v>0</v>
      </c>
    </row>
    <row r="14" spans="1:27">
      <c r="A14" s="187">
        <v>11</v>
      </c>
      <c r="B14" s="23" t="s">
        <v>334</v>
      </c>
      <c r="C14" s="23" t="s">
        <v>335</v>
      </c>
      <c r="D14" s="23" t="s">
        <v>336</v>
      </c>
      <c r="E14" s="195"/>
      <c r="F14" s="196" t="str">
        <f>IF(E14="","",IF(OR(E14&gt;5,E14&lt;0),"CALIFICACIÓN NO VÁLIDA",IF(E14&gt;=4.5,RúbricaSeg5!$C$6,IF(E14&gt;=3.8,RúbricaSeg5!$D$6,IF(E14&gt;=3,RúbricaSeg5!$E$6,IF(E14&gt;=1,RúbricaSeg5!$F$6,RúbricaSeg5!$G$6))))))</f>
        <v/>
      </c>
      <c r="G14" s="195"/>
      <c r="H14" s="196" t="str">
        <f>IF(G14="","",IF(OR(G14&gt;5,G14&lt;0),"CALIFICACIÓN NO VÁLIDA",IF(G14&gt;=4.5,RúbricaSeg5!$C$6,IF(G14&gt;=3.8,RúbricaSeg5!$D$6,IF(G14&gt;=3,RúbricaSeg5!$E$6,IF(G14&gt;=1,RúbricaSeg5!$F$6,RúbricaSeg5!$G$6))))))</f>
        <v/>
      </c>
      <c r="I14" s="195"/>
      <c r="J14" s="196" t="str">
        <f>IF(I14="","",IF(OR(I14&gt;5,I14&lt;0),"CALIFICACIÓN NO VÁLIDA",IF(I14&gt;=4.5,RúbricaSeg5!$C$6,IF(I14&gt;=3.8,RúbricaSeg5!$D$6,IF(I14&gt;=3,RúbricaSeg5!$E$6,IF(I14&gt;=1,RúbricaSeg5!$F$6,RúbricaSeg5!$G$6))))))</f>
        <v/>
      </c>
      <c r="K14" s="195"/>
      <c r="L14" s="196" t="str">
        <f>IF(K14="","",IF(OR(K14&gt;5,K14&lt;0),"CALIFICACIÓN NO VÁLIDA",IF(K14&gt;=4.5,RúbricaSeg5!$C$6,IF(K14&gt;=3.8,RúbricaSeg5!$D$6,IF(K14&gt;=3,RúbricaSeg5!$E$6,IF(K14&gt;=1,RúbricaSeg5!$F$6,RúbricaSeg5!$G$6))))))</f>
        <v/>
      </c>
      <c r="M14" s="195"/>
      <c r="N14" s="196" t="str">
        <f>IF(M14="","",IF(OR(M14&gt;5,M14&lt;0),"CALIFICACIÓN NO VÁLIDA",IF(M14&gt;=4.5,RúbricaSeg5!$C$6,IF(M14&gt;=3.8,RúbricaSeg5!$D$6,IF(M14&gt;=3,RúbricaSeg5!$E$6,IF(M14&gt;=1,RúbricaSeg5!$F$6,RúbricaSeg5!$G$6))))))</f>
        <v/>
      </c>
      <c r="O14" s="195"/>
      <c r="P14" s="196" t="str">
        <f>IF(O14="","",IF(OR(O14&gt;5,O14&lt;0),"CALIFICACIÓN NO VÁLIDA",IF(O14&gt;=4.5,RúbricaSeg5!$C$6,IF(O14&gt;=3.8,RúbricaSeg5!$D$6,IF(O14&gt;=3,RúbricaSeg5!$E$6,IF(O14&gt;=1,RúbricaSeg5!$F$6,RúbricaSeg5!$G$6))))))</f>
        <v/>
      </c>
      <c r="Q14" s="195"/>
      <c r="R14" s="196" t="str">
        <f>IF(Q14="","",IF(OR(Q14&gt;5,Q14&lt;0),"CALIFICACIÓN NO VÁLIDA",IF(Q14&gt;=4.5,RúbricaSeg5!$C$6,IF(Q14&gt;=3.8,RúbricaSeg5!$D$6,IF(Q14&gt;=3,RúbricaSeg5!$E$6,IF(Q14&gt;=1,RúbricaSeg5!$F$6,RúbricaSeg5!$G$6))))))</f>
        <v/>
      </c>
      <c r="S14" s="195"/>
      <c r="T14" s="196" t="str">
        <f>IF(S14="","",IF(OR(S14&gt;5,S14&lt;0),"CALIFICACIÓN NO VÁLIDA",IF(S14&gt;=4.5,RúbricaSeg5!$C$6,IF(S14&gt;=3.8,RúbricaSeg5!$D$6,IF(S14&gt;=3,RúbricaSeg5!$E$6,IF(S14&gt;=1,RúbricaSeg5!$F$6,RúbricaSeg5!$G$6))))))</f>
        <v/>
      </c>
      <c r="U14" s="195"/>
      <c r="V14" s="196" t="str">
        <f>IF(U14="","",IF(OR(U14&gt;5,U14&lt;0),"CALIFICACIÓN NO VÁLIDA",IF(U14&gt;=4.5,RúbricaSeg5!$C$6,IF(U14&gt;=3.8,RúbricaSeg5!$D$6,IF(U14&gt;=3,RúbricaSeg5!$E$6,IF(U14&gt;=1,RúbricaSeg5!$F$6,RúbricaSeg5!$G$6))))))</f>
        <v/>
      </c>
      <c r="W14" s="195"/>
      <c r="X14" s="196" t="str">
        <f>IF(W14="","",IF(OR(W14&gt;5,W14&lt;0),"CALIFICACIÓN NO VÁLIDA",IF(W14&gt;=4.5,RúbricaSeg5!$C$6,IF(W14&gt;=3.8,RúbricaSeg5!$D$6,IF(W14&gt;=3,RúbricaSeg5!$E$6,IF(W14&gt;=1,RúbricaSeg5!$F$6,RúbricaSeg5!$G$6))))))</f>
        <v/>
      </c>
      <c r="Y14" s="197">
        <v>4.4000000000000004</v>
      </c>
      <c r="Z14" s="196">
        <f>IF(Y14="","",IF(OR(Y14&gt;5,Y14&lt;0),"CALIFICACIÓN NO VÁLIDA",IF(Y14&gt;=4.5,RúbricaSeg5!$C$5,IF(Y14&gt;=3.8,RúbricaSeg5!$D$5,IF(Y14&gt;=3,RúbricaSeg5!$E$5,IF(Y14&gt;=1,RúbricaSeg5!$F$5,RúbricaSeg5!$G$5))))))</f>
        <v>0</v>
      </c>
      <c r="AA14" s="167">
        <f t="shared" si="3"/>
        <v>4.4000000000000004</v>
      </c>
    </row>
    <row r="15" spans="1:27">
      <c r="A15" s="187">
        <v>12</v>
      </c>
      <c r="B15" s="23" t="s">
        <v>337</v>
      </c>
      <c r="C15" s="23" t="s">
        <v>338</v>
      </c>
      <c r="D15" s="23" t="s">
        <v>339</v>
      </c>
      <c r="E15" s="195"/>
      <c r="F15" s="196" t="str">
        <f>IF(E15="","",IF(OR(E15&gt;5,E15&lt;0),"CALIFICACIÓN NO VÁLIDA",IF(E15&gt;=4.5,RúbricaSeg5!$C$6,IF(E15&gt;=3.8,RúbricaSeg5!$D$6,IF(E15&gt;=3,RúbricaSeg5!$E$6,IF(E15&gt;=1,RúbricaSeg5!$F$6,RúbricaSeg5!$G$6))))))</f>
        <v/>
      </c>
      <c r="G15" s="195"/>
      <c r="H15" s="196" t="str">
        <f>IF(G15="","",IF(OR(G15&gt;5,G15&lt;0),"CALIFICACIÓN NO VÁLIDA",IF(G15&gt;=4.5,RúbricaSeg5!$C$6,IF(G15&gt;=3.8,RúbricaSeg5!$D$6,IF(G15&gt;=3,RúbricaSeg5!$E$6,IF(G15&gt;=1,RúbricaSeg5!$F$6,RúbricaSeg5!$G$6))))))</f>
        <v/>
      </c>
      <c r="I15" s="195"/>
      <c r="J15" s="196" t="str">
        <f>IF(I15="","",IF(OR(I15&gt;5,I15&lt;0),"CALIFICACIÓN NO VÁLIDA",IF(I15&gt;=4.5,RúbricaSeg5!$C$6,IF(I15&gt;=3.8,RúbricaSeg5!$D$6,IF(I15&gt;=3,RúbricaSeg5!$E$6,IF(I15&gt;=1,RúbricaSeg5!$F$6,RúbricaSeg5!$G$6))))))</f>
        <v/>
      </c>
      <c r="K15" s="195"/>
      <c r="L15" s="196" t="str">
        <f>IF(K15="","",IF(OR(K15&gt;5,K15&lt;0),"CALIFICACIÓN NO VÁLIDA",IF(K15&gt;=4.5,RúbricaSeg5!$C$6,IF(K15&gt;=3.8,RúbricaSeg5!$D$6,IF(K15&gt;=3,RúbricaSeg5!$E$6,IF(K15&gt;=1,RúbricaSeg5!$F$6,RúbricaSeg5!$G$6))))))</f>
        <v/>
      </c>
      <c r="M15" s="195"/>
      <c r="N15" s="196" t="str">
        <f>IF(M15="","",IF(OR(M15&gt;5,M15&lt;0),"CALIFICACIÓN NO VÁLIDA",IF(M15&gt;=4.5,RúbricaSeg5!$C$6,IF(M15&gt;=3.8,RúbricaSeg5!$D$6,IF(M15&gt;=3,RúbricaSeg5!$E$6,IF(M15&gt;=1,RúbricaSeg5!$F$6,RúbricaSeg5!$G$6))))))</f>
        <v/>
      </c>
      <c r="O15" s="195"/>
      <c r="P15" s="196" t="str">
        <f>IF(O15="","",IF(OR(O15&gt;5,O15&lt;0),"CALIFICACIÓN NO VÁLIDA",IF(O15&gt;=4.5,RúbricaSeg5!$C$6,IF(O15&gt;=3.8,RúbricaSeg5!$D$6,IF(O15&gt;=3,RúbricaSeg5!$E$6,IF(O15&gt;=1,RúbricaSeg5!$F$6,RúbricaSeg5!$G$6))))))</f>
        <v/>
      </c>
      <c r="Q15" s="195"/>
      <c r="R15" s="196" t="str">
        <f>IF(Q15="","",IF(OR(Q15&gt;5,Q15&lt;0),"CALIFICACIÓN NO VÁLIDA",IF(Q15&gt;=4.5,RúbricaSeg5!$C$6,IF(Q15&gt;=3.8,RúbricaSeg5!$D$6,IF(Q15&gt;=3,RúbricaSeg5!$E$6,IF(Q15&gt;=1,RúbricaSeg5!$F$6,RúbricaSeg5!$G$6))))))</f>
        <v/>
      </c>
      <c r="S15" s="195"/>
      <c r="T15" s="196" t="str">
        <f>IF(S15="","",IF(OR(S15&gt;5,S15&lt;0),"CALIFICACIÓN NO VÁLIDA",IF(S15&gt;=4.5,RúbricaSeg5!$C$6,IF(S15&gt;=3.8,RúbricaSeg5!$D$6,IF(S15&gt;=3,RúbricaSeg5!$E$6,IF(S15&gt;=1,RúbricaSeg5!$F$6,RúbricaSeg5!$G$6))))))</f>
        <v/>
      </c>
      <c r="U15" s="195"/>
      <c r="V15" s="196" t="str">
        <f>IF(U15="","",IF(OR(U15&gt;5,U15&lt;0),"CALIFICACIÓN NO VÁLIDA",IF(U15&gt;=4.5,RúbricaSeg5!$C$6,IF(U15&gt;=3.8,RúbricaSeg5!$D$6,IF(U15&gt;=3,RúbricaSeg5!$E$6,IF(U15&gt;=1,RúbricaSeg5!$F$6,RúbricaSeg5!$G$6))))))</f>
        <v/>
      </c>
      <c r="W15" s="195"/>
      <c r="X15" s="196" t="str">
        <f>IF(W15="","",IF(OR(W15&gt;5,W15&lt;0),"CALIFICACIÓN NO VÁLIDA",IF(W15&gt;=4.5,RúbricaSeg5!$C$6,IF(W15&gt;=3.8,RúbricaSeg5!$D$6,IF(W15&gt;=3,RúbricaSeg5!$E$6,IF(W15&gt;=1,RúbricaSeg5!$F$6,RúbricaSeg5!$G$6))))))</f>
        <v/>
      </c>
      <c r="Y15" s="197">
        <v>0</v>
      </c>
      <c r="Z15" s="196" t="str">
        <f>IF(Y15="","",IF(OR(Y15&gt;5,Y15&lt;0),"CALIFICACIÓN NO VÁLIDA",IF(Y15&gt;=4.5,RúbricaSeg5!$C$5,IF(Y15&gt;=3.8,RúbricaSeg5!$D$5,IF(Y15&gt;=3,RúbricaSeg5!$E$5,IF(Y15&gt;=1,RúbricaSeg5!$F$5,RúbricaSeg5!$G$5))))))</f>
        <v>El código no es aceptado por el juez en línea</v>
      </c>
      <c r="AA15" s="167">
        <f t="shared" si="3"/>
        <v>0</v>
      </c>
    </row>
    <row r="16" spans="1:27">
      <c r="A16" s="187">
        <v>13</v>
      </c>
      <c r="B16" s="23" t="s">
        <v>340</v>
      </c>
      <c r="C16" s="23" t="s">
        <v>341</v>
      </c>
      <c r="D16" s="23" t="s">
        <v>342</v>
      </c>
      <c r="E16" s="195"/>
      <c r="F16" s="196" t="str">
        <f>IF(E16="","",IF(OR(E16&gt;5,E16&lt;0),"CALIFICACIÓN NO VÁLIDA",IF(E16&gt;=4.5,RúbricaSeg5!$C$6,IF(E16&gt;=3.8,RúbricaSeg5!$D$6,IF(E16&gt;=3,RúbricaSeg5!$E$6,IF(E16&gt;=1,RúbricaSeg5!$F$6,RúbricaSeg5!$G$6))))))</f>
        <v/>
      </c>
      <c r="G16" s="195"/>
      <c r="H16" s="196" t="str">
        <f>IF(G16="","",IF(OR(G16&gt;5,G16&lt;0),"CALIFICACIÓN NO VÁLIDA",IF(G16&gt;=4.5,RúbricaSeg5!$C$6,IF(G16&gt;=3.8,RúbricaSeg5!$D$6,IF(G16&gt;=3,RúbricaSeg5!$E$6,IF(G16&gt;=1,RúbricaSeg5!$F$6,RúbricaSeg5!$G$6))))))</f>
        <v/>
      </c>
      <c r="I16" s="195"/>
      <c r="J16" s="196" t="str">
        <f>IF(I16="","",IF(OR(I16&gt;5,I16&lt;0),"CALIFICACIÓN NO VÁLIDA",IF(I16&gt;=4.5,RúbricaSeg5!$C$6,IF(I16&gt;=3.8,RúbricaSeg5!$D$6,IF(I16&gt;=3,RúbricaSeg5!$E$6,IF(I16&gt;=1,RúbricaSeg5!$F$6,RúbricaSeg5!$G$6))))))</f>
        <v/>
      </c>
      <c r="K16" s="195"/>
      <c r="L16" s="196" t="str">
        <f>IF(K16="","",IF(OR(K16&gt;5,K16&lt;0),"CALIFICACIÓN NO VÁLIDA",IF(K16&gt;=4.5,RúbricaSeg5!$C$6,IF(K16&gt;=3.8,RúbricaSeg5!$D$6,IF(K16&gt;=3,RúbricaSeg5!$E$6,IF(K16&gt;=1,RúbricaSeg5!$F$6,RúbricaSeg5!$G$6))))))</f>
        <v/>
      </c>
      <c r="M16" s="195"/>
      <c r="N16" s="196" t="str">
        <f>IF(M16="","",IF(OR(M16&gt;5,M16&lt;0),"CALIFICACIÓN NO VÁLIDA",IF(M16&gt;=4.5,RúbricaSeg5!$C$6,IF(M16&gt;=3.8,RúbricaSeg5!$D$6,IF(M16&gt;=3,RúbricaSeg5!$E$6,IF(M16&gt;=1,RúbricaSeg5!$F$6,RúbricaSeg5!$G$6))))))</f>
        <v/>
      </c>
      <c r="O16" s="195"/>
      <c r="P16" s="196" t="str">
        <f>IF(O16="","",IF(OR(O16&gt;5,O16&lt;0),"CALIFICACIÓN NO VÁLIDA",IF(O16&gt;=4.5,RúbricaSeg5!$C$6,IF(O16&gt;=3.8,RúbricaSeg5!$D$6,IF(O16&gt;=3,RúbricaSeg5!$E$6,IF(O16&gt;=1,RúbricaSeg5!$F$6,RúbricaSeg5!$G$6))))))</f>
        <v/>
      </c>
      <c r="Q16" s="195"/>
      <c r="R16" s="196" t="str">
        <f>IF(Q16="","",IF(OR(Q16&gt;5,Q16&lt;0),"CALIFICACIÓN NO VÁLIDA",IF(Q16&gt;=4.5,RúbricaSeg5!$C$6,IF(Q16&gt;=3.8,RúbricaSeg5!$D$6,IF(Q16&gt;=3,RúbricaSeg5!$E$6,IF(Q16&gt;=1,RúbricaSeg5!$F$6,RúbricaSeg5!$G$6))))))</f>
        <v/>
      </c>
      <c r="S16" s="195"/>
      <c r="T16" s="196" t="str">
        <f>IF(S16="","",IF(OR(S16&gt;5,S16&lt;0),"CALIFICACIÓN NO VÁLIDA",IF(S16&gt;=4.5,RúbricaSeg5!$C$6,IF(S16&gt;=3.8,RúbricaSeg5!$D$6,IF(S16&gt;=3,RúbricaSeg5!$E$6,IF(S16&gt;=1,RúbricaSeg5!$F$6,RúbricaSeg5!$G$6))))))</f>
        <v/>
      </c>
      <c r="U16" s="195"/>
      <c r="V16" s="196" t="str">
        <f>IF(U16="","",IF(OR(U16&gt;5,U16&lt;0),"CALIFICACIÓN NO VÁLIDA",IF(U16&gt;=4.5,RúbricaSeg5!$C$6,IF(U16&gt;=3.8,RúbricaSeg5!$D$6,IF(U16&gt;=3,RúbricaSeg5!$E$6,IF(U16&gt;=1,RúbricaSeg5!$F$6,RúbricaSeg5!$G$6))))))</f>
        <v/>
      </c>
      <c r="W16" s="195"/>
      <c r="X16" s="196" t="str">
        <f>IF(W16="","",IF(OR(W16&gt;5,W16&lt;0),"CALIFICACIÓN NO VÁLIDA",IF(W16&gt;=4.5,RúbricaSeg5!$C$6,IF(W16&gt;=3.8,RúbricaSeg5!$D$6,IF(W16&gt;=3,RúbricaSeg5!$E$6,IF(W16&gt;=1,RúbricaSeg5!$F$6,RúbricaSeg5!$G$6))))))</f>
        <v/>
      </c>
      <c r="Y16" s="202"/>
      <c r="Z16" s="196" t="str">
        <f>IF(Y16="","",IF(OR(Y16&gt;5,Y16&lt;0),"CALIFICACIÓN NO VÁLIDA",IF(Y16&gt;=4.5,RúbricaSeg5!$C$5,IF(Y16&gt;=3.8,RúbricaSeg5!$D$5,IF(Y16&gt;=3,RúbricaSeg5!$E$5,IF(Y16&gt;=1,RúbricaSeg5!$F$5,RúbricaSeg5!$G$5))))))</f>
        <v/>
      </c>
      <c r="AA16" s="167">
        <f t="shared" si="3"/>
        <v>0</v>
      </c>
    </row>
    <row r="17" spans="1:27">
      <c r="A17" s="187">
        <v>14</v>
      </c>
      <c r="B17" s="23" t="s">
        <v>343</v>
      </c>
      <c r="C17" s="23" t="s">
        <v>344</v>
      </c>
      <c r="D17" s="23" t="s">
        <v>345</v>
      </c>
      <c r="E17" s="200"/>
      <c r="F17" s="198" t="str">
        <f>IF(E17="","",IF(OR(E17&gt;5,E17&lt;0),"CALIFICACIÓN NO VÁLIDA",IF(E17&gt;=4.5,RúbricaSeg5!$C$6,IF(E17&gt;=3.8,RúbricaSeg5!$D$6,IF(E17&gt;=3,RúbricaSeg5!$E$6,IF(E17&gt;=1,RúbricaSeg5!$F$6,RúbricaSeg5!$G$6))))))</f>
        <v/>
      </c>
      <c r="G17" s="200"/>
      <c r="H17" s="198" t="str">
        <f>IF(G17="","",IF(OR(G17&gt;5,G17&lt;0),"CALIFICACIÓN NO VÁLIDA",IF(G17&gt;=4.5,RúbricaSeg5!$C$6,IF(G17&gt;=3.8,RúbricaSeg5!$D$6,IF(G17&gt;=3,RúbricaSeg5!$E$6,IF(G17&gt;=1,RúbricaSeg5!$F$6,RúbricaSeg5!$G$6))))))</f>
        <v/>
      </c>
      <c r="I17" s="200"/>
      <c r="J17" s="198" t="str">
        <f>IF(I17="","",IF(OR(I17&gt;5,I17&lt;0),"CALIFICACIÓN NO VÁLIDA",IF(I17&gt;=4.5,RúbricaSeg5!$C$6,IF(I17&gt;=3.8,RúbricaSeg5!$D$6,IF(I17&gt;=3,RúbricaSeg5!$E$6,IF(I17&gt;=1,RúbricaSeg5!$F$6,RúbricaSeg5!$G$6))))))</f>
        <v/>
      </c>
      <c r="K17" s="200"/>
      <c r="L17" s="198" t="str">
        <f>IF(K17="","",IF(OR(K17&gt;5,K17&lt;0),"CALIFICACIÓN NO VÁLIDA",IF(K17&gt;=4.5,RúbricaSeg5!$C$6,IF(K17&gt;=3.8,RúbricaSeg5!$D$6,IF(K17&gt;=3,RúbricaSeg5!$E$6,IF(K17&gt;=1,RúbricaSeg5!$F$6,RúbricaSeg5!$G$6))))))</f>
        <v/>
      </c>
      <c r="M17" s="201"/>
      <c r="N17" s="198" t="str">
        <f>IF(M17="","",IF(OR(M17&gt;5,M17&lt;0),"CALIFICACIÓN NO VÁLIDA",IF(M17&gt;=4.5,RúbricaSeg5!$C$6,IF(M17&gt;=3.8,RúbricaSeg5!$D$6,IF(M17&gt;=3,RúbricaSeg5!$E$6,IF(M17&gt;=1,RúbricaSeg5!$F$6,RúbricaSeg5!$G$6))))))</f>
        <v/>
      </c>
      <c r="O17" s="201"/>
      <c r="P17" s="198" t="str">
        <f>IF(O17="","",IF(OR(O17&gt;5,O17&lt;0),"CALIFICACIÓN NO VÁLIDA",IF(O17&gt;=4.5,RúbricaSeg5!$C$6,IF(O17&gt;=3.8,RúbricaSeg5!$D$6,IF(O17&gt;=3,RúbricaSeg5!$E$6,IF(O17&gt;=1,RúbricaSeg5!$F$6,RúbricaSeg5!$G$6))))))</f>
        <v/>
      </c>
      <c r="Q17" s="201"/>
      <c r="R17" s="198" t="str">
        <f>IF(Q17="","",IF(OR(Q17&gt;5,Q17&lt;0),"CALIFICACIÓN NO VÁLIDA",IF(Q17&gt;=4.5,RúbricaSeg5!$C$6,IF(Q17&gt;=3.8,RúbricaSeg5!$D$6,IF(Q17&gt;=3,RúbricaSeg5!$E$6,IF(Q17&gt;=1,RúbricaSeg5!$F$6,RúbricaSeg5!$G$6))))))</f>
        <v/>
      </c>
      <c r="S17" s="201"/>
      <c r="T17" s="198" t="str">
        <f>IF(S17="","",IF(OR(S17&gt;5,S17&lt;0),"CALIFICACIÓN NO VÁLIDA",IF(S17&gt;=4.5,RúbricaSeg5!$C$6,IF(S17&gt;=3.8,RúbricaSeg5!$D$6,IF(S17&gt;=3,RúbricaSeg5!$E$6,IF(S17&gt;=1,RúbricaSeg5!$F$6,RúbricaSeg5!$G$6))))))</f>
        <v/>
      </c>
      <c r="U17" s="201"/>
      <c r="V17" s="198" t="str">
        <f>IF(U17="","",IF(OR(U17&gt;5,U17&lt;0),"CALIFICACIÓN NO VÁLIDA",IF(U17&gt;=4.5,RúbricaSeg5!$C$6,IF(U17&gt;=3.8,RúbricaSeg5!$D$6,IF(U17&gt;=3,RúbricaSeg5!$E$6,IF(U17&gt;=1,RúbricaSeg5!$F$6,RúbricaSeg5!$G$6))))))</f>
        <v/>
      </c>
      <c r="W17" s="201"/>
      <c r="X17" s="198" t="str">
        <f>IF(W17="","",IF(OR(W17&gt;5,W17&lt;0),"CALIFICACIÓN NO VÁLIDA",IF(W17&gt;=4.5,RúbricaSeg5!$C$6,IF(W17&gt;=3.8,RúbricaSeg5!$D$6,IF(W17&gt;=3,RúbricaSeg5!$E$6,IF(W17&gt;=1,RúbricaSeg5!$F$6,RúbricaSeg5!$G$6))))))</f>
        <v/>
      </c>
      <c r="Y17" s="197">
        <v>5</v>
      </c>
      <c r="Z17" s="196" t="str">
        <f>IF(Y17="","",IF(OR(Y17&gt;5,Y17&lt;0),"CALIFICACIÓN NO VÁLIDA",IF(Y17&gt;=4.5,RúbricaSeg5!$C$5,IF(Y17&gt;=3.8,RúbricaSeg5!$D$5,IF(Y17&gt;=3,RúbricaSeg5!$E$5,IF(Y17&gt;=1,RúbricaSeg5!$F$5,RúbricaSeg5!$G$5))))))</f>
        <v>El código es aceptado por el juez en línea</v>
      </c>
      <c r="AA17" s="167">
        <f t="shared" ref="AA17:AA18" si="4">IF(Y17&gt;0, Y17, E17*E$3+G17*G$3+I17*I$3+K17*K$3+M17*M$3+O17*O$3+Q17*Q$3+S17*S$3+U17*U$3+W17*W$3+Y17*Y$3)/5*4</f>
        <v>4</v>
      </c>
    </row>
    <row r="18" spans="1:27">
      <c r="A18" s="187">
        <v>15</v>
      </c>
      <c r="B18" s="23" t="s">
        <v>34</v>
      </c>
      <c r="C18" s="23" t="s">
        <v>346</v>
      </c>
      <c r="D18" s="23" t="s">
        <v>347</v>
      </c>
      <c r="E18" s="203"/>
      <c r="F18" s="198" t="str">
        <f>IF(E18="","",IF(OR(E18&gt;5,E18&lt;0),"CALIFICACIÓN NO VÁLIDA",IF(E18&gt;=4.5,RúbricaSeg5!$C$6,IF(E18&gt;=3.8,RúbricaSeg5!$D$6,IF(E18&gt;=3,RúbricaSeg5!$E$6,IF(E18&gt;=1,RúbricaSeg5!$F$6,RúbricaSeg5!$G$6))))))</f>
        <v/>
      </c>
      <c r="G18" s="203"/>
      <c r="H18" s="198" t="str">
        <f>IF(G18="","",IF(OR(G18&gt;5,G18&lt;0),"CALIFICACIÓN NO VÁLIDA",IF(G18&gt;=4.5,RúbricaSeg5!$C$6,IF(G18&gt;=3.8,RúbricaSeg5!$D$6,IF(G18&gt;=3,RúbricaSeg5!$E$6,IF(G18&gt;=1,RúbricaSeg5!$F$6,RúbricaSeg5!$G$6))))))</f>
        <v/>
      </c>
      <c r="I18" s="203"/>
      <c r="J18" s="198" t="str">
        <f>IF(I18="","",IF(OR(I18&gt;5,I18&lt;0),"CALIFICACIÓN NO VÁLIDA",IF(I18&gt;=4.5,RúbricaSeg5!$C$6,IF(I18&gt;=3.8,RúbricaSeg5!$D$6,IF(I18&gt;=3,RúbricaSeg5!$E$6,IF(I18&gt;=1,RúbricaSeg5!$F$6,RúbricaSeg5!$G$6))))))</f>
        <v/>
      </c>
      <c r="K18" s="203"/>
      <c r="L18" s="198" t="str">
        <f>IF(K18="","",IF(OR(K18&gt;5,K18&lt;0),"CALIFICACIÓN NO VÁLIDA",IF(K18&gt;=4.5,RúbricaSeg5!$C$6,IF(K18&gt;=3.8,RúbricaSeg5!$D$6,IF(K18&gt;=3,RúbricaSeg5!$E$6,IF(K18&gt;=1,RúbricaSeg5!$F$6,RúbricaSeg5!$G$6))))))</f>
        <v/>
      </c>
      <c r="M18" s="189"/>
      <c r="N18" s="198" t="str">
        <f>IF(M18="","",IF(OR(M18&gt;5,M18&lt;0),"CALIFICACIÓN NO VÁLIDA",IF(M18&gt;=4.5,RúbricaSeg5!$C$6,IF(M18&gt;=3.8,RúbricaSeg5!$D$6,IF(M18&gt;=3,RúbricaSeg5!$E$6,IF(M18&gt;=1,RúbricaSeg5!$F$6,RúbricaSeg5!$G$6))))))</f>
        <v/>
      </c>
      <c r="O18" s="189"/>
      <c r="P18" s="198" t="str">
        <f>IF(O18="","",IF(OR(O18&gt;5,O18&lt;0),"CALIFICACIÓN NO VÁLIDA",IF(O18&gt;=4.5,RúbricaSeg5!$C$6,IF(O18&gt;=3.8,RúbricaSeg5!$D$6,IF(O18&gt;=3,RúbricaSeg5!$E$6,IF(O18&gt;=1,RúbricaSeg5!$F$6,RúbricaSeg5!$G$6))))))</f>
        <v/>
      </c>
      <c r="Q18" s="189"/>
      <c r="R18" s="198" t="str">
        <f>IF(Q18="","",IF(OR(Q18&gt;5,Q18&lt;0),"CALIFICACIÓN NO VÁLIDA",IF(Q18&gt;=4.5,RúbricaSeg5!$C$6,IF(Q18&gt;=3.8,RúbricaSeg5!$D$6,IF(Q18&gt;=3,RúbricaSeg5!$E$6,IF(Q18&gt;=1,RúbricaSeg5!$F$6,RúbricaSeg5!$G$6))))))</f>
        <v/>
      </c>
      <c r="S18" s="189"/>
      <c r="T18" s="198" t="str">
        <f>IF(S18="","",IF(OR(S18&gt;5,S18&lt;0),"CALIFICACIÓN NO VÁLIDA",IF(S18&gt;=4.5,RúbricaSeg5!$C$6,IF(S18&gt;=3.8,RúbricaSeg5!$D$6,IF(S18&gt;=3,RúbricaSeg5!$E$6,IF(S18&gt;=1,RúbricaSeg5!$F$6,RúbricaSeg5!$G$6))))))</f>
        <v/>
      </c>
      <c r="U18" s="189"/>
      <c r="V18" s="198" t="str">
        <f>IF(U18="","",IF(OR(U18&gt;5,U18&lt;0),"CALIFICACIÓN NO VÁLIDA",IF(U18&gt;=4.5,RúbricaSeg5!$C$6,IF(U18&gt;=3.8,RúbricaSeg5!$D$6,IF(U18&gt;=3,RúbricaSeg5!$E$6,IF(U18&gt;=1,RúbricaSeg5!$F$6,RúbricaSeg5!$G$6))))))</f>
        <v/>
      </c>
      <c r="W18" s="189"/>
      <c r="X18" s="198" t="str">
        <f>IF(W18="","",IF(OR(W18&gt;5,W18&lt;0),"CALIFICACIÓN NO VÁLIDA",IF(W18&gt;=4.5,RúbricaSeg5!$C$6,IF(W18&gt;=3.8,RúbricaSeg5!$D$6,IF(W18&gt;=3,RúbricaSeg5!$E$6,IF(W18&gt;=1,RúbricaSeg5!$F$6,RúbricaSeg5!$G$6))))))</f>
        <v/>
      </c>
      <c r="Y18" s="204">
        <v>5</v>
      </c>
      <c r="Z18" s="196" t="str">
        <f>IF(Y18="","",IF(OR(Y18&gt;5,Y18&lt;0),"CALIFICACIÓN NO VÁLIDA",IF(Y18&gt;=4.5,RúbricaSeg5!$C$5,IF(Y18&gt;=3.8,RúbricaSeg5!$D$5,IF(Y18&gt;=3,RúbricaSeg5!$E$5,IF(Y18&gt;=1,RúbricaSeg5!$F$5,RúbricaSeg5!$G$5))))))</f>
        <v>El código es aceptado por el juez en línea</v>
      </c>
      <c r="AA18" s="167">
        <f t="shared" si="4"/>
        <v>4</v>
      </c>
    </row>
    <row r="19" spans="1:27">
      <c r="A19" s="187">
        <v>16</v>
      </c>
      <c r="B19" s="23" t="s">
        <v>348</v>
      </c>
      <c r="C19" s="23" t="s">
        <v>349</v>
      </c>
      <c r="D19" s="23" t="s">
        <v>350</v>
      </c>
      <c r="E19" s="195"/>
      <c r="F19" s="196" t="str">
        <f>IF(E19="","",IF(OR(E19&gt;5,E19&lt;0),"CALIFICACIÓN NO VÁLIDA",IF(E19&gt;=4.5,RúbricaSeg5!$C$6,IF(E19&gt;=3.8,RúbricaSeg5!$D$6,IF(E19&gt;=3,RúbricaSeg5!$E$6,IF(E19&gt;=1,RúbricaSeg5!$F$6,RúbricaSeg5!$G$6))))))</f>
        <v/>
      </c>
      <c r="G19" s="195"/>
      <c r="H19" s="196" t="str">
        <f>IF(G19="","",IF(OR(G19&gt;5,G19&lt;0),"CALIFICACIÓN NO VÁLIDA",IF(G19&gt;=4.5,RúbricaSeg5!$C$6,IF(G19&gt;=3.8,RúbricaSeg5!$D$6,IF(G19&gt;=3,RúbricaSeg5!$E$6,IF(G19&gt;=1,RúbricaSeg5!$F$6,RúbricaSeg5!$G$6))))))</f>
        <v/>
      </c>
      <c r="I19" s="195"/>
      <c r="J19" s="196" t="str">
        <f>IF(I19="","",IF(OR(I19&gt;5,I19&lt;0),"CALIFICACIÓN NO VÁLIDA",IF(I19&gt;=4.5,RúbricaSeg5!$C$6,IF(I19&gt;=3.8,RúbricaSeg5!$D$6,IF(I19&gt;=3,RúbricaSeg5!$E$6,IF(I19&gt;=1,RúbricaSeg5!$F$6,RúbricaSeg5!$G$6))))))</f>
        <v/>
      </c>
      <c r="K19" s="195"/>
      <c r="L19" s="196" t="str">
        <f>IF(K19="","",IF(OR(K19&gt;5,K19&lt;0),"CALIFICACIÓN NO VÁLIDA",IF(K19&gt;=4.5,RúbricaSeg5!$C$6,IF(K19&gt;=3.8,RúbricaSeg5!$D$6,IF(K19&gt;=3,RúbricaSeg5!$E$6,IF(K19&gt;=1,RúbricaSeg5!$F$6,RúbricaSeg5!$G$6))))))</f>
        <v/>
      </c>
      <c r="M19" s="195"/>
      <c r="N19" s="196" t="str">
        <f>IF(M19="","",IF(OR(M19&gt;5,M19&lt;0),"CALIFICACIÓN NO VÁLIDA",IF(M19&gt;=4.5,RúbricaSeg5!$C$6,IF(M19&gt;=3.8,RúbricaSeg5!$D$6,IF(M19&gt;=3,RúbricaSeg5!$E$6,IF(M19&gt;=1,RúbricaSeg5!$F$6,RúbricaSeg5!$G$6))))))</f>
        <v/>
      </c>
      <c r="O19" s="195"/>
      <c r="P19" s="196" t="str">
        <f>IF(O19="","",IF(OR(O19&gt;5,O19&lt;0),"CALIFICACIÓN NO VÁLIDA",IF(O19&gt;=4.5,RúbricaSeg5!$C$6,IF(O19&gt;=3.8,RúbricaSeg5!$D$6,IF(O19&gt;=3,RúbricaSeg5!$E$6,IF(O19&gt;=1,RúbricaSeg5!$F$6,RúbricaSeg5!$G$6))))))</f>
        <v/>
      </c>
      <c r="Q19" s="195"/>
      <c r="R19" s="196" t="str">
        <f>IF(Q19="","",IF(OR(Q19&gt;5,Q19&lt;0),"CALIFICACIÓN NO VÁLIDA",IF(Q19&gt;=4.5,RúbricaSeg5!$C$6,IF(Q19&gt;=3.8,RúbricaSeg5!$D$6,IF(Q19&gt;=3,RúbricaSeg5!$E$6,IF(Q19&gt;=1,RúbricaSeg5!$F$6,RúbricaSeg5!$G$6))))))</f>
        <v/>
      </c>
      <c r="S19" s="195"/>
      <c r="T19" s="196" t="str">
        <f>IF(S19="","",IF(OR(S19&gt;5,S19&lt;0),"CALIFICACIÓN NO VÁLIDA",IF(S19&gt;=4.5,RúbricaSeg5!$C$6,IF(S19&gt;=3.8,RúbricaSeg5!$D$6,IF(S19&gt;=3,RúbricaSeg5!$E$6,IF(S19&gt;=1,RúbricaSeg5!$F$6,RúbricaSeg5!$G$6))))))</f>
        <v/>
      </c>
      <c r="U19" s="195"/>
      <c r="V19" s="196" t="str">
        <f>IF(U19="","",IF(OR(U19&gt;5,U19&lt;0),"CALIFICACIÓN NO VÁLIDA",IF(U19&gt;=4.5,RúbricaSeg5!$C$6,IF(U19&gt;=3.8,RúbricaSeg5!$D$6,IF(U19&gt;=3,RúbricaSeg5!$E$6,IF(U19&gt;=1,RúbricaSeg5!$F$6,RúbricaSeg5!$G$6))))))</f>
        <v/>
      </c>
      <c r="W19" s="195"/>
      <c r="X19" s="196" t="str">
        <f>IF(W19="","",IF(OR(W19&gt;5,W19&lt;0),"CALIFICACIÓN NO VÁLIDA",IF(W19&gt;=4.5,RúbricaSeg5!$C$6,IF(W19&gt;=3.8,RúbricaSeg5!$D$6,IF(W19&gt;=3,RúbricaSeg5!$E$6,IF(W19&gt;=1,RúbricaSeg5!$F$6,RúbricaSeg5!$G$6))))))</f>
        <v/>
      </c>
      <c r="Y19" s="197">
        <v>0</v>
      </c>
      <c r="Z19" s="196" t="str">
        <f>IF(Y19="","",IF(OR(Y19&gt;5,Y19&lt;0),"CALIFICACIÓN NO VÁLIDA",IF(Y19&gt;=4.5,RúbricaSeg5!$C$5,IF(Y19&gt;=3.8,RúbricaSeg5!$D$5,IF(Y19&gt;=3,RúbricaSeg5!$E$5,IF(Y19&gt;=1,RúbricaSeg5!$F$5,RúbricaSeg5!$G$5))))))</f>
        <v>El código no es aceptado por el juez en línea</v>
      </c>
      <c r="AA19" s="167">
        <f>IF(Y19&gt;0, Y19, E19*E$3+G19*G$3+I19*I$3+K19*K$3+M19*M$3+O19*O$3+Q19*Q$3+S19*S$3+U19*U$3+W19*W$3+Y19*Y$3)</f>
        <v>0</v>
      </c>
    </row>
    <row r="20" spans="1:27">
      <c r="A20" s="187">
        <v>17</v>
      </c>
      <c r="B20" s="23" t="s">
        <v>351</v>
      </c>
      <c r="C20" s="23" t="s">
        <v>352</v>
      </c>
      <c r="D20" s="23" t="s">
        <v>342</v>
      </c>
      <c r="E20" s="205">
        <v>3</v>
      </c>
      <c r="F20" s="196" t="str">
        <f>IF(E20="","",IF(OR(E20&gt;5,E20&lt;0),"CALIFICACIÓN NO VÁLIDA",IF(E20&gt;=4.5,RúbricaSeg5!$C$6,IF(E20&gt;=3.8,RúbricaSeg5!$D$6,IF(E20&gt;=3,RúbricaSeg5!$E$6,IF(E20&gt;=1,RúbricaSeg5!$F$6,RúbricaSeg5!$G$6))))))</f>
        <v>Ante la entrada entregada, el programa retorna una salida que es igual al menos en un 60% de la salida (correcta) esperada (entre 60% y 76%).</v>
      </c>
      <c r="G20" s="205">
        <v>0</v>
      </c>
      <c r="H20" s="196" t="str">
        <f>IF(G20="","",IF(OR(G20&gt;5,G20&lt;0),"CALIFICACIÓN NO VÁLIDA",IF(G20&gt;=4.5,RúbricaSeg5!$C$6,IF(G20&gt;=3.8,RúbricaSeg5!$D$6,IF(G20&gt;=3,RúbricaSeg5!$E$6,IF(G20&gt;=1,RúbricaSeg5!$F$6,RúbricaSeg5!$G$6))))))</f>
        <v>Ante la entrada entregada, el programa retorna una salida que es igual en menos de un 20% a la salida (correcta) esperada (entre 0% y 20%).</v>
      </c>
      <c r="I20" s="205">
        <v>3</v>
      </c>
      <c r="J20" s="196" t="str">
        <f>IF(I20="","",IF(OR(I20&gt;5,I20&lt;0),"CALIFICACIÓN NO VÁLIDA",IF(I20&gt;=4.5,RúbricaSeg5!$C$6,IF(I20&gt;=3.8,RúbricaSeg5!$D$6,IF(I20&gt;=3,RúbricaSeg5!$E$6,IF(I20&gt;=1,RúbricaSeg5!$F$6,RúbricaSeg5!$G$6))))))</f>
        <v>Ante la entrada entregada, el programa retorna una salida que es igual al menos en un 60% de la salida (correcta) esperada (entre 60% y 76%).</v>
      </c>
      <c r="K20" s="205">
        <v>5</v>
      </c>
      <c r="L20" s="196" t="str">
        <f>IF(K20="","",IF(OR(K20&gt;5,K20&lt;0),"CALIFICACIÓN NO VÁLIDA",IF(K20&gt;=4.5,RúbricaSeg5!$C$6,IF(K20&gt;=3.8,RúbricaSeg5!$D$6,IF(K20&gt;=3,RúbricaSeg5!$E$6,IF(K20&gt;=1,RúbricaSeg5!$F$6,RúbricaSeg5!$G$6))))))</f>
        <v>Ante la entrada entregada, el programa retorna una salida que es igual al menos en un 90% de la salida (correcta) esperada (entre 90% y 100%).</v>
      </c>
      <c r="M20" s="205">
        <v>5</v>
      </c>
      <c r="N20" s="196" t="str">
        <f>IF(M20="","",IF(OR(M20&gt;5,M20&lt;0),"CALIFICACIÓN NO VÁLIDA",IF(M20&gt;=4.5,RúbricaSeg5!$C$6,IF(M20&gt;=3.8,RúbricaSeg5!$D$6,IF(M20&gt;=3,RúbricaSeg5!$E$6,IF(M20&gt;=1,RúbricaSeg5!$F$6,RúbricaSeg5!$G$6))))))</f>
        <v>Ante la entrada entregada, el programa retorna una salida que es igual al menos en un 90% de la salida (correcta) esperada (entre 90% y 100%).</v>
      </c>
      <c r="O20" s="205">
        <v>0</v>
      </c>
      <c r="P20" s="196" t="str">
        <f>IF(O20="","",IF(OR(O20&gt;5,O20&lt;0),"CALIFICACIÓN NO VÁLIDA",IF(O20&gt;=4.5,RúbricaSeg5!$C$6,IF(O20&gt;=3.8,RúbricaSeg5!$D$6,IF(O20&gt;=3,RúbricaSeg5!$E$6,IF(O20&gt;=1,RúbricaSeg5!$F$6,RúbricaSeg5!$G$6))))))</f>
        <v>Ante la entrada entregada, el programa retorna una salida que es igual en menos de un 20% a la salida (correcta) esperada (entre 0% y 20%).</v>
      </c>
      <c r="Q20" s="205">
        <v>5</v>
      </c>
      <c r="R20" s="196" t="str">
        <f>IF(Q20="","",IF(OR(Q20&gt;5,Q20&lt;0),"CALIFICACIÓN NO VÁLIDA",IF(Q20&gt;=4.5,RúbricaSeg5!$C$6,IF(Q20&gt;=3.8,RúbricaSeg5!$D$6,IF(Q20&gt;=3,RúbricaSeg5!$E$6,IF(Q20&gt;=1,RúbricaSeg5!$F$6,RúbricaSeg5!$G$6))))))</f>
        <v>Ante la entrada entregada, el programa retorna una salida que es igual al menos en un 90% de la salida (correcta) esperada (entre 90% y 100%).</v>
      </c>
      <c r="S20" s="205">
        <v>1</v>
      </c>
      <c r="T20" s="196" t="str">
        <f>IF(S20="","",IF(OR(S20&gt;5,S20&lt;0),"CALIFICACIÓN NO VÁLIDA",IF(S20&gt;=4.5,RúbricaSeg5!$C$6,IF(S20&gt;=3.8,RúbricaSeg5!$D$6,IF(S20&gt;=3,RúbricaSeg5!$E$6,IF(S20&gt;=1,RúbricaSeg5!$F$6,RúbricaSeg5!$G$6))))))</f>
        <v>Ante la entrada entregada, el programa retorna una salida que es igual al menos en un 20% de la salida (correcta) esperada (entre 20% y 60%).</v>
      </c>
      <c r="U20" s="205">
        <v>5</v>
      </c>
      <c r="V20" s="196" t="str">
        <f>IF(U20="","",IF(OR(U20&gt;5,U20&lt;0),"CALIFICACIÓN NO VÁLIDA",IF(U20&gt;=4.5,RúbricaSeg5!$C$6,IF(U20&gt;=3.8,RúbricaSeg5!$D$6,IF(U20&gt;=3,RúbricaSeg5!$E$6,IF(U20&gt;=1,RúbricaSeg5!$F$6,RúbricaSeg5!$G$6))))))</f>
        <v>Ante la entrada entregada, el programa retorna una salida que es igual al menos en un 90% de la salida (correcta) esperada (entre 90% y 100%).</v>
      </c>
      <c r="W20" s="205">
        <v>5</v>
      </c>
      <c r="X20" s="196" t="str">
        <f>IF(W20="","",IF(OR(W20&gt;5,W20&lt;0),"CALIFICACIÓN NO VÁLIDA",IF(W20&gt;=4.5,RúbricaSeg5!$C$6,IF(W20&gt;=3.8,RúbricaSeg5!$D$6,IF(W20&gt;=3,RúbricaSeg5!$E$6,IF(W20&gt;=1,RúbricaSeg5!$F$6,RúbricaSeg5!$G$6))))))</f>
        <v>Ante la entrada entregada, el programa retorna una salida que es igual al menos en un 90% de la salida (correcta) esperada (entre 90% y 100%).</v>
      </c>
      <c r="Y20" s="197">
        <v>0</v>
      </c>
      <c r="Z20" s="196" t="str">
        <f>IF(Y20="","",IF(OR(Y20&gt;5,Y20&lt;0),"CALIFICACIÓN NO VÁLIDA",IF(Y20&gt;=4.5,RúbricaSeg5!$C$5,IF(Y20&gt;=3.8,RúbricaSeg5!$D$5,IF(Y20&gt;=3,RúbricaSeg5!$E$5,IF(Y20&gt;=1,RúbricaSeg5!$F$5,RúbricaSeg5!$G$5))))))</f>
        <v>El código no es aceptado por el juez en línea</v>
      </c>
      <c r="AA20" s="167">
        <f>IF(Y20&gt;0, Y20, E20*E$3+G20*G$3+I20*I$3+K20*K$3+M20*M$3+O20*O$3+Q20*Q$3+S20*S$3+U20*U$3+W20*W$3+Y20*Y$3)/5*4</f>
        <v>2.3039999999999998</v>
      </c>
    </row>
    <row r="21" spans="1:27">
      <c r="A21" s="187">
        <v>18</v>
      </c>
      <c r="B21" s="23" t="s">
        <v>353</v>
      </c>
      <c r="C21" s="23" t="s">
        <v>354</v>
      </c>
      <c r="D21" s="23" t="s">
        <v>342</v>
      </c>
      <c r="E21" s="205">
        <v>0</v>
      </c>
      <c r="F21" s="196" t="str">
        <f>IF(E21="","",IF(OR(E21&gt;5,E21&lt;0),"CALIFICACIÓN NO VÁLIDA",IF(E21&gt;=4.5,RúbricaSeg5!$C$6,IF(E21&gt;=3.8,RúbricaSeg5!$D$6,IF(E21&gt;=3,RúbricaSeg5!$E$6,IF(E21&gt;=1,RúbricaSeg5!$F$6,RúbricaSeg5!$G$6))))))</f>
        <v>Ante la entrada entregada, el programa retorna una salida que es igual en menos de un 20% a la salida (correcta) esperada (entre 0% y 20%).</v>
      </c>
      <c r="G21" s="205">
        <v>0</v>
      </c>
      <c r="H21" s="196" t="str">
        <f>IF(G21="","",IF(OR(G21&gt;5,G21&lt;0),"CALIFICACIÓN NO VÁLIDA",IF(G21&gt;=4.5,RúbricaSeg5!$C$6,IF(G21&gt;=3.8,RúbricaSeg5!$D$6,IF(G21&gt;=3,RúbricaSeg5!$E$6,IF(G21&gt;=1,RúbricaSeg5!$F$6,RúbricaSeg5!$G$6))))))</f>
        <v>Ante la entrada entregada, el programa retorna una salida que es igual en menos de un 20% a la salida (correcta) esperada (entre 0% y 20%).</v>
      </c>
      <c r="I21" s="205">
        <v>0</v>
      </c>
      <c r="J21" s="196" t="str">
        <f>IF(I21="","",IF(OR(I21&gt;5,I21&lt;0),"CALIFICACIÓN NO VÁLIDA",IF(I21&gt;=4.5,RúbricaSeg5!$C$6,IF(I21&gt;=3.8,RúbricaSeg5!$D$6,IF(I21&gt;=3,RúbricaSeg5!$E$6,IF(I21&gt;=1,RúbricaSeg5!$F$6,RúbricaSeg5!$G$6))))))</f>
        <v>Ante la entrada entregada, el programa retorna una salida que es igual en menos de un 20% a la salida (correcta) esperada (entre 0% y 20%).</v>
      </c>
      <c r="K21" s="205">
        <v>0</v>
      </c>
      <c r="L21" s="196" t="str">
        <f>IF(K21="","",IF(OR(K21&gt;5,K21&lt;0),"CALIFICACIÓN NO VÁLIDA",IF(K21&gt;=4.5,RúbricaSeg5!$C$6,IF(K21&gt;=3.8,RúbricaSeg5!$D$6,IF(K21&gt;=3,RúbricaSeg5!$E$6,IF(K21&gt;=1,RúbricaSeg5!$F$6,RúbricaSeg5!$G$6))))))</f>
        <v>Ante la entrada entregada, el programa retorna una salida que es igual en menos de un 20% a la salida (correcta) esperada (entre 0% y 20%).</v>
      </c>
      <c r="M21" s="205">
        <v>0</v>
      </c>
      <c r="N21" s="196" t="str">
        <f>IF(M21="","",IF(OR(M21&gt;5,M21&lt;0),"CALIFICACIÓN NO VÁLIDA",IF(M21&gt;=4.5,RúbricaSeg5!$C$6,IF(M21&gt;=3.8,RúbricaSeg5!$D$6,IF(M21&gt;=3,RúbricaSeg5!$E$6,IF(M21&gt;=1,RúbricaSeg5!$F$6,RúbricaSeg5!$G$6))))))</f>
        <v>Ante la entrada entregada, el programa retorna una salida que es igual en menos de un 20% a la salida (correcta) esperada (entre 0% y 20%).</v>
      </c>
      <c r="O21" s="205">
        <v>0</v>
      </c>
      <c r="P21" s="196" t="str">
        <f>IF(O21="","",IF(OR(O21&gt;5,O21&lt;0),"CALIFICACIÓN NO VÁLIDA",IF(O21&gt;=4.5,RúbricaSeg5!$C$6,IF(O21&gt;=3.8,RúbricaSeg5!$D$6,IF(O21&gt;=3,RúbricaSeg5!$E$6,IF(O21&gt;=1,RúbricaSeg5!$F$6,RúbricaSeg5!$G$6))))))</f>
        <v>Ante la entrada entregada, el programa retorna una salida que es igual en menos de un 20% a la salida (correcta) esperada (entre 0% y 20%).</v>
      </c>
      <c r="Q21" s="205">
        <v>0</v>
      </c>
      <c r="R21" s="196" t="str">
        <f>IF(Q21="","",IF(OR(Q21&gt;5,Q21&lt;0),"CALIFICACIÓN NO VÁLIDA",IF(Q21&gt;=4.5,RúbricaSeg5!$C$6,IF(Q21&gt;=3.8,RúbricaSeg5!$D$6,IF(Q21&gt;=3,RúbricaSeg5!$E$6,IF(Q21&gt;=1,RúbricaSeg5!$F$6,RúbricaSeg5!$G$6))))))</f>
        <v>Ante la entrada entregada, el programa retorna una salida que es igual en menos de un 20% a la salida (correcta) esperada (entre 0% y 20%).</v>
      </c>
      <c r="S21" s="205">
        <v>0</v>
      </c>
      <c r="T21" s="196" t="str">
        <f>IF(S21="","",IF(OR(S21&gt;5,S21&lt;0),"CALIFICACIÓN NO VÁLIDA",IF(S21&gt;=4.5,RúbricaSeg5!$C$6,IF(S21&gt;=3.8,RúbricaSeg5!$D$6,IF(S21&gt;=3,RúbricaSeg5!$E$6,IF(S21&gt;=1,RúbricaSeg5!$F$6,RúbricaSeg5!$G$6))))))</f>
        <v>Ante la entrada entregada, el programa retorna una salida que es igual en menos de un 20% a la salida (correcta) esperada (entre 0% y 20%).</v>
      </c>
      <c r="U21" s="205">
        <v>0</v>
      </c>
      <c r="V21" s="196" t="str">
        <f>IF(U21="","",IF(OR(U21&gt;5,U21&lt;0),"CALIFICACIÓN NO VÁLIDA",IF(U21&gt;=4.5,RúbricaSeg5!$C$6,IF(U21&gt;=3.8,RúbricaSeg5!$D$6,IF(U21&gt;=3,RúbricaSeg5!$E$6,IF(U21&gt;=1,RúbricaSeg5!$F$6,RúbricaSeg5!$G$6))))))</f>
        <v>Ante la entrada entregada, el programa retorna una salida que es igual en menos de un 20% a la salida (correcta) esperada (entre 0% y 20%).</v>
      </c>
      <c r="W21" s="205">
        <v>0</v>
      </c>
      <c r="X21" s="196" t="str">
        <f>IF(W21="","",IF(OR(W21&gt;5,W21&lt;0),"CALIFICACIÓN NO VÁLIDA",IF(W21&gt;=4.5,RúbricaSeg5!$C$6,IF(W21&gt;=3.8,RúbricaSeg5!$D$6,IF(W21&gt;=3,RúbricaSeg5!$E$6,IF(W21&gt;=1,RúbricaSeg5!$F$6,RúbricaSeg5!$G$6))))))</f>
        <v>Ante la entrada entregada, el programa retorna una salida que es igual en menos de un 20% a la salida (correcta) esperada (entre 0% y 20%).</v>
      </c>
      <c r="Y21" s="197">
        <v>0</v>
      </c>
      <c r="Z21" s="196" t="str">
        <f>IF(Y21="","",IF(OR(Y21&gt;5,Y21&lt;0),"CALIFICACIÓN NO VÁLIDA",IF(Y21&gt;=4.5,RúbricaSeg5!$C$5,IF(Y21&gt;=3.8,RúbricaSeg5!$D$5,IF(Y21&gt;=3,RúbricaSeg5!$E$5,IF(Y21&gt;=1,RúbricaSeg5!$F$5,RúbricaSeg5!$G$5))))))</f>
        <v>El código no es aceptado por el juez en línea</v>
      </c>
      <c r="AA21" s="167">
        <f>IF(Y21&gt;0, Y21, E21*E$3+G21*G$3+I21*I$3+K21*K$3+M21*M$3+O21*O$3+Q21*Q$3+S21*S$3+U21*U$3+W21*W$3+Y21*Y$3)</f>
        <v>0</v>
      </c>
    </row>
    <row r="22" spans="1:27">
      <c r="A22" s="187">
        <v>19</v>
      </c>
      <c r="B22" s="23" t="s">
        <v>355</v>
      </c>
      <c r="C22" s="23" t="s">
        <v>356</v>
      </c>
      <c r="D22" s="23" t="s">
        <v>56</v>
      </c>
      <c r="E22" s="205">
        <v>5</v>
      </c>
      <c r="F22" s="196" t="str">
        <f>IF(E22="","",IF(OR(E22&gt;5,E22&lt;0),"CALIFICACIÓN NO VÁLIDA",IF(E22&gt;=4.5,RúbricaSeg5!$C$6,IF(E22&gt;=3.8,RúbricaSeg5!$D$6,IF(E22&gt;=3,RúbricaSeg5!$E$6,IF(E22&gt;=1,RúbricaSeg5!$F$6,RúbricaSeg5!$G$6))))))</f>
        <v>Ante la entrada entregada, el programa retorna una salida que es igual al menos en un 90% de la salida (correcta) esperada (entre 90% y 100%).</v>
      </c>
      <c r="G22" s="205">
        <v>5</v>
      </c>
      <c r="H22" s="196" t="str">
        <f>IF(G22="","",IF(OR(G22&gt;5,G22&lt;0),"CALIFICACIÓN NO VÁLIDA",IF(G22&gt;=4.5,RúbricaSeg5!$C$6,IF(G22&gt;=3.8,RúbricaSeg5!$D$6,IF(G22&gt;=3,RúbricaSeg5!$E$6,IF(G22&gt;=1,RúbricaSeg5!$F$6,RúbricaSeg5!$G$6))))))</f>
        <v>Ante la entrada entregada, el programa retorna una salida que es igual al menos en un 90% de la salida (correcta) esperada (entre 90% y 100%).</v>
      </c>
      <c r="I22" s="205">
        <v>5</v>
      </c>
      <c r="J22" s="196" t="str">
        <f>IF(I22="","",IF(OR(I22&gt;5,I22&lt;0),"CALIFICACIÓN NO VÁLIDA",IF(I22&gt;=4.5,RúbricaSeg5!$C$6,IF(I22&gt;=3.8,RúbricaSeg5!$D$6,IF(I22&gt;=3,RúbricaSeg5!$E$6,IF(I22&gt;=1,RúbricaSeg5!$F$6,RúbricaSeg5!$G$6))))))</f>
        <v>Ante la entrada entregada, el programa retorna una salida que es igual al menos en un 90% de la salida (correcta) esperada (entre 90% y 100%).</v>
      </c>
      <c r="K22" s="205">
        <v>5</v>
      </c>
      <c r="L22" s="196" t="str">
        <f>IF(K22="","",IF(OR(K22&gt;5,K22&lt;0),"CALIFICACIÓN NO VÁLIDA",IF(K22&gt;=4.5,RúbricaSeg5!$C$6,IF(K22&gt;=3.8,RúbricaSeg5!$D$6,IF(K22&gt;=3,RúbricaSeg5!$E$6,IF(K22&gt;=1,RúbricaSeg5!$F$6,RúbricaSeg5!$G$6))))))</f>
        <v>Ante la entrada entregada, el programa retorna una salida que es igual al menos en un 90% de la salida (correcta) esperada (entre 90% y 100%).</v>
      </c>
      <c r="M22" s="205">
        <v>5</v>
      </c>
      <c r="N22" s="196" t="str">
        <f>IF(M22="","",IF(OR(M22&gt;5,M22&lt;0),"CALIFICACIÓN NO VÁLIDA",IF(M22&gt;=4.5,RúbricaSeg5!$C$6,IF(M22&gt;=3.8,RúbricaSeg5!$D$6,IF(M22&gt;=3,RúbricaSeg5!$E$6,IF(M22&gt;=1,RúbricaSeg5!$F$6,RúbricaSeg5!$G$6))))))</f>
        <v>Ante la entrada entregada, el programa retorna una salida que es igual al menos en un 90% de la salida (correcta) esperada (entre 90% y 100%).</v>
      </c>
      <c r="O22" s="205">
        <v>5</v>
      </c>
      <c r="P22" s="196" t="str">
        <f>IF(O22="","",IF(OR(O22&gt;5,O22&lt;0),"CALIFICACIÓN NO VÁLIDA",IF(O22&gt;=4.5,RúbricaSeg5!$C$6,IF(O22&gt;=3.8,RúbricaSeg5!$D$6,IF(O22&gt;=3,RúbricaSeg5!$E$6,IF(O22&gt;=1,RúbricaSeg5!$F$6,RúbricaSeg5!$G$6))))))</f>
        <v>Ante la entrada entregada, el programa retorna una salida que es igual al menos en un 90% de la salida (correcta) esperada (entre 90% y 100%).</v>
      </c>
      <c r="Q22" s="205">
        <v>5</v>
      </c>
      <c r="R22" s="196" t="str">
        <f>IF(Q22="","",IF(OR(Q22&gt;5,Q22&lt;0),"CALIFICACIÓN NO VÁLIDA",IF(Q22&gt;=4.5,RúbricaSeg5!$C$6,IF(Q22&gt;=3.8,RúbricaSeg5!$D$6,IF(Q22&gt;=3,RúbricaSeg5!$E$6,IF(Q22&gt;=1,RúbricaSeg5!$F$6,RúbricaSeg5!$G$6))))))</f>
        <v>Ante la entrada entregada, el programa retorna una salida que es igual al menos en un 90% de la salida (correcta) esperada (entre 90% y 100%).</v>
      </c>
      <c r="S22" s="205">
        <v>3</v>
      </c>
      <c r="T22" s="196" t="str">
        <f>IF(S22="","",IF(OR(S22&gt;5,S22&lt;0),"CALIFICACIÓN NO VÁLIDA",IF(S22&gt;=4.5,RúbricaSeg5!$C$6,IF(S22&gt;=3.8,RúbricaSeg5!$D$6,IF(S22&gt;=3,RúbricaSeg5!$E$6,IF(S22&gt;=1,RúbricaSeg5!$F$6,RúbricaSeg5!$G$6))))))</f>
        <v>Ante la entrada entregada, el programa retorna una salida que es igual al menos en un 60% de la salida (correcta) esperada (entre 60% y 76%).</v>
      </c>
      <c r="U22" s="205">
        <v>5</v>
      </c>
      <c r="V22" s="196" t="str">
        <f>IF(U22="","",IF(OR(U22&gt;5,U22&lt;0),"CALIFICACIÓN NO VÁLIDA",IF(U22&gt;=4.5,RúbricaSeg5!$C$6,IF(U22&gt;=3.8,RúbricaSeg5!$D$6,IF(U22&gt;=3,RúbricaSeg5!$E$6,IF(U22&gt;=1,RúbricaSeg5!$F$6,RúbricaSeg5!$G$6))))))</f>
        <v>Ante la entrada entregada, el programa retorna una salida que es igual al menos en un 90% de la salida (correcta) esperada (entre 90% y 100%).</v>
      </c>
      <c r="W22" s="205">
        <v>5</v>
      </c>
      <c r="X22" s="196" t="str">
        <f>IF(W22="","",IF(OR(W22&gt;5,W22&lt;0),"CALIFICACIÓN NO VÁLIDA",IF(W22&gt;=4.5,RúbricaSeg5!$C$6,IF(W22&gt;=3.8,RúbricaSeg5!$D$6,IF(W22&gt;=3,RúbricaSeg5!$E$6,IF(W22&gt;=1,RúbricaSeg5!$F$6,RúbricaSeg5!$G$6))))))</f>
        <v>Ante la entrada entregada, el programa retorna una salida que es igual al menos en un 90% de la salida (correcta) esperada (entre 90% y 100%).</v>
      </c>
      <c r="Y22" s="197">
        <v>0</v>
      </c>
      <c r="Z22" s="196" t="str">
        <f>IF(Y22="","",IF(OR(Y22&gt;5,Y22&lt;0),"CALIFICACIÓN NO VÁLIDA",IF(Y22&gt;=4.5,RúbricaSeg5!$C$5,IF(Y22&gt;=3.8,RúbricaSeg5!$D$5,IF(Y22&gt;=3,RúbricaSeg5!$E$5,IF(Y22&gt;=1,RúbricaSeg5!$F$5,RúbricaSeg5!$G$5))))))</f>
        <v>El código no es aceptado por el juez en línea</v>
      </c>
      <c r="AA22" s="167">
        <f t="shared" ref="AA22:AA23" si="5">IF(Y22&gt;0, Y22, E22*E$3+G22*G$3+I22*I$3+K22*K$3+M22*M$3+O22*O$3+Q22*Q$3+S22*S$3+U22*U$3+W22*W$3+Y22*Y$3)/5*4</f>
        <v>3.4560000000000004</v>
      </c>
    </row>
    <row r="23" spans="1:27">
      <c r="A23" s="187">
        <v>20</v>
      </c>
      <c r="B23" s="23" t="s">
        <v>357</v>
      </c>
      <c r="C23" s="23" t="s">
        <v>358</v>
      </c>
      <c r="D23" s="23" t="s">
        <v>359</v>
      </c>
      <c r="E23" s="188">
        <v>5</v>
      </c>
      <c r="F23" s="198" t="str">
        <f>IF(E23="","",IF(OR(E23&gt;5,E23&lt;0),"CALIFICACIÓN NO VÁLIDA",IF(E23&gt;=4.5,RúbricaSeg5!$C$6,IF(E23&gt;=3.8,RúbricaSeg5!$D$6,IF(E23&gt;=3,RúbricaSeg5!$E$6,IF(E23&gt;=1,RúbricaSeg5!$F$6,RúbricaSeg5!$G$6))))))</f>
        <v>Ante la entrada entregada, el programa retorna una salida que es igual al menos en un 90% de la salida (correcta) esperada (entre 90% y 100%).</v>
      </c>
      <c r="G23" s="188">
        <v>5</v>
      </c>
      <c r="H23" s="198" t="str">
        <f>IF(G23="","",IF(OR(G23&gt;5,G23&lt;0),"CALIFICACIÓN NO VÁLIDA",IF(G23&gt;=4.5,RúbricaSeg5!$C$6,IF(G23&gt;=3.8,RúbricaSeg5!$D$6,IF(G23&gt;=3,RúbricaSeg5!$E$6,IF(G23&gt;=1,RúbricaSeg5!$F$6,RúbricaSeg5!$G$6))))))</f>
        <v>Ante la entrada entregada, el programa retorna una salida que es igual al menos en un 90% de la salida (correcta) esperada (entre 90% y 100%).</v>
      </c>
      <c r="I23" s="188">
        <v>5</v>
      </c>
      <c r="J23" s="198" t="str">
        <f>IF(I23="","",IF(OR(I23&gt;5,I23&lt;0),"CALIFICACIÓN NO VÁLIDA",IF(I23&gt;=4.5,RúbricaSeg5!$C$6,IF(I23&gt;=3.8,RúbricaSeg5!$D$6,IF(I23&gt;=3,RúbricaSeg5!$E$6,IF(I23&gt;=1,RúbricaSeg5!$F$6,RúbricaSeg5!$G$6))))))</f>
        <v>Ante la entrada entregada, el programa retorna una salida que es igual al menos en un 90% de la salida (correcta) esperada (entre 90% y 100%).</v>
      </c>
      <c r="K23" s="188">
        <v>5</v>
      </c>
      <c r="L23" s="198" t="str">
        <f>IF(K23="","",IF(OR(K23&gt;5,K23&lt;0),"CALIFICACIÓN NO VÁLIDA",IF(K23&gt;=4.5,RúbricaSeg5!$C$6,IF(K23&gt;=3.8,RúbricaSeg5!$D$6,IF(K23&gt;=3,RúbricaSeg5!$E$6,IF(K23&gt;=1,RúbricaSeg5!$F$6,RúbricaSeg5!$G$6))))))</f>
        <v>Ante la entrada entregada, el programa retorna una salida que es igual al menos en un 90% de la salida (correcta) esperada (entre 90% y 100%).</v>
      </c>
      <c r="M23" s="199">
        <v>5</v>
      </c>
      <c r="N23" s="198" t="str">
        <f>IF(M23="","",IF(OR(M23&gt;5,M23&lt;0),"CALIFICACIÓN NO VÁLIDA",IF(M23&gt;=4.5,RúbricaSeg5!$C$6,IF(M23&gt;=3.8,RúbricaSeg5!$D$6,IF(M23&gt;=3,RúbricaSeg5!$E$6,IF(M23&gt;=1,RúbricaSeg5!$F$6,RúbricaSeg5!$G$6))))))</f>
        <v>Ante la entrada entregada, el programa retorna una salida que es igual al menos en un 90% de la salida (correcta) esperada (entre 90% y 100%).</v>
      </c>
      <c r="O23" s="199">
        <v>3</v>
      </c>
      <c r="P23" s="198" t="str">
        <f>IF(O23="","",IF(OR(O23&gt;5,O23&lt;0),"CALIFICACIÓN NO VÁLIDA",IF(O23&gt;=4.5,RúbricaSeg5!$C$6,IF(O23&gt;=3.8,RúbricaSeg5!$D$6,IF(O23&gt;=3,RúbricaSeg5!$E$6,IF(O23&gt;=1,RúbricaSeg5!$F$6,RúbricaSeg5!$G$6))))))</f>
        <v>Ante la entrada entregada, el programa retorna una salida que es igual al menos en un 60% de la salida (correcta) esperada (entre 60% y 76%).</v>
      </c>
      <c r="Q23" s="199">
        <v>5</v>
      </c>
      <c r="R23" s="198" t="str">
        <f>IF(Q23="","",IF(OR(Q23&gt;5,Q23&lt;0),"CALIFICACIÓN NO VÁLIDA",IF(Q23&gt;=4.5,RúbricaSeg5!$C$6,IF(Q23&gt;=3.8,RúbricaSeg5!$D$6,IF(Q23&gt;=3,RúbricaSeg5!$E$6,IF(Q23&gt;=1,RúbricaSeg5!$F$6,RúbricaSeg5!$G$6))))))</f>
        <v>Ante la entrada entregada, el programa retorna una salida que es igual al menos en un 90% de la salida (correcta) esperada (entre 90% y 100%).</v>
      </c>
      <c r="S23" s="199">
        <v>5</v>
      </c>
      <c r="T23" s="198" t="str">
        <f>IF(S23="","",IF(OR(S23&gt;5,S23&lt;0),"CALIFICACIÓN NO VÁLIDA",IF(S23&gt;=4.5,RúbricaSeg5!$C$6,IF(S23&gt;=3.8,RúbricaSeg5!$D$6,IF(S23&gt;=3,RúbricaSeg5!$E$6,IF(S23&gt;=1,RúbricaSeg5!$F$6,RúbricaSeg5!$G$6))))))</f>
        <v>Ante la entrada entregada, el programa retorna una salida que es igual al menos en un 90% de la salida (correcta) esperada (entre 90% y 100%).</v>
      </c>
      <c r="U23" s="199">
        <v>5</v>
      </c>
      <c r="V23" s="198" t="str">
        <f>IF(U23="","",IF(OR(U23&gt;5,U23&lt;0),"CALIFICACIÓN NO VÁLIDA",IF(U23&gt;=4.5,RúbricaSeg5!$C$6,IF(U23&gt;=3.8,RúbricaSeg5!$D$6,IF(U23&gt;=3,RúbricaSeg5!$E$6,IF(U23&gt;=1,RúbricaSeg5!$F$6,RúbricaSeg5!$G$6))))))</f>
        <v>Ante la entrada entregada, el programa retorna una salida que es igual al menos en un 90% de la salida (correcta) esperada (entre 90% y 100%).</v>
      </c>
      <c r="W23" s="199">
        <v>5</v>
      </c>
      <c r="X23" s="198" t="str">
        <f>IF(W23="","",IF(OR(W23&gt;5,W23&lt;0),"CALIFICACIÓN NO VÁLIDA",IF(W23&gt;=4.5,RúbricaSeg5!$C$6,IF(W23&gt;=3.8,RúbricaSeg5!$D$6,IF(W23&gt;=3,RúbricaSeg5!$E$6,IF(W23&gt;=1,RúbricaSeg5!$F$6,RúbricaSeg5!$G$6))))))</f>
        <v>Ante la entrada entregada, el programa retorna una salida que es igual al menos en un 90% de la salida (correcta) esperada (entre 90% y 100%).</v>
      </c>
      <c r="Y23" s="197">
        <v>0</v>
      </c>
      <c r="Z23" s="196" t="str">
        <f>IF(Y23="","",IF(OR(Y23&gt;5,Y23&lt;0),"CALIFICACIÓN NO VÁLIDA",IF(Y23&gt;=4.5,RúbricaSeg5!$C$5,IF(Y23&gt;=3.8,RúbricaSeg5!$D$5,IF(Y23&gt;=3,RúbricaSeg5!$E$5,IF(Y23&gt;=1,RúbricaSeg5!$F$5,RúbricaSeg5!$G$5))))))</f>
        <v>El código no es aceptado por el juez en línea</v>
      </c>
      <c r="AA23" s="167">
        <f t="shared" si="5"/>
        <v>3.4560000000000004</v>
      </c>
    </row>
    <row r="24" spans="1:27">
      <c r="A24" s="187">
        <v>21</v>
      </c>
      <c r="B24" s="23" t="s">
        <v>360</v>
      </c>
      <c r="C24" s="23" t="s">
        <v>361</v>
      </c>
      <c r="D24" s="23" t="s">
        <v>362</v>
      </c>
      <c r="E24" s="195"/>
      <c r="F24" s="196" t="str">
        <f>IF(E24="","",IF(OR(E24&gt;5,E24&lt;0),"CALIFICACIÓN NO VÁLIDA",IF(E24&gt;=4.5,RúbricaSeg5!$C$6,IF(E24&gt;=3.8,RúbricaSeg5!$D$6,IF(E24&gt;=3,RúbricaSeg5!$E$6,IF(E24&gt;=1,RúbricaSeg5!$F$6,RúbricaSeg5!$G$6))))))</f>
        <v/>
      </c>
      <c r="G24" s="195"/>
      <c r="H24" s="196" t="str">
        <f>IF(G24="","",IF(OR(G24&gt;5,G24&lt;0),"CALIFICACIÓN NO VÁLIDA",IF(G24&gt;=4.5,RúbricaSeg5!$C$6,IF(G24&gt;=3.8,RúbricaSeg5!$D$6,IF(G24&gt;=3,RúbricaSeg5!$E$6,IF(G24&gt;=1,RúbricaSeg5!$F$6,RúbricaSeg5!$G$6))))))</f>
        <v/>
      </c>
      <c r="I24" s="195"/>
      <c r="J24" s="196" t="str">
        <f>IF(I24="","",IF(OR(I24&gt;5,I24&lt;0),"CALIFICACIÓN NO VÁLIDA",IF(I24&gt;=4.5,RúbricaSeg5!$C$6,IF(I24&gt;=3.8,RúbricaSeg5!$D$6,IF(I24&gt;=3,RúbricaSeg5!$E$6,IF(I24&gt;=1,RúbricaSeg5!$F$6,RúbricaSeg5!$G$6))))))</f>
        <v/>
      </c>
      <c r="K24" s="195"/>
      <c r="L24" s="196" t="str">
        <f>IF(K24="","",IF(OR(K24&gt;5,K24&lt;0),"CALIFICACIÓN NO VÁLIDA",IF(K24&gt;=4.5,RúbricaSeg5!$C$6,IF(K24&gt;=3.8,RúbricaSeg5!$D$6,IF(K24&gt;=3,RúbricaSeg5!$E$6,IF(K24&gt;=1,RúbricaSeg5!$F$6,RúbricaSeg5!$G$6))))))</f>
        <v/>
      </c>
      <c r="M24" s="195"/>
      <c r="N24" s="196" t="str">
        <f>IF(M24="","",IF(OR(M24&gt;5,M24&lt;0),"CALIFICACIÓN NO VÁLIDA",IF(M24&gt;=4.5,RúbricaSeg5!$C$6,IF(M24&gt;=3.8,RúbricaSeg5!$D$6,IF(M24&gt;=3,RúbricaSeg5!$E$6,IF(M24&gt;=1,RúbricaSeg5!$F$6,RúbricaSeg5!$G$6))))))</f>
        <v/>
      </c>
      <c r="O24" s="195"/>
      <c r="P24" s="196" t="str">
        <f>IF(O24="","",IF(OR(O24&gt;5,O24&lt;0),"CALIFICACIÓN NO VÁLIDA",IF(O24&gt;=4.5,RúbricaSeg5!$C$6,IF(O24&gt;=3.8,RúbricaSeg5!$D$6,IF(O24&gt;=3,RúbricaSeg5!$E$6,IF(O24&gt;=1,RúbricaSeg5!$F$6,RúbricaSeg5!$G$6))))))</f>
        <v/>
      </c>
      <c r="Q24" s="195"/>
      <c r="R24" s="196" t="str">
        <f>IF(Q24="","",IF(OR(Q24&gt;5,Q24&lt;0),"CALIFICACIÓN NO VÁLIDA",IF(Q24&gt;=4.5,RúbricaSeg5!$C$6,IF(Q24&gt;=3.8,RúbricaSeg5!$D$6,IF(Q24&gt;=3,RúbricaSeg5!$E$6,IF(Q24&gt;=1,RúbricaSeg5!$F$6,RúbricaSeg5!$G$6))))))</f>
        <v/>
      </c>
      <c r="S24" s="195"/>
      <c r="T24" s="196" t="str">
        <f>IF(S24="","",IF(OR(S24&gt;5,S24&lt;0),"CALIFICACIÓN NO VÁLIDA",IF(S24&gt;=4.5,RúbricaSeg5!$C$6,IF(S24&gt;=3.8,RúbricaSeg5!$D$6,IF(S24&gt;=3,RúbricaSeg5!$E$6,IF(S24&gt;=1,RúbricaSeg5!$F$6,RúbricaSeg5!$G$6))))))</f>
        <v/>
      </c>
      <c r="U24" s="195"/>
      <c r="V24" s="196" t="str">
        <f>IF(U24="","",IF(OR(U24&gt;5,U24&lt;0),"CALIFICACIÓN NO VÁLIDA",IF(U24&gt;=4.5,RúbricaSeg5!$C$6,IF(U24&gt;=3.8,RúbricaSeg5!$D$6,IF(U24&gt;=3,RúbricaSeg5!$E$6,IF(U24&gt;=1,RúbricaSeg5!$F$6,RúbricaSeg5!$G$6))))))</f>
        <v/>
      </c>
      <c r="W24" s="195"/>
      <c r="X24" s="196" t="str">
        <f>IF(W24="","",IF(OR(W24&gt;5,W24&lt;0),"CALIFICACIÓN NO VÁLIDA",IF(W24&gt;=4.5,RúbricaSeg5!$C$6,IF(W24&gt;=3.8,RúbricaSeg5!$D$6,IF(W24&gt;=3,RúbricaSeg5!$E$6,IF(W24&gt;=1,RúbricaSeg5!$F$6,RúbricaSeg5!$G$6))))))</f>
        <v/>
      </c>
      <c r="Y24" s="197">
        <v>4.4000000000000004</v>
      </c>
      <c r="Z24" s="196">
        <f>IF(Y24="","",IF(OR(Y24&gt;5,Y24&lt;0),"CALIFICACIÓN NO VÁLIDA",IF(Y24&gt;=4.5,RúbricaSeg5!$C$5,IF(Y24&gt;=3.8,RúbricaSeg5!$D$5,IF(Y24&gt;=3,RúbricaSeg5!$E$5,IF(Y24&gt;=1,RúbricaSeg5!$F$5,RúbricaSeg5!$G$5))))))</f>
        <v>0</v>
      </c>
      <c r="AA24" s="167">
        <f>(IF(Y24&gt;0, Y24, E24*E$3+G24*G$3+I24*I$3+K24*K$3+M24*M$3+O24*O$3+Q24*Q$3+S24*S$3+U24*U$3+W24*W$3+Y24*Y$3)/5)*4.5</f>
        <v>3.9600000000000004</v>
      </c>
    </row>
    <row r="25" spans="1:27">
      <c r="A25" s="187">
        <v>22</v>
      </c>
      <c r="B25" s="23" t="s">
        <v>363</v>
      </c>
      <c r="C25" s="23" t="s">
        <v>364</v>
      </c>
      <c r="D25" s="23" t="s">
        <v>117</v>
      </c>
      <c r="E25" s="188">
        <v>5</v>
      </c>
      <c r="F25" s="198" t="str">
        <f>IF(E25="","",IF(OR(E25&gt;5,E25&lt;0),"CALIFICACIÓN NO VÁLIDA",IF(E25&gt;=4.5,RúbricaSeg5!$C$6,IF(E25&gt;=3.8,RúbricaSeg5!$D$6,IF(E25&gt;=3,RúbricaSeg5!$E$6,IF(E25&gt;=1,RúbricaSeg5!$F$6,RúbricaSeg5!$G$6))))))</f>
        <v>Ante la entrada entregada, el programa retorna una salida que es igual al menos en un 90% de la salida (correcta) esperada (entre 90% y 100%).</v>
      </c>
      <c r="G25" s="188">
        <v>5</v>
      </c>
      <c r="H25" s="198" t="str">
        <f>IF(G25="","",IF(OR(G25&gt;5,G25&lt;0),"CALIFICACIÓN NO VÁLIDA",IF(G25&gt;=4.5,RúbricaSeg5!$C$6,IF(G25&gt;=3.8,RúbricaSeg5!$D$6,IF(G25&gt;=3,RúbricaSeg5!$E$6,IF(G25&gt;=1,RúbricaSeg5!$F$6,RúbricaSeg5!$G$6))))))</f>
        <v>Ante la entrada entregada, el programa retorna una salida que es igual al menos en un 90% de la salida (correcta) esperada (entre 90% y 100%).</v>
      </c>
      <c r="I25" s="188">
        <v>5</v>
      </c>
      <c r="J25" s="198" t="str">
        <f>IF(I25="","",IF(OR(I25&gt;5,I25&lt;0),"CALIFICACIÓN NO VÁLIDA",IF(I25&gt;=4.5,RúbricaSeg5!$C$6,IF(I25&gt;=3.8,RúbricaSeg5!$D$6,IF(I25&gt;=3,RúbricaSeg5!$E$6,IF(I25&gt;=1,RúbricaSeg5!$F$6,RúbricaSeg5!$G$6))))))</f>
        <v>Ante la entrada entregada, el programa retorna una salida que es igual al menos en un 90% de la salida (correcta) esperada (entre 90% y 100%).</v>
      </c>
      <c r="K25" s="188">
        <v>5</v>
      </c>
      <c r="L25" s="198" t="str">
        <f>IF(K25="","",IF(OR(K25&gt;5,K25&lt;0),"CALIFICACIÓN NO VÁLIDA",IF(K25&gt;=4.5,RúbricaSeg5!$C$6,IF(K25&gt;=3.8,RúbricaSeg5!$D$6,IF(K25&gt;=3,RúbricaSeg5!$E$6,IF(K25&gt;=1,RúbricaSeg5!$F$6,RúbricaSeg5!$G$6))))))</f>
        <v>Ante la entrada entregada, el programa retorna una salida que es igual al menos en un 90% de la salida (correcta) esperada (entre 90% y 100%).</v>
      </c>
      <c r="M25" s="199">
        <v>5</v>
      </c>
      <c r="N25" s="198" t="str">
        <f>IF(M25="","",IF(OR(M25&gt;5,M25&lt;0),"CALIFICACIÓN NO VÁLIDA",IF(M25&gt;=4.5,RúbricaSeg5!$C$6,IF(M25&gt;=3.8,RúbricaSeg5!$D$6,IF(M25&gt;=3,RúbricaSeg5!$E$6,IF(M25&gt;=1,RúbricaSeg5!$F$6,RúbricaSeg5!$G$6))))))</f>
        <v>Ante la entrada entregada, el programa retorna una salida que es igual al menos en un 90% de la salida (correcta) esperada (entre 90% y 100%).</v>
      </c>
      <c r="O25" s="199">
        <v>5</v>
      </c>
      <c r="P25" s="198" t="str">
        <f>IF(O25="","",IF(OR(O25&gt;5,O25&lt;0),"CALIFICACIÓN NO VÁLIDA",IF(O25&gt;=4.5,RúbricaSeg5!$C$6,IF(O25&gt;=3.8,RúbricaSeg5!$D$6,IF(O25&gt;=3,RúbricaSeg5!$E$6,IF(O25&gt;=1,RúbricaSeg5!$F$6,RúbricaSeg5!$G$6))))))</f>
        <v>Ante la entrada entregada, el programa retorna una salida que es igual al menos en un 90% de la salida (correcta) esperada (entre 90% y 100%).</v>
      </c>
      <c r="Q25" s="199">
        <v>5</v>
      </c>
      <c r="R25" s="198" t="str">
        <f>IF(Q25="","",IF(OR(Q25&gt;5,Q25&lt;0),"CALIFICACIÓN NO VÁLIDA",IF(Q25&gt;=4.5,RúbricaSeg5!$C$6,IF(Q25&gt;=3.8,RúbricaSeg5!$D$6,IF(Q25&gt;=3,RúbricaSeg5!$E$6,IF(Q25&gt;=1,RúbricaSeg5!$F$6,RúbricaSeg5!$G$6))))))</f>
        <v>Ante la entrada entregada, el programa retorna una salida que es igual al menos en un 90% de la salida (correcta) esperada (entre 90% y 100%).</v>
      </c>
      <c r="S25" s="199">
        <v>3</v>
      </c>
      <c r="T25" s="198" t="str">
        <f>IF(S25="","",IF(OR(S25&gt;5,S25&lt;0),"CALIFICACIÓN NO VÁLIDA",IF(S25&gt;=4.5,RúbricaSeg5!$C$6,IF(S25&gt;=3.8,RúbricaSeg5!$D$6,IF(S25&gt;=3,RúbricaSeg5!$E$6,IF(S25&gt;=1,RúbricaSeg5!$F$6,RúbricaSeg5!$G$6))))))</f>
        <v>Ante la entrada entregada, el programa retorna una salida que es igual al menos en un 60% de la salida (correcta) esperada (entre 60% y 76%).</v>
      </c>
      <c r="U25" s="199">
        <v>5</v>
      </c>
      <c r="V25" s="198" t="str">
        <f>IF(U25="","",IF(OR(U25&gt;5,U25&lt;0),"CALIFICACIÓN NO VÁLIDA",IF(U25&gt;=4.5,RúbricaSeg5!$C$6,IF(U25&gt;=3.8,RúbricaSeg5!$D$6,IF(U25&gt;=3,RúbricaSeg5!$E$6,IF(U25&gt;=1,RúbricaSeg5!$F$6,RúbricaSeg5!$G$6))))))</f>
        <v>Ante la entrada entregada, el programa retorna una salida que es igual al menos en un 90% de la salida (correcta) esperada (entre 90% y 100%).</v>
      </c>
      <c r="W25" s="199">
        <v>5</v>
      </c>
      <c r="X25" s="198" t="str">
        <f>IF(W25="","",IF(OR(W25&gt;5,W25&lt;0),"CALIFICACIÓN NO VÁLIDA",IF(W25&gt;=4.5,RúbricaSeg5!$C$6,IF(W25&gt;=3.8,RúbricaSeg5!$D$6,IF(W25&gt;=3,RúbricaSeg5!$E$6,IF(W25&gt;=1,RúbricaSeg5!$F$6,RúbricaSeg5!$G$6))))))</f>
        <v>Ante la entrada entregada, el programa retorna una salida que es igual al menos en un 90% de la salida (correcta) esperada (entre 90% y 100%).</v>
      </c>
      <c r="Y25" s="197">
        <v>0</v>
      </c>
      <c r="Z25" s="196" t="str">
        <f>IF(Y25="","",IF(OR(Y25&gt;5,Y25&lt;0),"CALIFICACIÓN NO VÁLIDA",IF(Y25&gt;=4.5,RúbricaSeg5!$C$5,IF(Y25&gt;=3.8,RúbricaSeg5!$D$5,IF(Y25&gt;=3,RúbricaSeg5!$E$5,IF(Y25&gt;=1,RúbricaSeg5!$F$5,RúbricaSeg5!$G$5))))))</f>
        <v>El código no es aceptado por el juez en línea</v>
      </c>
      <c r="AA25" s="167">
        <f>IF(Y25&gt;0, Y25, E25*E$3+G25*G$3+I25*I$3+K25*K$3+M25*M$3+O25*O$3+Q25*Q$3+S25*S$3+U25*U$3+W25*W$3+Y25*Y$3)</f>
        <v>4.32</v>
      </c>
    </row>
    <row r="26" spans="1:27">
      <c r="A26" s="187">
        <v>23</v>
      </c>
      <c r="B26" s="23" t="s">
        <v>365</v>
      </c>
      <c r="C26" s="23" t="s">
        <v>366</v>
      </c>
      <c r="D26" s="23" t="s">
        <v>65</v>
      </c>
      <c r="E26" s="188">
        <v>0</v>
      </c>
      <c r="F26" s="198" t="str">
        <f>IF(E26="","",IF(OR(E26&gt;5,E26&lt;0),"CALIFICACIÓN NO VÁLIDA",IF(E26&gt;=4.5,RúbricaSeg5!$C$6,IF(E26&gt;=3.8,RúbricaSeg5!$D$6,IF(E26&gt;=3,RúbricaSeg5!$E$6,IF(E26&gt;=1,RúbricaSeg5!$F$6,RúbricaSeg5!$G$6))))))</f>
        <v>Ante la entrada entregada, el programa retorna una salida que es igual en menos de un 20% a la salida (correcta) esperada (entre 0% y 20%).</v>
      </c>
      <c r="G26" s="188">
        <v>0</v>
      </c>
      <c r="H26" s="198" t="str">
        <f>IF(G26="","",IF(OR(G26&gt;5,G26&lt;0),"CALIFICACIÓN NO VÁLIDA",IF(G26&gt;=4.5,RúbricaSeg5!$C$6,IF(G26&gt;=3.8,RúbricaSeg5!$D$6,IF(G26&gt;=3,RúbricaSeg5!$E$6,IF(G26&gt;=1,RúbricaSeg5!$F$6,RúbricaSeg5!$G$6))))))</f>
        <v>Ante la entrada entregada, el programa retorna una salida que es igual en menos de un 20% a la salida (correcta) esperada (entre 0% y 20%).</v>
      </c>
      <c r="I26" s="188">
        <v>0</v>
      </c>
      <c r="J26" s="198" t="str">
        <f>IF(I26="","",IF(OR(I26&gt;5,I26&lt;0),"CALIFICACIÓN NO VÁLIDA",IF(I26&gt;=4.5,RúbricaSeg5!$C$6,IF(I26&gt;=3.8,RúbricaSeg5!$D$6,IF(I26&gt;=3,RúbricaSeg5!$E$6,IF(I26&gt;=1,RúbricaSeg5!$F$6,RúbricaSeg5!$G$6))))))</f>
        <v>Ante la entrada entregada, el programa retorna una salida que es igual en menos de un 20% a la salida (correcta) esperada (entre 0% y 20%).</v>
      </c>
      <c r="K26" s="188">
        <v>5</v>
      </c>
      <c r="L26" s="198" t="str">
        <f>IF(K26="","",IF(OR(K26&gt;5,K26&lt;0),"CALIFICACIÓN NO VÁLIDA",IF(K26&gt;=4.5,RúbricaSeg5!$C$6,IF(K26&gt;=3.8,RúbricaSeg5!$D$6,IF(K26&gt;=3,RúbricaSeg5!$E$6,IF(K26&gt;=1,RúbricaSeg5!$F$6,RúbricaSeg5!$G$6))))))</f>
        <v>Ante la entrada entregada, el programa retorna una salida que es igual al menos en un 90% de la salida (correcta) esperada (entre 90% y 100%).</v>
      </c>
      <c r="M26" s="199">
        <v>0</v>
      </c>
      <c r="N26" s="198" t="str">
        <f>IF(M26="","",IF(OR(M26&gt;5,M26&lt;0),"CALIFICACIÓN NO VÁLIDA",IF(M26&gt;=4.5,RúbricaSeg5!$C$6,IF(M26&gt;=3.8,RúbricaSeg5!$D$6,IF(M26&gt;=3,RúbricaSeg5!$E$6,IF(M26&gt;=1,RúbricaSeg5!$F$6,RúbricaSeg5!$G$6))))))</f>
        <v>Ante la entrada entregada, el programa retorna una salida que es igual en menos de un 20% a la salida (correcta) esperada (entre 0% y 20%).</v>
      </c>
      <c r="O26" s="199">
        <v>0</v>
      </c>
      <c r="P26" s="198" t="str">
        <f>IF(O26="","",IF(OR(O26&gt;5,O26&lt;0),"CALIFICACIÓN NO VÁLIDA",IF(O26&gt;=4.5,RúbricaSeg5!$C$6,IF(O26&gt;=3.8,RúbricaSeg5!$D$6,IF(O26&gt;=3,RúbricaSeg5!$E$6,IF(O26&gt;=1,RúbricaSeg5!$F$6,RúbricaSeg5!$G$6))))))</f>
        <v>Ante la entrada entregada, el programa retorna una salida que es igual en menos de un 20% a la salida (correcta) esperada (entre 0% y 20%).</v>
      </c>
      <c r="Q26" s="199">
        <v>5</v>
      </c>
      <c r="R26" s="198" t="str">
        <f>IF(Q26="","",IF(OR(Q26&gt;5,Q26&lt;0),"CALIFICACIÓN NO VÁLIDA",IF(Q26&gt;=4.5,RúbricaSeg5!$C$6,IF(Q26&gt;=3.8,RúbricaSeg5!$D$6,IF(Q26&gt;=3,RúbricaSeg5!$E$6,IF(Q26&gt;=1,RúbricaSeg5!$F$6,RúbricaSeg5!$G$6))))))</f>
        <v>Ante la entrada entregada, el programa retorna una salida que es igual al menos en un 90% de la salida (correcta) esperada (entre 90% y 100%).</v>
      </c>
      <c r="S26" s="199">
        <v>0</v>
      </c>
      <c r="T26" s="198" t="str">
        <f>IF(S26="","",IF(OR(S26&gt;5,S26&lt;0),"CALIFICACIÓN NO VÁLIDA",IF(S26&gt;=4.5,RúbricaSeg5!$C$6,IF(S26&gt;=3.8,RúbricaSeg5!$D$6,IF(S26&gt;=3,RúbricaSeg5!$E$6,IF(S26&gt;=1,RúbricaSeg5!$F$6,RúbricaSeg5!$G$6))))))</f>
        <v>Ante la entrada entregada, el programa retorna una salida que es igual en menos de un 20% a la salida (correcta) esperada (entre 0% y 20%).</v>
      </c>
      <c r="U26" s="199">
        <v>0</v>
      </c>
      <c r="V26" s="198" t="str">
        <f>IF(U26="","",IF(OR(U26&gt;5,U26&lt;0),"CALIFICACIÓN NO VÁLIDA",IF(U26&gt;=4.5,RúbricaSeg5!$C$6,IF(U26&gt;=3.8,RúbricaSeg5!$D$6,IF(U26&gt;=3,RúbricaSeg5!$E$6,IF(U26&gt;=1,RúbricaSeg5!$F$6,RúbricaSeg5!$G$6))))))</f>
        <v>Ante la entrada entregada, el programa retorna una salida que es igual en menos de un 20% a la salida (correcta) esperada (entre 0% y 20%).</v>
      </c>
      <c r="W26" s="199">
        <v>5</v>
      </c>
      <c r="X26" s="198" t="str">
        <f>IF(W26="","",IF(OR(W26&gt;5,W26&lt;0),"CALIFICACIÓN NO VÁLIDA",IF(W26&gt;=4.5,RúbricaSeg5!$C$6,IF(W26&gt;=3.8,RúbricaSeg5!$D$6,IF(W26&gt;=3,RúbricaSeg5!$E$6,IF(W26&gt;=1,RúbricaSeg5!$F$6,RúbricaSeg5!$G$6))))))</f>
        <v>Ante la entrada entregada, el programa retorna una salida que es igual al menos en un 90% de la salida (correcta) esperada (entre 90% y 100%).</v>
      </c>
      <c r="Y26" s="197">
        <v>0</v>
      </c>
      <c r="Z26" s="196" t="str">
        <f>IF(Y26="","",IF(OR(Y26&gt;5,Y26&lt;0),"CALIFICACIÓN NO VÁLIDA",IF(Y26&gt;=4.5,RúbricaSeg5!$C$5,IF(Y26&gt;=3.8,RúbricaSeg5!$D$5,IF(Y26&gt;=3,RúbricaSeg5!$E$5,IF(Y26&gt;=1,RúbricaSeg5!$F$5,RúbricaSeg5!$G$5))))))</f>
        <v>El código no es aceptado por el juez en línea</v>
      </c>
      <c r="AA26" s="167">
        <f>IF(Y26&gt;0, Y26, E26*E$3+G26*G$3+I26*I$3+K26*K$3+M26*M$3+O26*O$3+Q26*Q$3+S26*S$3+U26*U$3+W26*W$3+Y26*Y$3)/5*4.5</f>
        <v>1.2149999999999999</v>
      </c>
    </row>
    <row r="27" spans="1:27">
      <c r="A27" s="187">
        <v>24</v>
      </c>
      <c r="B27" s="23" t="s">
        <v>367</v>
      </c>
      <c r="C27" s="23" t="s">
        <v>368</v>
      </c>
      <c r="D27" s="23" t="s">
        <v>369</v>
      </c>
      <c r="E27" s="200"/>
      <c r="F27" s="198" t="str">
        <f>IF(E27="","",IF(OR(E27&gt;5,E27&lt;0),"CALIFICACIÓN NO VÁLIDA",IF(E27&gt;=4.5,RúbricaSeg5!$C$6,IF(E27&gt;=3.8,RúbricaSeg5!$D$6,IF(E27&gt;=3,RúbricaSeg5!$E$6,IF(E27&gt;=1,RúbricaSeg5!$F$6,RúbricaSeg5!$G$6))))))</f>
        <v/>
      </c>
      <c r="G27" s="200"/>
      <c r="H27" s="198" t="str">
        <f>IF(G27="","",IF(OR(G27&gt;5,G27&lt;0),"CALIFICACIÓN NO VÁLIDA",IF(G27&gt;=4.5,RúbricaSeg5!$C$6,IF(G27&gt;=3.8,RúbricaSeg5!$D$6,IF(G27&gt;=3,RúbricaSeg5!$E$6,IF(G27&gt;=1,RúbricaSeg5!$F$6,RúbricaSeg5!$G$6))))))</f>
        <v/>
      </c>
      <c r="I27" s="200"/>
      <c r="J27" s="198" t="str">
        <f>IF(I27="","",IF(OR(I27&gt;5,I27&lt;0),"CALIFICACIÓN NO VÁLIDA",IF(I27&gt;=4.5,RúbricaSeg5!$C$6,IF(I27&gt;=3.8,RúbricaSeg5!$D$6,IF(I27&gt;=3,RúbricaSeg5!$E$6,IF(I27&gt;=1,RúbricaSeg5!$F$6,RúbricaSeg5!$G$6))))))</f>
        <v/>
      </c>
      <c r="K27" s="200"/>
      <c r="L27" s="198" t="str">
        <f>IF(K27="","",IF(OR(K27&gt;5,K27&lt;0),"CALIFICACIÓN NO VÁLIDA",IF(K27&gt;=4.5,RúbricaSeg5!$C$6,IF(K27&gt;=3.8,RúbricaSeg5!$D$6,IF(K27&gt;=3,RúbricaSeg5!$E$6,IF(K27&gt;=1,RúbricaSeg5!$F$6,RúbricaSeg5!$G$6))))))</f>
        <v/>
      </c>
      <c r="M27" s="201"/>
      <c r="N27" s="198" t="str">
        <f>IF(M27="","",IF(OR(M27&gt;5,M27&lt;0),"CALIFICACIÓN NO VÁLIDA",IF(M27&gt;=4.5,RúbricaSeg5!$C$6,IF(M27&gt;=3.8,RúbricaSeg5!$D$6,IF(M27&gt;=3,RúbricaSeg5!$E$6,IF(M27&gt;=1,RúbricaSeg5!$F$6,RúbricaSeg5!$G$6))))))</f>
        <v/>
      </c>
      <c r="O27" s="201"/>
      <c r="P27" s="198" t="str">
        <f>IF(O27="","",IF(OR(O27&gt;5,O27&lt;0),"CALIFICACIÓN NO VÁLIDA",IF(O27&gt;=4.5,RúbricaSeg5!$C$6,IF(O27&gt;=3.8,RúbricaSeg5!$D$6,IF(O27&gt;=3,RúbricaSeg5!$E$6,IF(O27&gt;=1,RúbricaSeg5!$F$6,RúbricaSeg5!$G$6))))))</f>
        <v/>
      </c>
      <c r="Q27" s="201"/>
      <c r="R27" s="198" t="str">
        <f>IF(Q27="","",IF(OR(Q27&gt;5,Q27&lt;0),"CALIFICACIÓN NO VÁLIDA",IF(Q27&gt;=4.5,RúbricaSeg5!$C$6,IF(Q27&gt;=3.8,RúbricaSeg5!$D$6,IF(Q27&gt;=3,RúbricaSeg5!$E$6,IF(Q27&gt;=1,RúbricaSeg5!$F$6,RúbricaSeg5!$G$6))))))</f>
        <v/>
      </c>
      <c r="S27" s="201"/>
      <c r="T27" s="198" t="str">
        <f>IF(S27="","",IF(OR(S27&gt;5,S27&lt;0),"CALIFICACIÓN NO VÁLIDA",IF(S27&gt;=4.5,RúbricaSeg5!$C$6,IF(S27&gt;=3.8,RúbricaSeg5!$D$6,IF(S27&gt;=3,RúbricaSeg5!$E$6,IF(S27&gt;=1,RúbricaSeg5!$F$6,RúbricaSeg5!$G$6))))))</f>
        <v/>
      </c>
      <c r="U27" s="201"/>
      <c r="V27" s="198" t="str">
        <f>IF(U27="","",IF(OR(U27&gt;5,U27&lt;0),"CALIFICACIÓN NO VÁLIDA",IF(U27&gt;=4.5,RúbricaSeg5!$C$6,IF(U27&gt;=3.8,RúbricaSeg5!$D$6,IF(U27&gt;=3,RúbricaSeg5!$E$6,IF(U27&gt;=1,RúbricaSeg5!$F$6,RúbricaSeg5!$G$6))))))</f>
        <v/>
      </c>
      <c r="W27" s="201"/>
      <c r="X27" s="198" t="str">
        <f>IF(W27="","",IF(OR(W27&gt;5,W27&lt;0),"CALIFICACIÓN NO VÁLIDA",IF(W27&gt;=4.5,RúbricaSeg5!$C$6,IF(W27&gt;=3.8,RúbricaSeg5!$D$6,IF(W27&gt;=3,RúbricaSeg5!$E$6,IF(W27&gt;=1,RúbricaSeg5!$F$6,RúbricaSeg5!$G$6))))))</f>
        <v/>
      </c>
      <c r="Y27" s="197">
        <v>5</v>
      </c>
      <c r="Z27" s="196" t="str">
        <f>IF(Y27="","",IF(OR(Y27&gt;5,Y27&lt;0),"CALIFICACIÓN NO VÁLIDA",IF(Y27&gt;=4.5,RúbricaSeg5!$C$5,IF(Y27&gt;=3.8,RúbricaSeg5!$D$5,IF(Y27&gt;=3,RúbricaSeg5!$E$5,IF(Y27&gt;=1,RúbricaSeg5!$F$5,RúbricaSeg5!$G$5))))))</f>
        <v>El código es aceptado por el juez en línea</v>
      </c>
      <c r="AA27" s="167">
        <f>IF(Y27&gt;0, Y27, E27*E$3+G27*G$3+I27*I$3+K27*K$3+M27*M$3+O27*O$3+Q27*Q$3+S27*S$3+U27*U$3+W27*W$3+Y27*Y$3)</f>
        <v>5</v>
      </c>
    </row>
    <row r="28" spans="1:27">
      <c r="A28" s="187">
        <v>25</v>
      </c>
      <c r="B28" s="23" t="s">
        <v>370</v>
      </c>
      <c r="C28" s="23" t="s">
        <v>371</v>
      </c>
      <c r="D28" s="23" t="s">
        <v>372</v>
      </c>
      <c r="E28" s="205">
        <v>5</v>
      </c>
      <c r="F28" s="196" t="str">
        <f>IF(E28="","",IF(OR(E28&gt;5,E28&lt;0),"CALIFICACIÓN NO VÁLIDA",IF(E28&gt;=4.5,RúbricaSeg5!$C$6,IF(E28&gt;=3.8,RúbricaSeg5!$D$6,IF(E28&gt;=3,RúbricaSeg5!$E$6,IF(E28&gt;=1,RúbricaSeg5!$F$6,RúbricaSeg5!$G$6))))))</f>
        <v>Ante la entrada entregada, el programa retorna una salida que es igual al menos en un 90% de la salida (correcta) esperada (entre 90% y 100%).</v>
      </c>
      <c r="G28" s="205">
        <v>0</v>
      </c>
      <c r="H28" s="196" t="str">
        <f>IF(G28="","",IF(OR(G28&gt;5,G28&lt;0),"CALIFICACIÓN NO VÁLIDA",IF(G28&gt;=4.5,RúbricaSeg5!$C$6,IF(G28&gt;=3.8,RúbricaSeg5!$D$6,IF(G28&gt;=3,RúbricaSeg5!$E$6,IF(G28&gt;=1,RúbricaSeg5!$F$6,RúbricaSeg5!$G$6))))))</f>
        <v>Ante la entrada entregada, el programa retorna una salida que es igual en menos de un 20% a la salida (correcta) esperada (entre 0% y 20%).</v>
      </c>
      <c r="I28" s="205">
        <v>0</v>
      </c>
      <c r="J28" s="196" t="str">
        <f>IF(I28="","",IF(OR(I28&gt;5,I28&lt;0),"CALIFICACIÓN NO VÁLIDA",IF(I28&gt;=4.5,RúbricaSeg5!$C$6,IF(I28&gt;=3.8,RúbricaSeg5!$D$6,IF(I28&gt;=3,RúbricaSeg5!$E$6,IF(I28&gt;=1,RúbricaSeg5!$F$6,RúbricaSeg5!$G$6))))))</f>
        <v>Ante la entrada entregada, el programa retorna una salida que es igual en menos de un 20% a la salida (correcta) esperada (entre 0% y 20%).</v>
      </c>
      <c r="K28" s="205">
        <v>5</v>
      </c>
      <c r="L28" s="196" t="str">
        <f>IF(K28="","",IF(OR(K28&gt;5,K28&lt;0),"CALIFICACIÓN NO VÁLIDA",IF(K28&gt;=4.5,RúbricaSeg5!$C$6,IF(K28&gt;=3.8,RúbricaSeg5!$D$6,IF(K28&gt;=3,RúbricaSeg5!$E$6,IF(K28&gt;=1,RúbricaSeg5!$F$6,RúbricaSeg5!$G$6))))))</f>
        <v>Ante la entrada entregada, el programa retorna una salida que es igual al menos en un 90% de la salida (correcta) esperada (entre 90% y 100%).</v>
      </c>
      <c r="M28" s="205">
        <v>5</v>
      </c>
      <c r="N28" s="196" t="str">
        <f>IF(M28="","",IF(OR(M28&gt;5,M28&lt;0),"CALIFICACIÓN NO VÁLIDA",IF(M28&gt;=4.5,RúbricaSeg5!$C$6,IF(M28&gt;=3.8,RúbricaSeg5!$D$6,IF(M28&gt;=3,RúbricaSeg5!$E$6,IF(M28&gt;=1,RúbricaSeg5!$F$6,RúbricaSeg5!$G$6))))))</f>
        <v>Ante la entrada entregada, el programa retorna una salida que es igual al menos en un 90% de la salida (correcta) esperada (entre 90% y 100%).</v>
      </c>
      <c r="O28" s="205">
        <v>0</v>
      </c>
      <c r="P28" s="196" t="str">
        <f>IF(O28="","",IF(OR(O28&gt;5,O28&lt;0),"CALIFICACIÓN NO VÁLIDA",IF(O28&gt;=4.5,RúbricaSeg5!$C$6,IF(O28&gt;=3.8,RúbricaSeg5!$D$6,IF(O28&gt;=3,RúbricaSeg5!$E$6,IF(O28&gt;=1,RúbricaSeg5!$F$6,RúbricaSeg5!$G$6))))))</f>
        <v>Ante la entrada entregada, el programa retorna una salida que es igual en menos de un 20% a la salida (correcta) esperada (entre 0% y 20%).</v>
      </c>
      <c r="Q28" s="205">
        <v>5</v>
      </c>
      <c r="R28" s="196" t="str">
        <f>IF(Q28="","",IF(OR(Q28&gt;5,Q28&lt;0),"CALIFICACIÓN NO VÁLIDA",IF(Q28&gt;=4.5,RúbricaSeg5!$C$6,IF(Q28&gt;=3.8,RúbricaSeg5!$D$6,IF(Q28&gt;=3,RúbricaSeg5!$E$6,IF(Q28&gt;=1,RúbricaSeg5!$F$6,RúbricaSeg5!$G$6))))))</f>
        <v>Ante la entrada entregada, el programa retorna una salida que es igual al menos en un 90% de la salida (correcta) esperada (entre 90% y 100%).</v>
      </c>
      <c r="S28" s="205">
        <v>0</v>
      </c>
      <c r="T28" s="196" t="str">
        <f>IF(S28="","",IF(OR(S28&gt;5,S28&lt;0),"CALIFICACIÓN NO VÁLIDA",IF(S28&gt;=4.5,RúbricaSeg5!$C$6,IF(S28&gt;=3.8,RúbricaSeg5!$D$6,IF(S28&gt;=3,RúbricaSeg5!$E$6,IF(S28&gt;=1,RúbricaSeg5!$F$6,RúbricaSeg5!$G$6))))))</f>
        <v>Ante la entrada entregada, el programa retorna una salida que es igual en menos de un 20% a la salida (correcta) esperada (entre 0% y 20%).</v>
      </c>
      <c r="U28" s="205">
        <v>5</v>
      </c>
      <c r="V28" s="196" t="str">
        <f>IF(U28="","",IF(OR(U28&gt;5,U28&lt;0),"CALIFICACIÓN NO VÁLIDA",IF(U28&gt;=4.5,RúbricaSeg5!$C$6,IF(U28&gt;=3.8,RúbricaSeg5!$D$6,IF(U28&gt;=3,RúbricaSeg5!$E$6,IF(U28&gt;=1,RúbricaSeg5!$F$6,RúbricaSeg5!$G$6))))))</f>
        <v>Ante la entrada entregada, el programa retorna una salida que es igual al menos en un 90% de la salida (correcta) esperada (entre 90% y 100%).</v>
      </c>
      <c r="W28" s="205">
        <v>5</v>
      </c>
      <c r="X28" s="196" t="str">
        <f>IF(W28="","",IF(OR(W28&gt;5,W28&lt;0),"CALIFICACIÓN NO VÁLIDA",IF(W28&gt;=4.5,RúbricaSeg5!$C$6,IF(W28&gt;=3.8,RúbricaSeg5!$D$6,IF(W28&gt;=3,RúbricaSeg5!$E$6,IF(W28&gt;=1,RúbricaSeg5!$F$6,RúbricaSeg5!$G$6))))))</f>
        <v>Ante la entrada entregada, el programa retorna una salida que es igual al menos en un 90% de la salida (correcta) esperada (entre 90% y 100%).</v>
      </c>
      <c r="Y28" s="197">
        <v>0</v>
      </c>
      <c r="Z28" s="196" t="str">
        <f>IF(Y28="","",IF(OR(Y28&gt;5,Y28&lt;0),"CALIFICACIÓN NO VÁLIDA",IF(Y28&gt;=4.5,RúbricaSeg5!$C$5,IF(Y28&gt;=3.8,RúbricaSeg5!$D$5,IF(Y28&gt;=3,RúbricaSeg5!$E$5,IF(Y28&gt;=1,RúbricaSeg5!$F$5,RúbricaSeg5!$G$5))))))</f>
        <v>El código no es aceptado por el juez en línea</v>
      </c>
      <c r="AA28" s="167">
        <f>IF(Y28&gt;0, Y28, E28*E$3+G28*G$3+I28*I$3+K28*K$3+M28*M$3+O28*O$3+Q28*Q$3+S28*S$3+U28*U$3+W28*W$3+Y28*Y$3)/5*4</f>
        <v>2.16</v>
      </c>
    </row>
    <row r="29" spans="1:27">
      <c r="A29" s="187">
        <v>26</v>
      </c>
      <c r="B29" s="23" t="s">
        <v>373</v>
      </c>
      <c r="C29" s="23" t="s">
        <v>374</v>
      </c>
      <c r="D29" s="23" t="s">
        <v>310</v>
      </c>
      <c r="E29" s="205">
        <v>5</v>
      </c>
      <c r="F29" s="196" t="str">
        <f>IF(E29="","",IF(OR(E29&gt;5,E29&lt;0),"CALIFICACIÓN NO VÁLIDA",IF(E29&gt;=4.5,RúbricaSeg5!$C$6,IF(E29&gt;=3.8,RúbricaSeg5!$D$6,IF(E29&gt;=3,RúbricaSeg5!$E$6,IF(E29&gt;=1,RúbricaSeg5!$F$6,RúbricaSeg5!$G$6))))))</f>
        <v>Ante la entrada entregada, el programa retorna una salida que es igual al menos en un 90% de la salida (correcta) esperada (entre 90% y 100%).</v>
      </c>
      <c r="G29" s="205">
        <v>5</v>
      </c>
      <c r="H29" s="196" t="str">
        <f>IF(G29="","",IF(OR(G29&gt;5,G29&lt;0),"CALIFICACIÓN NO VÁLIDA",IF(G29&gt;=4.5,RúbricaSeg5!$C$6,IF(G29&gt;=3.8,RúbricaSeg5!$D$6,IF(G29&gt;=3,RúbricaSeg5!$E$6,IF(G29&gt;=1,RúbricaSeg5!$F$6,RúbricaSeg5!$G$6))))))</f>
        <v>Ante la entrada entregada, el programa retorna una salida que es igual al menos en un 90% de la salida (correcta) esperada (entre 90% y 100%).</v>
      </c>
      <c r="I29" s="205">
        <v>5</v>
      </c>
      <c r="J29" s="196" t="str">
        <f>IF(I29="","",IF(OR(I29&gt;5,I29&lt;0),"CALIFICACIÓN NO VÁLIDA",IF(I29&gt;=4.5,RúbricaSeg5!$C$6,IF(I29&gt;=3.8,RúbricaSeg5!$D$6,IF(I29&gt;=3,RúbricaSeg5!$E$6,IF(I29&gt;=1,RúbricaSeg5!$F$6,RúbricaSeg5!$G$6))))))</f>
        <v>Ante la entrada entregada, el programa retorna una salida que es igual al menos en un 90% de la salida (correcta) esperada (entre 90% y 100%).</v>
      </c>
      <c r="K29" s="205">
        <v>5</v>
      </c>
      <c r="L29" s="196" t="str">
        <f>IF(K29="","",IF(OR(K29&gt;5,K29&lt;0),"CALIFICACIÓN NO VÁLIDA",IF(K29&gt;=4.5,RúbricaSeg5!$C$6,IF(K29&gt;=3.8,RúbricaSeg5!$D$6,IF(K29&gt;=3,RúbricaSeg5!$E$6,IF(K29&gt;=1,RúbricaSeg5!$F$6,RúbricaSeg5!$G$6))))))</f>
        <v>Ante la entrada entregada, el programa retorna una salida que es igual al menos en un 90% de la salida (correcta) esperada (entre 90% y 100%).</v>
      </c>
      <c r="M29" s="205">
        <v>5</v>
      </c>
      <c r="N29" s="196" t="str">
        <f>IF(M29="","",IF(OR(M29&gt;5,M29&lt;0),"CALIFICACIÓN NO VÁLIDA",IF(M29&gt;=4.5,RúbricaSeg5!$C$6,IF(M29&gt;=3.8,RúbricaSeg5!$D$6,IF(M29&gt;=3,RúbricaSeg5!$E$6,IF(M29&gt;=1,RúbricaSeg5!$F$6,RúbricaSeg5!$G$6))))))</f>
        <v>Ante la entrada entregada, el programa retorna una salida que es igual al menos en un 90% de la salida (correcta) esperada (entre 90% y 100%).</v>
      </c>
      <c r="O29" s="205">
        <v>5</v>
      </c>
      <c r="P29" s="196" t="str">
        <f>IF(O29="","",IF(OR(O29&gt;5,O29&lt;0),"CALIFICACIÓN NO VÁLIDA",IF(O29&gt;=4.5,RúbricaSeg5!$C$6,IF(O29&gt;=3.8,RúbricaSeg5!$D$6,IF(O29&gt;=3,RúbricaSeg5!$E$6,IF(O29&gt;=1,RúbricaSeg5!$F$6,RúbricaSeg5!$G$6))))))</f>
        <v>Ante la entrada entregada, el programa retorna una salida que es igual al menos en un 90% de la salida (correcta) esperada (entre 90% y 100%).</v>
      </c>
      <c r="Q29" s="205">
        <v>5</v>
      </c>
      <c r="R29" s="196" t="str">
        <f>IF(Q29="","",IF(OR(Q29&gt;5,Q29&lt;0),"CALIFICACIÓN NO VÁLIDA",IF(Q29&gt;=4.5,RúbricaSeg5!$C$6,IF(Q29&gt;=3.8,RúbricaSeg5!$D$6,IF(Q29&gt;=3,RúbricaSeg5!$E$6,IF(Q29&gt;=1,RúbricaSeg5!$F$6,RúbricaSeg5!$G$6))))))</f>
        <v>Ante la entrada entregada, el programa retorna una salida que es igual al menos en un 90% de la salida (correcta) esperada (entre 90% y 100%).</v>
      </c>
      <c r="S29" s="205">
        <v>3</v>
      </c>
      <c r="T29" s="196" t="str">
        <f>IF(S29="","",IF(OR(S29&gt;5,S29&lt;0),"CALIFICACIÓN NO VÁLIDA",IF(S29&gt;=4.5,RúbricaSeg5!$C$6,IF(S29&gt;=3.8,RúbricaSeg5!$D$6,IF(S29&gt;=3,RúbricaSeg5!$E$6,IF(S29&gt;=1,RúbricaSeg5!$F$6,RúbricaSeg5!$G$6))))))</f>
        <v>Ante la entrada entregada, el programa retorna una salida que es igual al menos en un 60% de la salida (correcta) esperada (entre 60% y 76%).</v>
      </c>
      <c r="U29" s="205">
        <v>5</v>
      </c>
      <c r="V29" s="196" t="str">
        <f>IF(U29="","",IF(OR(U29&gt;5,U29&lt;0),"CALIFICACIÓN NO VÁLIDA",IF(U29&gt;=4.5,RúbricaSeg5!$C$6,IF(U29&gt;=3.8,RúbricaSeg5!$D$6,IF(U29&gt;=3,RúbricaSeg5!$E$6,IF(U29&gt;=1,RúbricaSeg5!$F$6,RúbricaSeg5!$G$6))))))</f>
        <v>Ante la entrada entregada, el programa retorna una salida que es igual al menos en un 90% de la salida (correcta) esperada (entre 90% y 100%).</v>
      </c>
      <c r="W29" s="205">
        <v>5</v>
      </c>
      <c r="X29" s="196" t="str">
        <f>IF(W29="","",IF(OR(W29&gt;5,W29&lt;0),"CALIFICACIÓN NO VÁLIDA",IF(W29&gt;=4.5,RúbricaSeg5!$C$6,IF(W29&gt;=3.8,RúbricaSeg5!$D$6,IF(W29&gt;=3,RúbricaSeg5!$E$6,IF(W29&gt;=1,RúbricaSeg5!$F$6,RúbricaSeg5!$G$6))))))</f>
        <v>Ante la entrada entregada, el programa retorna una salida que es igual al menos en un 90% de la salida (correcta) esperada (entre 90% y 100%).</v>
      </c>
      <c r="Y29" s="206">
        <v>0</v>
      </c>
      <c r="Z29" s="196" t="str">
        <f>IF(Y29="","",IF(OR(Y29&gt;5,Y29&lt;0),"CALIFICACIÓN NO VÁLIDA",IF(Y29&gt;=4.5,RúbricaSeg5!$C$5,IF(Y29&gt;=3.8,RúbricaSeg5!$D$5,IF(Y29&gt;=3,RúbricaSeg5!$E$5,IF(Y29&gt;=1,RúbricaSeg5!$F$5,RúbricaSeg5!$G$5))))))</f>
        <v>El código no es aceptado por el juez en línea</v>
      </c>
      <c r="AA29" s="167">
        <f>IF(Y29&gt;0, Y29, E29*E$3+G29*G$3+I29*I$3+K29*K$3+M29*M$3+O29*O$3+Q29*Q$3+S29*S$3+U29*U$3+W29*W$3+Y29*Y$3)</f>
        <v>4.32</v>
      </c>
    </row>
  </sheetData>
  <mergeCells count="32">
    <mergeCell ref="S3:T3"/>
    <mergeCell ref="U3:V3"/>
    <mergeCell ref="W3:X3"/>
    <mergeCell ref="Y3:Z3"/>
    <mergeCell ref="E3:F3"/>
    <mergeCell ref="G3:H3"/>
    <mergeCell ref="I3:J3"/>
    <mergeCell ref="K3:L3"/>
    <mergeCell ref="M3:N3"/>
    <mergeCell ref="O3:P3"/>
    <mergeCell ref="Q3:R3"/>
    <mergeCell ref="O1:P1"/>
    <mergeCell ref="Q1:R1"/>
    <mergeCell ref="E2:F2"/>
    <mergeCell ref="G2:H2"/>
    <mergeCell ref="I2:J2"/>
    <mergeCell ref="K2:L2"/>
    <mergeCell ref="M2:N2"/>
    <mergeCell ref="O2:P2"/>
    <mergeCell ref="Q2:R2"/>
    <mergeCell ref="E1:F1"/>
    <mergeCell ref="G1:H1"/>
    <mergeCell ref="I1:J1"/>
    <mergeCell ref="K1:L1"/>
    <mergeCell ref="M1:N1"/>
    <mergeCell ref="S1:T1"/>
    <mergeCell ref="U1:V1"/>
    <mergeCell ref="W1:X1"/>
    <mergeCell ref="Y1:Z2"/>
    <mergeCell ref="S2:T2"/>
    <mergeCell ref="U2:V2"/>
    <mergeCell ref="W2:X2"/>
  </mergeCells>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M8"/>
  <sheetViews>
    <sheetView workbookViewId="0"/>
  </sheetViews>
  <sheetFormatPr baseColWidth="10" defaultColWidth="14.44140625" defaultRowHeight="15.75" customHeight="1"/>
  <cols>
    <col min="3" max="3" width="35.6640625" customWidth="1"/>
    <col min="4" max="4" width="24.33203125" customWidth="1"/>
    <col min="5" max="5" width="23.44140625" customWidth="1"/>
    <col min="6" max="6" width="23" customWidth="1"/>
    <col min="7" max="7" width="25.33203125" customWidth="1"/>
    <col min="8" max="8" width="21" customWidth="1"/>
  </cols>
  <sheetData>
    <row r="1" spans="1:13" ht="15.75" customHeight="1">
      <c r="A1" s="164"/>
      <c r="B1" s="164"/>
      <c r="C1" s="164"/>
      <c r="D1" s="164"/>
      <c r="E1" s="164"/>
      <c r="F1" s="164"/>
      <c r="G1" s="164"/>
      <c r="H1" s="164"/>
      <c r="I1" s="162"/>
      <c r="J1" s="162"/>
      <c r="K1" s="162"/>
      <c r="L1" s="162"/>
      <c r="M1" s="162"/>
    </row>
    <row r="2" spans="1:13" ht="15.75" customHeight="1">
      <c r="A2" s="164"/>
      <c r="B2" s="164"/>
      <c r="C2" s="164" t="s">
        <v>286</v>
      </c>
      <c r="D2" s="164" t="s">
        <v>287</v>
      </c>
      <c r="E2" s="164" t="s">
        <v>288</v>
      </c>
      <c r="F2" s="164" t="s">
        <v>289</v>
      </c>
      <c r="G2" s="164" t="s">
        <v>290</v>
      </c>
      <c r="H2" s="164" t="s">
        <v>291</v>
      </c>
      <c r="I2" s="162"/>
      <c r="J2" s="162"/>
      <c r="K2" s="162"/>
      <c r="L2" s="162"/>
      <c r="M2" s="162"/>
    </row>
    <row r="3" spans="1:13" ht="15.75" customHeight="1">
      <c r="A3" s="164"/>
      <c r="B3" s="164"/>
      <c r="C3" s="164" t="s">
        <v>292</v>
      </c>
      <c r="D3" s="164" t="s">
        <v>293</v>
      </c>
      <c r="E3" s="164" t="s">
        <v>294</v>
      </c>
      <c r="F3" s="164" t="s">
        <v>295</v>
      </c>
      <c r="G3" s="164" t="s">
        <v>296</v>
      </c>
      <c r="H3" s="164" t="s">
        <v>297</v>
      </c>
      <c r="I3" s="162"/>
      <c r="J3" s="162"/>
      <c r="K3" s="162"/>
      <c r="L3" s="162"/>
      <c r="M3" s="162"/>
    </row>
    <row r="4" spans="1:13" ht="15.75" customHeight="1">
      <c r="A4" s="164"/>
      <c r="B4" s="164"/>
      <c r="C4" s="164" t="s">
        <v>298</v>
      </c>
      <c r="D4" s="164"/>
      <c r="E4" s="164"/>
      <c r="F4" s="164"/>
      <c r="G4" s="164"/>
      <c r="H4" s="164"/>
      <c r="I4" s="162"/>
      <c r="J4" s="162"/>
      <c r="K4" s="162"/>
      <c r="L4" s="162"/>
      <c r="M4" s="162"/>
    </row>
    <row r="5" spans="1:13" ht="15.75" customHeight="1">
      <c r="A5" s="164"/>
      <c r="B5" s="207"/>
      <c r="C5" s="208" t="s">
        <v>412</v>
      </c>
      <c r="D5" s="175" t="s">
        <v>413</v>
      </c>
      <c r="E5" s="175" t="s">
        <v>414</v>
      </c>
      <c r="F5" s="175" t="s">
        <v>415</v>
      </c>
      <c r="G5" s="175" t="s">
        <v>416</v>
      </c>
      <c r="H5" s="175" t="s">
        <v>417</v>
      </c>
      <c r="I5" s="162"/>
      <c r="J5" s="162"/>
      <c r="K5" s="162"/>
      <c r="L5" s="162"/>
      <c r="M5" s="162"/>
    </row>
    <row r="6" spans="1:13" ht="15.75" customHeight="1">
      <c r="A6" s="164"/>
      <c r="B6" s="164"/>
      <c r="C6" s="164"/>
      <c r="D6" s="164"/>
      <c r="E6" s="164"/>
      <c r="F6" s="164"/>
      <c r="G6" s="164"/>
      <c r="H6" s="164"/>
      <c r="I6" s="162"/>
      <c r="J6" s="162"/>
      <c r="K6" s="162"/>
      <c r="L6" s="162"/>
      <c r="M6" s="162"/>
    </row>
    <row r="7" spans="1:13" ht="15.75" customHeight="1">
      <c r="A7" s="26"/>
      <c r="B7" s="192"/>
      <c r="C7" s="193"/>
      <c r="D7" s="193"/>
      <c r="E7" s="193"/>
      <c r="F7" s="193"/>
      <c r="G7" s="193"/>
      <c r="H7" s="26"/>
      <c r="I7" s="162"/>
      <c r="J7" s="162"/>
      <c r="K7" s="162"/>
      <c r="L7" s="162"/>
      <c r="M7" s="162"/>
    </row>
    <row r="8" spans="1:13" ht="15.75" customHeight="1">
      <c r="A8" s="162"/>
      <c r="B8" s="162"/>
      <c r="C8" s="162"/>
      <c r="D8" s="162"/>
      <c r="E8" s="162"/>
      <c r="F8" s="162"/>
      <c r="G8" s="162"/>
      <c r="H8" s="162"/>
      <c r="I8" s="162"/>
      <c r="J8" s="162"/>
      <c r="K8" s="162"/>
      <c r="L8" s="162"/>
      <c r="M8" s="16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sheetPr>
  <dimension ref="A1:G29"/>
  <sheetViews>
    <sheetView workbookViewId="0"/>
  </sheetViews>
  <sheetFormatPr baseColWidth="10" defaultColWidth="14.44140625" defaultRowHeight="15.75" customHeight="1"/>
  <cols>
    <col min="1" max="1" width="5.5546875" customWidth="1"/>
    <col min="2" max="2" width="12.88671875" customWidth="1"/>
    <col min="3" max="3" width="27.109375" customWidth="1"/>
    <col min="4" max="4" width="21.33203125" customWidth="1"/>
    <col min="6" max="6" width="25.5546875" customWidth="1"/>
  </cols>
  <sheetData>
    <row r="1" spans="1:7" ht="15.75" customHeight="1">
      <c r="A1" s="26"/>
      <c r="B1" s="26"/>
      <c r="C1" s="26"/>
      <c r="D1" s="26"/>
      <c r="E1" s="360" t="str">
        <f>RúbricaSeg6!C5</f>
        <v>Manejo de Tablas Hash</v>
      </c>
      <c r="F1" s="324"/>
      <c r="G1" s="185"/>
    </row>
    <row r="2" spans="1:7" ht="15.75" customHeight="1">
      <c r="A2" s="26"/>
      <c r="B2" s="26"/>
      <c r="C2" s="26"/>
      <c r="D2" s="26"/>
      <c r="E2" s="324"/>
      <c r="F2" s="324"/>
      <c r="G2" s="186" t="s">
        <v>141</v>
      </c>
    </row>
    <row r="3" spans="1:7" ht="15.75" customHeight="1">
      <c r="A3" s="37" t="s">
        <v>46</v>
      </c>
      <c r="B3" s="37" t="s">
        <v>47</v>
      </c>
      <c r="C3" s="37" t="s">
        <v>48</v>
      </c>
      <c r="D3" s="37" t="s">
        <v>49</v>
      </c>
      <c r="E3" s="359">
        <v>1</v>
      </c>
      <c r="F3" s="324"/>
      <c r="G3" s="194">
        <f>SUM(E3:F3)</f>
        <v>1</v>
      </c>
    </row>
    <row r="4" spans="1:7" ht="15.75" customHeight="1">
      <c r="A4" s="170">
        <v>1</v>
      </c>
      <c r="B4" s="171" t="s">
        <v>305</v>
      </c>
      <c r="C4" s="171" t="s">
        <v>306</v>
      </c>
      <c r="D4" s="171" t="s">
        <v>307</v>
      </c>
      <c r="E4" s="197">
        <v>4.5</v>
      </c>
      <c r="F4" s="196" t="str">
        <f>IF(E4="","",IF(OR(E4&gt;5,E4&lt;0),"CALIFICACIÓN NO VÁLIDA",IF(E4&gt;=4.5,RúbricaSeg6!$D$5,IF(E4&gt;=3.8,RúbricaSeg6!$E$5,IF(E4&gt;=3,RúbricaSeg6!$F$5,IF(E4&gt;=1,RúbricaSeg6!$G$5,RúbricaSeg6!$H$5))))))</f>
        <v>Para todos los ingresos, completa correctamente la tabla hash, calculando el valor entero resultado de convertir el identificador en representación Radix-5 para posteriormente calcular el h.</v>
      </c>
      <c r="G4" s="167">
        <f t="shared" ref="G4:G29" si="0">E4*E$3</f>
        <v>4.5</v>
      </c>
    </row>
    <row r="5" spans="1:7" ht="15.75" customHeight="1">
      <c r="A5" s="170">
        <v>2</v>
      </c>
      <c r="B5" s="171" t="s">
        <v>308</v>
      </c>
      <c r="C5" s="171" t="s">
        <v>309</v>
      </c>
      <c r="D5" s="171" t="s">
        <v>310</v>
      </c>
      <c r="E5" s="209">
        <v>4.8</v>
      </c>
      <c r="F5" s="196" t="str">
        <f>IF(E5="","",IF(OR(E5&gt;5,E5&lt;0),"CALIFICACIÓN NO VÁLIDA",IF(E5&gt;=4.5,RúbricaSeg6!$D$5,IF(E5&gt;=3.8,RúbricaSeg6!$E$5,IF(E5&gt;=3,RúbricaSeg6!$F$5,IF(E5&gt;=1,RúbricaSeg6!$G$5,RúbricaSeg6!$H$5))))))</f>
        <v>Para todos los ingresos, completa correctamente la tabla hash, calculando el valor entero resultado de convertir el identificador en representación Radix-5 para posteriormente calcular el h.</v>
      </c>
      <c r="G5" s="167">
        <f t="shared" si="0"/>
        <v>4.8</v>
      </c>
    </row>
    <row r="6" spans="1:7" ht="15.75" customHeight="1">
      <c r="A6" s="170">
        <v>3</v>
      </c>
      <c r="B6" s="171" t="s">
        <v>311</v>
      </c>
      <c r="C6" s="171" t="s">
        <v>312</v>
      </c>
      <c r="D6" s="171" t="s">
        <v>313</v>
      </c>
      <c r="E6" s="209">
        <v>4.8</v>
      </c>
      <c r="F6" s="196" t="str">
        <f>IF(E6="","",IF(OR(E6&gt;5,E6&lt;0),"CALIFICACIÓN NO VÁLIDA",IF(E6&gt;=4.5,RúbricaSeg6!$D$5,IF(E6&gt;=3.8,RúbricaSeg6!$E$5,IF(E6&gt;=3,RúbricaSeg6!$F$5,IF(E6&gt;=1,RúbricaSeg6!$G$5,RúbricaSeg6!$H$5))))))</f>
        <v>Para todos los ingresos, completa correctamente la tabla hash, calculando el valor entero resultado de convertir el identificador en representación Radix-5 para posteriormente calcular el h.</v>
      </c>
      <c r="G6" s="167">
        <f t="shared" si="0"/>
        <v>4.8</v>
      </c>
    </row>
    <row r="7" spans="1:7" ht="15.75" customHeight="1">
      <c r="A7" s="170">
        <v>4</v>
      </c>
      <c r="B7" s="171" t="s">
        <v>314</v>
      </c>
      <c r="C7" s="171" t="s">
        <v>315</v>
      </c>
      <c r="D7" s="171" t="s">
        <v>316</v>
      </c>
      <c r="E7" s="209">
        <v>4.8</v>
      </c>
      <c r="F7" s="196" t="str">
        <f>IF(E7="","",IF(OR(E7&gt;5,E7&lt;0),"CALIFICACIÓN NO VÁLIDA",IF(E7&gt;=4.5,RúbricaSeg6!$D$5,IF(E7&gt;=3.8,RúbricaSeg6!$E$5,IF(E7&gt;=3,RúbricaSeg6!$F$5,IF(E7&gt;=1,RúbricaSeg6!$G$5,RúbricaSeg6!$H$5))))))</f>
        <v>Para todos los ingresos, completa correctamente la tabla hash, calculando el valor entero resultado de convertir el identificador en representación Radix-5 para posteriormente calcular el h.</v>
      </c>
      <c r="G7" s="167">
        <f t="shared" si="0"/>
        <v>4.8</v>
      </c>
    </row>
    <row r="8" spans="1:7" ht="15.75" customHeight="1">
      <c r="A8" s="170">
        <v>5</v>
      </c>
      <c r="B8" s="171" t="s">
        <v>317</v>
      </c>
      <c r="C8" s="171" t="s">
        <v>318</v>
      </c>
      <c r="D8" s="171" t="s">
        <v>319</v>
      </c>
      <c r="E8" s="209">
        <v>4.8</v>
      </c>
      <c r="F8" s="196" t="str">
        <f>IF(E8="","",IF(OR(E8&gt;5,E8&lt;0),"CALIFICACIÓN NO VÁLIDA",IF(E8&gt;=4.5,RúbricaSeg6!$D$5,IF(E8&gt;=3.8,RúbricaSeg6!$E$5,IF(E8&gt;=3,RúbricaSeg6!$F$5,IF(E8&gt;=1,RúbricaSeg6!$G$5,RúbricaSeg6!$H$5))))))</f>
        <v>Para todos los ingresos, completa correctamente la tabla hash, calculando el valor entero resultado de convertir el identificador en representación Radix-5 para posteriormente calcular el h.</v>
      </c>
      <c r="G8" s="167">
        <f t="shared" si="0"/>
        <v>4.8</v>
      </c>
    </row>
    <row r="9" spans="1:7" ht="15.75" customHeight="1">
      <c r="A9" s="170">
        <v>6</v>
      </c>
      <c r="B9" s="171" t="s">
        <v>320</v>
      </c>
      <c r="C9" s="171" t="s">
        <v>321</v>
      </c>
      <c r="D9" s="171" t="s">
        <v>322</v>
      </c>
      <c r="E9" s="209">
        <v>4.5999999999999996</v>
      </c>
      <c r="F9" s="196" t="str">
        <f>IF(E9="","",IF(OR(E9&gt;5,E9&lt;0),"CALIFICACIÓN NO VÁLIDA",IF(E9&gt;=4.5,RúbricaSeg6!$D$5,IF(E9&gt;=3.8,RúbricaSeg6!$E$5,IF(E9&gt;=3,RúbricaSeg6!$F$5,IF(E9&gt;=1,RúbricaSeg6!$G$5,RúbricaSeg6!$H$5))))))</f>
        <v>Para todos los ingresos, completa correctamente la tabla hash, calculando el valor entero resultado de convertir el identificador en representación Radix-5 para posteriormente calcular el h.</v>
      </c>
      <c r="G9" s="167">
        <f t="shared" si="0"/>
        <v>4.5999999999999996</v>
      </c>
    </row>
    <row r="10" spans="1:7" ht="15.75" customHeight="1">
      <c r="A10" s="170">
        <v>7</v>
      </c>
      <c r="B10" s="171" t="s">
        <v>323</v>
      </c>
      <c r="C10" s="171" t="s">
        <v>324</v>
      </c>
      <c r="D10" s="171" t="s">
        <v>325</v>
      </c>
      <c r="E10" s="209">
        <v>4.5</v>
      </c>
      <c r="F10" s="196" t="str">
        <f>IF(E10="","",IF(OR(E10&gt;5,E10&lt;0),"CALIFICACIÓN NO VÁLIDA",IF(E10&gt;=4.5,RúbricaSeg6!$D$5,IF(E10&gt;=3.8,RúbricaSeg6!$E$5,IF(E10&gt;=3,RúbricaSeg6!$F$5,IF(E10&gt;=1,RúbricaSeg6!$G$5,RúbricaSeg6!$H$5))))))</f>
        <v>Para todos los ingresos, completa correctamente la tabla hash, calculando el valor entero resultado de convertir el identificador en representación Radix-5 para posteriormente calcular el h.</v>
      </c>
      <c r="G10" s="167">
        <f t="shared" si="0"/>
        <v>4.5</v>
      </c>
    </row>
    <row r="11" spans="1:7" ht="15.75" customHeight="1">
      <c r="A11" s="170">
        <v>8</v>
      </c>
      <c r="B11" s="171" t="s">
        <v>326</v>
      </c>
      <c r="C11" s="171" t="s">
        <v>327</v>
      </c>
      <c r="D11" s="171" t="s">
        <v>328</v>
      </c>
      <c r="E11" s="209">
        <v>4.8</v>
      </c>
      <c r="F11" s="196" t="str">
        <f>IF(E11="","",IF(OR(E11&gt;5,E11&lt;0),"CALIFICACIÓN NO VÁLIDA",IF(E11&gt;=4.5,RúbricaSeg6!$D$5,IF(E11&gt;=3.8,RúbricaSeg6!$E$5,IF(E11&gt;=3,RúbricaSeg6!$F$5,IF(E11&gt;=1,RúbricaSeg6!$G$5,RúbricaSeg6!$H$5))))))</f>
        <v>Para todos los ingresos, completa correctamente la tabla hash, calculando el valor entero resultado de convertir el identificador en representación Radix-5 para posteriormente calcular el h.</v>
      </c>
      <c r="G11" s="167">
        <f t="shared" si="0"/>
        <v>4.8</v>
      </c>
    </row>
    <row r="12" spans="1:7" ht="15.75" customHeight="1">
      <c r="A12" s="170">
        <v>9</v>
      </c>
      <c r="B12" s="171" t="s">
        <v>329</v>
      </c>
      <c r="C12" s="171" t="s">
        <v>330</v>
      </c>
      <c r="D12" s="171" t="s">
        <v>331</v>
      </c>
      <c r="E12" s="209">
        <v>4.8</v>
      </c>
      <c r="F12" s="196" t="str">
        <f>IF(E12="","",IF(OR(E12&gt;5,E12&lt;0),"CALIFICACIÓN NO VÁLIDA",IF(E12&gt;=4.5,RúbricaSeg6!$D$5,IF(E12&gt;=3.8,RúbricaSeg6!$E$5,IF(E12&gt;=3,RúbricaSeg6!$F$5,IF(E12&gt;=1,RúbricaSeg6!$G$5,RúbricaSeg6!$H$5))))))</f>
        <v>Para todos los ingresos, completa correctamente la tabla hash, calculando el valor entero resultado de convertir el identificador en representación Radix-5 para posteriormente calcular el h.</v>
      </c>
      <c r="G12" s="167">
        <f t="shared" si="0"/>
        <v>4.8</v>
      </c>
    </row>
    <row r="13" spans="1:7" ht="15.75" customHeight="1">
      <c r="A13" s="170">
        <v>10</v>
      </c>
      <c r="B13" s="171" t="s">
        <v>25</v>
      </c>
      <c r="C13" s="171" t="s">
        <v>332</v>
      </c>
      <c r="D13" s="171" t="s">
        <v>333</v>
      </c>
      <c r="E13" s="210"/>
      <c r="F13" s="196" t="str">
        <f>IF(E13="","",IF(OR(E13&gt;5,E13&lt;0),"CALIFICACIÓN NO VÁLIDA",IF(E13&gt;=4.5,RúbricaSeg6!$D$5,IF(E13&gt;=3.8,RúbricaSeg6!$E$5,IF(E13&gt;=3,RúbricaSeg6!$F$5,IF(E13&gt;=1,RúbricaSeg6!$G$5,RúbricaSeg6!$H$5))))))</f>
        <v/>
      </c>
      <c r="G13" s="167">
        <f t="shared" si="0"/>
        <v>0</v>
      </c>
    </row>
    <row r="14" spans="1:7" ht="15.75" customHeight="1">
      <c r="A14" s="170">
        <v>11</v>
      </c>
      <c r="B14" s="171" t="s">
        <v>334</v>
      </c>
      <c r="C14" s="171" t="s">
        <v>335</v>
      </c>
      <c r="D14" s="171" t="s">
        <v>336</v>
      </c>
      <c r="E14" s="209">
        <v>2.5</v>
      </c>
      <c r="F14" s="196" t="str">
        <f>IF(E14="","",IF(OR(E14&gt;5,E14&lt;0),"CALIFICACIÓN NO VÁLIDA",IF(E14&gt;=4.5,RúbricaSeg6!$D$5,IF(E14&gt;=3.8,RúbricaSeg6!$E$5,IF(E14&gt;=3,RúbricaSeg6!$F$5,IF(E14&gt;=1,RúbricaSeg6!$G$5,RúbricaSeg6!$H$5))))))</f>
        <v>Para al menos un 25% de los ingresos, completa correctamente la tabla hash, calculando el valor entero resultado de convertir el identificador en representación Radix-5 para posteriormente calcular el h.</v>
      </c>
      <c r="G14" s="167">
        <f t="shared" si="0"/>
        <v>2.5</v>
      </c>
    </row>
    <row r="15" spans="1:7" ht="15.75" customHeight="1">
      <c r="A15" s="170">
        <v>12</v>
      </c>
      <c r="B15" s="171" t="s">
        <v>337</v>
      </c>
      <c r="C15" s="171" t="s">
        <v>338</v>
      </c>
      <c r="D15" s="171" t="s">
        <v>339</v>
      </c>
      <c r="E15" s="209">
        <v>4.8</v>
      </c>
      <c r="F15" s="196" t="str">
        <f>IF(E15="","",IF(OR(E15&gt;5,E15&lt;0),"CALIFICACIÓN NO VÁLIDA",IF(E15&gt;=4.5,RúbricaSeg6!$D$5,IF(E15&gt;=3.8,RúbricaSeg6!$E$5,IF(E15&gt;=3,RúbricaSeg6!$F$5,IF(E15&gt;=1,RúbricaSeg6!$G$5,RúbricaSeg6!$H$5))))))</f>
        <v>Para todos los ingresos, completa correctamente la tabla hash, calculando el valor entero resultado de convertir el identificador en representación Radix-5 para posteriormente calcular el h.</v>
      </c>
      <c r="G15" s="167">
        <f t="shared" si="0"/>
        <v>4.8</v>
      </c>
    </row>
    <row r="16" spans="1:7" ht="15.75" customHeight="1">
      <c r="A16" s="170">
        <v>13</v>
      </c>
      <c r="B16" s="171" t="s">
        <v>340</v>
      </c>
      <c r="C16" s="171" t="s">
        <v>341</v>
      </c>
      <c r="D16" s="171" t="s">
        <v>342</v>
      </c>
      <c r="E16" s="209">
        <v>4.8</v>
      </c>
      <c r="F16" s="196" t="str">
        <f>IF(E16="","",IF(OR(E16&gt;5,E16&lt;0),"CALIFICACIÓN NO VÁLIDA",IF(E16&gt;=4.5,RúbricaSeg6!$D$5,IF(E16&gt;=3.8,RúbricaSeg6!$E$5,IF(E16&gt;=3,RúbricaSeg6!$F$5,IF(E16&gt;=1,RúbricaSeg6!$G$5,RúbricaSeg6!$H$5))))))</f>
        <v>Para todos los ingresos, completa correctamente la tabla hash, calculando el valor entero resultado de convertir el identificador en representación Radix-5 para posteriormente calcular el h.</v>
      </c>
      <c r="G16" s="167">
        <f t="shared" si="0"/>
        <v>4.8</v>
      </c>
    </row>
    <row r="17" spans="1:7" ht="15.75" customHeight="1">
      <c r="A17" s="170">
        <v>14</v>
      </c>
      <c r="B17" s="171" t="s">
        <v>343</v>
      </c>
      <c r="C17" s="171" t="s">
        <v>344</v>
      </c>
      <c r="D17" s="171" t="s">
        <v>345</v>
      </c>
      <c r="E17" s="209">
        <v>4.8</v>
      </c>
      <c r="F17" s="196" t="str">
        <f>IF(E17="","",IF(OR(E17&gt;5,E17&lt;0),"CALIFICACIÓN NO VÁLIDA",IF(E17&gt;=4.5,RúbricaSeg6!$D$5,IF(E17&gt;=3.8,RúbricaSeg6!$E$5,IF(E17&gt;=3,RúbricaSeg6!$F$5,IF(E17&gt;=1,RúbricaSeg6!$G$5,RúbricaSeg6!$H$5))))))</f>
        <v>Para todos los ingresos, completa correctamente la tabla hash, calculando el valor entero resultado de convertir el identificador en representación Radix-5 para posteriormente calcular el h.</v>
      </c>
      <c r="G17" s="167">
        <f t="shared" si="0"/>
        <v>4.8</v>
      </c>
    </row>
    <row r="18" spans="1:7" ht="15.75" customHeight="1">
      <c r="A18" s="170">
        <v>15</v>
      </c>
      <c r="B18" s="171" t="s">
        <v>34</v>
      </c>
      <c r="C18" s="171" t="s">
        <v>346</v>
      </c>
      <c r="D18" s="171" t="s">
        <v>347</v>
      </c>
      <c r="E18" s="209">
        <v>5</v>
      </c>
      <c r="F18" s="196" t="str">
        <f>IF(E18="","",IF(OR(E18&gt;5,E18&lt;0),"CALIFICACIÓN NO VÁLIDA",IF(E18&gt;=4.5,RúbricaSeg6!$D$5,IF(E18&gt;=3.8,RúbricaSeg6!$E$5,IF(E18&gt;=3,RúbricaSeg6!$F$5,IF(E18&gt;=1,RúbricaSeg6!$G$5,RúbricaSeg6!$H$5))))))</f>
        <v>Para todos los ingresos, completa correctamente la tabla hash, calculando el valor entero resultado de convertir el identificador en representación Radix-5 para posteriormente calcular el h.</v>
      </c>
      <c r="G18" s="167">
        <f t="shared" si="0"/>
        <v>5</v>
      </c>
    </row>
    <row r="19" spans="1:7" ht="15.75" customHeight="1">
      <c r="A19" s="170">
        <v>16</v>
      </c>
      <c r="B19" s="171" t="s">
        <v>348</v>
      </c>
      <c r="C19" s="171" t="s">
        <v>349</v>
      </c>
      <c r="D19" s="171" t="s">
        <v>350</v>
      </c>
      <c r="E19" s="209">
        <v>4.4000000000000004</v>
      </c>
      <c r="F19" s="196" t="str">
        <f>IF(E19="","",IF(OR(E19&gt;5,E19&lt;0),"CALIFICACIÓN NO VÁLIDA",IF(E19&gt;=4.5,RúbricaSeg6!$D$5,IF(E19&gt;=3.8,RúbricaSeg6!$E$5,IF(E19&gt;=3,RúbricaSeg6!$F$5,IF(E19&gt;=1,RúbricaSeg6!$G$5,RúbricaSeg6!$H$5))))))</f>
        <v>Para al menos un 75% de los ingresos, completa correctamente la tabla hash, calculando el valor entero resultado de convertir el identificador en representación Radix-5 para posteriormente calcular el h.</v>
      </c>
      <c r="G19" s="167">
        <f t="shared" si="0"/>
        <v>4.4000000000000004</v>
      </c>
    </row>
    <row r="20" spans="1:7" ht="15.75" customHeight="1">
      <c r="A20" s="170">
        <v>17</v>
      </c>
      <c r="B20" s="171" t="s">
        <v>351</v>
      </c>
      <c r="C20" s="171" t="s">
        <v>352</v>
      </c>
      <c r="D20" s="171" t="s">
        <v>342</v>
      </c>
      <c r="E20" s="209">
        <v>4.8</v>
      </c>
      <c r="F20" s="196" t="str">
        <f>IF(E20="","",IF(OR(E20&gt;5,E20&lt;0),"CALIFICACIÓN NO VÁLIDA",IF(E20&gt;=4.5,RúbricaSeg6!$D$5,IF(E20&gt;=3.8,RúbricaSeg6!$E$5,IF(E20&gt;=3,RúbricaSeg6!$F$5,IF(E20&gt;=1,RúbricaSeg6!$G$5,RúbricaSeg6!$H$5))))))</f>
        <v>Para todos los ingresos, completa correctamente la tabla hash, calculando el valor entero resultado de convertir el identificador en representación Radix-5 para posteriormente calcular el h.</v>
      </c>
      <c r="G20" s="167">
        <f t="shared" si="0"/>
        <v>4.8</v>
      </c>
    </row>
    <row r="21" spans="1:7" ht="15.75" customHeight="1">
      <c r="A21" s="170">
        <v>18</v>
      </c>
      <c r="B21" s="171" t="s">
        <v>353</v>
      </c>
      <c r="C21" s="171" t="s">
        <v>354</v>
      </c>
      <c r="D21" s="171" t="s">
        <v>342</v>
      </c>
      <c r="E21" s="209">
        <v>4.8</v>
      </c>
      <c r="F21" s="196" t="str">
        <f>IF(E21="","",IF(OR(E21&gt;5,E21&lt;0),"CALIFICACIÓN NO VÁLIDA",IF(E21&gt;=4.5,RúbricaSeg6!$D$5,IF(E21&gt;=3.8,RúbricaSeg6!$E$5,IF(E21&gt;=3,RúbricaSeg6!$F$5,IF(E21&gt;=1,RúbricaSeg6!$G$5,RúbricaSeg6!$H$5))))))</f>
        <v>Para todos los ingresos, completa correctamente la tabla hash, calculando el valor entero resultado de convertir el identificador en representación Radix-5 para posteriormente calcular el h.</v>
      </c>
      <c r="G21" s="167">
        <f t="shared" si="0"/>
        <v>4.8</v>
      </c>
    </row>
    <row r="22" spans="1:7" ht="15.75" customHeight="1">
      <c r="A22" s="170">
        <v>19</v>
      </c>
      <c r="B22" s="171" t="s">
        <v>355</v>
      </c>
      <c r="C22" s="171" t="s">
        <v>356</v>
      </c>
      <c r="D22" s="171" t="s">
        <v>56</v>
      </c>
      <c r="E22" s="209">
        <v>4.8</v>
      </c>
      <c r="F22" s="196" t="str">
        <f>IF(E22="","",IF(OR(E22&gt;5,E22&lt;0),"CALIFICACIÓN NO VÁLIDA",IF(E22&gt;=4.5,RúbricaSeg6!$D$5,IF(E22&gt;=3.8,RúbricaSeg6!$E$5,IF(E22&gt;=3,RúbricaSeg6!$F$5,IF(E22&gt;=1,RúbricaSeg6!$G$5,RúbricaSeg6!$H$5))))))</f>
        <v>Para todos los ingresos, completa correctamente la tabla hash, calculando el valor entero resultado de convertir el identificador en representación Radix-5 para posteriormente calcular el h.</v>
      </c>
      <c r="G22" s="167">
        <f t="shared" si="0"/>
        <v>4.8</v>
      </c>
    </row>
    <row r="23" spans="1:7" ht="15.75" customHeight="1">
      <c r="A23" s="170">
        <v>20</v>
      </c>
      <c r="B23" s="171" t="s">
        <v>357</v>
      </c>
      <c r="C23" s="171" t="s">
        <v>358</v>
      </c>
      <c r="D23" s="171" t="s">
        <v>359</v>
      </c>
      <c r="E23" s="209">
        <v>2</v>
      </c>
      <c r="F23" s="196" t="str">
        <f>IF(E23="","",IF(OR(E23&gt;5,E23&lt;0),"CALIFICACIÓN NO VÁLIDA",IF(E23&gt;=4.5,RúbricaSeg6!$D$5,IF(E23&gt;=3.8,RúbricaSeg6!$E$5,IF(E23&gt;=3,RúbricaSeg6!$F$5,IF(E23&gt;=1,RúbricaSeg6!$G$5,RúbricaSeg6!$H$5))))))</f>
        <v>Para al menos un 25% de los ingresos, completa correctamente la tabla hash, calculando el valor entero resultado de convertir el identificador en representación Radix-5 para posteriormente calcular el h.</v>
      </c>
      <c r="G23" s="167">
        <f t="shared" si="0"/>
        <v>2</v>
      </c>
    </row>
    <row r="24" spans="1:7" ht="15.75" customHeight="1">
      <c r="A24" s="170">
        <v>21</v>
      </c>
      <c r="B24" s="171" t="s">
        <v>360</v>
      </c>
      <c r="C24" s="171" t="s">
        <v>361</v>
      </c>
      <c r="D24" s="171" t="s">
        <v>362</v>
      </c>
      <c r="E24" s="209">
        <v>4.8</v>
      </c>
      <c r="F24" s="196" t="str">
        <f>IF(E24="","",IF(OR(E24&gt;5,E24&lt;0),"CALIFICACIÓN NO VÁLIDA",IF(E24&gt;=4.5,RúbricaSeg6!$D$5,IF(E24&gt;=3.8,RúbricaSeg6!$E$5,IF(E24&gt;=3,RúbricaSeg6!$F$5,IF(E24&gt;=1,RúbricaSeg6!$G$5,RúbricaSeg6!$H$5))))))</f>
        <v>Para todos los ingresos, completa correctamente la tabla hash, calculando el valor entero resultado de convertir el identificador en representación Radix-5 para posteriormente calcular el h.</v>
      </c>
      <c r="G24" s="167">
        <f t="shared" si="0"/>
        <v>4.8</v>
      </c>
    </row>
    <row r="25" spans="1:7" ht="15.75" customHeight="1">
      <c r="A25" s="170">
        <v>22</v>
      </c>
      <c r="B25" s="171" t="s">
        <v>363</v>
      </c>
      <c r="C25" s="171" t="s">
        <v>364</v>
      </c>
      <c r="D25" s="171" t="s">
        <v>117</v>
      </c>
      <c r="E25" s="209">
        <v>4.8</v>
      </c>
      <c r="F25" s="196" t="str">
        <f>IF(E25="","",IF(OR(E25&gt;5,E25&lt;0),"CALIFICACIÓN NO VÁLIDA",IF(E25&gt;=4.5,RúbricaSeg6!$D$5,IF(E25&gt;=3.8,RúbricaSeg6!$E$5,IF(E25&gt;=3,RúbricaSeg6!$F$5,IF(E25&gt;=1,RúbricaSeg6!$G$5,RúbricaSeg6!$H$5))))))</f>
        <v>Para todos los ingresos, completa correctamente la tabla hash, calculando el valor entero resultado de convertir el identificador en representación Radix-5 para posteriormente calcular el h.</v>
      </c>
      <c r="G25" s="167">
        <f t="shared" si="0"/>
        <v>4.8</v>
      </c>
    </row>
    <row r="26" spans="1:7" ht="15.75" customHeight="1">
      <c r="A26" s="170">
        <v>23</v>
      </c>
      <c r="B26" s="171" t="s">
        <v>365</v>
      </c>
      <c r="C26" s="171" t="s">
        <v>366</v>
      </c>
      <c r="D26" s="171" t="s">
        <v>65</v>
      </c>
      <c r="E26" s="209">
        <v>4.8</v>
      </c>
      <c r="F26" s="196" t="str">
        <f>IF(E26="","",IF(OR(E26&gt;5,E26&lt;0),"CALIFICACIÓN NO VÁLIDA",IF(E26&gt;=4.5,RúbricaSeg6!$D$5,IF(E26&gt;=3.8,RúbricaSeg6!$E$5,IF(E26&gt;=3,RúbricaSeg6!$F$5,IF(E26&gt;=1,RúbricaSeg6!$G$5,RúbricaSeg6!$H$5))))))</f>
        <v>Para todos los ingresos, completa correctamente la tabla hash, calculando el valor entero resultado de convertir el identificador en representación Radix-5 para posteriormente calcular el h.</v>
      </c>
      <c r="G26" s="167">
        <f t="shared" si="0"/>
        <v>4.8</v>
      </c>
    </row>
    <row r="27" spans="1:7" ht="92.4">
      <c r="A27" s="170">
        <v>24</v>
      </c>
      <c r="B27" s="171" t="s">
        <v>367</v>
      </c>
      <c r="C27" s="171" t="s">
        <v>368</v>
      </c>
      <c r="D27" s="171" t="s">
        <v>369</v>
      </c>
      <c r="E27" s="209">
        <v>4.8</v>
      </c>
      <c r="F27" s="196" t="str">
        <f>IF(E27="","",IF(OR(E27&gt;5,E27&lt;0),"CALIFICACIÓN NO VÁLIDA",IF(E27&gt;=4.5,RúbricaSeg6!$D$5,IF(E27&gt;=3.8,RúbricaSeg6!$E$5,IF(E27&gt;=3,RúbricaSeg6!$F$5,IF(E27&gt;=1,RúbricaSeg6!$G$5,RúbricaSeg6!$H$5))))))</f>
        <v>Para todos los ingresos, completa correctamente la tabla hash, calculando el valor entero resultado de convertir el identificador en representación Radix-5 para posteriormente calcular el h.</v>
      </c>
      <c r="G27" s="167">
        <f t="shared" si="0"/>
        <v>4.8</v>
      </c>
    </row>
    <row r="28" spans="1:7" ht="92.4">
      <c r="A28" s="170">
        <v>25</v>
      </c>
      <c r="B28" s="171" t="s">
        <v>370</v>
      </c>
      <c r="C28" s="171" t="s">
        <v>371</v>
      </c>
      <c r="D28" s="171" t="s">
        <v>372</v>
      </c>
      <c r="E28" s="209">
        <v>4.8</v>
      </c>
      <c r="F28" s="196" t="str">
        <f>IF(E28="","",IF(OR(E28&gt;5,E28&lt;0),"CALIFICACIÓN NO VÁLIDA",IF(E28&gt;=4.5,RúbricaSeg6!$D$5,IF(E28&gt;=3.8,RúbricaSeg6!$E$5,IF(E28&gt;=3,RúbricaSeg6!$F$5,IF(E28&gt;=1,RúbricaSeg6!$G$5,RúbricaSeg6!$H$5))))))</f>
        <v>Para todos los ingresos, completa correctamente la tabla hash, calculando el valor entero resultado de convertir el identificador en representación Radix-5 para posteriormente calcular el h.</v>
      </c>
      <c r="G28" s="167">
        <f t="shared" si="0"/>
        <v>4.8</v>
      </c>
    </row>
    <row r="29" spans="1:7" ht="92.4">
      <c r="A29" s="170">
        <v>26</v>
      </c>
      <c r="B29" s="171" t="s">
        <v>373</v>
      </c>
      <c r="C29" s="171" t="s">
        <v>374</v>
      </c>
      <c r="D29" s="171" t="s">
        <v>310</v>
      </c>
      <c r="E29" s="181">
        <v>4.8</v>
      </c>
      <c r="F29" s="196" t="str">
        <f>IF(E29="","",IF(OR(E29&gt;5,E29&lt;0),"CALIFICACIÓN NO VÁLIDA",IF(E29&gt;=4.5,RúbricaSeg6!$D$5,IF(E29&gt;=3.8,RúbricaSeg6!$E$5,IF(E29&gt;=3,RúbricaSeg6!$F$5,IF(E29&gt;=1,RúbricaSeg6!$G$5,RúbricaSeg6!$H$5))))))</f>
        <v>Para todos los ingresos, completa correctamente la tabla hash, calculando el valor entero resultado de convertir el identificador en representación Radix-5 para posteriormente calcular el h.</v>
      </c>
      <c r="G29" s="167">
        <f t="shared" si="0"/>
        <v>4.8</v>
      </c>
    </row>
  </sheetData>
  <mergeCells count="2">
    <mergeCell ref="E1:F2"/>
    <mergeCell ref="E3:F3"/>
  </mergeCell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sheetPr>
  <dimension ref="A1:M8"/>
  <sheetViews>
    <sheetView workbookViewId="0"/>
  </sheetViews>
  <sheetFormatPr baseColWidth="10" defaultColWidth="14.44140625" defaultRowHeight="15.75" customHeight="1"/>
  <cols>
    <col min="3" max="3" width="35.6640625" customWidth="1"/>
    <col min="4" max="4" width="24.33203125" customWidth="1"/>
    <col min="5" max="5" width="23.44140625" customWidth="1"/>
    <col min="6" max="6" width="23" customWidth="1"/>
    <col min="7" max="7" width="25.33203125" customWidth="1"/>
    <col min="8" max="8" width="21" customWidth="1"/>
  </cols>
  <sheetData>
    <row r="1" spans="1:13" ht="15.75" customHeight="1">
      <c r="A1" s="26"/>
      <c r="B1" s="26"/>
      <c r="C1" s="26"/>
      <c r="D1" s="26"/>
      <c r="E1" s="26"/>
      <c r="F1" s="26"/>
      <c r="G1" s="26"/>
      <c r="H1" s="26"/>
      <c r="I1" s="162"/>
      <c r="J1" s="162"/>
      <c r="K1" s="162"/>
      <c r="L1" s="162"/>
      <c r="M1" s="162"/>
    </row>
    <row r="2" spans="1:13" ht="15.75" customHeight="1">
      <c r="A2" s="26"/>
      <c r="B2" s="191" t="s">
        <v>286</v>
      </c>
      <c r="C2" s="191" t="s">
        <v>287</v>
      </c>
      <c r="D2" s="191" t="s">
        <v>288</v>
      </c>
      <c r="E2" s="191" t="s">
        <v>289</v>
      </c>
      <c r="F2" s="191" t="s">
        <v>290</v>
      </c>
      <c r="G2" s="191" t="s">
        <v>291</v>
      </c>
      <c r="H2" s="26"/>
      <c r="I2" s="162"/>
      <c r="J2" s="162"/>
      <c r="K2" s="162"/>
      <c r="L2" s="162"/>
      <c r="M2" s="162"/>
    </row>
    <row r="3" spans="1:13" ht="15.75" customHeight="1">
      <c r="A3" s="26"/>
      <c r="B3" s="191" t="s">
        <v>292</v>
      </c>
      <c r="C3" s="191" t="s">
        <v>293</v>
      </c>
      <c r="D3" s="191" t="s">
        <v>294</v>
      </c>
      <c r="E3" s="191" t="s">
        <v>295</v>
      </c>
      <c r="F3" s="191" t="s">
        <v>296</v>
      </c>
      <c r="G3" s="191" t="s">
        <v>297</v>
      </c>
      <c r="H3" s="26"/>
      <c r="I3" s="162"/>
      <c r="J3" s="162"/>
      <c r="K3" s="162"/>
      <c r="L3" s="162"/>
      <c r="M3" s="162"/>
    </row>
    <row r="4" spans="1:13" ht="15.75" customHeight="1">
      <c r="A4" s="26"/>
      <c r="B4" s="191" t="s">
        <v>298</v>
      </c>
      <c r="C4" s="26"/>
      <c r="D4" s="26"/>
      <c r="E4" s="26"/>
      <c r="F4" s="26"/>
      <c r="G4" s="26"/>
      <c r="H4" s="26"/>
      <c r="I4" s="162"/>
      <c r="J4" s="162"/>
      <c r="K4" s="162"/>
      <c r="L4" s="162"/>
      <c r="M4" s="162"/>
    </row>
    <row r="5" spans="1:13" ht="15.75" customHeight="1">
      <c r="A5" s="26"/>
      <c r="B5" s="211" t="s">
        <v>418</v>
      </c>
      <c r="C5" s="212" t="s">
        <v>419</v>
      </c>
      <c r="D5" s="212" t="s">
        <v>420</v>
      </c>
      <c r="E5" s="212" t="s">
        <v>421</v>
      </c>
      <c r="F5" s="212" t="s">
        <v>422</v>
      </c>
      <c r="G5" s="212" t="s">
        <v>423</v>
      </c>
      <c r="H5" s="26"/>
      <c r="I5" s="162"/>
      <c r="J5" s="162"/>
      <c r="K5" s="162"/>
      <c r="L5" s="162"/>
      <c r="M5" s="162"/>
    </row>
    <row r="6" spans="1:13" ht="15.75" customHeight="1">
      <c r="A6" s="26"/>
      <c r="B6" s="211" t="s">
        <v>424</v>
      </c>
      <c r="C6" s="212" t="s">
        <v>425</v>
      </c>
      <c r="D6" s="212" t="s">
        <v>426</v>
      </c>
      <c r="E6" s="212" t="s">
        <v>427</v>
      </c>
      <c r="F6" s="212" t="s">
        <v>428</v>
      </c>
      <c r="G6" s="212" t="s">
        <v>429</v>
      </c>
      <c r="H6" s="26"/>
      <c r="I6" s="162"/>
      <c r="J6" s="162"/>
      <c r="K6" s="162"/>
      <c r="L6" s="162"/>
      <c r="M6" s="162"/>
    </row>
    <row r="7" spans="1:13" ht="15.75" customHeight="1">
      <c r="A7" s="26"/>
      <c r="B7" s="192"/>
      <c r="C7" s="193"/>
      <c r="D7" s="193"/>
      <c r="E7" s="193"/>
      <c r="F7" s="193"/>
      <c r="G7" s="193"/>
      <c r="H7" s="26"/>
      <c r="I7" s="162"/>
      <c r="J7" s="162"/>
      <c r="K7" s="162"/>
      <c r="L7" s="162"/>
      <c r="M7" s="162"/>
    </row>
    <row r="8" spans="1:13" ht="15.75" customHeight="1">
      <c r="A8" s="162"/>
      <c r="B8" s="162"/>
      <c r="C8" s="162"/>
      <c r="D8" s="162"/>
      <c r="E8" s="162"/>
      <c r="F8" s="162"/>
      <c r="G8" s="162"/>
      <c r="H8" s="162"/>
      <c r="I8" s="162"/>
      <c r="J8" s="162"/>
      <c r="K8" s="162"/>
      <c r="L8" s="162"/>
      <c r="M8" s="162"/>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ummaryRight="0"/>
  </sheetPr>
  <dimension ref="A1:I30"/>
  <sheetViews>
    <sheetView workbookViewId="0">
      <pane xSplit="4" ySplit="3" topLeftCell="E4" activePane="bottomRight" state="frozen"/>
      <selection pane="topRight" activeCell="E1" sqref="E1"/>
      <selection pane="bottomLeft" activeCell="A4" sqref="A4"/>
      <selection pane="bottomRight" activeCell="E4" sqref="E4"/>
    </sheetView>
  </sheetViews>
  <sheetFormatPr baseColWidth="10" defaultColWidth="14.44140625" defaultRowHeight="15.75" customHeight="1"/>
  <cols>
    <col min="1" max="1" width="5.5546875" customWidth="1"/>
    <col min="3" max="3" width="29.109375" customWidth="1"/>
    <col min="4" max="4" width="24.109375" customWidth="1"/>
    <col min="6" max="6" width="19.44140625" customWidth="1"/>
    <col min="8" max="8" width="20" customWidth="1"/>
  </cols>
  <sheetData>
    <row r="1" spans="1:9" ht="15.75" customHeight="1">
      <c r="A1" s="26"/>
      <c r="B1" s="26"/>
      <c r="C1" s="26"/>
      <c r="D1" s="26"/>
      <c r="E1" s="351"/>
      <c r="F1" s="324"/>
      <c r="G1" s="351"/>
      <c r="H1" s="324"/>
      <c r="I1" s="214"/>
    </row>
    <row r="2" spans="1:9" ht="15.75" customHeight="1">
      <c r="A2" s="26"/>
      <c r="B2" s="26"/>
      <c r="C2" s="26"/>
      <c r="D2" s="26"/>
      <c r="E2" s="350" t="str">
        <f>RúbricaSeg7!B5</f>
        <v>Seguimiento al Build-Max-Heap</v>
      </c>
      <c r="F2" s="324"/>
      <c r="G2" s="350" t="str">
        <f>RúbricaSeg7!B6</f>
        <v>Seguimiento al Heapsort</v>
      </c>
      <c r="H2" s="324"/>
      <c r="I2" s="215" t="s">
        <v>141</v>
      </c>
    </row>
    <row r="3" spans="1:9" ht="15.75" customHeight="1">
      <c r="A3" s="37" t="s">
        <v>46</v>
      </c>
      <c r="B3" s="37" t="s">
        <v>47</v>
      </c>
      <c r="C3" s="37" t="s">
        <v>48</v>
      </c>
      <c r="D3" s="37" t="s">
        <v>49</v>
      </c>
      <c r="E3" s="359">
        <v>0.35</v>
      </c>
      <c r="F3" s="324"/>
      <c r="G3" s="359">
        <v>0.65</v>
      </c>
      <c r="H3" s="324"/>
      <c r="I3" s="216">
        <f>SUM(E3:H3)</f>
        <v>1</v>
      </c>
    </row>
    <row r="4" spans="1:9" ht="15.75" customHeight="1">
      <c r="A4" s="170">
        <v>1</v>
      </c>
      <c r="B4" s="171" t="s">
        <v>305</v>
      </c>
      <c r="C4" s="171" t="s">
        <v>306</v>
      </c>
      <c r="D4" s="171" t="s">
        <v>307</v>
      </c>
      <c r="E4" s="129">
        <v>5</v>
      </c>
      <c r="F4" s="217" t="str">
        <f>IF(E4="","",IF(OR(E4&gt;5,E4&lt;0),"CALIFICACIÓN NO VÁLIDA",IF(E4&gt;=4.5,RúbricaSeg7!$C$5,IF(E4&gt;=3.8,RúbricaSeg7!$D$5,IF(E4&gt;=3,RúbricaSeg7!$E$5,IF(E4&gt;=1,RúbricaSeg7!$F$5,RúbricaSeg7!$G$5))))))</f>
        <v>Dibuja correctamente el árbol binario que representa el montículo y el arreglo para cada paso del método Build-Max-Heap.</v>
      </c>
      <c r="G4" s="129">
        <v>5</v>
      </c>
      <c r="H4" s="217" t="str">
        <f>IF(G4="","",IF(OR(G4&gt;5,G4&lt;0),"CALIFICACIÓN NO VÁLIDA",IF(G4&gt;=4.5,RúbricaSeg7!$C$6,IF(G4&gt;=3.8,RúbricaSeg7!$D$6,IF(G4&gt;=3,RúbricaSeg7!$E$6,IF(G4&gt;=1,RúbricaSeg7!$F$6,RúbricaSeg7!$G$6))))))</f>
        <v>Dibuja correctamente el árbol binario que representa el montículo y el arreglo para cada paso del método Heapsort.</v>
      </c>
      <c r="I4" s="218">
        <f t="shared" ref="I4:I29" si="0">(E4*E$3+G4*G$3)</f>
        <v>5</v>
      </c>
    </row>
    <row r="5" spans="1:9" ht="15.75" customHeight="1">
      <c r="A5" s="170">
        <v>2</v>
      </c>
      <c r="B5" s="171" t="s">
        <v>308</v>
      </c>
      <c r="C5" s="171" t="s">
        <v>309</v>
      </c>
      <c r="D5" s="171" t="s">
        <v>310</v>
      </c>
      <c r="E5" s="172">
        <v>5</v>
      </c>
      <c r="F5" s="217" t="str">
        <f>IF(E5="","",IF(OR(E5&gt;5,E5&lt;0),"CALIFICACIÓN NO VÁLIDA",IF(E5&gt;=4.5,RúbricaSeg7!$C$5,IF(E5&gt;=3.8,RúbricaSeg7!$D$5,IF(E5&gt;=3,RúbricaSeg7!$E$5,IF(E5&gt;=1,RúbricaSeg7!$F$5,RúbricaSeg7!$G$5))))))</f>
        <v>Dibuja correctamente el árbol binario que representa el montículo y el arreglo para cada paso del método Build-Max-Heap.</v>
      </c>
      <c r="G5" s="172">
        <v>5</v>
      </c>
      <c r="H5" s="217" t="str">
        <f>IF(G5="","",IF(OR(G5&gt;5,G5&lt;0),"CALIFICACIÓN NO VÁLIDA",IF(G5&gt;=4.5,RúbricaSeg7!$C$6,IF(G5&gt;=3.8,RúbricaSeg7!$D$6,IF(G5&gt;=3,RúbricaSeg7!$E$6,IF(G5&gt;=1,RúbricaSeg7!$F$6,RúbricaSeg7!$G$6))))))</f>
        <v>Dibuja correctamente el árbol binario que representa el montículo y el arreglo para cada paso del método Heapsort.</v>
      </c>
      <c r="I5" s="218">
        <f t="shared" si="0"/>
        <v>5</v>
      </c>
    </row>
    <row r="6" spans="1:9" ht="15.75" customHeight="1">
      <c r="A6" s="170">
        <v>3</v>
      </c>
      <c r="B6" s="171" t="s">
        <v>311</v>
      </c>
      <c r="C6" s="171" t="s">
        <v>312</v>
      </c>
      <c r="D6" s="171" t="s">
        <v>313</v>
      </c>
      <c r="E6" s="129">
        <v>5</v>
      </c>
      <c r="F6" s="217" t="str">
        <f>IF(E6="","",IF(OR(E6&gt;5,E6&lt;0),"CALIFICACIÓN NO VÁLIDA",IF(E6&gt;=4.5,RúbricaSeg7!$C$5,IF(E6&gt;=3.8,RúbricaSeg7!$D$5,IF(E6&gt;=3,RúbricaSeg7!$E$5,IF(E6&gt;=1,RúbricaSeg7!$F$5,RúbricaSeg7!$G$5))))))</f>
        <v>Dibuja correctamente el árbol binario que representa el montículo y el arreglo para cada paso del método Build-Max-Heap.</v>
      </c>
      <c r="G6" s="129">
        <v>2.2000000000000002</v>
      </c>
      <c r="H6" s="217" t="str">
        <f>IF(G6="","",IF(OR(G6&gt;5,G6&lt;0),"CALIFICACIÓN NO VÁLIDA",IF(G6&gt;=4.5,RúbricaSeg7!$C$6,IF(G6&gt;=3.8,RúbricaSeg7!$D$6,IF(G6&gt;=3,RúbricaSeg7!$E$6,IF(G6&gt;=1,RúbricaSeg7!$F$6,RúbricaSeg7!$G$6))))))</f>
        <v>Dibuja correctamente al menos el 25% del árbol binario que representa el montículo y el arreglo para cada paso del método Heapsort.</v>
      </c>
      <c r="I6" s="218">
        <f t="shared" si="0"/>
        <v>3.18</v>
      </c>
    </row>
    <row r="7" spans="1:9" ht="15.75" customHeight="1">
      <c r="A7" s="170">
        <v>4</v>
      </c>
      <c r="B7" s="171" t="s">
        <v>314</v>
      </c>
      <c r="C7" s="171" t="s">
        <v>315</v>
      </c>
      <c r="D7" s="171" t="s">
        <v>316</v>
      </c>
      <c r="E7" s="172">
        <v>5</v>
      </c>
      <c r="F7" s="217" t="str">
        <f>IF(E7="","",IF(OR(E7&gt;5,E7&lt;0),"CALIFICACIÓN NO VÁLIDA",IF(E7&gt;=4.5,RúbricaSeg7!$C$5,IF(E7&gt;=3.8,RúbricaSeg7!$D$5,IF(E7&gt;=3,RúbricaSeg7!$E$5,IF(E7&gt;=1,RúbricaSeg7!$F$5,RúbricaSeg7!$G$5))))))</f>
        <v>Dibuja correctamente el árbol binario que representa el montículo y el arreglo para cada paso del método Build-Max-Heap.</v>
      </c>
      <c r="G7" s="172">
        <v>5</v>
      </c>
      <c r="H7" s="217" t="str">
        <f>IF(G7="","",IF(OR(G7&gt;5,G7&lt;0),"CALIFICACIÓN NO VÁLIDA",IF(G7&gt;=4.5,RúbricaSeg7!$C$6,IF(G7&gt;=3.8,RúbricaSeg7!$D$6,IF(G7&gt;=3,RúbricaSeg7!$E$6,IF(G7&gt;=1,RúbricaSeg7!$F$6,RúbricaSeg7!$G$6))))))</f>
        <v>Dibuja correctamente el árbol binario que representa el montículo y el arreglo para cada paso del método Heapsort.</v>
      </c>
      <c r="I7" s="218">
        <f t="shared" si="0"/>
        <v>5</v>
      </c>
    </row>
    <row r="8" spans="1:9" ht="15.75" customHeight="1">
      <c r="A8" s="170">
        <v>5</v>
      </c>
      <c r="B8" s="171" t="s">
        <v>317</v>
      </c>
      <c r="C8" s="171" t="s">
        <v>318</v>
      </c>
      <c r="D8" s="171" t="s">
        <v>319</v>
      </c>
      <c r="E8" s="172">
        <v>5</v>
      </c>
      <c r="F8" s="217" t="str">
        <f>IF(E8="","",IF(OR(E8&gt;5,E8&lt;0),"CALIFICACIÓN NO VÁLIDA",IF(E8&gt;=4.5,RúbricaSeg7!$C$5,IF(E8&gt;=3.8,RúbricaSeg7!$D$5,IF(E8&gt;=3,RúbricaSeg7!$E$5,IF(E8&gt;=1,RúbricaSeg7!$F$5,RúbricaSeg7!$G$5))))))</f>
        <v>Dibuja correctamente el árbol binario que representa el montículo y el arreglo para cada paso del método Build-Max-Heap.</v>
      </c>
      <c r="G8" s="172">
        <v>5</v>
      </c>
      <c r="H8" s="217" t="str">
        <f>IF(G8="","",IF(OR(G8&gt;5,G8&lt;0),"CALIFICACIÓN NO VÁLIDA",IF(G8&gt;=4.5,RúbricaSeg7!$C$6,IF(G8&gt;=3.8,RúbricaSeg7!$D$6,IF(G8&gt;=3,RúbricaSeg7!$E$6,IF(G8&gt;=1,RúbricaSeg7!$F$6,RúbricaSeg7!$G$6))))))</f>
        <v>Dibuja correctamente el árbol binario que representa el montículo y el arreglo para cada paso del método Heapsort.</v>
      </c>
      <c r="I8" s="218">
        <f t="shared" si="0"/>
        <v>5</v>
      </c>
    </row>
    <row r="9" spans="1:9" ht="15.75" customHeight="1">
      <c r="A9" s="170">
        <v>6</v>
      </c>
      <c r="B9" s="171" t="s">
        <v>320</v>
      </c>
      <c r="C9" s="171" t="s">
        <v>321</v>
      </c>
      <c r="D9" s="171" t="s">
        <v>322</v>
      </c>
      <c r="E9" s="172">
        <v>5</v>
      </c>
      <c r="F9" s="217" t="str">
        <f>IF(E9="","",IF(OR(E9&gt;5,E9&lt;0),"CALIFICACIÓN NO VÁLIDA",IF(E9&gt;=4.5,RúbricaSeg7!$C$5,IF(E9&gt;=3.8,RúbricaSeg7!$D$5,IF(E9&gt;=3,RúbricaSeg7!$E$5,IF(E9&gt;=1,RúbricaSeg7!$F$5,RúbricaSeg7!$G$5))))))</f>
        <v>Dibuja correctamente el árbol binario que representa el montículo y el arreglo para cada paso del método Build-Max-Heap.</v>
      </c>
      <c r="G9" s="172">
        <v>5</v>
      </c>
      <c r="H9" s="217" t="str">
        <f>IF(G9="","",IF(OR(G9&gt;5,G9&lt;0),"CALIFICACIÓN NO VÁLIDA",IF(G9&gt;=4.5,RúbricaSeg7!$C$6,IF(G9&gt;=3.8,RúbricaSeg7!$D$6,IF(G9&gt;=3,RúbricaSeg7!$E$6,IF(G9&gt;=1,RúbricaSeg7!$F$6,RúbricaSeg7!$G$6))))))</f>
        <v>Dibuja correctamente el árbol binario que representa el montículo y el arreglo para cada paso del método Heapsort.</v>
      </c>
      <c r="I9" s="218">
        <f t="shared" si="0"/>
        <v>5</v>
      </c>
    </row>
    <row r="10" spans="1:9" ht="15.75" customHeight="1">
      <c r="A10" s="170">
        <v>7</v>
      </c>
      <c r="B10" s="171" t="s">
        <v>323</v>
      </c>
      <c r="C10" s="171" t="s">
        <v>324</v>
      </c>
      <c r="D10" s="171" t="s">
        <v>325</v>
      </c>
      <c r="E10" s="172">
        <v>0</v>
      </c>
      <c r="F10" s="217" t="str">
        <f>IF(E10="","",IF(OR(E10&gt;5,E10&lt;0),"CALIFICACIÓN NO VÁLIDA",IF(E10&gt;=4.5,RúbricaSeg7!$C$5,IF(E10&gt;=3.8,RúbricaSeg7!$D$5,IF(E10&gt;=3,RúbricaSeg7!$E$5,IF(E10&gt;=1,RúbricaSeg7!$F$5,RúbricaSeg7!$G$5))))))</f>
        <v>Dibuja correctamente menos del 25% del árbol binario que representa el montículo y el arreglo para cada paso del método Build-Max-Heap.</v>
      </c>
      <c r="G10" s="172">
        <v>0</v>
      </c>
      <c r="H10" s="217" t="str">
        <f>IF(G10="","",IF(OR(G10&gt;5,G10&lt;0),"CALIFICACIÓN NO VÁLIDA",IF(G10&gt;=4.5,RúbricaSeg7!$C$6,IF(G10&gt;=3.8,RúbricaSeg7!$D$6,IF(G10&gt;=3,RúbricaSeg7!$E$6,IF(G10&gt;=1,RúbricaSeg7!$F$6,RúbricaSeg7!$G$6))))))</f>
        <v>Dibuja correctamente menos del 25% del árbol binario que representa el montículo y el arreglo para cada paso del método Heapsort.</v>
      </c>
      <c r="I10" s="218">
        <f t="shared" si="0"/>
        <v>0</v>
      </c>
    </row>
    <row r="11" spans="1:9" ht="15.75" customHeight="1">
      <c r="A11" s="170">
        <v>8</v>
      </c>
      <c r="B11" s="171" t="s">
        <v>326</v>
      </c>
      <c r="C11" s="171" t="s">
        <v>327</v>
      </c>
      <c r="D11" s="171" t="s">
        <v>328</v>
      </c>
      <c r="E11" s="129">
        <v>5</v>
      </c>
      <c r="F11" s="217" t="str">
        <f>IF(E11="","",IF(OR(E11&gt;5,E11&lt;0),"CALIFICACIÓN NO VÁLIDA",IF(E11&gt;=4.5,RúbricaSeg7!$C$5,IF(E11&gt;=3.8,RúbricaSeg7!$D$5,IF(E11&gt;=3,RúbricaSeg7!$E$5,IF(E11&gt;=1,RúbricaSeg7!$F$5,RúbricaSeg7!$G$5))))))</f>
        <v>Dibuja correctamente el árbol binario que representa el montículo y el arreglo para cada paso del método Build-Max-Heap.</v>
      </c>
      <c r="G11" s="129">
        <v>5</v>
      </c>
      <c r="H11" s="217" t="str">
        <f>IF(G11="","",IF(OR(G11&gt;5,G11&lt;0),"CALIFICACIÓN NO VÁLIDA",IF(G11&gt;=4.5,RúbricaSeg7!$C$6,IF(G11&gt;=3.8,RúbricaSeg7!$D$6,IF(G11&gt;=3,RúbricaSeg7!$E$6,IF(G11&gt;=1,RúbricaSeg7!$F$6,RúbricaSeg7!$G$6))))))</f>
        <v>Dibuja correctamente el árbol binario que representa el montículo y el arreglo para cada paso del método Heapsort.</v>
      </c>
      <c r="I11" s="218">
        <f t="shared" si="0"/>
        <v>5</v>
      </c>
    </row>
    <row r="12" spans="1:9" ht="15.75" customHeight="1">
      <c r="A12" s="170">
        <v>9</v>
      </c>
      <c r="B12" s="171" t="s">
        <v>329</v>
      </c>
      <c r="C12" s="171" t="s">
        <v>330</v>
      </c>
      <c r="D12" s="171" t="s">
        <v>331</v>
      </c>
      <c r="E12" s="172">
        <v>5</v>
      </c>
      <c r="F12" s="217" t="str">
        <f>IF(E12="","",IF(OR(E12&gt;5,E12&lt;0),"CALIFICACIÓN NO VÁLIDA",IF(E12&gt;=4.5,RúbricaSeg7!$C$5,IF(E12&gt;=3.8,RúbricaSeg7!$D$5,IF(E12&gt;=3,RúbricaSeg7!$E$5,IF(E12&gt;=1,RúbricaSeg7!$F$5,RúbricaSeg7!$G$5))))))</f>
        <v>Dibuja correctamente el árbol binario que representa el montículo y el arreglo para cada paso del método Build-Max-Heap.</v>
      </c>
      <c r="G12" s="172">
        <v>4.5</v>
      </c>
      <c r="H12" s="217" t="str">
        <f>IF(G12="","",IF(OR(G12&gt;5,G12&lt;0),"CALIFICACIÓN NO VÁLIDA",IF(G12&gt;=4.5,RúbricaSeg7!$C$6,IF(G12&gt;=3.8,RúbricaSeg7!$D$6,IF(G12&gt;=3,RúbricaSeg7!$E$6,IF(G12&gt;=1,RúbricaSeg7!$F$6,RúbricaSeg7!$G$6))))))</f>
        <v>Dibuja correctamente el árbol binario que representa el montículo y el arreglo para cada paso del método Heapsort.</v>
      </c>
      <c r="I12" s="218">
        <f t="shared" si="0"/>
        <v>4.6750000000000007</v>
      </c>
    </row>
    <row r="13" spans="1:9" ht="15.75" customHeight="1">
      <c r="A13" s="170">
        <v>10</v>
      </c>
      <c r="B13" s="171" t="s">
        <v>25</v>
      </c>
      <c r="C13" s="171" t="s">
        <v>332</v>
      </c>
      <c r="D13" s="171" t="s">
        <v>333</v>
      </c>
      <c r="E13" s="129">
        <v>0</v>
      </c>
      <c r="F13" s="217" t="str">
        <f>IF(E13="","",IF(OR(E13&gt;5,E13&lt;0),"CALIFICACIÓN NO VÁLIDA",IF(E13&gt;=4.5,RúbricaSeg7!$C$5,IF(E13&gt;=3.8,RúbricaSeg7!$D$5,IF(E13&gt;=3,RúbricaSeg7!$E$5,IF(E13&gt;=1,RúbricaSeg7!$F$5,RúbricaSeg7!$G$5))))))</f>
        <v>Dibuja correctamente menos del 25% del árbol binario que representa el montículo y el arreglo para cada paso del método Build-Max-Heap.</v>
      </c>
      <c r="G13" s="129">
        <v>0</v>
      </c>
      <c r="H13" s="217" t="str">
        <f>IF(G13="","",IF(OR(G13&gt;5,G13&lt;0),"CALIFICACIÓN NO VÁLIDA",IF(G13&gt;=4.5,RúbricaSeg7!$C$6,IF(G13&gt;=3.8,RúbricaSeg7!$D$6,IF(G13&gt;=3,RúbricaSeg7!$E$6,IF(G13&gt;=1,RúbricaSeg7!$F$6,RúbricaSeg7!$G$6))))))</f>
        <v>Dibuja correctamente menos del 25% del árbol binario que representa el montículo y el arreglo para cada paso del método Heapsort.</v>
      </c>
      <c r="I13" s="218">
        <f t="shared" si="0"/>
        <v>0</v>
      </c>
    </row>
    <row r="14" spans="1:9" ht="15.75" customHeight="1">
      <c r="A14" s="170">
        <v>11</v>
      </c>
      <c r="B14" s="171" t="s">
        <v>334</v>
      </c>
      <c r="C14" s="171" t="s">
        <v>335</v>
      </c>
      <c r="D14" s="171" t="s">
        <v>336</v>
      </c>
      <c r="E14" s="172">
        <v>5</v>
      </c>
      <c r="F14" s="217" t="str">
        <f>IF(E14="","",IF(OR(E14&gt;5,E14&lt;0),"CALIFICACIÓN NO VÁLIDA",IF(E14&gt;=4.5,RúbricaSeg7!$C$5,IF(E14&gt;=3.8,RúbricaSeg7!$D$5,IF(E14&gt;=3,RúbricaSeg7!$E$5,IF(E14&gt;=1,RúbricaSeg7!$F$5,RúbricaSeg7!$G$5))))))</f>
        <v>Dibuja correctamente el árbol binario que representa el montículo y el arreglo para cada paso del método Build-Max-Heap.</v>
      </c>
      <c r="G14" s="172">
        <v>0</v>
      </c>
      <c r="H14" s="217" t="str">
        <f>IF(G14="","",IF(OR(G14&gt;5,G14&lt;0),"CALIFICACIÓN NO VÁLIDA",IF(G14&gt;=4.5,RúbricaSeg7!$C$6,IF(G14&gt;=3.8,RúbricaSeg7!$D$6,IF(G14&gt;=3,RúbricaSeg7!$E$6,IF(G14&gt;=1,RúbricaSeg7!$F$6,RúbricaSeg7!$G$6))))))</f>
        <v>Dibuja correctamente menos del 25% del árbol binario que representa el montículo y el arreglo para cada paso del método Heapsort.</v>
      </c>
      <c r="I14" s="218">
        <f t="shared" si="0"/>
        <v>1.75</v>
      </c>
    </row>
    <row r="15" spans="1:9" ht="15.75" customHeight="1">
      <c r="A15" s="170">
        <v>12</v>
      </c>
      <c r="B15" s="171" t="s">
        <v>337</v>
      </c>
      <c r="C15" s="171" t="s">
        <v>338</v>
      </c>
      <c r="D15" s="171" t="s">
        <v>339</v>
      </c>
      <c r="E15" s="172">
        <v>5</v>
      </c>
      <c r="F15" s="217" t="str">
        <f>IF(E15="","",IF(OR(E15&gt;5,E15&lt;0),"CALIFICACIÓN NO VÁLIDA",IF(E15&gt;=4.5,RúbricaSeg7!$C$5,IF(E15&gt;=3.8,RúbricaSeg7!$D$5,IF(E15&gt;=3,RúbricaSeg7!$E$5,IF(E15&gt;=1,RúbricaSeg7!$F$5,RúbricaSeg7!$G$5))))))</f>
        <v>Dibuja correctamente el árbol binario que representa el montículo y el arreglo para cada paso del método Build-Max-Heap.</v>
      </c>
      <c r="G15" s="172">
        <v>5</v>
      </c>
      <c r="H15" s="217" t="str">
        <f>IF(G15="","",IF(OR(G15&gt;5,G15&lt;0),"CALIFICACIÓN NO VÁLIDA",IF(G15&gt;=4.5,RúbricaSeg7!$C$6,IF(G15&gt;=3.8,RúbricaSeg7!$D$6,IF(G15&gt;=3,RúbricaSeg7!$E$6,IF(G15&gt;=1,RúbricaSeg7!$F$6,RúbricaSeg7!$G$6))))))</f>
        <v>Dibuja correctamente el árbol binario que representa el montículo y el arreglo para cada paso del método Heapsort.</v>
      </c>
      <c r="I15" s="218">
        <f t="shared" si="0"/>
        <v>5</v>
      </c>
    </row>
    <row r="16" spans="1:9" ht="15.75" customHeight="1">
      <c r="A16" s="170">
        <v>13</v>
      </c>
      <c r="B16" s="171" t="s">
        <v>340</v>
      </c>
      <c r="C16" s="171" t="s">
        <v>341</v>
      </c>
      <c r="D16" s="171" t="s">
        <v>342</v>
      </c>
      <c r="E16" s="172">
        <v>5</v>
      </c>
      <c r="F16" s="217" t="str">
        <f>IF(E16="","",IF(OR(E16&gt;5,E16&lt;0),"CALIFICACIÓN NO VÁLIDA",IF(E16&gt;=4.5,RúbricaSeg7!$C$5,IF(E16&gt;=3.8,RúbricaSeg7!$D$5,IF(E16&gt;=3,RúbricaSeg7!$E$5,IF(E16&gt;=1,RúbricaSeg7!$F$5,RúbricaSeg7!$G$5))))))</f>
        <v>Dibuja correctamente el árbol binario que representa el montículo y el arreglo para cada paso del método Build-Max-Heap.</v>
      </c>
      <c r="G16" s="172">
        <v>3.7</v>
      </c>
      <c r="H16" s="217" t="str">
        <f>IF(G16="","",IF(OR(G16&gt;5,G16&lt;0),"CALIFICACIÓN NO VÁLIDA",IF(G16&gt;=4.5,RúbricaSeg7!$C$6,IF(G16&gt;=3.8,RúbricaSeg7!$D$6,IF(G16&gt;=3,RúbricaSeg7!$E$6,IF(G16&gt;=1,RúbricaSeg7!$F$6,RúbricaSeg7!$G$6))))))</f>
        <v>Dibuja correctamente al menos el 50% del árbol binario que representa el montículo y el arreglo para cada paso del método Heapsort.</v>
      </c>
      <c r="I16" s="218">
        <f t="shared" si="0"/>
        <v>4.1550000000000002</v>
      </c>
    </row>
    <row r="17" spans="1:9" ht="15.75" customHeight="1">
      <c r="A17" s="170">
        <v>14</v>
      </c>
      <c r="B17" s="171" t="s">
        <v>343</v>
      </c>
      <c r="C17" s="171" t="s">
        <v>344</v>
      </c>
      <c r="D17" s="171" t="s">
        <v>345</v>
      </c>
      <c r="E17" s="172">
        <v>5</v>
      </c>
      <c r="F17" s="217" t="str">
        <f>IF(E17="","",IF(OR(E17&gt;5,E17&lt;0),"CALIFICACIÓN NO VÁLIDA",IF(E17&gt;=4.5,RúbricaSeg7!$C$5,IF(E17&gt;=3.8,RúbricaSeg7!$D$5,IF(E17&gt;=3,RúbricaSeg7!$E$5,IF(E17&gt;=1,RúbricaSeg7!$F$5,RúbricaSeg7!$G$5))))))</f>
        <v>Dibuja correctamente el árbol binario que representa el montículo y el arreglo para cada paso del método Build-Max-Heap.</v>
      </c>
      <c r="G17" s="172">
        <v>5</v>
      </c>
      <c r="H17" s="217" t="str">
        <f>IF(G17="","",IF(OR(G17&gt;5,G17&lt;0),"CALIFICACIÓN NO VÁLIDA",IF(G17&gt;=4.5,RúbricaSeg7!$C$6,IF(G17&gt;=3.8,RúbricaSeg7!$D$6,IF(G17&gt;=3,RúbricaSeg7!$E$6,IF(G17&gt;=1,RúbricaSeg7!$F$6,RúbricaSeg7!$G$6))))))</f>
        <v>Dibuja correctamente el árbol binario que representa el montículo y el arreglo para cada paso del método Heapsort.</v>
      </c>
      <c r="I17" s="218">
        <f t="shared" si="0"/>
        <v>5</v>
      </c>
    </row>
    <row r="18" spans="1:9" ht="15.75" customHeight="1">
      <c r="A18" s="170">
        <v>15</v>
      </c>
      <c r="B18" s="171" t="s">
        <v>34</v>
      </c>
      <c r="C18" s="171" t="s">
        <v>346</v>
      </c>
      <c r="D18" s="171" t="s">
        <v>347</v>
      </c>
      <c r="E18" s="172">
        <v>1.5</v>
      </c>
      <c r="F18" s="217" t="str">
        <f>IF(E18="","",IF(OR(E18&gt;5,E18&lt;0),"CALIFICACIÓN NO VÁLIDA",IF(E18&gt;=4.5,RúbricaSeg7!$C$5,IF(E18&gt;=3.8,RúbricaSeg7!$D$5,IF(E18&gt;=3,RúbricaSeg7!$E$5,IF(E18&gt;=1,RúbricaSeg7!$F$5,RúbricaSeg7!$G$5))))))</f>
        <v>Dibuja correctamente al menos el 25% del árbol binario que representa el montículo y el arreglo para cada paso del método Build-Max-Heap.</v>
      </c>
      <c r="G18" s="172">
        <v>0</v>
      </c>
      <c r="H18" s="217" t="str">
        <f>IF(G18="","",IF(OR(G18&gt;5,G18&lt;0),"CALIFICACIÓN NO VÁLIDA",IF(G18&gt;=4.5,RúbricaSeg7!$C$6,IF(G18&gt;=3.8,RúbricaSeg7!$D$6,IF(G18&gt;=3,RúbricaSeg7!$E$6,IF(G18&gt;=1,RúbricaSeg7!$F$6,RúbricaSeg7!$G$6))))))</f>
        <v>Dibuja correctamente menos del 25% del árbol binario que representa el montículo y el arreglo para cada paso del método Heapsort.</v>
      </c>
      <c r="I18" s="218">
        <f t="shared" si="0"/>
        <v>0.52499999999999991</v>
      </c>
    </row>
    <row r="19" spans="1:9" ht="15.75" customHeight="1">
      <c r="A19" s="170">
        <v>16</v>
      </c>
      <c r="B19" s="171" t="s">
        <v>348</v>
      </c>
      <c r="C19" s="171" t="s">
        <v>349</v>
      </c>
      <c r="D19" s="171" t="s">
        <v>350</v>
      </c>
      <c r="E19" s="172">
        <v>5</v>
      </c>
      <c r="F19" s="217" t="str">
        <f>IF(E19="","",IF(OR(E19&gt;5,E19&lt;0),"CALIFICACIÓN NO VÁLIDA",IF(E19&gt;=4.5,RúbricaSeg7!$C$5,IF(E19&gt;=3.8,RúbricaSeg7!$D$5,IF(E19&gt;=3,RúbricaSeg7!$E$5,IF(E19&gt;=1,RúbricaSeg7!$F$5,RúbricaSeg7!$G$5))))))</f>
        <v>Dibuja correctamente el árbol binario que representa el montículo y el arreglo para cada paso del método Build-Max-Heap.</v>
      </c>
      <c r="G19" s="172">
        <v>3.7</v>
      </c>
      <c r="H19" s="217" t="str">
        <f>IF(G19="","",IF(OR(G19&gt;5,G19&lt;0),"CALIFICACIÓN NO VÁLIDA",IF(G19&gt;=4.5,RúbricaSeg7!$C$6,IF(G19&gt;=3.8,RúbricaSeg7!$D$6,IF(G19&gt;=3,RúbricaSeg7!$E$6,IF(G19&gt;=1,RúbricaSeg7!$F$6,RúbricaSeg7!$G$6))))))</f>
        <v>Dibuja correctamente al menos el 50% del árbol binario que representa el montículo y el arreglo para cada paso del método Heapsort.</v>
      </c>
      <c r="I19" s="218">
        <f t="shared" si="0"/>
        <v>4.1550000000000002</v>
      </c>
    </row>
    <row r="20" spans="1:9" ht="15.75" customHeight="1">
      <c r="A20" s="170">
        <v>17</v>
      </c>
      <c r="B20" s="171" t="s">
        <v>351</v>
      </c>
      <c r="C20" s="171" t="s">
        <v>352</v>
      </c>
      <c r="D20" s="171" t="s">
        <v>342</v>
      </c>
      <c r="E20" s="172">
        <v>5</v>
      </c>
      <c r="F20" s="217" t="str">
        <f>IF(E20="","",IF(OR(E20&gt;5,E20&lt;0),"CALIFICACIÓN NO VÁLIDA",IF(E20&gt;=4.5,RúbricaSeg7!$C$5,IF(E20&gt;=3.8,RúbricaSeg7!$D$5,IF(E20&gt;=3,RúbricaSeg7!$E$5,IF(E20&gt;=1,RúbricaSeg7!$F$5,RúbricaSeg7!$G$5))))))</f>
        <v>Dibuja correctamente el árbol binario que representa el montículo y el arreglo para cada paso del método Build-Max-Heap.</v>
      </c>
      <c r="G20" s="172">
        <v>4.5</v>
      </c>
      <c r="H20" s="217" t="str">
        <f>IF(G20="","",IF(OR(G20&gt;5,G20&lt;0),"CALIFICACIÓN NO VÁLIDA",IF(G20&gt;=4.5,RúbricaSeg7!$C$6,IF(G20&gt;=3.8,RúbricaSeg7!$D$6,IF(G20&gt;=3,RúbricaSeg7!$E$6,IF(G20&gt;=1,RúbricaSeg7!$F$6,RúbricaSeg7!$G$6))))))</f>
        <v>Dibuja correctamente el árbol binario que representa el montículo y el arreglo para cada paso del método Heapsort.</v>
      </c>
      <c r="I20" s="218">
        <f t="shared" si="0"/>
        <v>4.6750000000000007</v>
      </c>
    </row>
    <row r="21" spans="1:9" ht="15.75" customHeight="1">
      <c r="A21" s="170">
        <v>18</v>
      </c>
      <c r="B21" s="171" t="s">
        <v>353</v>
      </c>
      <c r="C21" s="171" t="s">
        <v>354</v>
      </c>
      <c r="D21" s="171" t="s">
        <v>342</v>
      </c>
      <c r="E21" s="172">
        <v>5</v>
      </c>
      <c r="F21" s="217" t="str">
        <f>IF(E21="","",IF(OR(E21&gt;5,E21&lt;0),"CALIFICACIÓN NO VÁLIDA",IF(E21&gt;=4.5,RúbricaSeg7!$C$5,IF(E21&gt;=3.8,RúbricaSeg7!$D$5,IF(E21&gt;=3,RúbricaSeg7!$E$5,IF(E21&gt;=1,RúbricaSeg7!$F$5,RúbricaSeg7!$G$5))))))</f>
        <v>Dibuja correctamente el árbol binario que representa el montículo y el arreglo para cada paso del método Build-Max-Heap.</v>
      </c>
      <c r="G21" s="172">
        <v>3.7</v>
      </c>
      <c r="H21" s="217" t="str">
        <f>IF(G21="","",IF(OR(G21&gt;5,G21&lt;0),"CALIFICACIÓN NO VÁLIDA",IF(G21&gt;=4.5,RúbricaSeg7!$C$6,IF(G21&gt;=3.8,RúbricaSeg7!$D$6,IF(G21&gt;=3,RúbricaSeg7!$E$6,IF(G21&gt;=1,RúbricaSeg7!$F$6,RúbricaSeg7!$G$6))))))</f>
        <v>Dibuja correctamente al menos el 50% del árbol binario que representa el montículo y el arreglo para cada paso del método Heapsort.</v>
      </c>
      <c r="I21" s="218">
        <f t="shared" si="0"/>
        <v>4.1550000000000002</v>
      </c>
    </row>
    <row r="22" spans="1:9" ht="15.75" customHeight="1">
      <c r="A22" s="170">
        <v>19</v>
      </c>
      <c r="B22" s="171" t="s">
        <v>355</v>
      </c>
      <c r="C22" s="171" t="s">
        <v>356</v>
      </c>
      <c r="D22" s="171" t="s">
        <v>56</v>
      </c>
      <c r="E22" s="172">
        <v>0</v>
      </c>
      <c r="F22" s="217" t="str">
        <f>IF(E22="","",IF(OR(E22&gt;5,E22&lt;0),"CALIFICACIÓN NO VÁLIDA",IF(E22&gt;=4.5,RúbricaSeg7!$C$5,IF(E22&gt;=3.8,RúbricaSeg7!$D$5,IF(E22&gt;=3,RúbricaSeg7!$E$5,IF(E22&gt;=1,RúbricaSeg7!$F$5,RúbricaSeg7!$G$5))))))</f>
        <v>Dibuja correctamente menos del 25% del árbol binario que representa el montículo y el arreglo para cada paso del método Build-Max-Heap.</v>
      </c>
      <c r="G22" s="172">
        <v>0</v>
      </c>
      <c r="H22" s="217" t="str">
        <f>IF(G22="","",IF(OR(G22&gt;5,G22&lt;0),"CALIFICACIÓN NO VÁLIDA",IF(G22&gt;=4.5,RúbricaSeg7!$C$6,IF(G22&gt;=3.8,RúbricaSeg7!$D$6,IF(G22&gt;=3,RúbricaSeg7!$E$6,IF(G22&gt;=1,RúbricaSeg7!$F$6,RúbricaSeg7!$G$6))))))</f>
        <v>Dibuja correctamente menos del 25% del árbol binario que representa el montículo y el arreglo para cada paso del método Heapsort.</v>
      </c>
      <c r="I22" s="218">
        <f t="shared" si="0"/>
        <v>0</v>
      </c>
    </row>
    <row r="23" spans="1:9" ht="15.75" customHeight="1">
      <c r="A23" s="170">
        <v>20</v>
      </c>
      <c r="B23" s="171" t="s">
        <v>357</v>
      </c>
      <c r="C23" s="171" t="s">
        <v>358</v>
      </c>
      <c r="D23" s="171" t="s">
        <v>359</v>
      </c>
      <c r="E23" s="172">
        <v>2</v>
      </c>
      <c r="F23" s="217" t="str">
        <f>IF(E23="","",IF(OR(E23&gt;5,E23&lt;0),"CALIFICACIÓN NO VÁLIDA",IF(E23&gt;=4.5,RúbricaSeg7!$C$5,IF(E23&gt;=3.8,RúbricaSeg7!$D$5,IF(E23&gt;=3,RúbricaSeg7!$E$5,IF(E23&gt;=1,RúbricaSeg7!$F$5,RúbricaSeg7!$G$5))))))</f>
        <v>Dibuja correctamente al menos el 25% del árbol binario que representa el montículo y el arreglo para cada paso del método Build-Max-Heap.</v>
      </c>
      <c r="G23" s="172">
        <v>1</v>
      </c>
      <c r="H23" s="217" t="str">
        <f>IF(G23="","",IF(OR(G23&gt;5,G23&lt;0),"CALIFICACIÓN NO VÁLIDA",IF(G23&gt;=4.5,RúbricaSeg7!$C$6,IF(G23&gt;=3.8,RúbricaSeg7!$D$6,IF(G23&gt;=3,RúbricaSeg7!$E$6,IF(G23&gt;=1,RúbricaSeg7!$F$6,RúbricaSeg7!$G$6))))))</f>
        <v>Dibuja correctamente al menos el 25% del árbol binario que representa el montículo y el arreglo para cada paso del método Heapsort.</v>
      </c>
      <c r="I23" s="218">
        <f t="shared" si="0"/>
        <v>1.35</v>
      </c>
    </row>
    <row r="24" spans="1:9" ht="15.75" customHeight="1">
      <c r="A24" s="170">
        <v>21</v>
      </c>
      <c r="B24" s="171" t="s">
        <v>360</v>
      </c>
      <c r="C24" s="171" t="s">
        <v>361</v>
      </c>
      <c r="D24" s="171" t="s">
        <v>362</v>
      </c>
      <c r="E24" s="172">
        <v>5</v>
      </c>
      <c r="F24" s="217" t="str">
        <f>IF(E24="","",IF(OR(E24&gt;5,E24&lt;0),"CALIFICACIÓN NO VÁLIDA",IF(E24&gt;=4.5,RúbricaSeg7!$C$5,IF(E24&gt;=3.8,RúbricaSeg7!$D$5,IF(E24&gt;=3,RúbricaSeg7!$E$5,IF(E24&gt;=1,RúbricaSeg7!$F$5,RúbricaSeg7!$G$5))))))</f>
        <v>Dibuja correctamente el árbol binario que representa el montículo y el arreglo para cada paso del método Build-Max-Heap.</v>
      </c>
      <c r="G24" s="172">
        <v>2.5</v>
      </c>
      <c r="H24" s="217" t="str">
        <f>IF(G24="","",IF(OR(G24&gt;5,G24&lt;0),"CALIFICACIÓN NO VÁLIDA",IF(G24&gt;=4.5,RúbricaSeg7!$C$6,IF(G24&gt;=3.8,RúbricaSeg7!$D$6,IF(G24&gt;=3,RúbricaSeg7!$E$6,IF(G24&gt;=1,RúbricaSeg7!$F$6,RúbricaSeg7!$G$6))))))</f>
        <v>Dibuja correctamente al menos el 25% del árbol binario que representa el montículo y el arreglo para cada paso del método Heapsort.</v>
      </c>
      <c r="I24" s="218">
        <f t="shared" si="0"/>
        <v>3.375</v>
      </c>
    </row>
    <row r="25" spans="1:9" ht="15.75" customHeight="1">
      <c r="A25" s="170">
        <v>22</v>
      </c>
      <c r="B25" s="171" t="s">
        <v>363</v>
      </c>
      <c r="C25" s="171" t="s">
        <v>364</v>
      </c>
      <c r="D25" s="171" t="s">
        <v>117</v>
      </c>
      <c r="E25" s="172">
        <v>5</v>
      </c>
      <c r="F25" s="217" t="str">
        <f>IF(E25="","",IF(OR(E25&gt;5,E25&lt;0),"CALIFICACIÓN NO VÁLIDA",IF(E25&gt;=4.5,RúbricaSeg7!$C$5,IF(E25&gt;=3.8,RúbricaSeg7!$D$5,IF(E25&gt;=3,RúbricaSeg7!$E$5,IF(E25&gt;=1,RúbricaSeg7!$F$5,RúbricaSeg7!$G$5))))))</f>
        <v>Dibuja correctamente el árbol binario que representa el montículo y el arreglo para cada paso del método Build-Max-Heap.</v>
      </c>
      <c r="G25" s="172">
        <v>5</v>
      </c>
      <c r="H25" s="217" t="str">
        <f>IF(G25="","",IF(OR(G25&gt;5,G25&lt;0),"CALIFICACIÓN NO VÁLIDA",IF(G25&gt;=4.5,RúbricaSeg7!$C$6,IF(G25&gt;=3.8,RúbricaSeg7!$D$6,IF(G25&gt;=3,RúbricaSeg7!$E$6,IF(G25&gt;=1,RúbricaSeg7!$F$6,RúbricaSeg7!$G$6))))))</f>
        <v>Dibuja correctamente el árbol binario que representa el montículo y el arreglo para cada paso del método Heapsort.</v>
      </c>
      <c r="I25" s="218">
        <f t="shared" si="0"/>
        <v>5</v>
      </c>
    </row>
    <row r="26" spans="1:9" ht="15.75" customHeight="1">
      <c r="A26" s="170">
        <v>23</v>
      </c>
      <c r="B26" s="171" t="s">
        <v>365</v>
      </c>
      <c r="C26" s="171" t="s">
        <v>366</v>
      </c>
      <c r="D26" s="171" t="s">
        <v>65</v>
      </c>
      <c r="E26" s="172">
        <v>5</v>
      </c>
      <c r="F26" s="217" t="str">
        <f>IF(E26="","",IF(OR(E26&gt;5,E26&lt;0),"CALIFICACIÓN NO VÁLIDA",IF(E26&gt;=4.5,RúbricaSeg7!$C$5,IF(E26&gt;=3.8,RúbricaSeg7!$D$5,IF(E26&gt;=3,RúbricaSeg7!$E$5,IF(E26&gt;=1,RúbricaSeg7!$F$5,RúbricaSeg7!$G$5))))))</f>
        <v>Dibuja correctamente el árbol binario que representa el montículo y el arreglo para cada paso del método Build-Max-Heap.</v>
      </c>
      <c r="G26" s="172">
        <v>5</v>
      </c>
      <c r="H26" s="217" t="str">
        <f>IF(G26="","",IF(OR(G26&gt;5,G26&lt;0),"CALIFICACIÓN NO VÁLIDA",IF(G26&gt;=4.5,RúbricaSeg7!$C$6,IF(G26&gt;=3.8,RúbricaSeg7!$D$6,IF(G26&gt;=3,RúbricaSeg7!$E$6,IF(G26&gt;=1,RúbricaSeg7!$F$6,RúbricaSeg7!$G$6))))))</f>
        <v>Dibuja correctamente el árbol binario que representa el montículo y el arreglo para cada paso del método Heapsort.</v>
      </c>
      <c r="I26" s="218">
        <f t="shared" si="0"/>
        <v>5</v>
      </c>
    </row>
    <row r="27" spans="1:9" ht="15.75" customHeight="1">
      <c r="A27" s="170">
        <v>24</v>
      </c>
      <c r="B27" s="171" t="s">
        <v>367</v>
      </c>
      <c r="C27" s="171" t="s">
        <v>368</v>
      </c>
      <c r="D27" s="171" t="s">
        <v>369</v>
      </c>
      <c r="E27" s="172">
        <v>5</v>
      </c>
      <c r="F27" s="217" t="str">
        <f>IF(E27="","",IF(OR(E27&gt;5,E27&lt;0),"CALIFICACIÓN NO VÁLIDA",IF(E27&gt;=4.5,RúbricaSeg7!$C$5,IF(E27&gt;=3.8,RúbricaSeg7!$D$5,IF(E27&gt;=3,RúbricaSeg7!$E$5,IF(E27&gt;=1,RúbricaSeg7!$F$5,RúbricaSeg7!$G$5))))))</f>
        <v>Dibuja correctamente el árbol binario que representa el montículo y el arreglo para cada paso del método Build-Max-Heap.</v>
      </c>
      <c r="G27" s="172">
        <v>3.3</v>
      </c>
      <c r="H27" s="217" t="str">
        <f>IF(G27="","",IF(OR(G27&gt;5,G27&lt;0),"CALIFICACIÓN NO VÁLIDA",IF(G27&gt;=4.5,RúbricaSeg7!$C$6,IF(G27&gt;=3.8,RúbricaSeg7!$D$6,IF(G27&gt;=3,RúbricaSeg7!$E$6,IF(G27&gt;=1,RúbricaSeg7!$F$6,RúbricaSeg7!$G$6))))))</f>
        <v>Dibuja correctamente al menos el 50% del árbol binario que representa el montículo y el arreglo para cada paso del método Heapsort.</v>
      </c>
      <c r="I27" s="218">
        <f t="shared" si="0"/>
        <v>3.895</v>
      </c>
    </row>
    <row r="28" spans="1:9" ht="15.75" customHeight="1">
      <c r="A28" s="170">
        <v>25</v>
      </c>
      <c r="B28" s="171" t="s">
        <v>370</v>
      </c>
      <c r="C28" s="171" t="s">
        <v>371</v>
      </c>
      <c r="D28" s="171" t="s">
        <v>372</v>
      </c>
      <c r="E28" s="172">
        <v>5</v>
      </c>
      <c r="F28" s="217" t="str">
        <f>IF(E28="","",IF(OR(E28&gt;5,E28&lt;0),"CALIFICACIÓN NO VÁLIDA",IF(E28&gt;=4.5,RúbricaSeg7!$C$5,IF(E28&gt;=3.8,RúbricaSeg7!$D$5,IF(E28&gt;=3,RúbricaSeg7!$E$5,IF(E28&gt;=1,RúbricaSeg7!$F$5,RúbricaSeg7!$G$5))))))</f>
        <v>Dibuja correctamente el árbol binario que representa el montículo y el arreglo para cada paso del método Build-Max-Heap.</v>
      </c>
      <c r="G28" s="172">
        <v>5</v>
      </c>
      <c r="H28" s="217" t="str">
        <f>IF(G28="","",IF(OR(G28&gt;5,G28&lt;0),"CALIFICACIÓN NO VÁLIDA",IF(G28&gt;=4.5,RúbricaSeg7!$C$6,IF(G28&gt;=3.8,RúbricaSeg7!$D$6,IF(G28&gt;=3,RúbricaSeg7!$E$6,IF(G28&gt;=1,RúbricaSeg7!$F$6,RúbricaSeg7!$G$6))))))</f>
        <v>Dibuja correctamente el árbol binario que representa el montículo y el arreglo para cada paso del método Heapsort.</v>
      </c>
      <c r="I28" s="218">
        <f t="shared" si="0"/>
        <v>5</v>
      </c>
    </row>
    <row r="29" spans="1:9" ht="15.75" customHeight="1">
      <c r="A29" s="170">
        <v>26</v>
      </c>
      <c r="B29" s="171" t="s">
        <v>373</v>
      </c>
      <c r="C29" s="171" t="s">
        <v>374</v>
      </c>
      <c r="D29" s="171" t="s">
        <v>310</v>
      </c>
      <c r="E29" s="172">
        <v>5</v>
      </c>
      <c r="F29" s="217" t="str">
        <f>IF(E29="","",IF(OR(E29&gt;5,E29&lt;0),"CALIFICACIÓN NO VÁLIDA",IF(E29&gt;=4.5,RúbricaSeg7!$C$5,IF(E29&gt;=3.8,RúbricaSeg7!$D$5,IF(E29&gt;=3,RúbricaSeg7!$E$5,IF(E29&gt;=1,RúbricaSeg7!$F$5,RúbricaSeg7!$G$5))))))</f>
        <v>Dibuja correctamente el árbol binario que representa el montículo y el arreglo para cada paso del método Build-Max-Heap.</v>
      </c>
      <c r="G29" s="219">
        <v>5</v>
      </c>
      <c r="H29" s="217" t="str">
        <f>IF(G29="","",IF(OR(G29&gt;5,G29&lt;0),"CALIFICACIÓN NO VÁLIDA",IF(G29&gt;=4.5,RúbricaSeg7!$C$6,IF(G29&gt;=3.8,RúbricaSeg7!$D$6,IF(G29&gt;=3,RúbricaSeg7!$E$6,IF(G29&gt;=1,RúbricaSeg7!$F$6,RúbricaSeg7!$G$6))))))</f>
        <v>Dibuja correctamente el árbol binario que representa el montículo y el arreglo para cada paso del método Heapsort.</v>
      </c>
      <c r="I29" s="218">
        <f t="shared" si="0"/>
        <v>5</v>
      </c>
    </row>
    <row r="30" spans="1:9" ht="15.75" customHeight="1">
      <c r="E30" s="109"/>
      <c r="F30" s="109"/>
      <c r="G30" s="109"/>
      <c r="H30" s="109"/>
    </row>
  </sheetData>
  <mergeCells count="6">
    <mergeCell ref="E1:F1"/>
    <mergeCell ref="G1:H1"/>
    <mergeCell ref="E2:F2"/>
    <mergeCell ref="G2:H2"/>
    <mergeCell ref="E3:F3"/>
    <mergeCell ref="G3:H3"/>
  </mergeCells>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ummaryRight="0"/>
  </sheetPr>
  <dimension ref="A1:M8"/>
  <sheetViews>
    <sheetView workbookViewId="0"/>
  </sheetViews>
  <sheetFormatPr baseColWidth="10" defaultColWidth="14.44140625" defaultRowHeight="15.75" customHeight="1"/>
  <cols>
    <col min="3" max="3" width="35.6640625" customWidth="1"/>
    <col min="4" max="4" width="24.33203125" customWidth="1"/>
    <col min="5" max="5" width="23.44140625" customWidth="1"/>
    <col min="6" max="6" width="23" customWidth="1"/>
    <col min="7" max="7" width="25.33203125" customWidth="1"/>
    <col min="8" max="8" width="21" customWidth="1"/>
  </cols>
  <sheetData>
    <row r="1" spans="1:13" ht="15.75" customHeight="1">
      <c r="A1" s="179"/>
      <c r="B1" s="193"/>
      <c r="C1" s="193"/>
      <c r="D1" s="193"/>
      <c r="E1" s="193"/>
      <c r="F1" s="193"/>
      <c r="G1" s="193"/>
      <c r="H1" s="26"/>
      <c r="I1" s="162"/>
      <c r="J1" s="162"/>
      <c r="K1" s="162"/>
      <c r="L1" s="162"/>
      <c r="M1" s="162"/>
    </row>
    <row r="2" spans="1:13" ht="15.75" customHeight="1">
      <c r="A2" s="179"/>
      <c r="B2" s="191" t="s">
        <v>286</v>
      </c>
      <c r="C2" s="191" t="s">
        <v>287</v>
      </c>
      <c r="D2" s="191" t="s">
        <v>288</v>
      </c>
      <c r="E2" s="191" t="s">
        <v>289</v>
      </c>
      <c r="F2" s="191" t="s">
        <v>290</v>
      </c>
      <c r="G2" s="191" t="s">
        <v>291</v>
      </c>
      <c r="H2" s="26"/>
      <c r="I2" s="162"/>
      <c r="J2" s="162"/>
      <c r="K2" s="162"/>
      <c r="L2" s="162"/>
      <c r="M2" s="162"/>
    </row>
    <row r="3" spans="1:13" ht="15.75" customHeight="1">
      <c r="A3" s="179"/>
      <c r="B3" s="191" t="s">
        <v>292</v>
      </c>
      <c r="C3" s="191" t="s">
        <v>293</v>
      </c>
      <c r="D3" s="191" t="s">
        <v>294</v>
      </c>
      <c r="E3" s="191" t="s">
        <v>295</v>
      </c>
      <c r="F3" s="191" t="s">
        <v>296</v>
      </c>
      <c r="G3" s="191" t="s">
        <v>297</v>
      </c>
      <c r="H3" s="26"/>
      <c r="I3" s="162"/>
      <c r="J3" s="162"/>
      <c r="K3" s="162"/>
      <c r="L3" s="162"/>
      <c r="M3" s="162"/>
    </row>
    <row r="4" spans="1:13" ht="15.75" customHeight="1">
      <c r="A4" s="179"/>
      <c r="B4" s="191" t="s">
        <v>298</v>
      </c>
      <c r="C4" s="193"/>
      <c r="D4" s="193"/>
      <c r="E4" s="193"/>
      <c r="F4" s="193"/>
      <c r="G4" s="193"/>
      <c r="H4" s="26"/>
      <c r="I4" s="162"/>
      <c r="J4" s="162"/>
      <c r="K4" s="162"/>
      <c r="L4" s="162"/>
      <c r="M4" s="162"/>
    </row>
    <row r="5" spans="1:13" ht="15.75" customHeight="1">
      <c r="A5" s="179"/>
      <c r="B5" s="220" t="s">
        <v>401</v>
      </c>
      <c r="C5" s="221" t="s">
        <v>402</v>
      </c>
      <c r="D5" s="193" t="s">
        <v>403</v>
      </c>
      <c r="E5" s="193" t="s">
        <v>404</v>
      </c>
      <c r="F5" s="193" t="s">
        <v>405</v>
      </c>
      <c r="G5" s="221" t="s">
        <v>406</v>
      </c>
      <c r="H5" s="26"/>
      <c r="I5" s="162"/>
      <c r="J5" s="162"/>
      <c r="K5" s="162"/>
      <c r="L5" s="162"/>
      <c r="M5" s="162"/>
    </row>
    <row r="6" spans="1:13" ht="15.75" customHeight="1">
      <c r="A6" s="179"/>
      <c r="B6" s="179"/>
      <c r="C6" s="179"/>
      <c r="D6" s="179"/>
      <c r="E6" s="179"/>
      <c r="F6" s="179"/>
      <c r="G6" s="179"/>
      <c r="H6" s="26"/>
      <c r="I6" s="162"/>
      <c r="J6" s="162"/>
      <c r="K6" s="162"/>
      <c r="L6" s="162"/>
      <c r="M6" s="162"/>
    </row>
    <row r="7" spans="1:13" ht="15.75" customHeight="1">
      <c r="A7" s="26"/>
      <c r="B7" s="192"/>
      <c r="C7" s="193"/>
      <c r="D7" s="193"/>
      <c r="E7" s="193"/>
      <c r="F7" s="193"/>
      <c r="G7" s="193"/>
      <c r="H7" s="26"/>
      <c r="I7" s="162"/>
      <c r="J7" s="162"/>
      <c r="K7" s="162"/>
      <c r="L7" s="162"/>
      <c r="M7" s="162"/>
    </row>
    <row r="8" spans="1:13" ht="15.75" customHeight="1">
      <c r="A8" s="162"/>
      <c r="B8" s="162"/>
      <c r="C8" s="162"/>
      <c r="D8" s="162"/>
      <c r="E8" s="162"/>
      <c r="F8" s="162"/>
      <c r="G8" s="162"/>
      <c r="H8" s="162"/>
      <c r="I8" s="162"/>
      <c r="J8" s="162"/>
      <c r="K8" s="162"/>
      <c r="L8" s="162"/>
      <c r="M8" s="16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T24"/>
  <sheetViews>
    <sheetView workbookViewId="0">
      <pane xSplit="4" ySplit="1" topLeftCell="E2" activePane="bottomRight" state="frozen"/>
      <selection pane="topRight" activeCell="E1" sqref="E1"/>
      <selection pane="bottomLeft" activeCell="A2" sqref="A2"/>
      <selection pane="bottomRight" activeCell="E2" sqref="E2"/>
    </sheetView>
  </sheetViews>
  <sheetFormatPr baseColWidth="10" defaultColWidth="14.44140625" defaultRowHeight="15.75" customHeight="1"/>
  <cols>
    <col min="1" max="1" width="4.5546875" customWidth="1"/>
    <col min="3" max="3" width="29.44140625" hidden="1" customWidth="1"/>
    <col min="4" max="4" width="21.5546875" hidden="1" customWidth="1"/>
    <col min="6" max="7" width="14.44140625" hidden="1"/>
    <col min="9" max="9" width="14.44140625" hidden="1"/>
    <col min="11" max="11" width="14.44140625" hidden="1"/>
    <col min="13" max="13" width="14.44140625" hidden="1"/>
    <col min="15" max="15" width="14.44140625" hidden="1"/>
  </cols>
  <sheetData>
    <row r="1" spans="1:20" ht="15.75" customHeight="1">
      <c r="A1" s="18" t="s">
        <v>46</v>
      </c>
      <c r="B1" s="18" t="s">
        <v>47</v>
      </c>
      <c r="C1" s="18" t="s">
        <v>48</v>
      </c>
      <c r="D1" s="18" t="s">
        <v>49</v>
      </c>
      <c r="E1" s="19" t="s">
        <v>121</v>
      </c>
      <c r="F1" s="19" t="s">
        <v>122</v>
      </c>
      <c r="G1" s="20" t="s">
        <v>123</v>
      </c>
      <c r="H1" s="20" t="s">
        <v>124</v>
      </c>
      <c r="I1" s="20" t="s">
        <v>125</v>
      </c>
      <c r="J1" s="20" t="s">
        <v>126</v>
      </c>
      <c r="K1" s="20" t="s">
        <v>127</v>
      </c>
      <c r="L1" s="20" t="s">
        <v>128</v>
      </c>
      <c r="M1" s="20" t="s">
        <v>129</v>
      </c>
      <c r="N1" s="20" t="s">
        <v>130</v>
      </c>
      <c r="O1" s="20" t="s">
        <v>131</v>
      </c>
      <c r="P1" s="20" t="s">
        <v>132</v>
      </c>
      <c r="Q1" s="21" t="s">
        <v>133</v>
      </c>
      <c r="R1" s="21" t="s">
        <v>134</v>
      </c>
      <c r="S1" s="21" t="s">
        <v>135</v>
      </c>
      <c r="T1" s="21" t="s">
        <v>136</v>
      </c>
    </row>
    <row r="2" spans="1:20">
      <c r="A2" s="22">
        <v>1</v>
      </c>
      <c r="B2" s="23" t="s">
        <v>54</v>
      </c>
      <c r="C2" s="23" t="s">
        <v>55</v>
      </c>
      <c r="D2" s="23" t="s">
        <v>56</v>
      </c>
      <c r="E2" s="16">
        <f t="shared" ref="E2:E24" si="0">AVERAGE(H2:T2)</f>
        <v>3.5974285714285719</v>
      </c>
      <c r="F2" s="24"/>
      <c r="G2" s="24"/>
      <c r="H2" s="16">
        <f>EvalSeg2!L4</f>
        <v>4.5500000000000007</v>
      </c>
      <c r="I2" s="4"/>
      <c r="J2" s="16">
        <f>EvalSeg4!M4</f>
        <v>4.8319999999999999</v>
      </c>
      <c r="K2" s="4"/>
      <c r="L2" s="16">
        <f>EvalSeg6!F4</f>
        <v>5</v>
      </c>
      <c r="M2" s="4"/>
      <c r="N2" s="16">
        <f>EvalSeg8!O4</f>
        <v>5</v>
      </c>
      <c r="O2" s="4"/>
      <c r="P2" s="16">
        <f>EvalSeg10!O3</f>
        <v>5</v>
      </c>
      <c r="Q2" s="16">
        <f>EvalSeg12!U5</f>
        <v>0</v>
      </c>
      <c r="R2" s="4">
        <f>EvalSeg14!Y3</f>
        <v>0.8</v>
      </c>
      <c r="S2" s="4"/>
      <c r="T2" s="4"/>
    </row>
    <row r="3" spans="1:20">
      <c r="A3" s="22">
        <v>2</v>
      </c>
      <c r="B3" s="23" t="s">
        <v>57</v>
      </c>
      <c r="C3" s="23" t="s">
        <v>58</v>
      </c>
      <c r="D3" s="23" t="s">
        <v>59</v>
      </c>
      <c r="E3" s="16">
        <f t="shared" si="0"/>
        <v>4.9392857142857149</v>
      </c>
      <c r="F3" s="24"/>
      <c r="G3" s="24"/>
      <c r="H3" s="16">
        <f>EvalSeg2!L5</f>
        <v>4.875</v>
      </c>
      <c r="I3" s="4"/>
      <c r="J3" s="16">
        <f>EvalSeg4!M5</f>
        <v>4.7</v>
      </c>
      <c r="K3" s="4"/>
      <c r="L3" s="16">
        <f>EvalSeg6!F5</f>
        <v>5</v>
      </c>
      <c r="M3" s="4"/>
      <c r="N3" s="16">
        <f>EvalSeg8!O5</f>
        <v>5</v>
      </c>
      <c r="O3" s="4"/>
      <c r="P3" s="16">
        <f>EvalSeg10!O4</f>
        <v>5</v>
      </c>
      <c r="Q3" s="16">
        <f>EvalSeg12!U6</f>
        <v>5</v>
      </c>
      <c r="R3" s="4">
        <f>EvalSeg14!Y4</f>
        <v>5</v>
      </c>
      <c r="S3" s="4"/>
      <c r="T3" s="4"/>
    </row>
    <row r="4" spans="1:20">
      <c r="A4" s="22">
        <v>3</v>
      </c>
      <c r="B4" s="23" t="s">
        <v>60</v>
      </c>
      <c r="C4" s="23" t="s">
        <v>61</v>
      </c>
      <c r="D4" s="23" t="s">
        <v>62</v>
      </c>
      <c r="E4" s="16">
        <f t="shared" si="0"/>
        <v>2.9685714285714289</v>
      </c>
      <c r="F4" s="24"/>
      <c r="G4" s="24"/>
      <c r="H4" s="16">
        <f>EvalSeg2!L6</f>
        <v>3.7500000000000004</v>
      </c>
      <c r="I4" s="4"/>
      <c r="J4" s="16">
        <f>EvalSeg4!M6</f>
        <v>3.2899999999999996</v>
      </c>
      <c r="K4" s="4"/>
      <c r="L4" s="16">
        <f>EvalSeg6!F6</f>
        <v>5</v>
      </c>
      <c r="M4" s="4"/>
      <c r="N4" s="16">
        <f>EvalSeg8!O6</f>
        <v>0</v>
      </c>
      <c r="O4" s="4"/>
      <c r="P4" s="16">
        <f>EvalSeg10!O5</f>
        <v>5</v>
      </c>
      <c r="Q4" s="16">
        <f>EvalSeg12!U7</f>
        <v>3.74</v>
      </c>
      <c r="R4" s="4">
        <f>EvalSeg14!Y5</f>
        <v>0</v>
      </c>
      <c r="S4" s="4"/>
      <c r="T4" s="4"/>
    </row>
    <row r="5" spans="1:20">
      <c r="A5" s="22">
        <v>4</v>
      </c>
      <c r="B5" s="23" t="s">
        <v>63</v>
      </c>
      <c r="C5" s="23" t="s">
        <v>64</v>
      </c>
      <c r="D5" s="23" t="s">
        <v>65</v>
      </c>
      <c r="E5" s="16">
        <f t="shared" si="0"/>
        <v>4.8321428571428573</v>
      </c>
      <c r="F5" s="24"/>
      <c r="G5" s="24"/>
      <c r="H5" s="16">
        <f>EvalSeg2!L7</f>
        <v>4.3499999999999996</v>
      </c>
      <c r="I5" s="4"/>
      <c r="J5" s="16">
        <f>EvalSeg4!M7</f>
        <v>4.53</v>
      </c>
      <c r="K5" s="4"/>
      <c r="L5" s="16">
        <f>EvalSeg6!F7</f>
        <v>5</v>
      </c>
      <c r="M5" s="4"/>
      <c r="N5" s="16">
        <f>EvalSeg8!O7</f>
        <v>5</v>
      </c>
      <c r="O5" s="4"/>
      <c r="P5" s="16">
        <f>EvalSeg10!O6</f>
        <v>5</v>
      </c>
      <c r="Q5" s="16">
        <f>EvalSeg12!U8</f>
        <v>4.9450000000000003</v>
      </c>
      <c r="R5" s="4">
        <f>EvalSeg14!Y6</f>
        <v>5</v>
      </c>
      <c r="S5" s="4"/>
      <c r="T5" s="4"/>
    </row>
    <row r="6" spans="1:20">
      <c r="A6" s="22">
        <v>5</v>
      </c>
      <c r="B6" s="23" t="s">
        <v>66</v>
      </c>
      <c r="C6" s="23" t="s">
        <v>67</v>
      </c>
      <c r="D6" s="23" t="s">
        <v>68</v>
      </c>
      <c r="E6" s="16">
        <f t="shared" si="0"/>
        <v>4.9342857142857142</v>
      </c>
      <c r="F6" s="24"/>
      <c r="G6" s="24"/>
      <c r="H6" s="16">
        <f>EvalSeg2!L8</f>
        <v>4.8000000000000007</v>
      </c>
      <c r="I6" s="4"/>
      <c r="J6" s="16">
        <f>EvalSeg4!M8</f>
        <v>4.8499999999999996</v>
      </c>
      <c r="K6" s="4"/>
      <c r="L6" s="16">
        <f>EvalSeg6!F8</f>
        <v>5</v>
      </c>
      <c r="M6" s="4"/>
      <c r="N6" s="16">
        <f>EvalSeg8!O8</f>
        <v>5</v>
      </c>
      <c r="O6" s="4"/>
      <c r="P6" s="16">
        <f>EvalSeg10!O7</f>
        <v>5</v>
      </c>
      <c r="Q6" s="16">
        <f>EvalSeg12!U9</f>
        <v>4.8899999999999997</v>
      </c>
      <c r="R6" s="4">
        <f>EvalSeg14!Y7</f>
        <v>5</v>
      </c>
      <c r="S6" s="4"/>
      <c r="T6" s="4"/>
    </row>
    <row r="7" spans="1:20">
      <c r="A7" s="22">
        <v>6</v>
      </c>
      <c r="B7" s="23" t="s">
        <v>69</v>
      </c>
      <c r="C7" s="23" t="s">
        <v>70</v>
      </c>
      <c r="D7" s="23" t="s">
        <v>71</v>
      </c>
      <c r="E7" s="16">
        <f t="shared" si="0"/>
        <v>4.79</v>
      </c>
      <c r="F7" s="24"/>
      <c r="G7" s="24"/>
      <c r="H7" s="16">
        <f>EvalSeg2!L9</f>
        <v>4.45</v>
      </c>
      <c r="I7" s="4"/>
      <c r="J7" s="16">
        <f>EvalSeg4!M9</f>
        <v>4.1899999999999995</v>
      </c>
      <c r="K7" s="4"/>
      <c r="L7" s="16">
        <f>EvalSeg6!F9</f>
        <v>5</v>
      </c>
      <c r="M7" s="4"/>
      <c r="N7" s="16">
        <f>EvalSeg8!O9</f>
        <v>5</v>
      </c>
      <c r="O7" s="4"/>
      <c r="P7" s="16">
        <f>EvalSeg10!O8</f>
        <v>5</v>
      </c>
      <c r="Q7" s="16">
        <f>EvalSeg12!U10</f>
        <v>4.8899999999999997</v>
      </c>
      <c r="R7" s="4">
        <f>EvalSeg14!Y8</f>
        <v>5</v>
      </c>
      <c r="S7" s="4"/>
      <c r="T7" s="4"/>
    </row>
    <row r="8" spans="1:20">
      <c r="A8" s="22">
        <v>7</v>
      </c>
      <c r="B8" s="23" t="s">
        <v>28</v>
      </c>
      <c r="C8" s="23" t="s">
        <v>72</v>
      </c>
      <c r="D8" s="23" t="s">
        <v>73</v>
      </c>
      <c r="E8" s="16">
        <f t="shared" si="0"/>
        <v>4.8314285714285718</v>
      </c>
      <c r="F8" s="24"/>
      <c r="G8" s="24"/>
      <c r="H8" s="16">
        <f>EvalSeg2!L10</f>
        <v>4.5500000000000007</v>
      </c>
      <c r="I8" s="4"/>
      <c r="J8" s="16">
        <f>EvalSeg4!M10</f>
        <v>4.58</v>
      </c>
      <c r="K8" s="4"/>
      <c r="L8" s="16">
        <f>EvalSeg6!F10</f>
        <v>5</v>
      </c>
      <c r="M8" s="4"/>
      <c r="N8" s="16">
        <f>EvalSeg8!O10</f>
        <v>5</v>
      </c>
      <c r="O8" s="4"/>
      <c r="P8" s="16">
        <f>EvalSeg10!O9</f>
        <v>5</v>
      </c>
      <c r="Q8" s="16">
        <f>EvalSeg12!U11</f>
        <v>4.6899999999999995</v>
      </c>
      <c r="R8" s="4">
        <f>EvalSeg14!Y9</f>
        <v>5</v>
      </c>
      <c r="S8" s="4"/>
      <c r="T8" s="4"/>
    </row>
    <row r="9" spans="1:20">
      <c r="A9" s="22">
        <v>8</v>
      </c>
      <c r="B9" s="23" t="s">
        <v>74</v>
      </c>
      <c r="C9" s="23" t="s">
        <v>75</v>
      </c>
      <c r="D9" s="23" t="s">
        <v>76</v>
      </c>
      <c r="E9" s="16">
        <f t="shared" si="0"/>
        <v>4.7685714285714287</v>
      </c>
      <c r="F9" s="24"/>
      <c r="G9" s="24"/>
      <c r="H9" s="16">
        <f>EvalSeg2!L11</f>
        <v>4.3000000000000007</v>
      </c>
      <c r="I9" s="4"/>
      <c r="J9" s="16">
        <f>EvalSeg4!M11</f>
        <v>4.1899999999999995</v>
      </c>
      <c r="K9" s="4"/>
      <c r="L9" s="16">
        <f>EvalSeg6!F11</f>
        <v>5</v>
      </c>
      <c r="M9" s="4"/>
      <c r="N9" s="16">
        <f>EvalSeg8!O11</f>
        <v>5</v>
      </c>
      <c r="O9" s="4"/>
      <c r="P9" s="16">
        <f>EvalSeg10!O10</f>
        <v>5</v>
      </c>
      <c r="Q9" s="16">
        <f>EvalSeg12!U12</f>
        <v>4.8899999999999997</v>
      </c>
      <c r="R9" s="4">
        <f>EvalSeg14!Y10</f>
        <v>5</v>
      </c>
      <c r="S9" s="4"/>
      <c r="T9" s="4"/>
    </row>
    <row r="10" spans="1:20">
      <c r="A10" s="22">
        <v>9</v>
      </c>
      <c r="B10" s="23" t="s">
        <v>77</v>
      </c>
      <c r="C10" s="23" t="s">
        <v>78</v>
      </c>
      <c r="D10" s="23" t="s">
        <v>79</v>
      </c>
      <c r="E10" s="16">
        <f t="shared" si="0"/>
        <v>4.7067142857142859</v>
      </c>
      <c r="F10" s="24"/>
      <c r="G10" s="24"/>
      <c r="H10" s="16">
        <f>EvalSeg2!L12</f>
        <v>4.2249999999999996</v>
      </c>
      <c r="I10" s="4"/>
      <c r="J10" s="16">
        <f>EvalSeg4!M12</f>
        <v>4.8319999999999999</v>
      </c>
      <c r="K10" s="4"/>
      <c r="L10" s="16">
        <f>EvalSeg6!F12</f>
        <v>5</v>
      </c>
      <c r="M10" s="4"/>
      <c r="N10" s="16">
        <f>EvalSeg8!O12</f>
        <v>5</v>
      </c>
      <c r="O10" s="4"/>
      <c r="P10" s="16">
        <f>EvalSeg10!O11</f>
        <v>5</v>
      </c>
      <c r="Q10" s="16">
        <f>EvalSeg12!U13</f>
        <v>3.8899999999999997</v>
      </c>
      <c r="R10" s="4">
        <f>EvalSeg14!Y11</f>
        <v>5</v>
      </c>
      <c r="S10" s="4"/>
      <c r="T10" s="4"/>
    </row>
    <row r="11" spans="1:20">
      <c r="A11" s="22">
        <v>10</v>
      </c>
      <c r="B11" s="23" t="s">
        <v>80</v>
      </c>
      <c r="C11" s="23" t="s">
        <v>81</v>
      </c>
      <c r="D11" s="23" t="s">
        <v>82</v>
      </c>
      <c r="E11" s="16">
        <f t="shared" si="0"/>
        <v>4.9271428571428562</v>
      </c>
      <c r="F11" s="24"/>
      <c r="G11" s="24"/>
      <c r="H11" s="16">
        <f>EvalSeg2!L13</f>
        <v>4.9749999999999996</v>
      </c>
      <c r="I11" s="4"/>
      <c r="J11" s="16">
        <f>EvalSeg4!M13</f>
        <v>4.5699999999999994</v>
      </c>
      <c r="K11" s="4"/>
      <c r="L11" s="16">
        <f>EvalSeg6!F13</f>
        <v>5</v>
      </c>
      <c r="M11" s="4"/>
      <c r="N11" s="16">
        <f>EvalSeg8!O13</f>
        <v>5</v>
      </c>
      <c r="O11" s="4"/>
      <c r="P11" s="16">
        <f>EvalSeg10!O12</f>
        <v>5</v>
      </c>
      <c r="Q11" s="16">
        <f>EvalSeg12!U14</f>
        <v>4.9450000000000003</v>
      </c>
      <c r="R11" s="4">
        <f>EvalSeg14!Y12</f>
        <v>5</v>
      </c>
      <c r="S11" s="4"/>
      <c r="T11" s="4"/>
    </row>
    <row r="12" spans="1:20">
      <c r="A12" s="22">
        <v>11</v>
      </c>
      <c r="B12" s="23" t="s">
        <v>83</v>
      </c>
      <c r="C12" s="23" t="s">
        <v>84</v>
      </c>
      <c r="D12" s="23" t="s">
        <v>85</v>
      </c>
      <c r="E12" s="16">
        <f t="shared" si="0"/>
        <v>4.4482857142857144</v>
      </c>
      <c r="F12" s="24"/>
      <c r="G12" s="24"/>
      <c r="H12" s="16">
        <f>EvalSeg2!L14</f>
        <v>4.1500000000000004</v>
      </c>
      <c r="I12" s="4"/>
      <c r="J12" s="16">
        <f>EvalSeg4!M14</f>
        <v>4.3180000000000005</v>
      </c>
      <c r="K12" s="4"/>
      <c r="L12" s="16">
        <f>EvalSeg6!F14</f>
        <v>3</v>
      </c>
      <c r="M12" s="4"/>
      <c r="N12" s="16">
        <f>EvalSeg8!O14</f>
        <v>5</v>
      </c>
      <c r="O12" s="4"/>
      <c r="P12" s="16">
        <f>EvalSeg10!O13</f>
        <v>5</v>
      </c>
      <c r="Q12" s="16">
        <f>EvalSeg12!U15</f>
        <v>4.67</v>
      </c>
      <c r="R12" s="4">
        <f>EvalSeg14!Y13</f>
        <v>5</v>
      </c>
      <c r="S12" s="4"/>
      <c r="T12" s="4"/>
    </row>
    <row r="13" spans="1:20">
      <c r="A13" s="22">
        <v>12</v>
      </c>
      <c r="B13" s="23" t="s">
        <v>86</v>
      </c>
      <c r="C13" s="23" t="s">
        <v>87</v>
      </c>
      <c r="D13" s="23" t="s">
        <v>88</v>
      </c>
      <c r="E13" s="16">
        <f t="shared" si="0"/>
        <v>4.7042857142857146</v>
      </c>
      <c r="F13" s="24"/>
      <c r="G13" s="24"/>
      <c r="H13" s="16">
        <f>EvalSeg2!L15</f>
        <v>3.85</v>
      </c>
      <c r="I13" s="4"/>
      <c r="J13" s="16">
        <f>EvalSeg4!M15</f>
        <v>4.1899999999999995</v>
      </c>
      <c r="K13" s="4"/>
      <c r="L13" s="16">
        <f>EvalSeg6!F15</f>
        <v>5</v>
      </c>
      <c r="M13" s="4"/>
      <c r="N13" s="16">
        <f>EvalSeg8!O15</f>
        <v>5</v>
      </c>
      <c r="O13" s="4"/>
      <c r="P13" s="16">
        <f>EvalSeg10!O14</f>
        <v>5</v>
      </c>
      <c r="Q13" s="16">
        <f>EvalSeg12!U16</f>
        <v>4.8899999999999997</v>
      </c>
      <c r="R13" s="4">
        <f>EvalSeg14!Y14</f>
        <v>5</v>
      </c>
      <c r="S13" s="4"/>
      <c r="T13" s="4"/>
    </row>
    <row r="14" spans="1:20">
      <c r="A14" s="22">
        <v>13</v>
      </c>
      <c r="B14" s="23" t="s">
        <v>89</v>
      </c>
      <c r="C14" s="23" t="s">
        <v>90</v>
      </c>
      <c r="D14" s="23" t="s">
        <v>91</v>
      </c>
      <c r="E14" s="16">
        <f t="shared" si="0"/>
        <v>4.7421428571428574</v>
      </c>
      <c r="F14" s="24"/>
      <c r="G14" s="24"/>
      <c r="H14" s="16">
        <f>EvalSeg2!L16</f>
        <v>4.5250000000000004</v>
      </c>
      <c r="I14" s="4"/>
      <c r="J14" s="16">
        <f>EvalSeg4!M16</f>
        <v>3.7800000000000002</v>
      </c>
      <c r="K14" s="4"/>
      <c r="L14" s="16">
        <f>EvalSeg6!F16</f>
        <v>5</v>
      </c>
      <c r="M14" s="4"/>
      <c r="N14" s="16">
        <f>EvalSeg8!O16</f>
        <v>5</v>
      </c>
      <c r="O14" s="4"/>
      <c r="P14" s="16">
        <f>EvalSeg10!O15</f>
        <v>5</v>
      </c>
      <c r="Q14" s="16">
        <f>EvalSeg12!U17</f>
        <v>4.8899999999999997</v>
      </c>
      <c r="R14" s="4">
        <f>EvalSeg14!Y15</f>
        <v>5</v>
      </c>
      <c r="S14" s="4"/>
      <c r="T14" s="4"/>
    </row>
    <row r="15" spans="1:20">
      <c r="A15" s="22">
        <v>14</v>
      </c>
      <c r="B15" s="23" t="s">
        <v>92</v>
      </c>
      <c r="C15" s="23" t="s">
        <v>93</v>
      </c>
      <c r="D15" s="23" t="s">
        <v>94</v>
      </c>
      <c r="E15" s="16">
        <f t="shared" si="0"/>
        <v>4.0114285714285716</v>
      </c>
      <c r="F15" s="24"/>
      <c r="G15" s="24"/>
      <c r="H15" s="16">
        <f>EvalSeg2!L17</f>
        <v>4.25</v>
      </c>
      <c r="I15" s="4"/>
      <c r="J15" s="16">
        <f>EvalSeg4!M17</f>
        <v>0.55000000000000004</v>
      </c>
      <c r="K15" s="4"/>
      <c r="L15" s="16">
        <f>EvalSeg6!F17</f>
        <v>5</v>
      </c>
      <c r="M15" s="4"/>
      <c r="N15" s="16">
        <f>EvalSeg8!O17</f>
        <v>5</v>
      </c>
      <c r="O15" s="4"/>
      <c r="P15" s="16">
        <f>EvalSeg10!O16</f>
        <v>4.5999999999999996</v>
      </c>
      <c r="Q15" s="16">
        <f>EvalSeg12!U18</f>
        <v>3.68</v>
      </c>
      <c r="R15" s="4">
        <f>EvalSeg14!Y16</f>
        <v>5</v>
      </c>
      <c r="S15" s="4"/>
      <c r="T15" s="4"/>
    </row>
    <row r="16" spans="1:20">
      <c r="A16" s="22">
        <v>15</v>
      </c>
      <c r="B16" s="23" t="s">
        <v>95</v>
      </c>
      <c r="C16" s="23" t="s">
        <v>96</v>
      </c>
      <c r="D16" s="23" t="s">
        <v>97</v>
      </c>
      <c r="E16" s="16">
        <f t="shared" si="0"/>
        <v>4.6214285714285719</v>
      </c>
      <c r="F16" s="24"/>
      <c r="G16" s="24"/>
      <c r="H16" s="16">
        <f>EvalSeg2!L18</f>
        <v>4.5250000000000004</v>
      </c>
      <c r="I16" s="4"/>
      <c r="J16" s="16">
        <f>EvalSeg4!M18</f>
        <v>3.7800000000000002</v>
      </c>
      <c r="K16" s="4"/>
      <c r="L16" s="16">
        <f>EvalSeg6!F18</f>
        <v>5</v>
      </c>
      <c r="M16" s="4"/>
      <c r="N16" s="16">
        <f>EvalSeg8!O18</f>
        <v>5</v>
      </c>
      <c r="O16" s="4"/>
      <c r="P16" s="16">
        <f>EvalSeg10!O17</f>
        <v>4.5</v>
      </c>
      <c r="Q16" s="16">
        <f>EvalSeg12!U19</f>
        <v>4.5449999999999999</v>
      </c>
      <c r="R16" s="4">
        <f>EvalSeg14!Y17</f>
        <v>5</v>
      </c>
      <c r="S16" s="4"/>
      <c r="T16" s="4"/>
    </row>
    <row r="17" spans="1:20">
      <c r="A17" s="22">
        <v>16</v>
      </c>
      <c r="B17" s="23" t="s">
        <v>98</v>
      </c>
      <c r="C17" s="23" t="s">
        <v>99</v>
      </c>
      <c r="D17" s="23" t="s">
        <v>100</v>
      </c>
      <c r="E17" s="16">
        <f t="shared" si="0"/>
        <v>4.0514285714285716</v>
      </c>
      <c r="F17" s="24"/>
      <c r="G17" s="24"/>
      <c r="H17" s="16">
        <f>EvalSeg2!L19</f>
        <v>4.2249999999999996</v>
      </c>
      <c r="I17" s="4"/>
      <c r="J17" s="16">
        <f>EvalSeg4!M19</f>
        <v>4.1899999999999995</v>
      </c>
      <c r="K17" s="4"/>
      <c r="L17" s="16">
        <f>EvalSeg6!F19</f>
        <v>5</v>
      </c>
      <c r="M17" s="4"/>
      <c r="N17" s="16">
        <f>EvalSeg8!O19</f>
        <v>5</v>
      </c>
      <c r="O17" s="4"/>
      <c r="P17" s="16">
        <f>EvalSeg10!O18</f>
        <v>5</v>
      </c>
      <c r="Q17" s="16">
        <f>EvalSeg12!U20</f>
        <v>4.9450000000000003</v>
      </c>
      <c r="R17" s="4">
        <f>EvalSeg14!Y18</f>
        <v>0</v>
      </c>
      <c r="S17" s="4"/>
      <c r="T17" s="4"/>
    </row>
    <row r="18" spans="1:20">
      <c r="A18" s="22">
        <v>17</v>
      </c>
      <c r="B18" s="23" t="s">
        <v>101</v>
      </c>
      <c r="C18" s="23" t="s">
        <v>102</v>
      </c>
      <c r="D18" s="23" t="s">
        <v>103</v>
      </c>
      <c r="E18" s="16">
        <f t="shared" si="0"/>
        <v>4.8007142857142862</v>
      </c>
      <c r="F18" s="24"/>
      <c r="G18" s="24"/>
      <c r="H18" s="16">
        <f>EvalSeg2!L20</f>
        <v>4.5250000000000004</v>
      </c>
      <c r="I18" s="4"/>
      <c r="J18" s="16">
        <f>EvalSeg4!M20</f>
        <v>4.8499999999999996</v>
      </c>
      <c r="K18" s="4"/>
      <c r="L18" s="16">
        <f>EvalSeg6!F20</f>
        <v>5</v>
      </c>
      <c r="M18" s="4"/>
      <c r="N18" s="16">
        <f>EvalSeg8!O20</f>
        <v>5</v>
      </c>
      <c r="O18" s="4"/>
      <c r="P18" s="16">
        <f>EvalSeg10!O19</f>
        <v>5</v>
      </c>
      <c r="Q18" s="16">
        <f>EvalSeg12!U21</f>
        <v>4.2299999999999995</v>
      </c>
      <c r="R18" s="4">
        <f>EvalSeg14!Y19</f>
        <v>5</v>
      </c>
      <c r="S18" s="4"/>
      <c r="T18" s="4"/>
    </row>
    <row r="19" spans="1:20">
      <c r="A19" s="22">
        <v>18</v>
      </c>
      <c r="B19" s="23" t="s">
        <v>104</v>
      </c>
      <c r="C19" s="23" t="s">
        <v>105</v>
      </c>
      <c r="D19" s="23" t="s">
        <v>106</v>
      </c>
      <c r="E19" s="16">
        <f t="shared" si="0"/>
        <v>4.9242857142857144</v>
      </c>
      <c r="F19" s="24"/>
      <c r="G19" s="24"/>
      <c r="H19" s="16">
        <f>EvalSeg2!L21</f>
        <v>4.9550000000000001</v>
      </c>
      <c r="I19" s="4"/>
      <c r="J19" s="16">
        <f>EvalSeg4!M21</f>
        <v>4.5699999999999994</v>
      </c>
      <c r="K19" s="4"/>
      <c r="L19" s="16">
        <f>EvalSeg6!F21</f>
        <v>5</v>
      </c>
      <c r="M19" s="4"/>
      <c r="N19" s="16">
        <f>EvalSeg8!O21</f>
        <v>5</v>
      </c>
      <c r="O19" s="4"/>
      <c r="P19" s="16">
        <f>EvalSeg10!O20</f>
        <v>5</v>
      </c>
      <c r="Q19" s="16">
        <f>EvalSeg12!U22</f>
        <v>4.9450000000000003</v>
      </c>
      <c r="R19" s="4">
        <f>EvalSeg14!Y20</f>
        <v>5</v>
      </c>
      <c r="S19" s="4"/>
      <c r="T19" s="4"/>
    </row>
    <row r="20" spans="1:20">
      <c r="A20" s="22">
        <v>19</v>
      </c>
      <c r="B20" s="23" t="s">
        <v>107</v>
      </c>
      <c r="C20" s="23" t="s">
        <v>108</v>
      </c>
      <c r="D20" s="23" t="s">
        <v>109</v>
      </c>
      <c r="E20" s="16">
        <f t="shared" si="0"/>
        <v>4.8047142857142857</v>
      </c>
      <c r="F20" s="24"/>
      <c r="G20" s="24"/>
      <c r="H20" s="16">
        <f>EvalSeg2!L22</f>
        <v>4.4249999999999998</v>
      </c>
      <c r="I20" s="4"/>
      <c r="J20" s="16">
        <f>EvalSeg4!M22</f>
        <v>4.3180000000000005</v>
      </c>
      <c r="K20" s="4"/>
      <c r="L20" s="16">
        <f>EvalSeg6!F22</f>
        <v>5</v>
      </c>
      <c r="M20" s="4"/>
      <c r="N20" s="16">
        <f>EvalSeg8!O22</f>
        <v>5</v>
      </c>
      <c r="O20" s="4"/>
      <c r="P20" s="16">
        <f>EvalSeg10!O21</f>
        <v>5</v>
      </c>
      <c r="Q20" s="16">
        <f>EvalSeg12!U23</f>
        <v>4.8899999999999997</v>
      </c>
      <c r="R20" s="4">
        <f>EvalSeg14!Y21</f>
        <v>5</v>
      </c>
      <c r="S20" s="4"/>
      <c r="T20" s="4"/>
    </row>
    <row r="21" spans="1:20">
      <c r="A21" s="22">
        <v>20</v>
      </c>
      <c r="B21" s="23" t="s">
        <v>110</v>
      </c>
      <c r="C21" s="23" t="s">
        <v>111</v>
      </c>
      <c r="D21" s="23" t="s">
        <v>112</v>
      </c>
      <c r="E21" s="16">
        <f t="shared" si="0"/>
        <v>4.8449999999999998</v>
      </c>
      <c r="F21" s="24"/>
      <c r="G21" s="24"/>
      <c r="H21" s="16">
        <f>EvalSeg2!L23</f>
        <v>4.4450000000000003</v>
      </c>
      <c r="I21" s="4"/>
      <c r="J21" s="16">
        <f>EvalSeg4!M23</f>
        <v>4.58</v>
      </c>
      <c r="K21" s="4"/>
      <c r="L21" s="16">
        <f>EvalSeg6!F23</f>
        <v>5</v>
      </c>
      <c r="M21" s="4"/>
      <c r="N21" s="16">
        <f>EvalSeg8!O23</f>
        <v>5</v>
      </c>
      <c r="O21" s="4"/>
      <c r="P21" s="16">
        <f>EvalSeg10!O22</f>
        <v>5</v>
      </c>
      <c r="Q21" s="16">
        <f>EvalSeg12!U24</f>
        <v>4.8899999999999997</v>
      </c>
      <c r="R21" s="4">
        <f>EvalSeg14!Y22</f>
        <v>5</v>
      </c>
      <c r="S21" s="4"/>
      <c r="T21" s="4"/>
    </row>
    <row r="22" spans="1:20">
      <c r="A22" s="22">
        <v>21</v>
      </c>
      <c r="B22" s="23" t="s">
        <v>113</v>
      </c>
      <c r="C22" s="23" t="s">
        <v>114</v>
      </c>
      <c r="D22" s="23" t="s">
        <v>103</v>
      </c>
      <c r="E22" s="16">
        <f t="shared" si="0"/>
        <v>4.8735714285714291</v>
      </c>
      <c r="F22" s="24"/>
      <c r="G22" s="24"/>
      <c r="H22" s="16">
        <f>EvalSeg2!L24</f>
        <v>4.5</v>
      </c>
      <c r="I22" s="4"/>
      <c r="J22" s="16">
        <f>EvalSeg4!M24</f>
        <v>4.67</v>
      </c>
      <c r="K22" s="4"/>
      <c r="L22" s="16">
        <f>EvalSeg6!F24</f>
        <v>5</v>
      </c>
      <c r="M22" s="4"/>
      <c r="N22" s="16">
        <f>EvalSeg8!O24</f>
        <v>5</v>
      </c>
      <c r="O22" s="4"/>
      <c r="P22" s="16">
        <f>EvalSeg10!O23</f>
        <v>5</v>
      </c>
      <c r="Q22" s="16">
        <f>EvalSeg12!U25</f>
        <v>4.9450000000000003</v>
      </c>
      <c r="R22" s="4">
        <f>EvalSeg14!Y23</f>
        <v>5</v>
      </c>
      <c r="S22" s="4"/>
      <c r="T22" s="4"/>
    </row>
    <row r="23" spans="1:20">
      <c r="A23" s="22">
        <v>22</v>
      </c>
      <c r="B23" s="23" t="s">
        <v>115</v>
      </c>
      <c r="C23" s="23" t="s">
        <v>116</v>
      </c>
      <c r="D23" s="23" t="s">
        <v>117</v>
      </c>
      <c r="E23" s="16">
        <f t="shared" si="0"/>
        <v>0.79428571428571426</v>
      </c>
      <c r="F23" s="24"/>
      <c r="G23" s="24"/>
      <c r="H23" s="16">
        <f>EvalSeg2!L25</f>
        <v>0</v>
      </c>
      <c r="I23" s="4"/>
      <c r="J23" s="16">
        <f>EvalSeg4!M25</f>
        <v>0</v>
      </c>
      <c r="K23" s="4"/>
      <c r="L23" s="16">
        <f>EvalSeg6!F25</f>
        <v>5</v>
      </c>
      <c r="M23" s="4"/>
      <c r="N23" s="16">
        <f>EvalSeg8!O25</f>
        <v>0</v>
      </c>
      <c r="O23" s="4"/>
      <c r="P23" s="25">
        <v>0</v>
      </c>
      <c r="Q23" s="16">
        <f>EvalSeg12!U26</f>
        <v>0.55999999999999994</v>
      </c>
      <c r="R23" s="4">
        <f>EvalSeg14!Y24</f>
        <v>0</v>
      </c>
      <c r="S23" s="4"/>
      <c r="T23" s="4"/>
    </row>
    <row r="24" spans="1:20">
      <c r="A24" s="22">
        <v>23</v>
      </c>
      <c r="B24" s="23" t="s">
        <v>118</v>
      </c>
      <c r="C24" s="23" t="s">
        <v>119</v>
      </c>
      <c r="D24" s="23" t="s">
        <v>120</v>
      </c>
      <c r="E24" s="16">
        <f t="shared" si="0"/>
        <v>4.734285714285714</v>
      </c>
      <c r="F24" s="24"/>
      <c r="G24" s="24"/>
      <c r="H24" s="16">
        <f>EvalSeg2!L26</f>
        <v>3.8000000000000003</v>
      </c>
      <c r="I24" s="4"/>
      <c r="J24" s="16">
        <f>EvalSeg4!M26</f>
        <v>4.67</v>
      </c>
      <c r="K24" s="4"/>
      <c r="L24" s="16">
        <f>EvalSeg6!F26</f>
        <v>5</v>
      </c>
      <c r="M24" s="4"/>
      <c r="N24" s="16">
        <f>EvalSeg8!O26</f>
        <v>5</v>
      </c>
      <c r="O24" s="4"/>
      <c r="P24" s="16">
        <f>EvalSeg10!O25</f>
        <v>5</v>
      </c>
      <c r="Q24" s="16">
        <f>EvalSeg12!U27</f>
        <v>4.67</v>
      </c>
      <c r="R24" s="4">
        <f>EvalSeg14!Y25</f>
        <v>5</v>
      </c>
      <c r="S24" s="4"/>
      <c r="T24" s="4"/>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ummaryRight="0"/>
  </sheetPr>
  <dimension ref="A1:Q30"/>
  <sheetViews>
    <sheetView workbookViewId="0">
      <pane xSplit="4" ySplit="3" topLeftCell="E4" activePane="bottomRight" state="frozen"/>
      <selection pane="topRight" activeCell="E1" sqref="E1"/>
      <selection pane="bottomLeft" activeCell="A4" sqref="A4"/>
      <selection pane="bottomRight" activeCell="E4" sqref="E4"/>
    </sheetView>
  </sheetViews>
  <sheetFormatPr baseColWidth="10" defaultColWidth="14.44140625" defaultRowHeight="15.75" customHeight="1"/>
  <cols>
    <col min="1" max="1" width="5.5546875" customWidth="1"/>
    <col min="3" max="3" width="29.109375" customWidth="1"/>
    <col min="4" max="4" width="24.109375" customWidth="1"/>
  </cols>
  <sheetData>
    <row r="1" spans="1:17" ht="15.75" customHeight="1">
      <c r="A1" s="26"/>
      <c r="B1" s="26"/>
      <c r="C1" s="26"/>
      <c r="D1" s="26"/>
      <c r="E1" s="351" t="s">
        <v>244</v>
      </c>
      <c r="F1" s="324"/>
      <c r="G1" s="351" t="s">
        <v>245</v>
      </c>
      <c r="H1" s="324"/>
      <c r="I1" s="351" t="s">
        <v>246</v>
      </c>
      <c r="J1" s="324"/>
      <c r="K1" s="351" t="s">
        <v>247</v>
      </c>
      <c r="L1" s="324"/>
      <c r="M1" s="351" t="s">
        <v>248</v>
      </c>
      <c r="N1" s="324"/>
      <c r="O1" s="214"/>
    </row>
    <row r="2" spans="1:17" ht="15.75" customHeight="1">
      <c r="A2" s="26"/>
      <c r="B2" s="26"/>
      <c r="C2" s="26"/>
      <c r="D2" s="26"/>
      <c r="E2" s="355" t="str">
        <f>RúbricaSeg8!B5</f>
        <v>Salida Entregada vs Salida Esperada</v>
      </c>
      <c r="F2" s="324"/>
      <c r="G2" s="355" t="str">
        <f>RúbricaSeg8!B5</f>
        <v>Salida Entregada vs Salida Esperada</v>
      </c>
      <c r="H2" s="324"/>
      <c r="I2" s="355" t="str">
        <f>RúbricaSeg8!B5</f>
        <v>Salida Entregada vs Salida Esperada</v>
      </c>
      <c r="J2" s="324"/>
      <c r="K2" s="355" t="str">
        <f>RúbricaSeg8!B5</f>
        <v>Salida Entregada vs Salida Esperada</v>
      </c>
      <c r="L2" s="324"/>
      <c r="M2" s="355" t="str">
        <f>RúbricaSeg8!B5</f>
        <v>Salida Entregada vs Salida Esperada</v>
      </c>
      <c r="N2" s="324"/>
      <c r="O2" s="215" t="s">
        <v>141</v>
      </c>
      <c r="P2" s="222" t="s">
        <v>430</v>
      </c>
      <c r="Q2" s="215" t="s">
        <v>431</v>
      </c>
    </row>
    <row r="3" spans="1:17" ht="15.75" customHeight="1">
      <c r="A3" s="37" t="s">
        <v>46</v>
      </c>
      <c r="B3" s="37" t="s">
        <v>47</v>
      </c>
      <c r="C3" s="37" t="s">
        <v>48</v>
      </c>
      <c r="D3" s="37" t="s">
        <v>49</v>
      </c>
      <c r="E3" s="352">
        <v>0.2</v>
      </c>
      <c r="F3" s="324"/>
      <c r="G3" s="352">
        <v>0.2</v>
      </c>
      <c r="H3" s="324"/>
      <c r="I3" s="352">
        <v>0.2</v>
      </c>
      <c r="J3" s="324"/>
      <c r="K3" s="352">
        <v>0.2</v>
      </c>
      <c r="L3" s="324"/>
      <c r="M3" s="352">
        <v>0.2</v>
      </c>
      <c r="N3" s="324"/>
      <c r="O3" s="216">
        <f>SUM(E3:N3)</f>
        <v>1</v>
      </c>
    </row>
    <row r="4" spans="1:17" ht="15.75" customHeight="1">
      <c r="A4" s="170">
        <v>1</v>
      </c>
      <c r="B4" s="171" t="s">
        <v>305</v>
      </c>
      <c r="C4" s="171" t="s">
        <v>306</v>
      </c>
      <c r="D4" s="171" t="s">
        <v>307</v>
      </c>
      <c r="E4" s="129">
        <v>5</v>
      </c>
      <c r="F4" s="223" t="str">
        <f>IF(E4="","",IF(OR(E4&gt;5,E4&lt;0),"CALIFICACIÓN NO VÁLIDA",IF(E4&gt;=4.5,RúbricaSeg8!$C$5,IF(E4&gt;=3.8,RúbricaSeg8!$D$5,IF(E4&gt;=3,RúbricaSeg8!$E$5,IF(E4&gt;=1,RúbricaSeg8!$F$5,RúbricaSeg8!$G$5))))))</f>
        <v>Ante la entrada entregada, el programa retorna una salida que es igual al menos en un 90% de la salida (correcta) esperada (entre 90% y 100%).</v>
      </c>
      <c r="G4" s="129">
        <v>5</v>
      </c>
      <c r="H4" s="223" t="str">
        <f>IF(G4="","",IF(OR(G4&gt;5,G4&lt;0),"CALIFICACIÓN NO VÁLIDA",IF(G4&gt;=4.5,RúbricaSeg8!$C$5,IF(G4&gt;=3.8,RúbricaSeg8!$D$5,IF(G4&gt;=3,RúbricaSeg8!$E$5,IF(G4&gt;=1,RúbricaSeg8!$F$5,RúbricaSeg8!$G$5))))))</f>
        <v>Ante la entrada entregada, el programa retorna una salida que es igual al menos en un 90% de la salida (correcta) esperada (entre 90% y 100%).</v>
      </c>
      <c r="I4" s="129">
        <v>5</v>
      </c>
      <c r="J4" s="223" t="str">
        <f>IF(I4="","",IF(OR(I4&gt;5,I4&lt;0),"CALIFICACIÓN NO VÁLIDA",IF(I4&gt;=4.5,RúbricaSeg8!$C$5,IF(I4&gt;=3.8,RúbricaSeg8!$D$5,IF(I4&gt;=3,RúbricaSeg8!$E$5,IF(I4&gt;=1,RúbricaSeg8!$F$5,RúbricaSeg8!$G$5))))))</f>
        <v>Ante la entrada entregada, el programa retorna una salida que es igual al menos en un 90% de la salida (correcta) esperada (entre 90% y 100%).</v>
      </c>
      <c r="K4" s="129">
        <v>5</v>
      </c>
      <c r="L4" s="223" t="str">
        <f>IF(K4="","",IF(OR(K4&gt;5,K4&lt;0),"CALIFICACIÓN NO VÁLIDA",IF(K4&gt;=4.5,RúbricaSeg8!$C$5,IF(K4&gt;=3.8,RúbricaSeg8!$D$5,IF(K4&gt;=3,RúbricaSeg8!$E$5,IF(K4&gt;=1,RúbricaSeg8!$F$5,RúbricaSeg8!$G$5))))))</f>
        <v>Ante la entrada entregada, el programa retorna una salida que es igual al menos en un 90% de la salida (correcta) esperada (entre 90% y 100%).</v>
      </c>
      <c r="M4" s="129">
        <v>5</v>
      </c>
      <c r="N4" s="223" t="str">
        <f>IF(M4="","",IF(OR(M4&gt;5,M4&lt;0),"CALIFICACIÓN NO VÁLIDA",IF(M4&gt;=4.5,RúbricaSeg8!$C$5,IF(M4&gt;=3.8,RúbricaSeg8!$D$5,IF(M4&gt;=3,RúbricaSeg8!$E$5,IF(M4&gt;=1,RúbricaSeg8!$F$5,RúbricaSeg8!$G$5))))))</f>
        <v>Ante la entrada entregada, el programa retorna una salida que es igual al menos en un 90% de la salida (correcta) esperada (entre 90% y 100%).</v>
      </c>
      <c r="O4" s="167">
        <f t="shared" ref="O4:O29" si="0">(P4*(5-Q4))/5</f>
        <v>5</v>
      </c>
      <c r="P4" s="107">
        <f t="shared" ref="P4:P29" si="1">(E4+G4+I4+K4+M4)*$E$3</f>
        <v>5</v>
      </c>
      <c r="Q4" s="107">
        <v>0</v>
      </c>
    </row>
    <row r="5" spans="1:17" ht="15.75" customHeight="1">
      <c r="A5" s="170">
        <v>2</v>
      </c>
      <c r="B5" s="171" t="s">
        <v>308</v>
      </c>
      <c r="C5" s="171" t="s">
        <v>309</v>
      </c>
      <c r="D5" s="171" t="s">
        <v>310</v>
      </c>
      <c r="E5" s="129">
        <v>5</v>
      </c>
      <c r="F5" s="223" t="str">
        <f>IF(E5="","",IF(OR(E5&gt;5,E5&lt;0),"CALIFICACIÓN NO VÁLIDA",IF(E5&gt;=4.5,RúbricaSeg8!$C$5,IF(E5&gt;=3.8,RúbricaSeg8!$D$5,IF(E5&gt;=3,RúbricaSeg8!$E$5,IF(E5&gt;=1,RúbricaSeg8!$F$5,RúbricaSeg8!$G$5))))))</f>
        <v>Ante la entrada entregada, el programa retorna una salida que es igual al menos en un 90% de la salida (correcta) esperada (entre 90% y 100%).</v>
      </c>
      <c r="G5" s="129">
        <v>5</v>
      </c>
      <c r="H5" s="223" t="str">
        <f>IF(G5="","",IF(OR(G5&gt;5,G5&lt;0),"CALIFICACIÓN NO VÁLIDA",IF(G5&gt;=4.5,RúbricaSeg8!$C$5,IF(G5&gt;=3.8,RúbricaSeg8!$D$5,IF(G5&gt;=3,RúbricaSeg8!$E$5,IF(G5&gt;=1,RúbricaSeg8!$F$5,RúbricaSeg8!$G$5))))))</f>
        <v>Ante la entrada entregada, el programa retorna una salida que es igual al menos en un 90% de la salida (correcta) esperada (entre 90% y 100%).</v>
      </c>
      <c r="I5" s="129">
        <v>5</v>
      </c>
      <c r="J5" s="223" t="str">
        <f>IF(I5="","",IF(OR(I5&gt;5,I5&lt;0),"CALIFICACIÓN NO VÁLIDA",IF(I5&gt;=4.5,RúbricaSeg8!$C$5,IF(I5&gt;=3.8,RúbricaSeg8!$D$5,IF(I5&gt;=3,RúbricaSeg8!$E$5,IF(I5&gt;=1,RúbricaSeg8!$F$5,RúbricaSeg8!$G$5))))))</f>
        <v>Ante la entrada entregada, el programa retorna una salida que es igual al menos en un 90% de la salida (correcta) esperada (entre 90% y 100%).</v>
      </c>
      <c r="K5" s="129">
        <v>5</v>
      </c>
      <c r="L5" s="223" t="str">
        <f>IF(K5="","",IF(OR(K5&gt;5,K5&lt;0),"CALIFICACIÓN NO VÁLIDA",IF(K5&gt;=4.5,RúbricaSeg8!$C$5,IF(K5&gt;=3.8,RúbricaSeg8!$D$5,IF(K5&gt;=3,RúbricaSeg8!$E$5,IF(K5&gt;=1,RúbricaSeg8!$F$5,RúbricaSeg8!$G$5))))))</f>
        <v>Ante la entrada entregada, el programa retorna una salida que es igual al menos en un 90% de la salida (correcta) esperada (entre 90% y 100%).</v>
      </c>
      <c r="M5" s="129">
        <v>5</v>
      </c>
      <c r="N5" s="223" t="str">
        <f>IF(M5="","",IF(OR(M5&gt;5,M5&lt;0),"CALIFICACIÓN NO VÁLIDA",IF(M5&gt;=4.5,RúbricaSeg8!$C$5,IF(M5&gt;=3.8,RúbricaSeg8!$D$5,IF(M5&gt;=3,RúbricaSeg8!$E$5,IF(M5&gt;=1,RúbricaSeg8!$F$5,RúbricaSeg8!$G$5))))))</f>
        <v>Ante la entrada entregada, el programa retorna una salida que es igual al menos en un 90% de la salida (correcta) esperada (entre 90% y 100%).</v>
      </c>
      <c r="O5" s="167">
        <f t="shared" si="0"/>
        <v>5.5</v>
      </c>
      <c r="P5" s="107">
        <f t="shared" si="1"/>
        <v>5</v>
      </c>
      <c r="Q5" s="107">
        <v>-0.5</v>
      </c>
    </row>
    <row r="6" spans="1:17" ht="15.75" customHeight="1">
      <c r="A6" s="170">
        <v>3</v>
      </c>
      <c r="B6" s="171" t="s">
        <v>311</v>
      </c>
      <c r="C6" s="171" t="s">
        <v>312</v>
      </c>
      <c r="D6" s="171" t="s">
        <v>313</v>
      </c>
      <c r="E6" s="129">
        <v>5</v>
      </c>
      <c r="F6" s="223" t="str">
        <f>IF(E6="","",IF(OR(E6&gt;5,E6&lt;0),"CALIFICACIÓN NO VÁLIDA",IF(E6&gt;=4.5,RúbricaSeg8!$C$5,IF(E6&gt;=3.8,RúbricaSeg8!$D$5,IF(E6&gt;=3,RúbricaSeg8!$E$5,IF(E6&gt;=1,RúbricaSeg8!$F$5,RúbricaSeg8!$G$5))))))</f>
        <v>Ante la entrada entregada, el programa retorna una salida que es igual al menos en un 90% de la salida (correcta) esperada (entre 90% y 100%).</v>
      </c>
      <c r="G6" s="129">
        <v>5</v>
      </c>
      <c r="H6" s="223" t="str">
        <f>IF(G6="","",IF(OR(G6&gt;5,G6&lt;0),"CALIFICACIÓN NO VÁLIDA",IF(G6&gt;=4.5,RúbricaSeg8!$C$5,IF(G6&gt;=3.8,RúbricaSeg8!$D$5,IF(G6&gt;=3,RúbricaSeg8!$E$5,IF(G6&gt;=1,RúbricaSeg8!$F$5,RúbricaSeg8!$G$5))))))</f>
        <v>Ante la entrada entregada, el programa retorna una salida que es igual al menos en un 90% de la salida (correcta) esperada (entre 90% y 100%).</v>
      </c>
      <c r="I6" s="129">
        <v>5</v>
      </c>
      <c r="J6" s="223" t="str">
        <f>IF(I6="","",IF(OR(I6&gt;5,I6&lt;0),"CALIFICACIÓN NO VÁLIDA",IF(I6&gt;=4.5,RúbricaSeg8!$C$5,IF(I6&gt;=3.8,RúbricaSeg8!$D$5,IF(I6&gt;=3,RúbricaSeg8!$E$5,IF(I6&gt;=1,RúbricaSeg8!$F$5,RúbricaSeg8!$G$5))))))</f>
        <v>Ante la entrada entregada, el programa retorna una salida que es igual al menos en un 90% de la salida (correcta) esperada (entre 90% y 100%).</v>
      </c>
      <c r="K6" s="129">
        <v>5</v>
      </c>
      <c r="L6" s="223" t="str">
        <f>IF(K6="","",IF(OR(K6&gt;5,K6&lt;0),"CALIFICACIÓN NO VÁLIDA",IF(K6&gt;=4.5,RúbricaSeg8!$C$5,IF(K6&gt;=3.8,RúbricaSeg8!$D$5,IF(K6&gt;=3,RúbricaSeg8!$E$5,IF(K6&gt;=1,RúbricaSeg8!$F$5,RúbricaSeg8!$G$5))))))</f>
        <v>Ante la entrada entregada, el programa retorna una salida que es igual al menos en un 90% de la salida (correcta) esperada (entre 90% y 100%).</v>
      </c>
      <c r="M6" s="129">
        <v>5</v>
      </c>
      <c r="N6" s="223" t="str">
        <f>IF(M6="","",IF(OR(M6&gt;5,M6&lt;0),"CALIFICACIÓN NO VÁLIDA",IF(M6&gt;=4.5,RúbricaSeg8!$C$5,IF(M6&gt;=3.8,RúbricaSeg8!$D$5,IF(M6&gt;=3,RúbricaSeg8!$E$5,IF(M6&gt;=1,RúbricaSeg8!$F$5,RúbricaSeg8!$G$5))))))</f>
        <v>Ante la entrada entregada, el programa retorna una salida que es igual al menos en un 90% de la salida (correcta) esperada (entre 90% y 100%).</v>
      </c>
      <c r="O6" s="167">
        <f t="shared" si="0"/>
        <v>5</v>
      </c>
      <c r="P6" s="107">
        <f t="shared" si="1"/>
        <v>5</v>
      </c>
      <c r="Q6" s="107"/>
    </row>
    <row r="7" spans="1:17" ht="15.75" customHeight="1">
      <c r="A7" s="170">
        <v>4</v>
      </c>
      <c r="B7" s="171" t="s">
        <v>314</v>
      </c>
      <c r="C7" s="171" t="s">
        <v>315</v>
      </c>
      <c r="D7" s="171" t="s">
        <v>316</v>
      </c>
      <c r="E7" s="129">
        <v>5</v>
      </c>
      <c r="F7" s="223" t="str">
        <f>IF(E7="","",IF(OR(E7&gt;5,E7&lt;0),"CALIFICACIÓN NO VÁLIDA",IF(E7&gt;=4.5,RúbricaSeg8!$C$5,IF(E7&gt;=3.8,RúbricaSeg8!$D$5,IF(E7&gt;=3,RúbricaSeg8!$E$5,IF(E7&gt;=1,RúbricaSeg8!$F$5,RúbricaSeg8!$G$5))))))</f>
        <v>Ante la entrada entregada, el programa retorna una salida que es igual al menos en un 90% de la salida (correcta) esperada (entre 90% y 100%).</v>
      </c>
      <c r="G7" s="129">
        <v>5</v>
      </c>
      <c r="H7" s="223" t="str">
        <f>IF(G7="","",IF(OR(G7&gt;5,G7&lt;0),"CALIFICACIÓN NO VÁLIDA",IF(G7&gt;=4.5,RúbricaSeg8!$C$5,IF(G7&gt;=3.8,RúbricaSeg8!$D$5,IF(G7&gt;=3,RúbricaSeg8!$E$5,IF(G7&gt;=1,RúbricaSeg8!$F$5,RúbricaSeg8!$G$5))))))</f>
        <v>Ante la entrada entregada, el programa retorna una salida que es igual al menos en un 90% de la salida (correcta) esperada (entre 90% y 100%).</v>
      </c>
      <c r="I7" s="129">
        <v>5</v>
      </c>
      <c r="J7" s="223" t="str">
        <f>IF(I7="","",IF(OR(I7&gt;5,I7&lt;0),"CALIFICACIÓN NO VÁLIDA",IF(I7&gt;=4.5,RúbricaSeg8!$C$5,IF(I7&gt;=3.8,RúbricaSeg8!$D$5,IF(I7&gt;=3,RúbricaSeg8!$E$5,IF(I7&gt;=1,RúbricaSeg8!$F$5,RúbricaSeg8!$G$5))))))</f>
        <v>Ante la entrada entregada, el programa retorna una salida que es igual al menos en un 90% de la salida (correcta) esperada (entre 90% y 100%).</v>
      </c>
      <c r="K7" s="129">
        <v>5</v>
      </c>
      <c r="L7" s="223" t="str">
        <f>IF(K7="","",IF(OR(K7&gt;5,K7&lt;0),"CALIFICACIÓN NO VÁLIDA",IF(K7&gt;=4.5,RúbricaSeg8!$C$5,IF(K7&gt;=3.8,RúbricaSeg8!$D$5,IF(K7&gt;=3,RúbricaSeg8!$E$5,IF(K7&gt;=1,RúbricaSeg8!$F$5,RúbricaSeg8!$G$5))))))</f>
        <v>Ante la entrada entregada, el programa retorna una salida que es igual al menos en un 90% de la salida (correcta) esperada (entre 90% y 100%).</v>
      </c>
      <c r="M7" s="129">
        <v>5</v>
      </c>
      <c r="N7" s="223" t="str">
        <f>IF(M7="","",IF(OR(M7&gt;5,M7&lt;0),"CALIFICACIÓN NO VÁLIDA",IF(M7&gt;=4.5,RúbricaSeg8!$C$5,IF(M7&gt;=3.8,RúbricaSeg8!$D$5,IF(M7&gt;=3,RúbricaSeg8!$E$5,IF(M7&gt;=1,RúbricaSeg8!$F$5,RúbricaSeg8!$G$5))))))</f>
        <v>Ante la entrada entregada, el programa retorna una salida que es igual al menos en un 90% de la salida (correcta) esperada (entre 90% y 100%).</v>
      </c>
      <c r="O7" s="167">
        <f t="shared" si="0"/>
        <v>5.5</v>
      </c>
      <c r="P7" s="107">
        <f t="shared" si="1"/>
        <v>5</v>
      </c>
      <c r="Q7" s="107">
        <v>-0.5</v>
      </c>
    </row>
    <row r="8" spans="1:17" ht="15.75" customHeight="1">
      <c r="A8" s="170">
        <v>5</v>
      </c>
      <c r="B8" s="171" t="s">
        <v>317</v>
      </c>
      <c r="C8" s="171" t="s">
        <v>318</v>
      </c>
      <c r="D8" s="171" t="s">
        <v>319</v>
      </c>
      <c r="E8" s="129">
        <v>5</v>
      </c>
      <c r="F8" s="223" t="str">
        <f>IF(E8="","",IF(OR(E8&gt;5,E8&lt;0),"CALIFICACIÓN NO VÁLIDA",IF(E8&gt;=4.5,RúbricaSeg8!$C$5,IF(E8&gt;=3.8,RúbricaSeg8!$D$5,IF(E8&gt;=3,RúbricaSeg8!$E$5,IF(E8&gt;=1,RúbricaSeg8!$F$5,RúbricaSeg8!$G$5))))))</f>
        <v>Ante la entrada entregada, el programa retorna una salida que es igual al menos en un 90% de la salida (correcta) esperada (entre 90% y 100%).</v>
      </c>
      <c r="G8" s="129">
        <v>5</v>
      </c>
      <c r="H8" s="223" t="str">
        <f>IF(G8="","",IF(OR(G8&gt;5,G8&lt;0),"CALIFICACIÓN NO VÁLIDA",IF(G8&gt;=4.5,RúbricaSeg8!$C$5,IF(G8&gt;=3.8,RúbricaSeg8!$D$5,IF(G8&gt;=3,RúbricaSeg8!$E$5,IF(G8&gt;=1,RúbricaSeg8!$F$5,RúbricaSeg8!$G$5))))))</f>
        <v>Ante la entrada entregada, el programa retorna una salida que es igual al menos en un 90% de la salida (correcta) esperada (entre 90% y 100%).</v>
      </c>
      <c r="I8" s="129">
        <v>5</v>
      </c>
      <c r="J8" s="223" t="str">
        <f>IF(I8="","",IF(OR(I8&gt;5,I8&lt;0),"CALIFICACIÓN NO VÁLIDA",IF(I8&gt;=4.5,RúbricaSeg8!$C$5,IF(I8&gt;=3.8,RúbricaSeg8!$D$5,IF(I8&gt;=3,RúbricaSeg8!$E$5,IF(I8&gt;=1,RúbricaSeg8!$F$5,RúbricaSeg8!$G$5))))))</f>
        <v>Ante la entrada entregada, el programa retorna una salida que es igual al menos en un 90% de la salida (correcta) esperada (entre 90% y 100%).</v>
      </c>
      <c r="K8" s="129">
        <v>5</v>
      </c>
      <c r="L8" s="223" t="str">
        <f>IF(K8="","",IF(OR(K8&gt;5,K8&lt;0),"CALIFICACIÓN NO VÁLIDA",IF(K8&gt;=4.5,RúbricaSeg8!$C$5,IF(K8&gt;=3.8,RúbricaSeg8!$D$5,IF(K8&gt;=3,RúbricaSeg8!$E$5,IF(K8&gt;=1,RúbricaSeg8!$F$5,RúbricaSeg8!$G$5))))))</f>
        <v>Ante la entrada entregada, el programa retorna una salida que es igual al menos en un 90% de la salida (correcta) esperada (entre 90% y 100%).</v>
      </c>
      <c r="M8" s="129">
        <v>5</v>
      </c>
      <c r="N8" s="223" t="str">
        <f>IF(M8="","",IF(OR(M8&gt;5,M8&lt;0),"CALIFICACIÓN NO VÁLIDA",IF(M8&gt;=4.5,RúbricaSeg8!$C$5,IF(M8&gt;=3.8,RúbricaSeg8!$D$5,IF(M8&gt;=3,RúbricaSeg8!$E$5,IF(M8&gt;=1,RúbricaSeg8!$F$5,RúbricaSeg8!$G$5))))))</f>
        <v>Ante la entrada entregada, el programa retorna una salida que es igual al menos en un 90% de la salida (correcta) esperada (entre 90% y 100%).</v>
      </c>
      <c r="O8" s="167">
        <f t="shared" si="0"/>
        <v>5.5</v>
      </c>
      <c r="P8" s="107">
        <f t="shared" si="1"/>
        <v>5</v>
      </c>
      <c r="Q8" s="107">
        <v>-0.5</v>
      </c>
    </row>
    <row r="9" spans="1:17" ht="15.75" customHeight="1">
      <c r="A9" s="170">
        <v>6</v>
      </c>
      <c r="B9" s="171" t="s">
        <v>320</v>
      </c>
      <c r="C9" s="171" t="s">
        <v>321</v>
      </c>
      <c r="D9" s="171" t="s">
        <v>322</v>
      </c>
      <c r="E9" s="129">
        <v>5</v>
      </c>
      <c r="F9" s="223" t="str">
        <f>IF(E9="","",IF(OR(E9&gt;5,E9&lt;0),"CALIFICACIÓN NO VÁLIDA",IF(E9&gt;=4.5,RúbricaSeg8!$C$5,IF(E9&gt;=3.8,RúbricaSeg8!$D$5,IF(E9&gt;=3,RúbricaSeg8!$E$5,IF(E9&gt;=1,RúbricaSeg8!$F$5,RúbricaSeg8!$G$5))))))</f>
        <v>Ante la entrada entregada, el programa retorna una salida que es igual al menos en un 90% de la salida (correcta) esperada (entre 90% y 100%).</v>
      </c>
      <c r="G9" s="129">
        <v>5</v>
      </c>
      <c r="H9" s="223" t="str">
        <f>IF(G9="","",IF(OR(G9&gt;5,G9&lt;0),"CALIFICACIÓN NO VÁLIDA",IF(G9&gt;=4.5,RúbricaSeg8!$C$5,IF(G9&gt;=3.8,RúbricaSeg8!$D$5,IF(G9&gt;=3,RúbricaSeg8!$E$5,IF(G9&gt;=1,RúbricaSeg8!$F$5,RúbricaSeg8!$G$5))))))</f>
        <v>Ante la entrada entregada, el programa retorna una salida que es igual al menos en un 90% de la salida (correcta) esperada (entre 90% y 100%).</v>
      </c>
      <c r="I9" s="129">
        <v>5</v>
      </c>
      <c r="J9" s="223" t="str">
        <f>IF(I9="","",IF(OR(I9&gt;5,I9&lt;0),"CALIFICACIÓN NO VÁLIDA",IF(I9&gt;=4.5,RúbricaSeg8!$C$5,IF(I9&gt;=3.8,RúbricaSeg8!$D$5,IF(I9&gt;=3,RúbricaSeg8!$E$5,IF(I9&gt;=1,RúbricaSeg8!$F$5,RúbricaSeg8!$G$5))))))</f>
        <v>Ante la entrada entregada, el programa retorna una salida que es igual al menos en un 90% de la salida (correcta) esperada (entre 90% y 100%).</v>
      </c>
      <c r="K9" s="129">
        <v>5</v>
      </c>
      <c r="L9" s="223" t="str">
        <f>IF(K9="","",IF(OR(K9&gt;5,K9&lt;0),"CALIFICACIÓN NO VÁLIDA",IF(K9&gt;=4.5,RúbricaSeg8!$C$5,IF(K9&gt;=3.8,RúbricaSeg8!$D$5,IF(K9&gt;=3,RúbricaSeg8!$E$5,IF(K9&gt;=1,RúbricaSeg8!$F$5,RúbricaSeg8!$G$5))))))</f>
        <v>Ante la entrada entregada, el programa retorna una salida que es igual al menos en un 90% de la salida (correcta) esperada (entre 90% y 100%).</v>
      </c>
      <c r="M9" s="129">
        <v>5</v>
      </c>
      <c r="N9" s="223" t="str">
        <f>IF(M9="","",IF(OR(M9&gt;5,M9&lt;0),"CALIFICACIÓN NO VÁLIDA",IF(M9&gt;=4.5,RúbricaSeg8!$C$5,IF(M9&gt;=3.8,RúbricaSeg8!$D$5,IF(M9&gt;=3,RúbricaSeg8!$E$5,IF(M9&gt;=1,RúbricaSeg8!$F$5,RúbricaSeg8!$G$5))))))</f>
        <v>Ante la entrada entregada, el programa retorna una salida que es igual al menos en un 90% de la salida (correcta) esperada (entre 90% y 100%).</v>
      </c>
      <c r="O9" s="167">
        <f t="shared" si="0"/>
        <v>4</v>
      </c>
      <c r="P9" s="107">
        <f t="shared" si="1"/>
        <v>5</v>
      </c>
      <c r="Q9" s="107">
        <v>1</v>
      </c>
    </row>
    <row r="10" spans="1:17" ht="15.75" customHeight="1">
      <c r="A10" s="170">
        <v>7</v>
      </c>
      <c r="B10" s="171" t="s">
        <v>323</v>
      </c>
      <c r="C10" s="171" t="s">
        <v>324</v>
      </c>
      <c r="D10" s="171" t="s">
        <v>325</v>
      </c>
      <c r="E10" s="129">
        <v>0</v>
      </c>
      <c r="F10" s="223" t="str">
        <f>IF(E10="","",IF(OR(E10&gt;5,E10&lt;0),"CALIFICACIÓN NO VÁLIDA",IF(E10&gt;=4.5,RúbricaSeg8!$C$5,IF(E10&gt;=3.8,RúbricaSeg8!$D$5,IF(E10&gt;=3,RúbricaSeg8!$E$5,IF(E10&gt;=1,RúbricaSeg8!$F$5,RúbricaSeg8!$G$5))))))</f>
        <v>Ante la entrada entregada, el programa retorna una salida que es igual en menos de un 20% a la salida (correcta) esperada (entre 0% y 20%).</v>
      </c>
      <c r="G10" s="129">
        <v>0</v>
      </c>
      <c r="H10" s="223" t="str">
        <f>IF(G10="","",IF(OR(G10&gt;5,G10&lt;0),"CALIFICACIÓN NO VÁLIDA",IF(G10&gt;=4.5,RúbricaSeg8!$C$5,IF(G10&gt;=3.8,RúbricaSeg8!$D$5,IF(G10&gt;=3,RúbricaSeg8!$E$5,IF(G10&gt;=1,RúbricaSeg8!$F$5,RúbricaSeg8!$G$5))))))</f>
        <v>Ante la entrada entregada, el programa retorna una salida que es igual en menos de un 20% a la salida (correcta) esperada (entre 0% y 20%).</v>
      </c>
      <c r="I10" s="129">
        <v>0</v>
      </c>
      <c r="J10" s="223" t="str">
        <f>IF(I10="","",IF(OR(I10&gt;5,I10&lt;0),"CALIFICACIÓN NO VÁLIDA",IF(I10&gt;=4.5,RúbricaSeg8!$C$5,IF(I10&gt;=3.8,RúbricaSeg8!$D$5,IF(I10&gt;=3,RúbricaSeg8!$E$5,IF(I10&gt;=1,RúbricaSeg8!$F$5,RúbricaSeg8!$G$5))))))</f>
        <v>Ante la entrada entregada, el programa retorna una salida que es igual en menos de un 20% a la salida (correcta) esperada (entre 0% y 20%).</v>
      </c>
      <c r="K10" s="129">
        <v>0</v>
      </c>
      <c r="L10" s="223" t="str">
        <f>IF(K10="","",IF(OR(K10&gt;5,K10&lt;0),"CALIFICACIÓN NO VÁLIDA",IF(K10&gt;=4.5,RúbricaSeg8!$C$5,IF(K10&gt;=3.8,RúbricaSeg8!$D$5,IF(K10&gt;=3,RúbricaSeg8!$E$5,IF(K10&gt;=1,RúbricaSeg8!$F$5,RúbricaSeg8!$G$5))))))</f>
        <v>Ante la entrada entregada, el programa retorna una salida que es igual en menos de un 20% a la salida (correcta) esperada (entre 0% y 20%).</v>
      </c>
      <c r="M10" s="129">
        <v>0</v>
      </c>
      <c r="N10" s="223" t="str">
        <f>IF(M10="","",IF(OR(M10&gt;5,M10&lt;0),"CALIFICACIÓN NO VÁLIDA",IF(M10&gt;=4.5,RúbricaSeg8!$C$5,IF(M10&gt;=3.8,RúbricaSeg8!$D$5,IF(M10&gt;=3,RúbricaSeg8!$E$5,IF(M10&gt;=1,RúbricaSeg8!$F$5,RúbricaSeg8!$G$5))))))</f>
        <v>Ante la entrada entregada, el programa retorna una salida que es igual en menos de un 20% a la salida (correcta) esperada (entre 0% y 20%).</v>
      </c>
      <c r="O10" s="167">
        <f t="shared" si="0"/>
        <v>0</v>
      </c>
      <c r="P10" s="107">
        <f t="shared" si="1"/>
        <v>0</v>
      </c>
      <c r="Q10" s="107"/>
    </row>
    <row r="11" spans="1:17" ht="15.75" customHeight="1">
      <c r="A11" s="170">
        <v>8</v>
      </c>
      <c r="B11" s="171" t="s">
        <v>326</v>
      </c>
      <c r="C11" s="171" t="s">
        <v>327</v>
      </c>
      <c r="D11" s="171" t="s">
        <v>328</v>
      </c>
      <c r="E11" s="129">
        <v>5</v>
      </c>
      <c r="F11" s="223" t="str">
        <f>IF(E11="","",IF(OR(E11&gt;5,E11&lt;0),"CALIFICACIÓN NO VÁLIDA",IF(E11&gt;=4.5,RúbricaSeg8!$C$5,IF(E11&gt;=3.8,RúbricaSeg8!$D$5,IF(E11&gt;=3,RúbricaSeg8!$E$5,IF(E11&gt;=1,RúbricaSeg8!$F$5,RúbricaSeg8!$G$5))))))</f>
        <v>Ante la entrada entregada, el programa retorna una salida que es igual al menos en un 90% de la salida (correcta) esperada (entre 90% y 100%).</v>
      </c>
      <c r="G11" s="129">
        <v>5</v>
      </c>
      <c r="H11" s="223" t="str">
        <f>IF(G11="","",IF(OR(G11&gt;5,G11&lt;0),"CALIFICACIÓN NO VÁLIDA",IF(G11&gt;=4.5,RúbricaSeg8!$C$5,IF(G11&gt;=3.8,RúbricaSeg8!$D$5,IF(G11&gt;=3,RúbricaSeg8!$E$5,IF(G11&gt;=1,RúbricaSeg8!$F$5,RúbricaSeg8!$G$5))))))</f>
        <v>Ante la entrada entregada, el programa retorna una salida que es igual al menos en un 90% de la salida (correcta) esperada (entre 90% y 100%).</v>
      </c>
      <c r="I11" s="129">
        <v>5</v>
      </c>
      <c r="J11" s="223" t="str">
        <f>IF(I11="","",IF(OR(I11&gt;5,I11&lt;0),"CALIFICACIÓN NO VÁLIDA",IF(I11&gt;=4.5,RúbricaSeg8!$C$5,IF(I11&gt;=3.8,RúbricaSeg8!$D$5,IF(I11&gt;=3,RúbricaSeg8!$E$5,IF(I11&gt;=1,RúbricaSeg8!$F$5,RúbricaSeg8!$G$5))))))</f>
        <v>Ante la entrada entregada, el programa retorna una salida que es igual al menos en un 90% de la salida (correcta) esperada (entre 90% y 100%).</v>
      </c>
      <c r="K11" s="129">
        <v>5</v>
      </c>
      <c r="L11" s="223" t="str">
        <f>IF(K11="","",IF(OR(K11&gt;5,K11&lt;0),"CALIFICACIÓN NO VÁLIDA",IF(K11&gt;=4.5,RúbricaSeg8!$C$5,IF(K11&gt;=3.8,RúbricaSeg8!$D$5,IF(K11&gt;=3,RúbricaSeg8!$E$5,IF(K11&gt;=1,RúbricaSeg8!$F$5,RúbricaSeg8!$G$5))))))</f>
        <v>Ante la entrada entregada, el programa retorna una salida que es igual al menos en un 90% de la salida (correcta) esperada (entre 90% y 100%).</v>
      </c>
      <c r="M11" s="129">
        <v>5</v>
      </c>
      <c r="N11" s="223" t="str">
        <f>IF(M11="","",IF(OR(M11&gt;5,M11&lt;0),"CALIFICACIÓN NO VÁLIDA",IF(M11&gt;=4.5,RúbricaSeg8!$C$5,IF(M11&gt;=3.8,RúbricaSeg8!$D$5,IF(M11&gt;=3,RúbricaSeg8!$E$5,IF(M11&gt;=1,RúbricaSeg8!$F$5,RúbricaSeg8!$G$5))))))</f>
        <v>Ante la entrada entregada, el programa retorna una salida que es igual al menos en un 90% de la salida (correcta) esperada (entre 90% y 100%).</v>
      </c>
      <c r="O11" s="167">
        <f t="shared" si="0"/>
        <v>5.5</v>
      </c>
      <c r="P11" s="107">
        <f t="shared" si="1"/>
        <v>5</v>
      </c>
      <c r="Q11" s="107">
        <v>-0.5</v>
      </c>
    </row>
    <row r="12" spans="1:17" ht="15.75" customHeight="1">
      <c r="A12" s="170">
        <v>9</v>
      </c>
      <c r="B12" s="171" t="s">
        <v>329</v>
      </c>
      <c r="C12" s="171" t="s">
        <v>330</v>
      </c>
      <c r="D12" s="171" t="s">
        <v>331</v>
      </c>
      <c r="E12" s="129">
        <v>5</v>
      </c>
      <c r="F12" s="223" t="str">
        <f>IF(E12="","",IF(OR(E12&gt;5,E12&lt;0),"CALIFICACIÓN NO VÁLIDA",IF(E12&gt;=4.5,RúbricaSeg8!$C$5,IF(E12&gt;=3.8,RúbricaSeg8!$D$5,IF(E12&gt;=3,RúbricaSeg8!$E$5,IF(E12&gt;=1,RúbricaSeg8!$F$5,RúbricaSeg8!$G$5))))))</f>
        <v>Ante la entrada entregada, el programa retorna una salida que es igual al menos en un 90% de la salida (correcta) esperada (entre 90% y 100%).</v>
      </c>
      <c r="G12" s="129">
        <v>5</v>
      </c>
      <c r="H12" s="223" t="str">
        <f>IF(G12="","",IF(OR(G12&gt;5,G12&lt;0),"CALIFICACIÓN NO VÁLIDA",IF(G12&gt;=4.5,RúbricaSeg8!$C$5,IF(G12&gt;=3.8,RúbricaSeg8!$D$5,IF(G12&gt;=3,RúbricaSeg8!$E$5,IF(G12&gt;=1,RúbricaSeg8!$F$5,RúbricaSeg8!$G$5))))))</f>
        <v>Ante la entrada entregada, el programa retorna una salida que es igual al menos en un 90% de la salida (correcta) esperada (entre 90% y 100%).</v>
      </c>
      <c r="I12" s="129">
        <v>5</v>
      </c>
      <c r="J12" s="223" t="str">
        <f>IF(I12="","",IF(OR(I12&gt;5,I12&lt;0),"CALIFICACIÓN NO VÁLIDA",IF(I12&gt;=4.5,RúbricaSeg8!$C$5,IF(I12&gt;=3.8,RúbricaSeg8!$D$5,IF(I12&gt;=3,RúbricaSeg8!$E$5,IF(I12&gt;=1,RúbricaSeg8!$F$5,RúbricaSeg8!$G$5))))))</f>
        <v>Ante la entrada entregada, el programa retorna una salida que es igual al menos en un 90% de la salida (correcta) esperada (entre 90% y 100%).</v>
      </c>
      <c r="K12" s="129">
        <v>5</v>
      </c>
      <c r="L12" s="223" t="str">
        <f>IF(K12="","",IF(OR(K12&gt;5,K12&lt;0),"CALIFICACIÓN NO VÁLIDA",IF(K12&gt;=4.5,RúbricaSeg8!$C$5,IF(K12&gt;=3.8,RúbricaSeg8!$D$5,IF(K12&gt;=3,RúbricaSeg8!$E$5,IF(K12&gt;=1,RúbricaSeg8!$F$5,RúbricaSeg8!$G$5))))))</f>
        <v>Ante la entrada entregada, el programa retorna una salida que es igual al menos en un 90% de la salida (correcta) esperada (entre 90% y 100%).</v>
      </c>
      <c r="M12" s="129">
        <v>5</v>
      </c>
      <c r="N12" s="223" t="str">
        <f>IF(M12="","",IF(OR(M12&gt;5,M12&lt;0),"CALIFICACIÓN NO VÁLIDA",IF(M12&gt;=4.5,RúbricaSeg8!$C$5,IF(M12&gt;=3.8,RúbricaSeg8!$D$5,IF(M12&gt;=3,RúbricaSeg8!$E$5,IF(M12&gt;=1,RúbricaSeg8!$F$5,RúbricaSeg8!$G$5))))))</f>
        <v>Ante la entrada entregada, el programa retorna una salida que es igual al menos en un 90% de la salida (correcta) esperada (entre 90% y 100%).</v>
      </c>
      <c r="O12" s="167">
        <f t="shared" si="0"/>
        <v>4</v>
      </c>
      <c r="P12" s="107">
        <f t="shared" si="1"/>
        <v>5</v>
      </c>
      <c r="Q12" s="107">
        <v>1</v>
      </c>
    </row>
    <row r="13" spans="1:17" ht="15.75" customHeight="1">
      <c r="A13" s="170">
        <v>10</v>
      </c>
      <c r="B13" s="171" t="s">
        <v>25</v>
      </c>
      <c r="C13" s="171" t="s">
        <v>332</v>
      </c>
      <c r="D13" s="171" t="s">
        <v>333</v>
      </c>
      <c r="E13" s="129">
        <v>0</v>
      </c>
      <c r="F13" s="223" t="str">
        <f>IF(E13="","",IF(OR(E13&gt;5,E13&lt;0),"CALIFICACIÓN NO VÁLIDA",IF(E13&gt;=4.5,RúbricaSeg8!$C$5,IF(E13&gt;=3.8,RúbricaSeg8!$D$5,IF(E13&gt;=3,RúbricaSeg8!$E$5,IF(E13&gt;=1,RúbricaSeg8!$F$5,RúbricaSeg8!$G$5))))))</f>
        <v>Ante la entrada entregada, el programa retorna una salida que es igual en menos de un 20% a la salida (correcta) esperada (entre 0% y 20%).</v>
      </c>
      <c r="G13" s="129">
        <v>0</v>
      </c>
      <c r="H13" s="223" t="str">
        <f>IF(G13="","",IF(OR(G13&gt;5,G13&lt;0),"CALIFICACIÓN NO VÁLIDA",IF(G13&gt;=4.5,RúbricaSeg8!$C$5,IF(G13&gt;=3.8,RúbricaSeg8!$D$5,IF(G13&gt;=3,RúbricaSeg8!$E$5,IF(G13&gt;=1,RúbricaSeg8!$F$5,RúbricaSeg8!$G$5))))))</f>
        <v>Ante la entrada entregada, el programa retorna una salida que es igual en menos de un 20% a la salida (correcta) esperada (entre 0% y 20%).</v>
      </c>
      <c r="I13" s="129">
        <v>0</v>
      </c>
      <c r="J13" s="223" t="str">
        <f>IF(I13="","",IF(OR(I13&gt;5,I13&lt;0),"CALIFICACIÓN NO VÁLIDA",IF(I13&gt;=4.5,RúbricaSeg8!$C$5,IF(I13&gt;=3.8,RúbricaSeg8!$D$5,IF(I13&gt;=3,RúbricaSeg8!$E$5,IF(I13&gt;=1,RúbricaSeg8!$F$5,RúbricaSeg8!$G$5))))))</f>
        <v>Ante la entrada entregada, el programa retorna una salida que es igual en menos de un 20% a la salida (correcta) esperada (entre 0% y 20%).</v>
      </c>
      <c r="K13" s="129">
        <v>0</v>
      </c>
      <c r="L13" s="223" t="str">
        <f>IF(K13="","",IF(OR(K13&gt;5,K13&lt;0),"CALIFICACIÓN NO VÁLIDA",IF(K13&gt;=4.5,RúbricaSeg8!$C$5,IF(K13&gt;=3.8,RúbricaSeg8!$D$5,IF(K13&gt;=3,RúbricaSeg8!$E$5,IF(K13&gt;=1,RúbricaSeg8!$F$5,RúbricaSeg8!$G$5))))))</f>
        <v>Ante la entrada entregada, el programa retorna una salida que es igual en menos de un 20% a la salida (correcta) esperada (entre 0% y 20%).</v>
      </c>
      <c r="M13" s="129">
        <v>0</v>
      </c>
      <c r="N13" s="223" t="str">
        <f>IF(M13="","",IF(OR(M13&gt;5,M13&lt;0),"CALIFICACIÓN NO VÁLIDA",IF(M13&gt;=4.5,RúbricaSeg8!$C$5,IF(M13&gt;=3.8,RúbricaSeg8!$D$5,IF(M13&gt;=3,RúbricaSeg8!$E$5,IF(M13&gt;=1,RúbricaSeg8!$F$5,RúbricaSeg8!$G$5))))))</f>
        <v>Ante la entrada entregada, el programa retorna una salida que es igual en menos de un 20% a la salida (correcta) esperada (entre 0% y 20%).</v>
      </c>
      <c r="O13" s="167">
        <f t="shared" si="0"/>
        <v>0</v>
      </c>
      <c r="P13" s="107">
        <f t="shared" si="1"/>
        <v>0</v>
      </c>
      <c r="Q13" s="107"/>
    </row>
    <row r="14" spans="1:17" ht="15.75" customHeight="1">
      <c r="A14" s="170">
        <v>11</v>
      </c>
      <c r="B14" s="171" t="s">
        <v>334</v>
      </c>
      <c r="C14" s="171" t="s">
        <v>335</v>
      </c>
      <c r="D14" s="171" t="s">
        <v>336</v>
      </c>
      <c r="E14" s="129">
        <v>5</v>
      </c>
      <c r="F14" s="223" t="str">
        <f>IF(E14="","",IF(OR(E14&gt;5,E14&lt;0),"CALIFICACIÓN NO VÁLIDA",IF(E14&gt;=4.5,RúbricaSeg8!$C$5,IF(E14&gt;=3.8,RúbricaSeg8!$D$5,IF(E14&gt;=3,RúbricaSeg8!$E$5,IF(E14&gt;=1,RúbricaSeg8!$F$5,RúbricaSeg8!$G$5))))))</f>
        <v>Ante la entrada entregada, el programa retorna una salida que es igual al menos en un 90% de la salida (correcta) esperada (entre 90% y 100%).</v>
      </c>
      <c r="G14" s="129">
        <v>5</v>
      </c>
      <c r="H14" s="223" t="str">
        <f>IF(G14="","",IF(OR(G14&gt;5,G14&lt;0),"CALIFICACIÓN NO VÁLIDA",IF(G14&gt;=4.5,RúbricaSeg8!$C$5,IF(G14&gt;=3.8,RúbricaSeg8!$D$5,IF(G14&gt;=3,RúbricaSeg8!$E$5,IF(G14&gt;=1,RúbricaSeg8!$F$5,RúbricaSeg8!$G$5))))))</f>
        <v>Ante la entrada entregada, el programa retorna una salida que es igual al menos en un 90% de la salida (correcta) esperada (entre 90% y 100%).</v>
      </c>
      <c r="I14" s="129">
        <v>5</v>
      </c>
      <c r="J14" s="223" t="str">
        <f>IF(I14="","",IF(OR(I14&gt;5,I14&lt;0),"CALIFICACIÓN NO VÁLIDA",IF(I14&gt;=4.5,RúbricaSeg8!$C$5,IF(I14&gt;=3.8,RúbricaSeg8!$D$5,IF(I14&gt;=3,RúbricaSeg8!$E$5,IF(I14&gt;=1,RúbricaSeg8!$F$5,RúbricaSeg8!$G$5))))))</f>
        <v>Ante la entrada entregada, el programa retorna una salida que es igual al menos en un 90% de la salida (correcta) esperada (entre 90% y 100%).</v>
      </c>
      <c r="K14" s="129">
        <v>5</v>
      </c>
      <c r="L14" s="223" t="str">
        <f>IF(K14="","",IF(OR(K14&gt;5,K14&lt;0),"CALIFICACIÓN NO VÁLIDA",IF(K14&gt;=4.5,RúbricaSeg8!$C$5,IF(K14&gt;=3.8,RúbricaSeg8!$D$5,IF(K14&gt;=3,RúbricaSeg8!$E$5,IF(K14&gt;=1,RúbricaSeg8!$F$5,RúbricaSeg8!$G$5))))))</f>
        <v>Ante la entrada entregada, el programa retorna una salida que es igual al menos en un 90% de la salida (correcta) esperada (entre 90% y 100%).</v>
      </c>
      <c r="M14" s="129">
        <v>5</v>
      </c>
      <c r="N14" s="223" t="str">
        <f>IF(M14="","",IF(OR(M14&gt;5,M14&lt;0),"CALIFICACIÓN NO VÁLIDA",IF(M14&gt;=4.5,RúbricaSeg8!$C$5,IF(M14&gt;=3.8,RúbricaSeg8!$D$5,IF(M14&gt;=3,RúbricaSeg8!$E$5,IF(M14&gt;=1,RúbricaSeg8!$F$5,RúbricaSeg8!$G$5))))))</f>
        <v>Ante la entrada entregada, el programa retorna una salida que es igual al menos en un 90% de la salida (correcta) esperada (entre 90% y 100%).</v>
      </c>
      <c r="O14" s="167">
        <f t="shared" si="0"/>
        <v>5</v>
      </c>
      <c r="P14" s="107">
        <f t="shared" si="1"/>
        <v>5</v>
      </c>
      <c r="Q14" s="107"/>
    </row>
    <row r="15" spans="1:17" ht="15.75" customHeight="1">
      <c r="A15" s="170">
        <v>12</v>
      </c>
      <c r="B15" s="171" t="s">
        <v>337</v>
      </c>
      <c r="C15" s="171" t="s">
        <v>338</v>
      </c>
      <c r="D15" s="171" t="s">
        <v>339</v>
      </c>
      <c r="E15" s="129">
        <v>4</v>
      </c>
      <c r="F15" s="223" t="str">
        <f>IF(E15="","",IF(OR(E15&gt;5,E15&lt;0),"CALIFICACIÓN NO VÁLIDA",IF(E15&gt;=4.5,RúbricaSeg8!$C$5,IF(E15&gt;=3.8,RúbricaSeg8!$D$5,IF(E15&gt;=3,RúbricaSeg8!$E$5,IF(E15&gt;=1,RúbricaSeg8!$F$5,RúbricaSeg8!$G$5))))))</f>
        <v>Ante la entrada entregada, el programa retorna una salida que es igual al menos en un 76% de la salida (correcta) esperada (entre 76% y 90%).</v>
      </c>
      <c r="G15" s="129">
        <v>4</v>
      </c>
      <c r="H15" s="223" t="str">
        <f>IF(G15="","",IF(OR(G15&gt;5,G15&lt;0),"CALIFICACIÓN NO VÁLIDA",IF(G15&gt;=4.5,RúbricaSeg8!$C$5,IF(G15&gt;=3.8,RúbricaSeg8!$D$5,IF(G15&gt;=3,RúbricaSeg8!$E$5,IF(G15&gt;=1,RúbricaSeg8!$F$5,RúbricaSeg8!$G$5))))))</f>
        <v>Ante la entrada entregada, el programa retorna una salida que es igual al menos en un 76% de la salida (correcta) esperada (entre 76% y 90%).</v>
      </c>
      <c r="I15" s="129">
        <v>4</v>
      </c>
      <c r="J15" s="223" t="str">
        <f>IF(I15="","",IF(OR(I15&gt;5,I15&lt;0),"CALIFICACIÓN NO VÁLIDA",IF(I15&gt;=4.5,RúbricaSeg8!$C$5,IF(I15&gt;=3.8,RúbricaSeg8!$D$5,IF(I15&gt;=3,RúbricaSeg8!$E$5,IF(I15&gt;=1,RúbricaSeg8!$F$5,RúbricaSeg8!$G$5))))))</f>
        <v>Ante la entrada entregada, el programa retorna una salida que es igual al menos en un 76% de la salida (correcta) esperada (entre 76% y 90%).</v>
      </c>
      <c r="K15" s="129">
        <v>4</v>
      </c>
      <c r="L15" s="223" t="str">
        <f>IF(K15="","",IF(OR(K15&gt;5,K15&lt;0),"CALIFICACIÓN NO VÁLIDA",IF(K15&gt;=4.5,RúbricaSeg8!$C$5,IF(K15&gt;=3.8,RúbricaSeg8!$D$5,IF(K15&gt;=3,RúbricaSeg8!$E$5,IF(K15&gt;=1,RúbricaSeg8!$F$5,RúbricaSeg8!$G$5))))))</f>
        <v>Ante la entrada entregada, el programa retorna una salida que es igual al menos en un 76% de la salida (correcta) esperada (entre 76% y 90%).</v>
      </c>
      <c r="M15" s="129">
        <v>4</v>
      </c>
      <c r="N15" s="223" t="str">
        <f>IF(M15="","",IF(OR(M15&gt;5,M15&lt;0),"CALIFICACIÓN NO VÁLIDA",IF(M15&gt;=4.5,RúbricaSeg8!$C$5,IF(M15&gt;=3.8,RúbricaSeg8!$D$5,IF(M15&gt;=3,RúbricaSeg8!$E$5,IF(M15&gt;=1,RúbricaSeg8!$F$5,RúbricaSeg8!$G$5))))))</f>
        <v>Ante la entrada entregada, el programa retorna una salida que es igual al menos en un 76% de la salida (correcta) esperada (entre 76% y 90%).</v>
      </c>
      <c r="O15" s="167">
        <f t="shared" si="0"/>
        <v>4</v>
      </c>
      <c r="P15" s="107">
        <f t="shared" si="1"/>
        <v>4</v>
      </c>
      <c r="Q15" s="107"/>
    </row>
    <row r="16" spans="1:17" ht="15.75" customHeight="1">
      <c r="A16" s="170">
        <v>13</v>
      </c>
      <c r="B16" s="171" t="s">
        <v>340</v>
      </c>
      <c r="C16" s="171" t="s">
        <v>341</v>
      </c>
      <c r="D16" s="171" t="s">
        <v>342</v>
      </c>
      <c r="E16" s="129">
        <v>5</v>
      </c>
      <c r="F16" s="223" t="str">
        <f>IF(E16="","",IF(OR(E16&gt;5,E16&lt;0),"CALIFICACIÓN NO VÁLIDA",IF(E16&gt;=4.5,RúbricaSeg8!$C$5,IF(E16&gt;=3.8,RúbricaSeg8!$D$5,IF(E16&gt;=3,RúbricaSeg8!$E$5,IF(E16&gt;=1,RúbricaSeg8!$F$5,RúbricaSeg8!$G$5))))))</f>
        <v>Ante la entrada entregada, el programa retorna una salida que es igual al menos en un 90% de la salida (correcta) esperada (entre 90% y 100%).</v>
      </c>
      <c r="G16" s="129">
        <v>5</v>
      </c>
      <c r="H16" s="223" t="str">
        <f>IF(G16="","",IF(OR(G16&gt;5,G16&lt;0),"CALIFICACIÓN NO VÁLIDA",IF(G16&gt;=4.5,RúbricaSeg8!$C$5,IF(G16&gt;=3.8,RúbricaSeg8!$D$5,IF(G16&gt;=3,RúbricaSeg8!$E$5,IF(G16&gt;=1,RúbricaSeg8!$F$5,RúbricaSeg8!$G$5))))))</f>
        <v>Ante la entrada entregada, el programa retorna una salida que es igual al menos en un 90% de la salida (correcta) esperada (entre 90% y 100%).</v>
      </c>
      <c r="I16" s="129">
        <v>5</v>
      </c>
      <c r="J16" s="223" t="str">
        <f>IF(I16="","",IF(OR(I16&gt;5,I16&lt;0),"CALIFICACIÓN NO VÁLIDA",IF(I16&gt;=4.5,RúbricaSeg8!$C$5,IF(I16&gt;=3.8,RúbricaSeg8!$D$5,IF(I16&gt;=3,RúbricaSeg8!$E$5,IF(I16&gt;=1,RúbricaSeg8!$F$5,RúbricaSeg8!$G$5))))))</f>
        <v>Ante la entrada entregada, el programa retorna una salida que es igual al menos en un 90% de la salida (correcta) esperada (entre 90% y 100%).</v>
      </c>
      <c r="K16" s="129">
        <v>5</v>
      </c>
      <c r="L16" s="223" t="str">
        <f>IF(K16="","",IF(OR(K16&gt;5,K16&lt;0),"CALIFICACIÓN NO VÁLIDA",IF(K16&gt;=4.5,RúbricaSeg8!$C$5,IF(K16&gt;=3.8,RúbricaSeg8!$D$5,IF(K16&gt;=3,RúbricaSeg8!$E$5,IF(K16&gt;=1,RúbricaSeg8!$F$5,RúbricaSeg8!$G$5))))))</f>
        <v>Ante la entrada entregada, el programa retorna una salida que es igual al menos en un 90% de la salida (correcta) esperada (entre 90% y 100%).</v>
      </c>
      <c r="M16" s="129">
        <v>5</v>
      </c>
      <c r="N16" s="223" t="str">
        <f>IF(M16="","",IF(OR(M16&gt;5,M16&lt;0),"CALIFICACIÓN NO VÁLIDA",IF(M16&gt;=4.5,RúbricaSeg8!$C$5,IF(M16&gt;=3.8,RúbricaSeg8!$D$5,IF(M16&gt;=3,RúbricaSeg8!$E$5,IF(M16&gt;=1,RúbricaSeg8!$F$5,RúbricaSeg8!$G$5))))))</f>
        <v>Ante la entrada entregada, el programa retorna una salida que es igual al menos en un 90% de la salida (correcta) esperada (entre 90% y 100%).</v>
      </c>
      <c r="O16" s="167">
        <f t="shared" si="0"/>
        <v>4</v>
      </c>
      <c r="P16" s="107">
        <f t="shared" si="1"/>
        <v>5</v>
      </c>
      <c r="Q16" s="107">
        <v>1</v>
      </c>
    </row>
    <row r="17" spans="1:17" ht="15.75" customHeight="1">
      <c r="A17" s="170">
        <v>14</v>
      </c>
      <c r="B17" s="171" t="s">
        <v>343</v>
      </c>
      <c r="C17" s="171" t="s">
        <v>344</v>
      </c>
      <c r="D17" s="171" t="s">
        <v>345</v>
      </c>
      <c r="E17" s="129">
        <v>5</v>
      </c>
      <c r="F17" s="223" t="str">
        <f>IF(E17="","",IF(OR(E17&gt;5,E17&lt;0),"CALIFICACIÓN NO VÁLIDA",IF(E17&gt;=4.5,RúbricaSeg8!$C$5,IF(E17&gt;=3.8,RúbricaSeg8!$D$5,IF(E17&gt;=3,RúbricaSeg8!$E$5,IF(E17&gt;=1,RúbricaSeg8!$F$5,RúbricaSeg8!$G$5))))))</f>
        <v>Ante la entrada entregada, el programa retorna una salida que es igual al menos en un 90% de la salida (correcta) esperada (entre 90% y 100%).</v>
      </c>
      <c r="G17" s="129">
        <v>5</v>
      </c>
      <c r="H17" s="223" t="str">
        <f>IF(G17="","",IF(OR(G17&gt;5,G17&lt;0),"CALIFICACIÓN NO VÁLIDA",IF(G17&gt;=4.5,RúbricaSeg8!$C$5,IF(G17&gt;=3.8,RúbricaSeg8!$D$5,IF(G17&gt;=3,RúbricaSeg8!$E$5,IF(G17&gt;=1,RúbricaSeg8!$F$5,RúbricaSeg8!$G$5))))))</f>
        <v>Ante la entrada entregada, el programa retorna una salida que es igual al menos en un 90% de la salida (correcta) esperada (entre 90% y 100%).</v>
      </c>
      <c r="I17" s="129">
        <v>5</v>
      </c>
      <c r="J17" s="223" t="str">
        <f>IF(I17="","",IF(OR(I17&gt;5,I17&lt;0),"CALIFICACIÓN NO VÁLIDA",IF(I17&gt;=4.5,RúbricaSeg8!$C$5,IF(I17&gt;=3.8,RúbricaSeg8!$D$5,IF(I17&gt;=3,RúbricaSeg8!$E$5,IF(I17&gt;=1,RúbricaSeg8!$F$5,RúbricaSeg8!$G$5))))))</f>
        <v>Ante la entrada entregada, el programa retorna una salida que es igual al menos en un 90% de la salida (correcta) esperada (entre 90% y 100%).</v>
      </c>
      <c r="K17" s="129">
        <v>5</v>
      </c>
      <c r="L17" s="223" t="str">
        <f>IF(K17="","",IF(OR(K17&gt;5,K17&lt;0),"CALIFICACIÓN NO VÁLIDA",IF(K17&gt;=4.5,RúbricaSeg8!$C$5,IF(K17&gt;=3.8,RúbricaSeg8!$D$5,IF(K17&gt;=3,RúbricaSeg8!$E$5,IF(K17&gt;=1,RúbricaSeg8!$F$5,RúbricaSeg8!$G$5))))))</f>
        <v>Ante la entrada entregada, el programa retorna una salida que es igual al menos en un 90% de la salida (correcta) esperada (entre 90% y 100%).</v>
      </c>
      <c r="M17" s="129">
        <v>5</v>
      </c>
      <c r="N17" s="223" t="str">
        <f>IF(M17="","",IF(OR(M17&gt;5,M17&lt;0),"CALIFICACIÓN NO VÁLIDA",IF(M17&gt;=4.5,RúbricaSeg8!$C$5,IF(M17&gt;=3.8,RúbricaSeg8!$D$5,IF(M17&gt;=3,RúbricaSeg8!$E$5,IF(M17&gt;=1,RúbricaSeg8!$F$5,RúbricaSeg8!$G$5))))))</f>
        <v>Ante la entrada entregada, el programa retorna una salida que es igual al menos en un 90% de la salida (correcta) esperada (entre 90% y 100%).</v>
      </c>
      <c r="O17" s="167">
        <f t="shared" si="0"/>
        <v>4.5</v>
      </c>
      <c r="P17" s="107">
        <f t="shared" si="1"/>
        <v>5</v>
      </c>
      <c r="Q17" s="107">
        <v>0.5</v>
      </c>
    </row>
    <row r="18" spans="1:17" ht="15.75" customHeight="1">
      <c r="A18" s="170">
        <v>15</v>
      </c>
      <c r="B18" s="171" t="s">
        <v>34</v>
      </c>
      <c r="C18" s="171" t="s">
        <v>346</v>
      </c>
      <c r="D18" s="171" t="s">
        <v>347</v>
      </c>
      <c r="E18" s="129">
        <v>4</v>
      </c>
      <c r="F18" s="223" t="str">
        <f>IF(E18="","",IF(OR(E18&gt;5,E18&lt;0),"CALIFICACIÓN NO VÁLIDA",IF(E18&gt;=4.5,RúbricaSeg8!$C$5,IF(E18&gt;=3.8,RúbricaSeg8!$D$5,IF(E18&gt;=3,RúbricaSeg8!$E$5,IF(E18&gt;=1,RúbricaSeg8!$F$5,RúbricaSeg8!$G$5))))))</f>
        <v>Ante la entrada entregada, el programa retorna una salida que es igual al menos en un 76% de la salida (correcta) esperada (entre 76% y 90%).</v>
      </c>
      <c r="G18" s="129">
        <v>4</v>
      </c>
      <c r="H18" s="223" t="str">
        <f>IF(G18="","",IF(OR(G18&gt;5,G18&lt;0),"CALIFICACIÓN NO VÁLIDA",IF(G18&gt;=4.5,RúbricaSeg8!$C$5,IF(G18&gt;=3.8,RúbricaSeg8!$D$5,IF(G18&gt;=3,RúbricaSeg8!$E$5,IF(G18&gt;=1,RúbricaSeg8!$F$5,RúbricaSeg8!$G$5))))))</f>
        <v>Ante la entrada entregada, el programa retorna una salida que es igual al menos en un 76% de la salida (correcta) esperada (entre 76% y 90%).</v>
      </c>
      <c r="I18" s="129">
        <v>4</v>
      </c>
      <c r="J18" s="223" t="str">
        <f>IF(I18="","",IF(OR(I18&gt;5,I18&lt;0),"CALIFICACIÓN NO VÁLIDA",IF(I18&gt;=4.5,RúbricaSeg8!$C$5,IF(I18&gt;=3.8,RúbricaSeg8!$D$5,IF(I18&gt;=3,RúbricaSeg8!$E$5,IF(I18&gt;=1,RúbricaSeg8!$F$5,RúbricaSeg8!$G$5))))))</f>
        <v>Ante la entrada entregada, el programa retorna una salida que es igual al menos en un 76% de la salida (correcta) esperada (entre 76% y 90%).</v>
      </c>
      <c r="K18" s="129">
        <v>4</v>
      </c>
      <c r="L18" s="223" t="str">
        <f>IF(K18="","",IF(OR(K18&gt;5,K18&lt;0),"CALIFICACIÓN NO VÁLIDA",IF(K18&gt;=4.5,RúbricaSeg8!$C$5,IF(K18&gt;=3.8,RúbricaSeg8!$D$5,IF(K18&gt;=3,RúbricaSeg8!$E$5,IF(K18&gt;=1,RúbricaSeg8!$F$5,RúbricaSeg8!$G$5))))))</f>
        <v>Ante la entrada entregada, el programa retorna una salida que es igual al menos en un 76% de la salida (correcta) esperada (entre 76% y 90%).</v>
      </c>
      <c r="M18" s="129">
        <v>4</v>
      </c>
      <c r="N18" s="223" t="str">
        <f>IF(M18="","",IF(OR(M18&gt;5,M18&lt;0),"CALIFICACIÓN NO VÁLIDA",IF(M18&gt;=4.5,RúbricaSeg8!$C$5,IF(M18&gt;=3.8,RúbricaSeg8!$D$5,IF(M18&gt;=3,RúbricaSeg8!$E$5,IF(M18&gt;=1,RúbricaSeg8!$F$5,RúbricaSeg8!$G$5))))))</f>
        <v>Ante la entrada entregada, el programa retorna una salida que es igual al menos en un 76% de la salida (correcta) esperada (entre 76% y 90%).</v>
      </c>
      <c r="O18" s="167">
        <f t="shared" si="0"/>
        <v>4</v>
      </c>
      <c r="P18" s="107">
        <f t="shared" si="1"/>
        <v>4</v>
      </c>
      <c r="Q18" s="107"/>
    </row>
    <row r="19" spans="1:17" ht="15.75" customHeight="1">
      <c r="A19" s="170">
        <v>16</v>
      </c>
      <c r="B19" s="171" t="s">
        <v>348</v>
      </c>
      <c r="C19" s="171" t="s">
        <v>349</v>
      </c>
      <c r="D19" s="171" t="s">
        <v>350</v>
      </c>
      <c r="E19" s="129">
        <v>5</v>
      </c>
      <c r="F19" s="223" t="str">
        <f>IF(E19="","",IF(OR(E19&gt;5,E19&lt;0),"CALIFICACIÓN NO VÁLIDA",IF(E19&gt;=4.5,RúbricaSeg8!$C$5,IF(E19&gt;=3.8,RúbricaSeg8!$D$5,IF(E19&gt;=3,RúbricaSeg8!$E$5,IF(E19&gt;=1,RúbricaSeg8!$F$5,RúbricaSeg8!$G$5))))))</f>
        <v>Ante la entrada entregada, el programa retorna una salida que es igual al menos en un 90% de la salida (correcta) esperada (entre 90% y 100%).</v>
      </c>
      <c r="G19" s="129">
        <v>5</v>
      </c>
      <c r="H19" s="223" t="str">
        <f>IF(G19="","",IF(OR(G19&gt;5,G19&lt;0),"CALIFICACIÓN NO VÁLIDA",IF(G19&gt;=4.5,RúbricaSeg8!$C$5,IF(G19&gt;=3.8,RúbricaSeg8!$D$5,IF(G19&gt;=3,RúbricaSeg8!$E$5,IF(G19&gt;=1,RúbricaSeg8!$F$5,RúbricaSeg8!$G$5))))))</f>
        <v>Ante la entrada entregada, el programa retorna una salida que es igual al menos en un 90% de la salida (correcta) esperada (entre 90% y 100%).</v>
      </c>
      <c r="I19" s="129">
        <v>5</v>
      </c>
      <c r="J19" s="223" t="str">
        <f>IF(I19="","",IF(OR(I19&gt;5,I19&lt;0),"CALIFICACIÓN NO VÁLIDA",IF(I19&gt;=4.5,RúbricaSeg8!$C$5,IF(I19&gt;=3.8,RúbricaSeg8!$D$5,IF(I19&gt;=3,RúbricaSeg8!$E$5,IF(I19&gt;=1,RúbricaSeg8!$F$5,RúbricaSeg8!$G$5))))))</f>
        <v>Ante la entrada entregada, el programa retorna una salida que es igual al menos en un 90% de la salida (correcta) esperada (entre 90% y 100%).</v>
      </c>
      <c r="K19" s="129">
        <v>5</v>
      </c>
      <c r="L19" s="223" t="str">
        <f>IF(K19="","",IF(OR(K19&gt;5,K19&lt;0),"CALIFICACIÓN NO VÁLIDA",IF(K19&gt;=4.5,RúbricaSeg8!$C$5,IF(K19&gt;=3.8,RúbricaSeg8!$D$5,IF(K19&gt;=3,RúbricaSeg8!$E$5,IF(K19&gt;=1,RúbricaSeg8!$F$5,RúbricaSeg8!$G$5))))))</f>
        <v>Ante la entrada entregada, el programa retorna una salida que es igual al menos en un 90% de la salida (correcta) esperada (entre 90% y 100%).</v>
      </c>
      <c r="M19" s="129">
        <v>5</v>
      </c>
      <c r="N19" s="223" t="str">
        <f>IF(M19="","",IF(OR(M19&gt;5,M19&lt;0),"CALIFICACIÓN NO VÁLIDA",IF(M19&gt;=4.5,RúbricaSeg8!$C$5,IF(M19&gt;=3.8,RúbricaSeg8!$D$5,IF(M19&gt;=3,RúbricaSeg8!$E$5,IF(M19&gt;=1,RúbricaSeg8!$F$5,RúbricaSeg8!$G$5))))))</f>
        <v>Ante la entrada entregada, el programa retorna una salida que es igual al menos en un 90% de la salida (correcta) esperada (entre 90% y 100%).</v>
      </c>
      <c r="O19" s="167">
        <f t="shared" si="0"/>
        <v>4.5</v>
      </c>
      <c r="P19" s="107">
        <f t="shared" si="1"/>
        <v>5</v>
      </c>
      <c r="Q19" s="107">
        <v>0.5</v>
      </c>
    </row>
    <row r="20" spans="1:17" ht="15.75" customHeight="1">
      <c r="A20" s="170">
        <v>17</v>
      </c>
      <c r="B20" s="171" t="s">
        <v>351</v>
      </c>
      <c r="C20" s="171" t="s">
        <v>352</v>
      </c>
      <c r="D20" s="171" t="s">
        <v>342</v>
      </c>
      <c r="E20" s="129">
        <v>5</v>
      </c>
      <c r="F20" s="223" t="str">
        <f>IF(E20="","",IF(OR(E20&gt;5,E20&lt;0),"CALIFICACIÓN NO VÁLIDA",IF(E20&gt;=4.5,RúbricaSeg8!$C$5,IF(E20&gt;=3.8,RúbricaSeg8!$D$5,IF(E20&gt;=3,RúbricaSeg8!$E$5,IF(E20&gt;=1,RúbricaSeg8!$F$5,RúbricaSeg8!$G$5))))))</f>
        <v>Ante la entrada entregada, el programa retorna una salida que es igual al menos en un 90% de la salida (correcta) esperada (entre 90% y 100%).</v>
      </c>
      <c r="G20" s="129">
        <v>5</v>
      </c>
      <c r="H20" s="223" t="str">
        <f>IF(G20="","",IF(OR(G20&gt;5,G20&lt;0),"CALIFICACIÓN NO VÁLIDA",IF(G20&gt;=4.5,RúbricaSeg8!$C$5,IF(G20&gt;=3.8,RúbricaSeg8!$D$5,IF(G20&gt;=3,RúbricaSeg8!$E$5,IF(G20&gt;=1,RúbricaSeg8!$F$5,RúbricaSeg8!$G$5))))))</f>
        <v>Ante la entrada entregada, el programa retorna una salida que es igual al menos en un 90% de la salida (correcta) esperada (entre 90% y 100%).</v>
      </c>
      <c r="I20" s="129">
        <v>5</v>
      </c>
      <c r="J20" s="223" t="str">
        <f>IF(I20="","",IF(OR(I20&gt;5,I20&lt;0),"CALIFICACIÓN NO VÁLIDA",IF(I20&gt;=4.5,RúbricaSeg8!$C$5,IF(I20&gt;=3.8,RúbricaSeg8!$D$5,IF(I20&gt;=3,RúbricaSeg8!$E$5,IF(I20&gt;=1,RúbricaSeg8!$F$5,RúbricaSeg8!$G$5))))))</f>
        <v>Ante la entrada entregada, el programa retorna una salida que es igual al menos en un 90% de la salida (correcta) esperada (entre 90% y 100%).</v>
      </c>
      <c r="K20" s="129">
        <v>5</v>
      </c>
      <c r="L20" s="223" t="str">
        <f>IF(K20="","",IF(OR(K20&gt;5,K20&lt;0),"CALIFICACIÓN NO VÁLIDA",IF(K20&gt;=4.5,RúbricaSeg8!$C$5,IF(K20&gt;=3.8,RúbricaSeg8!$D$5,IF(K20&gt;=3,RúbricaSeg8!$E$5,IF(K20&gt;=1,RúbricaSeg8!$F$5,RúbricaSeg8!$G$5))))))</f>
        <v>Ante la entrada entregada, el programa retorna una salida que es igual al menos en un 90% de la salida (correcta) esperada (entre 90% y 100%).</v>
      </c>
      <c r="M20" s="129">
        <v>5</v>
      </c>
      <c r="N20" s="223" t="str">
        <f>IF(M20="","",IF(OR(M20&gt;5,M20&lt;0),"CALIFICACIÓN NO VÁLIDA",IF(M20&gt;=4.5,RúbricaSeg8!$C$5,IF(M20&gt;=3.8,RúbricaSeg8!$D$5,IF(M20&gt;=3,RúbricaSeg8!$E$5,IF(M20&gt;=1,RúbricaSeg8!$F$5,RúbricaSeg8!$G$5))))))</f>
        <v>Ante la entrada entregada, el programa retorna una salida que es igual al menos en un 90% de la salida (correcta) esperada (entre 90% y 100%).</v>
      </c>
      <c r="O20" s="167">
        <f t="shared" si="0"/>
        <v>5</v>
      </c>
      <c r="P20" s="107">
        <f t="shared" si="1"/>
        <v>5</v>
      </c>
      <c r="Q20" s="107"/>
    </row>
    <row r="21" spans="1:17" ht="15.75" customHeight="1">
      <c r="A21" s="170">
        <v>18</v>
      </c>
      <c r="B21" s="171" t="s">
        <v>353</v>
      </c>
      <c r="C21" s="171" t="s">
        <v>354</v>
      </c>
      <c r="D21" s="171" t="s">
        <v>342</v>
      </c>
      <c r="E21" s="129">
        <v>5</v>
      </c>
      <c r="F21" s="223" t="str">
        <f>IF(E21="","",IF(OR(E21&gt;5,E21&lt;0),"CALIFICACIÓN NO VÁLIDA",IF(E21&gt;=4.5,RúbricaSeg8!$C$5,IF(E21&gt;=3.8,RúbricaSeg8!$D$5,IF(E21&gt;=3,RúbricaSeg8!$E$5,IF(E21&gt;=1,RúbricaSeg8!$F$5,RúbricaSeg8!$G$5))))))</f>
        <v>Ante la entrada entregada, el programa retorna una salida que es igual al menos en un 90% de la salida (correcta) esperada (entre 90% y 100%).</v>
      </c>
      <c r="G21" s="129">
        <v>5</v>
      </c>
      <c r="H21" s="223" t="str">
        <f>IF(G21="","",IF(OR(G21&gt;5,G21&lt;0),"CALIFICACIÓN NO VÁLIDA",IF(G21&gt;=4.5,RúbricaSeg8!$C$5,IF(G21&gt;=3.8,RúbricaSeg8!$D$5,IF(G21&gt;=3,RúbricaSeg8!$E$5,IF(G21&gt;=1,RúbricaSeg8!$F$5,RúbricaSeg8!$G$5))))))</f>
        <v>Ante la entrada entregada, el programa retorna una salida que es igual al menos en un 90% de la salida (correcta) esperada (entre 90% y 100%).</v>
      </c>
      <c r="I21" s="129">
        <v>5</v>
      </c>
      <c r="J21" s="223" t="str">
        <f>IF(I21="","",IF(OR(I21&gt;5,I21&lt;0),"CALIFICACIÓN NO VÁLIDA",IF(I21&gt;=4.5,RúbricaSeg8!$C$5,IF(I21&gt;=3.8,RúbricaSeg8!$D$5,IF(I21&gt;=3,RúbricaSeg8!$E$5,IF(I21&gt;=1,RúbricaSeg8!$F$5,RúbricaSeg8!$G$5))))))</f>
        <v>Ante la entrada entregada, el programa retorna una salida que es igual al menos en un 90% de la salida (correcta) esperada (entre 90% y 100%).</v>
      </c>
      <c r="K21" s="129">
        <v>5</v>
      </c>
      <c r="L21" s="223" t="str">
        <f>IF(K21="","",IF(OR(K21&gt;5,K21&lt;0),"CALIFICACIÓN NO VÁLIDA",IF(K21&gt;=4.5,RúbricaSeg8!$C$5,IF(K21&gt;=3.8,RúbricaSeg8!$D$5,IF(K21&gt;=3,RúbricaSeg8!$E$5,IF(K21&gt;=1,RúbricaSeg8!$F$5,RúbricaSeg8!$G$5))))))</f>
        <v>Ante la entrada entregada, el programa retorna una salida que es igual al menos en un 90% de la salida (correcta) esperada (entre 90% y 100%).</v>
      </c>
      <c r="M21" s="129">
        <v>5</v>
      </c>
      <c r="N21" s="223" t="str">
        <f>IF(M21="","",IF(OR(M21&gt;5,M21&lt;0),"CALIFICACIÓN NO VÁLIDA",IF(M21&gt;=4.5,RúbricaSeg8!$C$5,IF(M21&gt;=3.8,RúbricaSeg8!$D$5,IF(M21&gt;=3,RúbricaSeg8!$E$5,IF(M21&gt;=1,RúbricaSeg8!$F$5,RúbricaSeg8!$G$5))))))</f>
        <v>Ante la entrada entregada, el programa retorna una salida que es igual al menos en un 90% de la salida (correcta) esperada (entre 90% y 100%).</v>
      </c>
      <c r="O21" s="167">
        <f t="shared" si="0"/>
        <v>5.5</v>
      </c>
      <c r="P21" s="107">
        <f t="shared" si="1"/>
        <v>5</v>
      </c>
      <c r="Q21" s="107">
        <v>-0.5</v>
      </c>
    </row>
    <row r="22" spans="1:17" ht="15.75" customHeight="1">
      <c r="A22" s="170">
        <v>19</v>
      </c>
      <c r="B22" s="171" t="s">
        <v>355</v>
      </c>
      <c r="C22" s="171" t="s">
        <v>356</v>
      </c>
      <c r="D22" s="171" t="s">
        <v>56</v>
      </c>
      <c r="E22" s="129">
        <v>5</v>
      </c>
      <c r="F22" s="223" t="str">
        <f>IF(E22="","",IF(OR(E22&gt;5,E22&lt;0),"CALIFICACIÓN NO VÁLIDA",IF(E22&gt;=4.5,RúbricaSeg8!$C$5,IF(E22&gt;=3.8,RúbricaSeg8!$D$5,IF(E22&gt;=3,RúbricaSeg8!$E$5,IF(E22&gt;=1,RúbricaSeg8!$F$5,RúbricaSeg8!$G$5))))))</f>
        <v>Ante la entrada entregada, el programa retorna una salida que es igual al menos en un 90% de la salida (correcta) esperada (entre 90% y 100%).</v>
      </c>
      <c r="G22" s="129">
        <v>5</v>
      </c>
      <c r="H22" s="223" t="str">
        <f>IF(G22="","",IF(OR(G22&gt;5,G22&lt;0),"CALIFICACIÓN NO VÁLIDA",IF(G22&gt;=4.5,RúbricaSeg8!$C$5,IF(G22&gt;=3.8,RúbricaSeg8!$D$5,IF(G22&gt;=3,RúbricaSeg8!$E$5,IF(G22&gt;=1,RúbricaSeg8!$F$5,RúbricaSeg8!$G$5))))))</f>
        <v>Ante la entrada entregada, el programa retorna una salida que es igual al menos en un 90% de la salida (correcta) esperada (entre 90% y 100%).</v>
      </c>
      <c r="I22" s="129">
        <v>5</v>
      </c>
      <c r="J22" s="223" t="str">
        <f>IF(I22="","",IF(OR(I22&gt;5,I22&lt;0),"CALIFICACIÓN NO VÁLIDA",IF(I22&gt;=4.5,RúbricaSeg8!$C$5,IF(I22&gt;=3.8,RúbricaSeg8!$D$5,IF(I22&gt;=3,RúbricaSeg8!$E$5,IF(I22&gt;=1,RúbricaSeg8!$F$5,RúbricaSeg8!$G$5))))))</f>
        <v>Ante la entrada entregada, el programa retorna una salida que es igual al menos en un 90% de la salida (correcta) esperada (entre 90% y 100%).</v>
      </c>
      <c r="K22" s="129">
        <v>5</v>
      </c>
      <c r="L22" s="223" t="str">
        <f>IF(K22="","",IF(OR(K22&gt;5,K22&lt;0),"CALIFICACIÓN NO VÁLIDA",IF(K22&gt;=4.5,RúbricaSeg8!$C$5,IF(K22&gt;=3.8,RúbricaSeg8!$D$5,IF(K22&gt;=3,RúbricaSeg8!$E$5,IF(K22&gt;=1,RúbricaSeg8!$F$5,RúbricaSeg8!$G$5))))))</f>
        <v>Ante la entrada entregada, el programa retorna una salida que es igual al menos en un 90% de la salida (correcta) esperada (entre 90% y 100%).</v>
      </c>
      <c r="M22" s="129">
        <v>5</v>
      </c>
      <c r="N22" s="223" t="str">
        <f>IF(M22="","",IF(OR(M22&gt;5,M22&lt;0),"CALIFICACIÓN NO VÁLIDA",IF(M22&gt;=4.5,RúbricaSeg8!$C$5,IF(M22&gt;=3.8,RúbricaSeg8!$D$5,IF(M22&gt;=3,RúbricaSeg8!$E$5,IF(M22&gt;=1,RúbricaSeg8!$F$5,RúbricaSeg8!$G$5))))))</f>
        <v>Ante la entrada entregada, el programa retorna una salida que es igual al menos en un 90% de la salida (correcta) esperada (entre 90% y 100%).</v>
      </c>
      <c r="O22" s="167">
        <f t="shared" si="0"/>
        <v>5</v>
      </c>
      <c r="P22" s="107">
        <f t="shared" si="1"/>
        <v>5</v>
      </c>
      <c r="Q22" s="167"/>
    </row>
    <row r="23" spans="1:17" ht="15.75" customHeight="1">
      <c r="A23" s="170">
        <v>20</v>
      </c>
      <c r="B23" s="171" t="s">
        <v>357</v>
      </c>
      <c r="C23" s="171" t="s">
        <v>358</v>
      </c>
      <c r="D23" s="171" t="s">
        <v>359</v>
      </c>
      <c r="E23" s="129">
        <v>5</v>
      </c>
      <c r="F23" s="223" t="str">
        <f>IF(E23="","",IF(OR(E23&gt;5,E23&lt;0),"CALIFICACIÓN NO VÁLIDA",IF(E23&gt;=4.5,RúbricaSeg8!$C$5,IF(E23&gt;=3.8,RúbricaSeg8!$D$5,IF(E23&gt;=3,RúbricaSeg8!$E$5,IF(E23&gt;=1,RúbricaSeg8!$F$5,RúbricaSeg8!$G$5))))))</f>
        <v>Ante la entrada entregada, el programa retorna una salida que es igual al menos en un 90% de la salida (correcta) esperada (entre 90% y 100%).</v>
      </c>
      <c r="G23" s="129">
        <v>5</v>
      </c>
      <c r="H23" s="223" t="str">
        <f>IF(G23="","",IF(OR(G23&gt;5,G23&lt;0),"CALIFICACIÓN NO VÁLIDA",IF(G23&gt;=4.5,RúbricaSeg8!$C$5,IF(G23&gt;=3.8,RúbricaSeg8!$D$5,IF(G23&gt;=3,RúbricaSeg8!$E$5,IF(G23&gt;=1,RúbricaSeg8!$F$5,RúbricaSeg8!$G$5))))))</f>
        <v>Ante la entrada entregada, el programa retorna una salida que es igual al menos en un 90% de la salida (correcta) esperada (entre 90% y 100%).</v>
      </c>
      <c r="I23" s="129">
        <v>5</v>
      </c>
      <c r="J23" s="223" t="str">
        <f>IF(I23="","",IF(OR(I23&gt;5,I23&lt;0),"CALIFICACIÓN NO VÁLIDA",IF(I23&gt;=4.5,RúbricaSeg8!$C$5,IF(I23&gt;=3.8,RúbricaSeg8!$D$5,IF(I23&gt;=3,RúbricaSeg8!$E$5,IF(I23&gt;=1,RúbricaSeg8!$F$5,RúbricaSeg8!$G$5))))))</f>
        <v>Ante la entrada entregada, el programa retorna una salida que es igual al menos en un 90% de la salida (correcta) esperada (entre 90% y 100%).</v>
      </c>
      <c r="K23" s="129">
        <v>5</v>
      </c>
      <c r="L23" s="223" t="str">
        <f>IF(K23="","",IF(OR(K23&gt;5,K23&lt;0),"CALIFICACIÓN NO VÁLIDA",IF(K23&gt;=4.5,RúbricaSeg8!$C$5,IF(K23&gt;=3.8,RúbricaSeg8!$D$5,IF(K23&gt;=3,RúbricaSeg8!$E$5,IF(K23&gt;=1,RúbricaSeg8!$F$5,RúbricaSeg8!$G$5))))))</f>
        <v>Ante la entrada entregada, el programa retorna una salida que es igual al menos en un 90% de la salida (correcta) esperada (entre 90% y 100%).</v>
      </c>
      <c r="M23" s="129">
        <v>5</v>
      </c>
      <c r="N23" s="223" t="str">
        <f>IF(M23="","",IF(OR(M23&gt;5,M23&lt;0),"CALIFICACIÓN NO VÁLIDA",IF(M23&gt;=4.5,RúbricaSeg8!$C$5,IF(M23&gt;=3.8,RúbricaSeg8!$D$5,IF(M23&gt;=3,RúbricaSeg8!$E$5,IF(M23&gt;=1,RúbricaSeg8!$F$5,RúbricaSeg8!$G$5))))))</f>
        <v>Ante la entrada entregada, el programa retorna una salida que es igual al menos en un 90% de la salida (correcta) esperada (entre 90% y 100%).</v>
      </c>
      <c r="O23" s="167">
        <f t="shared" si="0"/>
        <v>5</v>
      </c>
      <c r="P23" s="107">
        <f t="shared" si="1"/>
        <v>5</v>
      </c>
      <c r="Q23" s="107"/>
    </row>
    <row r="24" spans="1:17" ht="15.75" customHeight="1">
      <c r="A24" s="170">
        <v>21</v>
      </c>
      <c r="B24" s="171" t="s">
        <v>360</v>
      </c>
      <c r="C24" s="171" t="s">
        <v>361</v>
      </c>
      <c r="D24" s="171" t="s">
        <v>362</v>
      </c>
      <c r="E24" s="129">
        <v>5</v>
      </c>
      <c r="F24" s="223" t="str">
        <f>IF(E24="","",IF(OR(E24&gt;5,E24&lt;0),"CALIFICACIÓN NO VÁLIDA",IF(E24&gt;=4.5,RúbricaSeg8!$C$5,IF(E24&gt;=3.8,RúbricaSeg8!$D$5,IF(E24&gt;=3,RúbricaSeg8!$E$5,IF(E24&gt;=1,RúbricaSeg8!$F$5,RúbricaSeg8!$G$5))))))</f>
        <v>Ante la entrada entregada, el programa retorna una salida que es igual al menos en un 90% de la salida (correcta) esperada (entre 90% y 100%).</v>
      </c>
      <c r="G24" s="129">
        <v>5</v>
      </c>
      <c r="H24" s="223" t="str">
        <f>IF(G24="","",IF(OR(G24&gt;5,G24&lt;0),"CALIFICACIÓN NO VÁLIDA",IF(G24&gt;=4.5,RúbricaSeg8!$C$5,IF(G24&gt;=3.8,RúbricaSeg8!$D$5,IF(G24&gt;=3,RúbricaSeg8!$E$5,IF(G24&gt;=1,RúbricaSeg8!$F$5,RúbricaSeg8!$G$5))))))</f>
        <v>Ante la entrada entregada, el programa retorna una salida que es igual al menos en un 90% de la salida (correcta) esperada (entre 90% y 100%).</v>
      </c>
      <c r="I24" s="129">
        <v>5</v>
      </c>
      <c r="J24" s="223" t="str">
        <f>IF(I24="","",IF(OR(I24&gt;5,I24&lt;0),"CALIFICACIÓN NO VÁLIDA",IF(I24&gt;=4.5,RúbricaSeg8!$C$5,IF(I24&gt;=3.8,RúbricaSeg8!$D$5,IF(I24&gt;=3,RúbricaSeg8!$E$5,IF(I24&gt;=1,RúbricaSeg8!$F$5,RúbricaSeg8!$G$5))))))</f>
        <v>Ante la entrada entregada, el programa retorna una salida que es igual al menos en un 90% de la salida (correcta) esperada (entre 90% y 100%).</v>
      </c>
      <c r="K24" s="129">
        <v>5</v>
      </c>
      <c r="L24" s="223" t="str">
        <f>IF(K24="","",IF(OR(K24&gt;5,K24&lt;0),"CALIFICACIÓN NO VÁLIDA",IF(K24&gt;=4.5,RúbricaSeg8!$C$5,IF(K24&gt;=3.8,RúbricaSeg8!$D$5,IF(K24&gt;=3,RúbricaSeg8!$E$5,IF(K24&gt;=1,RúbricaSeg8!$F$5,RúbricaSeg8!$G$5))))))</f>
        <v>Ante la entrada entregada, el programa retorna una salida que es igual al menos en un 90% de la salida (correcta) esperada (entre 90% y 100%).</v>
      </c>
      <c r="M24" s="129">
        <v>5</v>
      </c>
      <c r="N24" s="223" t="str">
        <f>IF(M24="","",IF(OR(M24&gt;5,M24&lt;0),"CALIFICACIÓN NO VÁLIDA",IF(M24&gt;=4.5,RúbricaSeg8!$C$5,IF(M24&gt;=3.8,RúbricaSeg8!$D$5,IF(M24&gt;=3,RúbricaSeg8!$E$5,IF(M24&gt;=1,RúbricaSeg8!$F$5,RúbricaSeg8!$G$5))))))</f>
        <v>Ante la entrada entregada, el programa retorna una salida que es igual al menos en un 90% de la salida (correcta) esperada (entre 90% y 100%).</v>
      </c>
      <c r="O24" s="167">
        <f t="shared" si="0"/>
        <v>5</v>
      </c>
      <c r="P24" s="107">
        <f t="shared" si="1"/>
        <v>5</v>
      </c>
      <c r="Q24" s="107"/>
    </row>
    <row r="25" spans="1:17" ht="15.75" customHeight="1">
      <c r="A25" s="170">
        <v>22</v>
      </c>
      <c r="B25" s="171" t="s">
        <v>363</v>
      </c>
      <c r="C25" s="171" t="s">
        <v>364</v>
      </c>
      <c r="D25" s="171" t="s">
        <v>117</v>
      </c>
      <c r="E25" s="129">
        <v>5</v>
      </c>
      <c r="F25" s="223" t="str">
        <f>IF(E25="","",IF(OR(E25&gt;5,E25&lt;0),"CALIFICACIÓN NO VÁLIDA",IF(E25&gt;=4.5,RúbricaSeg8!$C$5,IF(E25&gt;=3.8,RúbricaSeg8!$D$5,IF(E25&gt;=3,RúbricaSeg8!$E$5,IF(E25&gt;=1,RúbricaSeg8!$F$5,RúbricaSeg8!$G$5))))))</f>
        <v>Ante la entrada entregada, el programa retorna una salida que es igual al menos en un 90% de la salida (correcta) esperada (entre 90% y 100%).</v>
      </c>
      <c r="G25" s="129">
        <v>5</v>
      </c>
      <c r="H25" s="223" t="str">
        <f>IF(G25="","",IF(OR(G25&gt;5,G25&lt;0),"CALIFICACIÓN NO VÁLIDA",IF(G25&gt;=4.5,RúbricaSeg8!$C$5,IF(G25&gt;=3.8,RúbricaSeg8!$D$5,IF(G25&gt;=3,RúbricaSeg8!$E$5,IF(G25&gt;=1,RúbricaSeg8!$F$5,RúbricaSeg8!$G$5))))))</f>
        <v>Ante la entrada entregada, el programa retorna una salida que es igual al menos en un 90% de la salida (correcta) esperada (entre 90% y 100%).</v>
      </c>
      <c r="I25" s="129">
        <v>5</v>
      </c>
      <c r="J25" s="223" t="str">
        <f>IF(I25="","",IF(OR(I25&gt;5,I25&lt;0),"CALIFICACIÓN NO VÁLIDA",IF(I25&gt;=4.5,RúbricaSeg8!$C$5,IF(I25&gt;=3.8,RúbricaSeg8!$D$5,IF(I25&gt;=3,RúbricaSeg8!$E$5,IF(I25&gt;=1,RúbricaSeg8!$F$5,RúbricaSeg8!$G$5))))))</f>
        <v>Ante la entrada entregada, el programa retorna una salida que es igual al menos en un 90% de la salida (correcta) esperada (entre 90% y 100%).</v>
      </c>
      <c r="K25" s="129">
        <v>5</v>
      </c>
      <c r="L25" s="223" t="str">
        <f>IF(K25="","",IF(OR(K25&gt;5,K25&lt;0),"CALIFICACIÓN NO VÁLIDA",IF(K25&gt;=4.5,RúbricaSeg8!$C$5,IF(K25&gt;=3.8,RúbricaSeg8!$D$5,IF(K25&gt;=3,RúbricaSeg8!$E$5,IF(K25&gt;=1,RúbricaSeg8!$F$5,RúbricaSeg8!$G$5))))))</f>
        <v>Ante la entrada entregada, el programa retorna una salida que es igual al menos en un 90% de la salida (correcta) esperada (entre 90% y 100%).</v>
      </c>
      <c r="M25" s="129">
        <v>5</v>
      </c>
      <c r="N25" s="223" t="str">
        <f>IF(M25="","",IF(OR(M25&gt;5,M25&lt;0),"CALIFICACIÓN NO VÁLIDA",IF(M25&gt;=4.5,RúbricaSeg8!$C$5,IF(M25&gt;=3.8,RúbricaSeg8!$D$5,IF(M25&gt;=3,RúbricaSeg8!$E$5,IF(M25&gt;=1,RúbricaSeg8!$F$5,RúbricaSeg8!$G$5))))))</f>
        <v>Ante la entrada entregada, el programa retorna una salida que es igual al menos en un 90% de la salida (correcta) esperada (entre 90% y 100%).</v>
      </c>
      <c r="O25" s="167">
        <f t="shared" si="0"/>
        <v>5</v>
      </c>
      <c r="P25" s="107">
        <f t="shared" si="1"/>
        <v>5</v>
      </c>
      <c r="Q25" s="107"/>
    </row>
    <row r="26" spans="1:17" ht="15.75" customHeight="1">
      <c r="A26" s="170">
        <v>23</v>
      </c>
      <c r="B26" s="171" t="s">
        <v>365</v>
      </c>
      <c r="C26" s="171" t="s">
        <v>366</v>
      </c>
      <c r="D26" s="171" t="s">
        <v>65</v>
      </c>
      <c r="E26" s="129">
        <v>5</v>
      </c>
      <c r="F26" s="223" t="str">
        <f>IF(E26="","",IF(OR(E26&gt;5,E26&lt;0),"CALIFICACIÓN NO VÁLIDA",IF(E26&gt;=4.5,RúbricaSeg8!$C$5,IF(E26&gt;=3.8,RúbricaSeg8!$D$5,IF(E26&gt;=3,RúbricaSeg8!$E$5,IF(E26&gt;=1,RúbricaSeg8!$F$5,RúbricaSeg8!$G$5))))))</f>
        <v>Ante la entrada entregada, el programa retorna una salida que es igual al menos en un 90% de la salida (correcta) esperada (entre 90% y 100%).</v>
      </c>
      <c r="G26" s="129">
        <v>5</v>
      </c>
      <c r="H26" s="223" t="str">
        <f>IF(G26="","",IF(OR(G26&gt;5,G26&lt;0),"CALIFICACIÓN NO VÁLIDA",IF(G26&gt;=4.5,RúbricaSeg8!$C$5,IF(G26&gt;=3.8,RúbricaSeg8!$D$5,IF(G26&gt;=3,RúbricaSeg8!$E$5,IF(G26&gt;=1,RúbricaSeg8!$F$5,RúbricaSeg8!$G$5))))))</f>
        <v>Ante la entrada entregada, el programa retorna una salida que es igual al menos en un 90% de la salida (correcta) esperada (entre 90% y 100%).</v>
      </c>
      <c r="I26" s="129">
        <v>5</v>
      </c>
      <c r="J26" s="223" t="str">
        <f>IF(I26="","",IF(OR(I26&gt;5,I26&lt;0),"CALIFICACIÓN NO VÁLIDA",IF(I26&gt;=4.5,RúbricaSeg8!$C$5,IF(I26&gt;=3.8,RúbricaSeg8!$D$5,IF(I26&gt;=3,RúbricaSeg8!$E$5,IF(I26&gt;=1,RúbricaSeg8!$F$5,RúbricaSeg8!$G$5))))))</f>
        <v>Ante la entrada entregada, el programa retorna una salida que es igual al menos en un 90% de la salida (correcta) esperada (entre 90% y 100%).</v>
      </c>
      <c r="K26" s="129">
        <v>5</v>
      </c>
      <c r="L26" s="223" t="str">
        <f>IF(K26="","",IF(OR(K26&gt;5,K26&lt;0),"CALIFICACIÓN NO VÁLIDA",IF(K26&gt;=4.5,RúbricaSeg8!$C$5,IF(K26&gt;=3.8,RúbricaSeg8!$D$5,IF(K26&gt;=3,RúbricaSeg8!$E$5,IF(K26&gt;=1,RúbricaSeg8!$F$5,RúbricaSeg8!$G$5))))))</f>
        <v>Ante la entrada entregada, el programa retorna una salida que es igual al menos en un 90% de la salida (correcta) esperada (entre 90% y 100%).</v>
      </c>
      <c r="M26" s="129">
        <v>5</v>
      </c>
      <c r="N26" s="223" t="str">
        <f>IF(M26="","",IF(OR(M26&gt;5,M26&lt;0),"CALIFICACIÓN NO VÁLIDA",IF(M26&gt;=4.5,RúbricaSeg8!$C$5,IF(M26&gt;=3.8,RúbricaSeg8!$D$5,IF(M26&gt;=3,RúbricaSeg8!$E$5,IF(M26&gt;=1,RúbricaSeg8!$F$5,RúbricaSeg8!$G$5))))))</f>
        <v>Ante la entrada entregada, el programa retorna una salida que es igual al menos en un 90% de la salida (correcta) esperada (entre 90% y 100%).</v>
      </c>
      <c r="O26" s="167">
        <f t="shared" si="0"/>
        <v>5.5</v>
      </c>
      <c r="P26" s="107">
        <f t="shared" si="1"/>
        <v>5</v>
      </c>
      <c r="Q26" s="107">
        <v>-0.5</v>
      </c>
    </row>
    <row r="27" spans="1:17" ht="15.75" customHeight="1">
      <c r="A27" s="170">
        <v>24</v>
      </c>
      <c r="B27" s="171" t="s">
        <v>367</v>
      </c>
      <c r="C27" s="171" t="s">
        <v>368</v>
      </c>
      <c r="D27" s="171" t="s">
        <v>369</v>
      </c>
      <c r="E27" s="129">
        <v>5</v>
      </c>
      <c r="F27" s="223" t="str">
        <f>IF(E27="","",IF(OR(E27&gt;5,E27&lt;0),"CALIFICACIÓN NO VÁLIDA",IF(E27&gt;=4.5,RúbricaSeg8!$C$5,IF(E27&gt;=3.8,RúbricaSeg8!$D$5,IF(E27&gt;=3,RúbricaSeg8!$E$5,IF(E27&gt;=1,RúbricaSeg8!$F$5,RúbricaSeg8!$G$5))))))</f>
        <v>Ante la entrada entregada, el programa retorna una salida que es igual al menos en un 90% de la salida (correcta) esperada (entre 90% y 100%).</v>
      </c>
      <c r="G27" s="129">
        <v>5</v>
      </c>
      <c r="H27" s="223" t="str">
        <f>IF(G27="","",IF(OR(G27&gt;5,G27&lt;0),"CALIFICACIÓN NO VÁLIDA",IF(G27&gt;=4.5,RúbricaSeg8!$C$5,IF(G27&gt;=3.8,RúbricaSeg8!$D$5,IF(G27&gt;=3,RúbricaSeg8!$E$5,IF(G27&gt;=1,RúbricaSeg8!$F$5,RúbricaSeg8!$G$5))))))</f>
        <v>Ante la entrada entregada, el programa retorna una salida que es igual al menos en un 90% de la salida (correcta) esperada (entre 90% y 100%).</v>
      </c>
      <c r="I27" s="129">
        <v>5</v>
      </c>
      <c r="J27" s="223" t="str">
        <f>IF(I27="","",IF(OR(I27&gt;5,I27&lt;0),"CALIFICACIÓN NO VÁLIDA",IF(I27&gt;=4.5,RúbricaSeg8!$C$5,IF(I27&gt;=3.8,RúbricaSeg8!$D$5,IF(I27&gt;=3,RúbricaSeg8!$E$5,IF(I27&gt;=1,RúbricaSeg8!$F$5,RúbricaSeg8!$G$5))))))</f>
        <v>Ante la entrada entregada, el programa retorna una salida que es igual al menos en un 90% de la salida (correcta) esperada (entre 90% y 100%).</v>
      </c>
      <c r="K27" s="129">
        <v>5</v>
      </c>
      <c r="L27" s="223" t="str">
        <f>IF(K27="","",IF(OR(K27&gt;5,K27&lt;0),"CALIFICACIÓN NO VÁLIDA",IF(K27&gt;=4.5,RúbricaSeg8!$C$5,IF(K27&gt;=3.8,RúbricaSeg8!$D$5,IF(K27&gt;=3,RúbricaSeg8!$E$5,IF(K27&gt;=1,RúbricaSeg8!$F$5,RúbricaSeg8!$G$5))))))</f>
        <v>Ante la entrada entregada, el programa retorna una salida que es igual al menos en un 90% de la salida (correcta) esperada (entre 90% y 100%).</v>
      </c>
      <c r="M27" s="129">
        <v>5</v>
      </c>
      <c r="N27" s="223" t="str">
        <f>IF(M27="","",IF(OR(M27&gt;5,M27&lt;0),"CALIFICACIÓN NO VÁLIDA",IF(M27&gt;=4.5,RúbricaSeg8!$C$5,IF(M27&gt;=3.8,RúbricaSeg8!$D$5,IF(M27&gt;=3,RúbricaSeg8!$E$5,IF(M27&gt;=1,RúbricaSeg8!$F$5,RúbricaSeg8!$G$5))))))</f>
        <v>Ante la entrada entregada, el programa retorna una salida que es igual al menos en un 90% de la salida (correcta) esperada (entre 90% y 100%).</v>
      </c>
      <c r="O27" s="167">
        <f t="shared" si="0"/>
        <v>5.5</v>
      </c>
      <c r="P27" s="107">
        <f t="shared" si="1"/>
        <v>5</v>
      </c>
      <c r="Q27" s="107">
        <v>-0.5</v>
      </c>
    </row>
    <row r="28" spans="1:17" ht="15.75" customHeight="1">
      <c r="A28" s="170">
        <v>25</v>
      </c>
      <c r="B28" s="171" t="s">
        <v>370</v>
      </c>
      <c r="C28" s="171" t="s">
        <v>371</v>
      </c>
      <c r="D28" s="171" t="s">
        <v>372</v>
      </c>
      <c r="E28" s="129">
        <v>5</v>
      </c>
      <c r="F28" s="223" t="str">
        <f>IF(E28="","",IF(OR(E28&gt;5,E28&lt;0),"CALIFICACIÓN NO VÁLIDA",IF(E28&gt;=4.5,RúbricaSeg8!$C$5,IF(E28&gt;=3.8,RúbricaSeg8!$D$5,IF(E28&gt;=3,RúbricaSeg8!$E$5,IF(E28&gt;=1,RúbricaSeg8!$F$5,RúbricaSeg8!$G$5))))))</f>
        <v>Ante la entrada entregada, el programa retorna una salida que es igual al menos en un 90% de la salida (correcta) esperada (entre 90% y 100%).</v>
      </c>
      <c r="G28" s="129">
        <v>5</v>
      </c>
      <c r="H28" s="223" t="str">
        <f>IF(G28="","",IF(OR(G28&gt;5,G28&lt;0),"CALIFICACIÓN NO VÁLIDA",IF(G28&gt;=4.5,RúbricaSeg8!$C$5,IF(G28&gt;=3.8,RúbricaSeg8!$D$5,IF(G28&gt;=3,RúbricaSeg8!$E$5,IF(G28&gt;=1,RúbricaSeg8!$F$5,RúbricaSeg8!$G$5))))))</f>
        <v>Ante la entrada entregada, el programa retorna una salida que es igual al menos en un 90% de la salida (correcta) esperada (entre 90% y 100%).</v>
      </c>
      <c r="I28" s="129">
        <v>5</v>
      </c>
      <c r="J28" s="223" t="str">
        <f>IF(I28="","",IF(OR(I28&gt;5,I28&lt;0),"CALIFICACIÓN NO VÁLIDA",IF(I28&gt;=4.5,RúbricaSeg8!$C$5,IF(I28&gt;=3.8,RúbricaSeg8!$D$5,IF(I28&gt;=3,RúbricaSeg8!$E$5,IF(I28&gt;=1,RúbricaSeg8!$F$5,RúbricaSeg8!$G$5))))))</f>
        <v>Ante la entrada entregada, el programa retorna una salida que es igual al menos en un 90% de la salida (correcta) esperada (entre 90% y 100%).</v>
      </c>
      <c r="K28" s="129">
        <v>5</v>
      </c>
      <c r="L28" s="223" t="str">
        <f>IF(K28="","",IF(OR(K28&gt;5,K28&lt;0),"CALIFICACIÓN NO VÁLIDA",IF(K28&gt;=4.5,RúbricaSeg8!$C$5,IF(K28&gt;=3.8,RúbricaSeg8!$D$5,IF(K28&gt;=3,RúbricaSeg8!$E$5,IF(K28&gt;=1,RúbricaSeg8!$F$5,RúbricaSeg8!$G$5))))))</f>
        <v>Ante la entrada entregada, el programa retorna una salida que es igual al menos en un 90% de la salida (correcta) esperada (entre 90% y 100%).</v>
      </c>
      <c r="M28" s="129">
        <v>5</v>
      </c>
      <c r="N28" s="223" t="str">
        <f>IF(M28="","",IF(OR(M28&gt;5,M28&lt;0),"CALIFICACIÓN NO VÁLIDA",IF(M28&gt;=4.5,RúbricaSeg8!$C$5,IF(M28&gt;=3.8,RúbricaSeg8!$D$5,IF(M28&gt;=3,RúbricaSeg8!$E$5,IF(M28&gt;=1,RúbricaSeg8!$F$5,RúbricaSeg8!$G$5))))))</f>
        <v>Ante la entrada entregada, el programa retorna una salida que es igual al menos en un 90% de la salida (correcta) esperada (entre 90% y 100%).</v>
      </c>
      <c r="O28" s="167">
        <f t="shared" si="0"/>
        <v>4.5</v>
      </c>
      <c r="P28" s="107">
        <f t="shared" si="1"/>
        <v>5</v>
      </c>
      <c r="Q28" s="107">
        <v>0.5</v>
      </c>
    </row>
    <row r="29" spans="1:17" ht="15.75" customHeight="1">
      <c r="A29" s="170">
        <v>26</v>
      </c>
      <c r="B29" s="171" t="s">
        <v>373</v>
      </c>
      <c r="C29" s="171" t="s">
        <v>374</v>
      </c>
      <c r="D29" s="171" t="s">
        <v>310</v>
      </c>
      <c r="E29" s="129">
        <v>5</v>
      </c>
      <c r="F29" s="223" t="str">
        <f>IF(E29="","",IF(OR(E29&gt;5,E29&lt;0),"CALIFICACIÓN NO VÁLIDA",IF(E29&gt;=4.5,RúbricaSeg8!$C$5,IF(E29&gt;=3.8,RúbricaSeg8!$D$5,IF(E29&gt;=3,RúbricaSeg8!$E$5,IF(E29&gt;=1,RúbricaSeg8!$F$5,RúbricaSeg8!$G$5))))))</f>
        <v>Ante la entrada entregada, el programa retorna una salida que es igual al menos en un 90% de la salida (correcta) esperada (entre 90% y 100%).</v>
      </c>
      <c r="G29" s="129">
        <v>5</v>
      </c>
      <c r="H29" s="223" t="str">
        <f>IF(G29="","",IF(OR(G29&gt;5,G29&lt;0),"CALIFICACIÓN NO VÁLIDA",IF(G29&gt;=4.5,RúbricaSeg8!$C$5,IF(G29&gt;=3.8,RúbricaSeg8!$D$5,IF(G29&gt;=3,RúbricaSeg8!$E$5,IF(G29&gt;=1,RúbricaSeg8!$F$5,RúbricaSeg8!$G$5))))))</f>
        <v>Ante la entrada entregada, el programa retorna una salida que es igual al menos en un 90% de la salida (correcta) esperada (entre 90% y 100%).</v>
      </c>
      <c r="I29" s="129">
        <v>5</v>
      </c>
      <c r="J29" s="223" t="str">
        <f>IF(I29="","",IF(OR(I29&gt;5,I29&lt;0),"CALIFICACIÓN NO VÁLIDA",IF(I29&gt;=4.5,RúbricaSeg8!$C$5,IF(I29&gt;=3.8,RúbricaSeg8!$D$5,IF(I29&gt;=3,RúbricaSeg8!$E$5,IF(I29&gt;=1,RúbricaSeg8!$F$5,RúbricaSeg8!$G$5))))))</f>
        <v>Ante la entrada entregada, el programa retorna una salida que es igual al menos en un 90% de la salida (correcta) esperada (entre 90% y 100%).</v>
      </c>
      <c r="K29" s="129">
        <v>5</v>
      </c>
      <c r="L29" s="223" t="str">
        <f>IF(K29="","",IF(OR(K29&gt;5,K29&lt;0),"CALIFICACIÓN NO VÁLIDA",IF(K29&gt;=4.5,RúbricaSeg8!$C$5,IF(K29&gt;=3.8,RúbricaSeg8!$D$5,IF(K29&gt;=3,RúbricaSeg8!$E$5,IF(K29&gt;=1,RúbricaSeg8!$F$5,RúbricaSeg8!$G$5))))))</f>
        <v>Ante la entrada entregada, el programa retorna una salida que es igual al menos en un 90% de la salida (correcta) esperada (entre 90% y 100%).</v>
      </c>
      <c r="M29" s="129">
        <v>5</v>
      </c>
      <c r="N29" s="223" t="str">
        <f>IF(M29="","",IF(OR(M29&gt;5,M29&lt;0),"CALIFICACIÓN NO VÁLIDA",IF(M29&gt;=4.5,RúbricaSeg8!$C$5,IF(M29&gt;=3.8,RúbricaSeg8!$D$5,IF(M29&gt;=3,RúbricaSeg8!$E$5,IF(M29&gt;=1,RúbricaSeg8!$F$5,RúbricaSeg8!$G$5))))))</f>
        <v>Ante la entrada entregada, el programa retorna una salida que es igual al menos en un 90% de la salida (correcta) esperada (entre 90% y 100%).</v>
      </c>
      <c r="O29" s="167">
        <f t="shared" si="0"/>
        <v>5.5</v>
      </c>
      <c r="P29" s="107">
        <f t="shared" si="1"/>
        <v>5</v>
      </c>
      <c r="Q29" s="107">
        <v>-0.5</v>
      </c>
    </row>
    <row r="30" spans="1:17" ht="15.75" customHeight="1">
      <c r="E30" s="109"/>
      <c r="F30" s="109"/>
      <c r="G30" s="109"/>
      <c r="H30" s="109"/>
      <c r="I30" s="109"/>
      <c r="J30" s="109"/>
      <c r="K30" s="109"/>
      <c r="L30" s="109"/>
      <c r="M30" s="109"/>
      <c r="N30" s="109"/>
      <c r="O30" s="109"/>
      <c r="P30" s="109"/>
      <c r="Q30" s="109"/>
    </row>
  </sheetData>
  <mergeCells count="15">
    <mergeCell ref="M3:N3"/>
    <mergeCell ref="E1:F1"/>
    <mergeCell ref="G1:H1"/>
    <mergeCell ref="I1:J1"/>
    <mergeCell ref="K1:L1"/>
    <mergeCell ref="M1:N1"/>
    <mergeCell ref="G2:H2"/>
    <mergeCell ref="M2:N2"/>
    <mergeCell ref="I2:J2"/>
    <mergeCell ref="K2:L2"/>
    <mergeCell ref="E2:F2"/>
    <mergeCell ref="E3:F3"/>
    <mergeCell ref="G3:H3"/>
    <mergeCell ref="I3:J3"/>
    <mergeCell ref="K3:L3"/>
  </mergeCells>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outlinePr summaryBelow="0" summaryRight="0"/>
  </sheetPr>
  <dimension ref="A1:I10"/>
  <sheetViews>
    <sheetView workbookViewId="0"/>
  </sheetViews>
  <sheetFormatPr baseColWidth="10" defaultColWidth="14.44140625" defaultRowHeight="15.75" customHeight="1"/>
  <cols>
    <col min="4" max="4" width="41" customWidth="1"/>
    <col min="5" max="5" width="30.6640625" customWidth="1"/>
    <col min="6" max="6" width="29.109375" customWidth="1"/>
    <col min="7" max="7" width="25.5546875" customWidth="1"/>
    <col min="8" max="8" width="26.6640625" customWidth="1"/>
  </cols>
  <sheetData>
    <row r="1" spans="1:9" ht="15.75" customHeight="1">
      <c r="A1" s="26"/>
      <c r="B1" s="26"/>
      <c r="C1" s="224"/>
      <c r="D1" s="224"/>
      <c r="E1" s="224"/>
      <c r="F1" s="224"/>
      <c r="G1" s="224"/>
      <c r="H1" s="224"/>
      <c r="I1" s="224"/>
    </row>
    <row r="2" spans="1:9" ht="15.75" customHeight="1">
      <c r="A2" s="26"/>
      <c r="B2" s="26"/>
      <c r="C2" s="225" t="s">
        <v>286</v>
      </c>
      <c r="D2" s="225" t="s">
        <v>287</v>
      </c>
      <c r="E2" s="225" t="s">
        <v>288</v>
      </c>
      <c r="F2" s="225" t="s">
        <v>289</v>
      </c>
      <c r="G2" s="225" t="s">
        <v>290</v>
      </c>
      <c r="H2" s="225" t="s">
        <v>291</v>
      </c>
      <c r="I2" s="224"/>
    </row>
    <row r="3" spans="1:9" ht="15.75" customHeight="1">
      <c r="A3" s="26"/>
      <c r="B3" s="26"/>
      <c r="C3" s="225" t="s">
        <v>292</v>
      </c>
      <c r="D3" s="225" t="s">
        <v>293</v>
      </c>
      <c r="E3" s="225" t="s">
        <v>294</v>
      </c>
      <c r="F3" s="225" t="s">
        <v>295</v>
      </c>
      <c r="G3" s="225" t="s">
        <v>296</v>
      </c>
      <c r="H3" s="225" t="s">
        <v>297</v>
      </c>
      <c r="I3" s="224"/>
    </row>
    <row r="4" spans="1:9" ht="15.75" customHeight="1">
      <c r="A4" s="26"/>
      <c r="B4" s="26"/>
      <c r="C4" s="225" t="s">
        <v>298</v>
      </c>
      <c r="D4" s="224"/>
      <c r="E4" s="224"/>
      <c r="F4" s="224"/>
      <c r="G4" s="224"/>
      <c r="H4" s="224"/>
      <c r="I4" s="224"/>
    </row>
    <row r="5" spans="1:9" ht="15.75" customHeight="1">
      <c r="A5" s="224"/>
      <c r="B5" s="224"/>
      <c r="C5" s="193" t="s">
        <v>432</v>
      </c>
      <c r="D5" s="226" t="s">
        <v>433</v>
      </c>
      <c r="E5" s="226" t="s">
        <v>434</v>
      </c>
      <c r="F5" s="226" t="s">
        <v>435</v>
      </c>
      <c r="G5" s="226" t="s">
        <v>436</v>
      </c>
      <c r="H5" s="226" t="s">
        <v>437</v>
      </c>
      <c r="I5" s="224"/>
    </row>
    <row r="6" spans="1:9" ht="15.75" customHeight="1">
      <c r="A6" s="224"/>
      <c r="B6" s="224"/>
      <c r="C6" s="193" t="s">
        <v>438</v>
      </c>
      <c r="D6" s="226" t="s">
        <v>439</v>
      </c>
      <c r="E6" s="226" t="s">
        <v>440</v>
      </c>
      <c r="F6" s="226" t="s">
        <v>441</v>
      </c>
      <c r="G6" s="226" t="s">
        <v>442</v>
      </c>
      <c r="H6" s="226" t="s">
        <v>443</v>
      </c>
      <c r="I6" s="224"/>
    </row>
    <row r="7" spans="1:9" ht="15.75" customHeight="1">
      <c r="A7" s="224"/>
      <c r="B7" s="224"/>
      <c r="C7" s="193" t="s">
        <v>271</v>
      </c>
      <c r="D7" s="26" t="s">
        <v>444</v>
      </c>
      <c r="E7" s="193" t="s">
        <v>445</v>
      </c>
      <c r="F7" s="193" t="s">
        <v>446</v>
      </c>
      <c r="G7" s="193" t="s">
        <v>447</v>
      </c>
      <c r="H7" s="193" t="s">
        <v>448</v>
      </c>
      <c r="I7" s="224"/>
    </row>
    <row r="8" spans="1:9" ht="15.75" customHeight="1">
      <c r="A8" s="224"/>
      <c r="B8" s="224"/>
      <c r="C8" s="192" t="s">
        <v>449</v>
      </c>
      <c r="D8" s="193" t="s">
        <v>450</v>
      </c>
      <c r="E8" s="193" t="s">
        <v>451</v>
      </c>
      <c r="F8" s="193" t="s">
        <v>452</v>
      </c>
      <c r="G8" s="193" t="s">
        <v>453</v>
      </c>
      <c r="H8" s="193" t="s">
        <v>454</v>
      </c>
      <c r="I8" s="224"/>
    </row>
    <row r="9" spans="1:9" ht="15.75" customHeight="1">
      <c r="A9" s="224"/>
      <c r="B9" s="224"/>
      <c r="C9" s="26" t="s">
        <v>267</v>
      </c>
      <c r="D9" s="193" t="s">
        <v>455</v>
      </c>
      <c r="E9" s="193" t="s">
        <v>456</v>
      </c>
      <c r="F9" s="193" t="s">
        <v>457</v>
      </c>
      <c r="G9" s="193" t="s">
        <v>458</v>
      </c>
      <c r="H9" s="193" t="s">
        <v>459</v>
      </c>
      <c r="I9" s="224"/>
    </row>
    <row r="10" spans="1:9" ht="15.75" customHeight="1">
      <c r="A10" s="224"/>
      <c r="B10" s="224"/>
      <c r="C10" s="224"/>
      <c r="D10" s="224"/>
      <c r="E10" s="224"/>
      <c r="F10" s="224"/>
      <c r="G10" s="224"/>
      <c r="H10" s="224"/>
      <c r="I10" s="22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outlinePr summaryBelow="0" summaryRight="0"/>
  </sheetPr>
  <dimension ref="A1:Y31"/>
  <sheetViews>
    <sheetView workbookViewId="0">
      <pane xSplit="4" ySplit="4" topLeftCell="E5" activePane="bottomRight" state="frozen"/>
      <selection pane="topRight" activeCell="E1" sqref="E1"/>
      <selection pane="bottomLeft" activeCell="A5" sqref="A5"/>
      <selection pane="bottomRight" activeCell="E5" sqref="E5"/>
    </sheetView>
  </sheetViews>
  <sheetFormatPr baseColWidth="10" defaultColWidth="14.44140625" defaultRowHeight="15.75" customHeight="1"/>
  <cols>
    <col min="1" max="1" width="5" customWidth="1"/>
    <col min="3" max="3" width="30.33203125" customWidth="1"/>
    <col min="4" max="4" width="23" customWidth="1"/>
    <col min="6" max="6" width="27" customWidth="1"/>
    <col min="8" max="8" width="24" customWidth="1"/>
    <col min="12" max="12" width="22.6640625" customWidth="1"/>
  </cols>
  <sheetData>
    <row r="1" spans="1:25" ht="15.75" customHeight="1">
      <c r="A1" s="26"/>
      <c r="B1" s="26"/>
      <c r="C1" s="26"/>
      <c r="D1" s="26"/>
      <c r="E1" s="353" t="s">
        <v>260</v>
      </c>
      <c r="F1" s="324"/>
      <c r="G1" s="324"/>
      <c r="H1" s="324"/>
      <c r="I1" s="324"/>
      <c r="J1" s="324"/>
      <c r="K1" s="324"/>
      <c r="L1" s="324"/>
      <c r="M1" s="324"/>
      <c r="N1" s="324"/>
      <c r="O1" s="324"/>
      <c r="P1" s="324"/>
      <c r="Q1" s="353" t="s">
        <v>261</v>
      </c>
      <c r="R1" s="324"/>
      <c r="S1" s="353" t="s">
        <v>262</v>
      </c>
      <c r="T1" s="324"/>
      <c r="U1" s="324"/>
      <c r="V1" s="324"/>
      <c r="W1" s="227"/>
    </row>
    <row r="2" spans="1:25" ht="15.75" customHeight="1">
      <c r="A2" s="26"/>
      <c r="B2" s="26"/>
      <c r="C2" s="26"/>
      <c r="D2" s="26"/>
      <c r="E2" s="353" t="s">
        <v>263</v>
      </c>
      <c r="F2" s="324"/>
      <c r="G2" s="353" t="s">
        <v>264</v>
      </c>
      <c r="H2" s="324"/>
      <c r="I2" s="353" t="s">
        <v>265</v>
      </c>
      <c r="J2" s="324"/>
      <c r="K2" s="353" t="s">
        <v>266</v>
      </c>
      <c r="L2" s="324"/>
      <c r="M2" s="353" t="s">
        <v>460</v>
      </c>
      <c r="N2" s="324"/>
      <c r="O2" s="353" t="s">
        <v>461</v>
      </c>
      <c r="P2" s="324"/>
      <c r="Q2" s="213"/>
      <c r="R2" s="213"/>
      <c r="S2" s="213"/>
      <c r="T2" s="213"/>
      <c r="U2" s="213"/>
      <c r="V2" s="213"/>
      <c r="W2" s="227"/>
    </row>
    <row r="3" spans="1:25" ht="15.75" customHeight="1">
      <c r="A3" s="26"/>
      <c r="B3" s="26"/>
      <c r="C3" s="26"/>
      <c r="D3" s="26"/>
      <c r="E3" s="355" t="str">
        <f>RúbricaSeg9!C9</f>
        <v>Grafo ideal para el problema</v>
      </c>
      <c r="F3" s="324"/>
      <c r="G3" s="355" t="str">
        <f>RúbricaSeg9!C8</f>
        <v>Característica del grafo</v>
      </c>
      <c r="H3" s="324"/>
      <c r="I3" s="355" t="str">
        <f>RúbricaSeg9!C8</f>
        <v>Característica del grafo</v>
      </c>
      <c r="J3" s="324"/>
      <c r="K3" s="355" t="str">
        <f>RúbricaSeg9!C9</f>
        <v>Grafo ideal para el problema</v>
      </c>
      <c r="L3" s="324"/>
      <c r="M3" s="355" t="str">
        <f>RúbricaSeg9!C8</f>
        <v>Característica del grafo</v>
      </c>
      <c r="N3" s="324"/>
      <c r="O3" s="355" t="str">
        <f>RúbricaSeg9!C8</f>
        <v>Característica del grafo</v>
      </c>
      <c r="P3" s="324"/>
      <c r="Q3" s="355" t="str">
        <f>RúbricaSeg9!C7</f>
        <v>Construcción de Grafo</v>
      </c>
      <c r="R3" s="324"/>
      <c r="S3" s="355" t="str">
        <f>RúbricaSeg9!C6</f>
        <v>Representación de grafos con matrices de adyacencias</v>
      </c>
      <c r="T3" s="324"/>
      <c r="U3" s="355" t="str">
        <f>RúbricaSeg9!C5</f>
        <v>Representación de grafos con matrices de incidencias</v>
      </c>
      <c r="V3" s="324"/>
      <c r="W3" s="228" t="s">
        <v>143</v>
      </c>
      <c r="X3" s="227" t="s">
        <v>195</v>
      </c>
    </row>
    <row r="4" spans="1:25" ht="15.75" customHeight="1">
      <c r="A4" s="37" t="s">
        <v>46</v>
      </c>
      <c r="B4" s="37" t="s">
        <v>47</v>
      </c>
      <c r="C4" s="37" t="s">
        <v>48</v>
      </c>
      <c r="D4" s="37" t="s">
        <v>49</v>
      </c>
      <c r="E4" s="356">
        <v>0.06</v>
      </c>
      <c r="F4" s="324"/>
      <c r="G4" s="356">
        <v>0.02</v>
      </c>
      <c r="H4" s="324"/>
      <c r="I4" s="356">
        <v>0.02</v>
      </c>
      <c r="J4" s="324"/>
      <c r="K4" s="356">
        <v>0.06</v>
      </c>
      <c r="L4" s="324"/>
      <c r="M4" s="356">
        <v>0.02</v>
      </c>
      <c r="N4" s="324"/>
      <c r="O4" s="356">
        <v>0.02</v>
      </c>
      <c r="P4" s="324"/>
      <c r="Q4" s="356">
        <v>0.3</v>
      </c>
      <c r="R4" s="324"/>
      <c r="S4" s="356">
        <v>0.25</v>
      </c>
      <c r="T4" s="324"/>
      <c r="U4" s="356">
        <v>0.25</v>
      </c>
      <c r="V4" s="324"/>
      <c r="W4" s="229">
        <f>SUM(E4:V4)</f>
        <v>1</v>
      </c>
      <c r="X4" s="230"/>
    </row>
    <row r="5" spans="1:25" ht="15.75" customHeight="1">
      <c r="A5" s="170">
        <v>1</v>
      </c>
      <c r="B5" s="171" t="s">
        <v>305</v>
      </c>
      <c r="C5" s="171" t="s">
        <v>306</v>
      </c>
      <c r="D5" s="171" t="s">
        <v>307</v>
      </c>
      <c r="E5" s="231">
        <v>5</v>
      </c>
      <c r="F5" s="232" t="str">
        <f>IF(E5="","",IF(OR(E5&gt;5,E5&lt;0),"CALIFICACIÓN NO VÁLIDA",IF(E5&gt;=4.5,RúbricaSeg9!$D$9,IF(E5&gt;=3.8,RúbricaSeg9!$E$9,IF(E5&gt;=3,RúbricaSeg9!$F$9,IF(E5&gt;=1,RúbricaSeg9!$G$9,RúbricaSeg9!$H$9))))))</f>
        <v xml:space="preserve">Indica correctamente el tipo de grafo a utilizar para el modelamiento del problema y enumera en al menos un 90% sus características. Señala correctamente lo que serían los vértices y las aristas. </v>
      </c>
      <c r="G5" s="231">
        <v>5</v>
      </c>
      <c r="H5" s="232" t="str">
        <f>IF(G5="","",IF(OR(G5&gt;5,G5&lt;0),"CALIFICACIÓN NO VÁLIDA",IF(G5&gt;=4.5,RúbricaSeg9!$D$8,IF(G5&gt;=3.8,RúbricaSeg9!$E$8,IF(G5&gt;=3,RúbricaSeg9!$F$8,IF(G5&gt;=1,RúbricaSeg9!$G$8,RúbricaSeg9!$H$8))))))</f>
        <v>Da la definición correcta sobre grafos que representa lo solicitado en el enunciado en al menos un 90%</v>
      </c>
      <c r="I5" s="231">
        <v>5</v>
      </c>
      <c r="J5" s="232" t="str">
        <f>IF(I5="","",IF(OR(I5&gt;5,I5&lt;0),"CALIFICACIÓN NO VÁLIDA",IF(I5&gt;=4.5,RúbricaSeg9!$D$8,IF(I5&gt;=3.8,RúbricaSeg9!$E$8,IF(I5&gt;=3,RúbricaSeg9!$F$8,IF(I5&gt;=1,RúbricaSeg9!$G$8,RúbricaSeg9!$H$8))))))</f>
        <v>Da la definición correcta sobre grafos que representa lo solicitado en el enunciado en al menos un 90%</v>
      </c>
      <c r="K5" s="231">
        <v>5</v>
      </c>
      <c r="L5" s="232" t="str">
        <f>IF(K5="","",IF(OR(K5&gt;5,K5&lt;0),"CALIFICACIÓN NO VÁLIDA",IF(K5&gt;=4.5,RúbricaSeg9!$D$9,IF(K5&gt;=3.8,RúbricaSeg9!$E$9,IF(K5&gt;=3,RúbricaSeg9!$F$9,IF(K5&gt;=1,RúbricaSeg9!$G$9,RúbricaSeg9!$H$9))))))</f>
        <v xml:space="preserve">Indica correctamente el tipo de grafo a utilizar para el modelamiento del problema y enumera en al menos un 90% sus características. Señala correctamente lo que serían los vértices y las aristas. </v>
      </c>
      <c r="M5" s="231">
        <v>5</v>
      </c>
      <c r="N5" s="232" t="str">
        <f>IF(M5="","",IF(OR(M5&gt;5,M5&lt;0),"CALIFICACIÓN NO VÁLIDA",IF(M5&gt;=4.5,RúbricaSeg9!$D$8,IF(M5&gt;=3.8,RúbricaSeg9!$E$8,IF(M5&gt;=3,RúbricaSeg9!$F$8,IF(M5&gt;=1,RúbricaSeg9!$G$8,RúbricaSeg9!$H$8))))))</f>
        <v>Da la definición correcta sobre grafos que representa lo solicitado en el enunciado en al menos un 90%</v>
      </c>
      <c r="O5" s="231">
        <v>5</v>
      </c>
      <c r="P5" s="232" t="str">
        <f>IF(O5="","",IF(OR(O5&gt;5,O5&lt;0),"CALIFICACIÓN NO VÁLIDA",IF(O5&gt;=4.5,RúbricaSeg9!$D$8,IF(O5&gt;=3.8,RúbricaSeg9!$E$8,IF(O5&gt;=3,RúbricaSeg9!$F$8,IF(O5&gt;=1,RúbricaSeg9!$G$8,RúbricaSeg9!$H$8))))))</f>
        <v>Da la definición correcta sobre grafos que representa lo solicitado en el enunciado en al menos un 90%</v>
      </c>
      <c r="Q5" s="231">
        <v>5</v>
      </c>
      <c r="R5" s="232" t="str">
        <f>IF(Q5="","",IF(OR(Q5&gt;5,Q5&lt;0),"CALIFICACIÓN NO VÁLIDA",IF(Q5&gt;=4.5,RúbricaSeg9!$D$7,IF(Q5&gt;=3.8,RúbricaSeg9!$E$7,IF(Q5&gt;=3,RúbricaSeg9!$F$7,IF(Q5&gt;=1,RúbricaSeg9!$G$7,RúbricaSeg9!$H$7))))))</f>
        <v>Dibuja correctamente todo el grafo.</v>
      </c>
      <c r="S5" s="231">
        <v>5</v>
      </c>
      <c r="T5" s="232" t="str">
        <f>IF(S5="","",IF(OR(S5&gt;5,S5&lt;0),"CALIFICACIÓN NO VÁLIDA",IF(S5&gt;=4.5,RúbricaSeg9!$D$6,IF(S5&gt;=3.8,RúbricaSeg9!$E$6,IF(S5&gt;=3,RúbricaSeg9!$F$6,IF(S5&gt;=1,RúbricaSeg9!$G$6,RúbricaSeg9!$H$6))))))</f>
        <v>Representa correctamente toda la matriz de adyacencias.</v>
      </c>
      <c r="U5" s="231">
        <v>5</v>
      </c>
      <c r="V5" s="232" t="str">
        <f>IF(U5="","",IF(OR(U5&gt;5,U5&lt;0),"CALIFICACIÓN NO VÁLIDA",IF(U5&gt;=4.5,RúbricaSeg9!$D$5,IF(U5&gt;=3.8,RúbricaSeg9!$E$5,IF(U5&gt;=3,RúbricaSeg9!$F$6,IF(U5&gt;=1,RúbricaSeg9!$G$5,RúbricaSeg9!$H$5))))))</f>
        <v>Representa correctamente toda la matriz de incidencias.</v>
      </c>
      <c r="W5" s="233">
        <f t="shared" ref="W5:W30" si="0">SUM(E5*E$4+G5*G$4+I5*I$4+K5*K$4+M5*M$4+O5*O$4+Q5*Q$4+U5*U$4+S5*S$4)+X5</f>
        <v>5</v>
      </c>
      <c r="X5" s="234"/>
      <c r="Y5" s="109"/>
    </row>
    <row r="6" spans="1:25" ht="15.75" customHeight="1">
      <c r="A6" s="170">
        <v>2</v>
      </c>
      <c r="B6" s="171" t="s">
        <v>308</v>
      </c>
      <c r="C6" s="171" t="s">
        <v>309</v>
      </c>
      <c r="D6" s="171" t="s">
        <v>310</v>
      </c>
      <c r="E6" s="235"/>
      <c r="F6" s="232" t="str">
        <f>IF(E6="","",IF(OR(E6&gt;5,E6&lt;0),"CALIFICACIÓN NO VÁLIDA",IF(E6&gt;=4.5,RúbricaSeg9!$D$9,IF(E6&gt;=3.8,RúbricaSeg9!$E$9,IF(E6&gt;=3,RúbricaSeg9!$F$9,IF(E6&gt;=1,RúbricaSeg9!$G$9,RúbricaSeg9!$H$9))))))</f>
        <v/>
      </c>
      <c r="G6" s="235"/>
      <c r="H6" s="232" t="str">
        <f>IF(G6="","",IF(OR(G6&gt;5,G6&lt;0),"CALIFICACIÓN NO VÁLIDA",IF(G6&gt;=4.5,RúbricaSeg9!$D$8,IF(G6&gt;=3.8,RúbricaSeg9!$E$8,IF(G6&gt;=3,RúbricaSeg9!$F$8,IF(G6&gt;=1,RúbricaSeg9!$G$8,RúbricaSeg9!$H$8))))))</f>
        <v/>
      </c>
      <c r="I6" s="235"/>
      <c r="J6" s="232" t="str">
        <f>IF(I6="","",IF(OR(I6&gt;5,I6&lt;0),"CALIFICACIÓN NO VÁLIDA",IF(I6&gt;=4.5,RúbricaSeg9!$D$8,IF(I6&gt;=3.8,RúbricaSeg9!$E$8,IF(I6&gt;=3,RúbricaSeg9!$F$8,IF(I6&gt;=1,RúbricaSeg9!$G$8,RúbricaSeg9!$H$8))))))</f>
        <v/>
      </c>
      <c r="K6" s="235"/>
      <c r="L6" s="232" t="str">
        <f>IF(K6="","",IF(OR(K6&gt;5,K6&lt;0),"CALIFICACIÓN NO VÁLIDA",IF(K6&gt;=4.5,RúbricaSeg9!$D$9,IF(K6&gt;=3.8,RúbricaSeg9!$E$9,IF(K6&gt;=3,RúbricaSeg9!$F$9,IF(K6&gt;=1,RúbricaSeg9!$G$9,RúbricaSeg9!$H$9))))))</f>
        <v/>
      </c>
      <c r="M6" s="235"/>
      <c r="N6" s="232" t="str">
        <f>IF(M6="","",IF(OR(M6&gt;5,M6&lt;0),"CALIFICACIÓN NO VÁLIDA",IF(M6&gt;=4.5,RúbricaSeg9!$D$8,IF(M6&gt;=3.8,RúbricaSeg9!$E$8,IF(M6&gt;=3,RúbricaSeg9!$F$8,IF(M6&gt;=1,RúbricaSeg9!$G$8,RúbricaSeg9!$H$8))))))</f>
        <v/>
      </c>
      <c r="O6" s="235"/>
      <c r="P6" s="232" t="str">
        <f>IF(O6="","",IF(OR(O6&gt;5,O6&lt;0),"CALIFICACIÓN NO VÁLIDA",IF(O6&gt;=4.5,RúbricaSeg9!$D$8,IF(O6&gt;=3.8,RúbricaSeg9!$E$8,IF(O6&gt;=3,RúbricaSeg9!$F$8,IF(O6&gt;=1,RúbricaSeg9!$G$8,RúbricaSeg9!$H$8))))))</f>
        <v/>
      </c>
      <c r="Q6" s="235"/>
      <c r="R6" s="232" t="str">
        <f>IF(Q6="","",IF(OR(Q6&gt;5,Q6&lt;0),"CALIFICACIÓN NO VÁLIDA",IF(Q6&gt;=4.5,RúbricaSeg9!$D$7,IF(Q6&gt;=3.8,RúbricaSeg9!$E$7,IF(Q6&gt;=3,RúbricaSeg9!$F$7,IF(Q6&gt;=1,RúbricaSeg9!$G$7,RúbricaSeg9!$H$7))))))</f>
        <v/>
      </c>
      <c r="S6" s="235"/>
      <c r="T6" s="232" t="str">
        <f>IF(S6="","",IF(OR(S6&gt;5,S6&lt;0),"CALIFICACIÓN NO VÁLIDA",IF(S6&gt;=4.5,RúbricaSeg9!$D$6,IF(S6&gt;=3.8,RúbricaSeg9!$E$6,IF(S6&gt;=3,RúbricaSeg9!$F$6,IF(S6&gt;=1,RúbricaSeg9!$G$6,RúbricaSeg9!$H$6))))))</f>
        <v/>
      </c>
      <c r="U6" s="235"/>
      <c r="V6" s="232" t="str">
        <f>IF(U6="","",IF(OR(U6&gt;5,U6&lt;0),"CALIFICACIÓN NO VÁLIDA",IF(U6&gt;=4.5,RúbricaSeg9!$D$5,IF(U6&gt;=3.8,RúbricaSeg9!$E$5,IF(U6&gt;=3,RúbricaSeg9!$F$6,IF(U6&gt;=1,RúbricaSeg9!$G$5,RúbricaSeg9!$H$5))))))</f>
        <v/>
      </c>
      <c r="W6" s="233">
        <f t="shared" si="0"/>
        <v>0</v>
      </c>
      <c r="X6" s="236"/>
      <c r="Y6" s="109"/>
    </row>
    <row r="7" spans="1:25" ht="15.75" customHeight="1">
      <c r="A7" s="170">
        <v>3</v>
      </c>
      <c r="B7" s="171" t="s">
        <v>311</v>
      </c>
      <c r="C7" s="171" t="s">
        <v>312</v>
      </c>
      <c r="D7" s="171" t="s">
        <v>313</v>
      </c>
      <c r="E7" s="231">
        <v>5</v>
      </c>
      <c r="F7" s="232" t="str">
        <f>IF(E7="","",IF(OR(E7&gt;5,E7&lt;0),"CALIFICACIÓN NO VÁLIDA",IF(E7&gt;=4.5,RúbricaSeg9!$D$9,IF(E7&gt;=3.8,RúbricaSeg9!$E$9,IF(E7&gt;=3,RúbricaSeg9!$F$9,IF(E7&gt;=1,RúbricaSeg9!$G$9,RúbricaSeg9!$H$9))))))</f>
        <v xml:space="preserve">Indica correctamente el tipo de grafo a utilizar para el modelamiento del problema y enumera en al menos un 90% sus características. Señala correctamente lo que serían los vértices y las aristas. </v>
      </c>
      <c r="G7" s="231">
        <v>5</v>
      </c>
      <c r="H7" s="232" t="str">
        <f>IF(G7="","",IF(OR(G7&gt;5,G7&lt;0),"CALIFICACIÓN NO VÁLIDA",IF(G7&gt;=4.5,RúbricaSeg9!$D$8,IF(G7&gt;=3.8,RúbricaSeg9!$E$8,IF(G7&gt;=3,RúbricaSeg9!$F$8,IF(G7&gt;=1,RúbricaSeg9!$G$8,RúbricaSeg9!$H$8))))))</f>
        <v>Da la definición correcta sobre grafos que representa lo solicitado en el enunciado en al menos un 90%</v>
      </c>
      <c r="I7" s="231">
        <v>4.5</v>
      </c>
      <c r="J7" s="232" t="str">
        <f>IF(I7="","",IF(OR(I7&gt;5,I7&lt;0),"CALIFICACIÓN NO VÁLIDA",IF(I7&gt;=4.5,RúbricaSeg9!$D$8,IF(I7&gt;=3.8,RúbricaSeg9!$E$8,IF(I7&gt;=3,RúbricaSeg9!$F$8,IF(I7&gt;=1,RúbricaSeg9!$G$8,RúbricaSeg9!$H$8))))))</f>
        <v>Da la definición correcta sobre grafos que representa lo solicitado en el enunciado en al menos un 90%</v>
      </c>
      <c r="K7" s="231">
        <v>5</v>
      </c>
      <c r="L7" s="232" t="str">
        <f>IF(K7="","",IF(OR(K7&gt;5,K7&lt;0),"CALIFICACIÓN NO VÁLIDA",IF(K7&gt;=4.5,RúbricaSeg9!$D$9,IF(K7&gt;=3.8,RúbricaSeg9!$E$9,IF(K7&gt;=3,RúbricaSeg9!$F$9,IF(K7&gt;=1,RúbricaSeg9!$G$9,RúbricaSeg9!$H$9))))))</f>
        <v xml:space="preserve">Indica correctamente el tipo de grafo a utilizar para el modelamiento del problema y enumera en al menos un 90% sus características. Señala correctamente lo que serían los vértices y las aristas. </v>
      </c>
      <c r="M7" s="231">
        <v>0</v>
      </c>
      <c r="N7" s="232" t="str">
        <f>IF(M7="","",IF(OR(M7&gt;5,M7&lt;0),"CALIFICACIÓN NO VÁLIDA",IF(M7&gt;=4.5,RúbricaSeg9!$D$8,IF(M7&gt;=3.8,RúbricaSeg9!$E$8,IF(M7&gt;=3,RúbricaSeg9!$F$8,IF(M7&gt;=1,RúbricaSeg9!$G$8,RúbricaSeg9!$H$8))))))</f>
        <v>La definición dada es incorrecta o apenas acierta en un 25% o menos.</v>
      </c>
      <c r="O7" s="231">
        <v>5</v>
      </c>
      <c r="P7" s="232" t="str">
        <f>IF(O7="","",IF(OR(O7&gt;5,O7&lt;0),"CALIFICACIÓN NO VÁLIDA",IF(O7&gt;=4.5,RúbricaSeg9!$D$8,IF(O7&gt;=3.8,RúbricaSeg9!$E$8,IF(O7&gt;=3,RúbricaSeg9!$F$8,IF(O7&gt;=1,RúbricaSeg9!$G$8,RúbricaSeg9!$H$8))))))</f>
        <v>Da la definición correcta sobre grafos que representa lo solicitado en el enunciado en al menos un 90%</v>
      </c>
      <c r="Q7" s="231">
        <v>5</v>
      </c>
      <c r="R7" s="232" t="str">
        <f>IF(Q7="","",IF(OR(Q7&gt;5,Q7&lt;0),"CALIFICACIÓN NO VÁLIDA",IF(Q7&gt;=4.5,RúbricaSeg9!$D$7,IF(Q7&gt;=3.8,RúbricaSeg9!$E$7,IF(Q7&gt;=3,RúbricaSeg9!$F$7,IF(Q7&gt;=1,RúbricaSeg9!$G$7,RúbricaSeg9!$H$7))))))</f>
        <v>Dibuja correctamente todo el grafo.</v>
      </c>
      <c r="S7" s="231">
        <v>5</v>
      </c>
      <c r="T7" s="232" t="str">
        <f>IF(S7="","",IF(OR(S7&gt;5,S7&lt;0),"CALIFICACIÓN NO VÁLIDA",IF(S7&gt;=4.5,RúbricaSeg9!$D$6,IF(S7&gt;=3.8,RúbricaSeg9!$E$6,IF(S7&gt;=3,RúbricaSeg9!$F$6,IF(S7&gt;=1,RúbricaSeg9!$G$6,RúbricaSeg9!$H$6))))))</f>
        <v>Representa correctamente toda la matriz de adyacencias.</v>
      </c>
      <c r="U7" s="231">
        <v>5</v>
      </c>
      <c r="V7" s="232" t="str">
        <f>IF(U7="","",IF(OR(U7&gt;5,U7&lt;0),"CALIFICACIÓN NO VÁLIDA",IF(U7&gt;=4.5,RúbricaSeg9!$D$5,IF(U7&gt;=3.8,RúbricaSeg9!$E$5,IF(U7&gt;=3,RúbricaSeg9!$F$6,IF(U7&gt;=1,RúbricaSeg9!$G$5,RúbricaSeg9!$H$5))))))</f>
        <v>Representa correctamente toda la matriz de incidencias.</v>
      </c>
      <c r="W7" s="233">
        <f t="shared" si="0"/>
        <v>4.8900000000000006</v>
      </c>
      <c r="X7" s="234"/>
      <c r="Y7" s="109"/>
    </row>
    <row r="8" spans="1:25" ht="15.75" customHeight="1">
      <c r="A8" s="170">
        <v>4</v>
      </c>
      <c r="B8" s="171" t="s">
        <v>314</v>
      </c>
      <c r="C8" s="171" t="s">
        <v>315</v>
      </c>
      <c r="D8" s="171" t="s">
        <v>316</v>
      </c>
      <c r="E8" s="231">
        <v>4.7</v>
      </c>
      <c r="F8" s="232" t="str">
        <f>IF(E8="","",IF(OR(E8&gt;5,E8&lt;0),"CALIFICACIÓN NO VÁLIDA",IF(E8&gt;=4.5,RúbricaSeg9!$D$9,IF(E8&gt;=3.8,RúbricaSeg9!$E$9,IF(E8&gt;=3,RúbricaSeg9!$F$9,IF(E8&gt;=1,RúbricaSeg9!$G$9,RúbricaSeg9!$H$9))))))</f>
        <v xml:space="preserve">Indica correctamente el tipo de grafo a utilizar para el modelamiento del problema y enumera en al menos un 90% sus características. Señala correctamente lo que serían los vértices y las aristas. </v>
      </c>
      <c r="G8" s="231">
        <v>5</v>
      </c>
      <c r="H8" s="232" t="str">
        <f>IF(G8="","",IF(OR(G8&gt;5,G8&lt;0),"CALIFICACIÓN NO VÁLIDA",IF(G8&gt;=4.5,RúbricaSeg9!$D$8,IF(G8&gt;=3.8,RúbricaSeg9!$E$8,IF(G8&gt;=3,RúbricaSeg9!$F$8,IF(G8&gt;=1,RúbricaSeg9!$G$8,RúbricaSeg9!$H$8))))))</f>
        <v>Da la definición correcta sobre grafos que representa lo solicitado en el enunciado en al menos un 90%</v>
      </c>
      <c r="I8" s="231">
        <v>5</v>
      </c>
      <c r="J8" s="232" t="str">
        <f>IF(I8="","",IF(OR(I8&gt;5,I8&lt;0),"CALIFICACIÓN NO VÁLIDA",IF(I8&gt;=4.5,RúbricaSeg9!$D$8,IF(I8&gt;=3.8,RúbricaSeg9!$E$8,IF(I8&gt;=3,RúbricaSeg9!$F$8,IF(I8&gt;=1,RúbricaSeg9!$G$8,RúbricaSeg9!$H$8))))))</f>
        <v>Da la definición correcta sobre grafos que representa lo solicitado en el enunciado en al menos un 90%</v>
      </c>
      <c r="K8" s="231">
        <v>5</v>
      </c>
      <c r="L8" s="232" t="str">
        <f>IF(K8="","",IF(OR(K8&gt;5,K8&lt;0),"CALIFICACIÓN NO VÁLIDA",IF(K8&gt;=4.5,RúbricaSeg9!$D$9,IF(K8&gt;=3.8,RúbricaSeg9!$E$9,IF(K8&gt;=3,RúbricaSeg9!$F$9,IF(K8&gt;=1,RúbricaSeg9!$G$9,RúbricaSeg9!$H$9))))))</f>
        <v xml:space="preserve">Indica correctamente el tipo de grafo a utilizar para el modelamiento del problema y enumera en al menos un 90% sus características. Señala correctamente lo que serían los vértices y las aristas. </v>
      </c>
      <c r="M8" s="231">
        <v>5</v>
      </c>
      <c r="N8" s="232" t="str">
        <f>IF(M8="","",IF(OR(M8&gt;5,M8&lt;0),"CALIFICACIÓN NO VÁLIDA",IF(M8&gt;=4.5,RúbricaSeg9!$D$8,IF(M8&gt;=3.8,RúbricaSeg9!$E$8,IF(M8&gt;=3,RúbricaSeg9!$F$8,IF(M8&gt;=1,RúbricaSeg9!$G$8,RúbricaSeg9!$H$8))))))</f>
        <v>Da la definición correcta sobre grafos que representa lo solicitado en el enunciado en al menos un 90%</v>
      </c>
      <c r="O8" s="231">
        <v>5</v>
      </c>
      <c r="P8" s="232" t="str">
        <f>IF(O8="","",IF(OR(O8&gt;5,O8&lt;0),"CALIFICACIÓN NO VÁLIDA",IF(O8&gt;=4.5,RúbricaSeg9!$D$8,IF(O8&gt;=3.8,RúbricaSeg9!$E$8,IF(O8&gt;=3,RúbricaSeg9!$F$8,IF(O8&gt;=1,RúbricaSeg9!$G$8,RúbricaSeg9!$H$8))))))</f>
        <v>Da la definición correcta sobre grafos que representa lo solicitado en el enunciado en al menos un 90%</v>
      </c>
      <c r="Q8" s="231">
        <v>5</v>
      </c>
      <c r="R8" s="232" t="str">
        <f>IF(Q8="","",IF(OR(Q8&gt;5,Q8&lt;0),"CALIFICACIÓN NO VÁLIDA",IF(Q8&gt;=4.5,RúbricaSeg9!$D$7,IF(Q8&gt;=3.8,RúbricaSeg9!$E$7,IF(Q8&gt;=3,RúbricaSeg9!$F$7,IF(Q8&gt;=1,RúbricaSeg9!$G$7,RúbricaSeg9!$H$7))))))</f>
        <v>Dibuja correctamente todo el grafo.</v>
      </c>
      <c r="S8" s="231">
        <v>5</v>
      </c>
      <c r="T8" s="232" t="str">
        <f>IF(S8="","",IF(OR(S8&gt;5,S8&lt;0),"CALIFICACIÓN NO VÁLIDA",IF(S8&gt;=4.5,RúbricaSeg9!$D$6,IF(S8&gt;=3.8,RúbricaSeg9!$E$6,IF(S8&gt;=3,RúbricaSeg9!$F$6,IF(S8&gt;=1,RúbricaSeg9!$G$6,RúbricaSeg9!$H$6))))))</f>
        <v>Representa correctamente toda la matriz de adyacencias.</v>
      </c>
      <c r="U8" s="231">
        <v>5</v>
      </c>
      <c r="V8" s="232" t="str">
        <f>IF(U8="","",IF(OR(U8&gt;5,U8&lt;0),"CALIFICACIÓN NO VÁLIDA",IF(U8&gt;=4.5,RúbricaSeg9!$D$5,IF(U8&gt;=3.8,RúbricaSeg9!$E$5,IF(U8&gt;=3,RúbricaSeg9!$F$6,IF(U8&gt;=1,RúbricaSeg9!$G$5,RúbricaSeg9!$H$5))))))</f>
        <v>Representa correctamente toda la matriz de incidencias.</v>
      </c>
      <c r="W8" s="233">
        <f t="shared" si="0"/>
        <v>4.9820000000000002</v>
      </c>
      <c r="X8" s="234"/>
      <c r="Y8" s="109"/>
    </row>
    <row r="9" spans="1:25" ht="15.75" customHeight="1">
      <c r="A9" s="170">
        <v>5</v>
      </c>
      <c r="B9" s="171" t="s">
        <v>317</v>
      </c>
      <c r="C9" s="171" t="s">
        <v>318</v>
      </c>
      <c r="D9" s="171" t="s">
        <v>319</v>
      </c>
      <c r="E9" s="231">
        <v>5</v>
      </c>
      <c r="F9" s="232" t="str">
        <f>IF(E9="","",IF(OR(E9&gt;5,E9&lt;0),"CALIFICACIÓN NO VÁLIDA",IF(E9&gt;=4.5,RúbricaSeg9!$D$9,IF(E9&gt;=3.8,RúbricaSeg9!$E$9,IF(E9&gt;=3,RúbricaSeg9!$F$9,IF(E9&gt;=1,RúbricaSeg9!$G$9,RúbricaSeg9!$H$9))))))</f>
        <v xml:space="preserve">Indica correctamente el tipo de grafo a utilizar para el modelamiento del problema y enumera en al menos un 90% sus características. Señala correctamente lo que serían los vértices y las aristas. </v>
      </c>
      <c r="G9" s="231">
        <v>5</v>
      </c>
      <c r="H9" s="232" t="str">
        <f>IF(G9="","",IF(OR(G9&gt;5,G9&lt;0),"CALIFICACIÓN NO VÁLIDA",IF(G9&gt;=4.5,RúbricaSeg9!$D$8,IF(G9&gt;=3.8,RúbricaSeg9!$E$8,IF(G9&gt;=3,RúbricaSeg9!$F$8,IF(G9&gt;=1,RúbricaSeg9!$G$8,RúbricaSeg9!$H$8))))))</f>
        <v>Da la definición correcta sobre grafos que representa lo solicitado en el enunciado en al menos un 90%</v>
      </c>
      <c r="I9" s="231">
        <v>5</v>
      </c>
      <c r="J9" s="232" t="str">
        <f>IF(I9="","",IF(OR(I9&gt;5,I9&lt;0),"CALIFICACIÓN NO VÁLIDA",IF(I9&gt;=4.5,RúbricaSeg9!$D$8,IF(I9&gt;=3.8,RúbricaSeg9!$E$8,IF(I9&gt;=3,RúbricaSeg9!$F$8,IF(I9&gt;=1,RúbricaSeg9!$G$8,RúbricaSeg9!$H$8))))))</f>
        <v>Da la definición correcta sobre grafos que representa lo solicitado en el enunciado en al menos un 90%</v>
      </c>
      <c r="K9" s="231">
        <v>5</v>
      </c>
      <c r="L9" s="232" t="str">
        <f>IF(K9="","",IF(OR(K9&gt;5,K9&lt;0),"CALIFICACIÓN NO VÁLIDA",IF(K9&gt;=4.5,RúbricaSeg9!$D$9,IF(K9&gt;=3.8,RúbricaSeg9!$E$9,IF(K9&gt;=3,RúbricaSeg9!$F$9,IF(K9&gt;=1,RúbricaSeg9!$G$9,RúbricaSeg9!$H$9))))))</f>
        <v xml:space="preserve">Indica correctamente el tipo de grafo a utilizar para el modelamiento del problema y enumera en al menos un 90% sus características. Señala correctamente lo que serían los vértices y las aristas. </v>
      </c>
      <c r="M9" s="231">
        <v>5</v>
      </c>
      <c r="N9" s="232" t="str">
        <f>IF(M9="","",IF(OR(M9&gt;5,M9&lt;0),"CALIFICACIÓN NO VÁLIDA",IF(M9&gt;=4.5,RúbricaSeg9!$D$8,IF(M9&gt;=3.8,RúbricaSeg9!$E$8,IF(M9&gt;=3,RúbricaSeg9!$F$8,IF(M9&gt;=1,RúbricaSeg9!$G$8,RúbricaSeg9!$H$8))))))</f>
        <v>Da la definición correcta sobre grafos que representa lo solicitado en el enunciado en al menos un 90%</v>
      </c>
      <c r="O9" s="231">
        <v>5</v>
      </c>
      <c r="P9" s="232" t="str">
        <f>IF(O9="","",IF(OR(O9&gt;5,O9&lt;0),"CALIFICACIÓN NO VÁLIDA",IF(O9&gt;=4.5,RúbricaSeg9!$D$8,IF(O9&gt;=3.8,RúbricaSeg9!$E$8,IF(O9&gt;=3,RúbricaSeg9!$F$8,IF(O9&gt;=1,RúbricaSeg9!$G$8,RúbricaSeg9!$H$8))))))</f>
        <v>Da la definición correcta sobre grafos que representa lo solicitado en el enunciado en al menos un 90%</v>
      </c>
      <c r="Q9" s="231">
        <v>5</v>
      </c>
      <c r="R9" s="232" t="str">
        <f>IF(Q9="","",IF(OR(Q9&gt;5,Q9&lt;0),"CALIFICACIÓN NO VÁLIDA",IF(Q9&gt;=4.5,RúbricaSeg9!$D$7,IF(Q9&gt;=3.8,RúbricaSeg9!$E$7,IF(Q9&gt;=3,RúbricaSeg9!$F$7,IF(Q9&gt;=1,RúbricaSeg9!$G$7,RúbricaSeg9!$H$7))))))</f>
        <v>Dibuja correctamente todo el grafo.</v>
      </c>
      <c r="S9" s="231">
        <v>5</v>
      </c>
      <c r="T9" s="232" t="str">
        <f>IF(S9="","",IF(OR(S9&gt;5,S9&lt;0),"CALIFICACIÓN NO VÁLIDA",IF(S9&gt;=4.5,RúbricaSeg9!$D$6,IF(S9&gt;=3.8,RúbricaSeg9!$E$6,IF(S9&gt;=3,RúbricaSeg9!$F$6,IF(S9&gt;=1,RúbricaSeg9!$G$6,RúbricaSeg9!$H$6))))))</f>
        <v>Representa correctamente toda la matriz de adyacencias.</v>
      </c>
      <c r="U9" s="231">
        <v>5</v>
      </c>
      <c r="V9" s="232" t="str">
        <f>IF(U9="","",IF(OR(U9&gt;5,U9&lt;0),"CALIFICACIÓN NO VÁLIDA",IF(U9&gt;=4.5,RúbricaSeg9!$D$5,IF(U9&gt;=3.8,RúbricaSeg9!$E$5,IF(U9&gt;=3,RúbricaSeg9!$F$6,IF(U9&gt;=1,RúbricaSeg9!$G$5,RúbricaSeg9!$H$5))))))</f>
        <v>Representa correctamente toda la matriz de incidencias.</v>
      </c>
      <c r="W9" s="233">
        <f t="shared" si="0"/>
        <v>5</v>
      </c>
      <c r="X9" s="234"/>
      <c r="Y9" s="109"/>
    </row>
    <row r="10" spans="1:25" ht="15.75" customHeight="1">
      <c r="A10" s="170">
        <v>6</v>
      </c>
      <c r="B10" s="171" t="s">
        <v>320</v>
      </c>
      <c r="C10" s="171" t="s">
        <v>321</v>
      </c>
      <c r="D10" s="171" t="s">
        <v>322</v>
      </c>
      <c r="E10" s="231">
        <v>5</v>
      </c>
      <c r="F10" s="232" t="str">
        <f>IF(E10="","",IF(OR(E10&gt;5,E10&lt;0),"CALIFICACIÓN NO VÁLIDA",IF(E10&gt;=4.5,RúbricaSeg9!$D$9,IF(E10&gt;=3.8,RúbricaSeg9!$E$9,IF(E10&gt;=3,RúbricaSeg9!$F$9,IF(E10&gt;=1,RúbricaSeg9!$G$9,RúbricaSeg9!$H$9))))))</f>
        <v xml:space="preserve">Indica correctamente el tipo de grafo a utilizar para el modelamiento del problema y enumera en al menos un 90% sus características. Señala correctamente lo que serían los vértices y las aristas. </v>
      </c>
      <c r="G10" s="231">
        <v>0</v>
      </c>
      <c r="H10" s="232" t="str">
        <f>IF(G10="","",IF(OR(G10&gt;5,G10&lt;0),"CALIFICACIÓN NO VÁLIDA",IF(G10&gt;=4.5,RúbricaSeg9!$D$8,IF(G10&gt;=3.8,RúbricaSeg9!$E$8,IF(G10&gt;=3,RúbricaSeg9!$F$8,IF(G10&gt;=1,RúbricaSeg9!$G$8,RúbricaSeg9!$H$8))))))</f>
        <v>La definición dada es incorrecta o apenas acierta en un 25% o menos.</v>
      </c>
      <c r="I10" s="231">
        <v>0</v>
      </c>
      <c r="J10" s="232" t="str">
        <f>IF(I10="","",IF(OR(I10&gt;5,I10&lt;0),"CALIFICACIÓN NO VÁLIDA",IF(I10&gt;=4.5,RúbricaSeg9!$D$8,IF(I10&gt;=3.8,RúbricaSeg9!$E$8,IF(I10&gt;=3,RúbricaSeg9!$F$8,IF(I10&gt;=1,RúbricaSeg9!$G$8,RúbricaSeg9!$H$8))))))</f>
        <v>La definición dada es incorrecta o apenas acierta en un 25% o menos.</v>
      </c>
      <c r="K10" s="231">
        <v>5</v>
      </c>
      <c r="L10" s="232" t="str">
        <f>IF(K10="","",IF(OR(K10&gt;5,K10&lt;0),"CALIFICACIÓN NO VÁLIDA",IF(K10&gt;=4.5,RúbricaSeg9!$D$9,IF(K10&gt;=3.8,RúbricaSeg9!$E$9,IF(K10&gt;=3,RúbricaSeg9!$F$9,IF(K10&gt;=1,RúbricaSeg9!$G$9,RúbricaSeg9!$H$9))))))</f>
        <v xml:space="preserve">Indica correctamente el tipo de grafo a utilizar para el modelamiento del problema y enumera en al menos un 90% sus características. Señala correctamente lo que serían los vértices y las aristas. </v>
      </c>
      <c r="M10" s="231">
        <v>0</v>
      </c>
      <c r="N10" s="232" t="str">
        <f>IF(M10="","",IF(OR(M10&gt;5,M10&lt;0),"CALIFICACIÓN NO VÁLIDA",IF(M10&gt;=4.5,RúbricaSeg9!$D$8,IF(M10&gt;=3.8,RúbricaSeg9!$E$8,IF(M10&gt;=3,RúbricaSeg9!$F$8,IF(M10&gt;=1,RúbricaSeg9!$G$8,RúbricaSeg9!$H$8))))))</f>
        <v>La definición dada es incorrecta o apenas acierta en un 25% o menos.</v>
      </c>
      <c r="O10" s="231">
        <v>5</v>
      </c>
      <c r="P10" s="232" t="str">
        <f>IF(O10="","",IF(OR(O10&gt;5,O10&lt;0),"CALIFICACIÓN NO VÁLIDA",IF(O10&gt;=4.5,RúbricaSeg9!$D$8,IF(O10&gt;=3.8,RúbricaSeg9!$E$8,IF(O10&gt;=3,RúbricaSeg9!$F$8,IF(O10&gt;=1,RúbricaSeg9!$G$8,RúbricaSeg9!$H$8))))))</f>
        <v>Da la definición correcta sobre grafos que representa lo solicitado en el enunciado en al menos un 90%</v>
      </c>
      <c r="Q10" s="231">
        <v>5</v>
      </c>
      <c r="R10" s="232" t="str">
        <f>IF(Q10="","",IF(OR(Q10&gt;5,Q10&lt;0),"CALIFICACIÓN NO VÁLIDA",IF(Q10&gt;=4.5,RúbricaSeg9!$D$7,IF(Q10&gt;=3.8,RúbricaSeg9!$E$7,IF(Q10&gt;=3,RúbricaSeg9!$F$7,IF(Q10&gt;=1,RúbricaSeg9!$G$7,RúbricaSeg9!$H$7))))))</f>
        <v>Dibuja correctamente todo el grafo.</v>
      </c>
      <c r="S10" s="231">
        <v>5</v>
      </c>
      <c r="T10" s="232" t="str">
        <f>IF(S10="","",IF(OR(S10&gt;5,S10&lt;0),"CALIFICACIÓN NO VÁLIDA",IF(S10&gt;=4.5,RúbricaSeg9!$D$6,IF(S10&gt;=3.8,RúbricaSeg9!$E$6,IF(S10&gt;=3,RúbricaSeg9!$F$6,IF(S10&gt;=1,RúbricaSeg9!$G$6,RúbricaSeg9!$H$6))))))</f>
        <v>Representa correctamente toda la matriz de adyacencias.</v>
      </c>
      <c r="U10" s="231">
        <v>5</v>
      </c>
      <c r="V10" s="232" t="str">
        <f>IF(U10="","",IF(OR(U10&gt;5,U10&lt;0),"CALIFICACIÓN NO VÁLIDA",IF(U10&gt;=4.5,RúbricaSeg9!$D$5,IF(U10&gt;=3.8,RúbricaSeg9!$E$5,IF(U10&gt;=3,RúbricaSeg9!$F$6,IF(U10&gt;=1,RúbricaSeg9!$G$5,RúbricaSeg9!$H$5))))))</f>
        <v>Representa correctamente toda la matriz de incidencias.</v>
      </c>
      <c r="W10" s="233">
        <f t="shared" si="0"/>
        <v>4.7</v>
      </c>
      <c r="X10" s="236"/>
      <c r="Y10" s="109"/>
    </row>
    <row r="11" spans="1:25" ht="15.75" customHeight="1">
      <c r="A11" s="170">
        <v>7</v>
      </c>
      <c r="B11" s="171" t="s">
        <v>323</v>
      </c>
      <c r="C11" s="171" t="s">
        <v>324</v>
      </c>
      <c r="D11" s="171" t="s">
        <v>325</v>
      </c>
      <c r="E11" s="231">
        <v>4.7</v>
      </c>
      <c r="F11" s="232" t="str">
        <f>IF(E11="","",IF(OR(E11&gt;5,E11&lt;0),"CALIFICACIÓN NO VÁLIDA",IF(E11&gt;=4.5,RúbricaSeg9!$D$9,IF(E11&gt;=3.8,RúbricaSeg9!$E$9,IF(E11&gt;=3,RúbricaSeg9!$F$9,IF(E11&gt;=1,RúbricaSeg9!$G$9,RúbricaSeg9!$H$9))))))</f>
        <v xml:space="preserve">Indica correctamente el tipo de grafo a utilizar para el modelamiento del problema y enumera en al menos un 90% sus características. Señala correctamente lo que serían los vértices y las aristas. </v>
      </c>
      <c r="G11" s="237">
        <v>5</v>
      </c>
      <c r="H11" s="232" t="str">
        <f>IF(G11="","",IF(OR(G11&gt;5,G11&lt;0),"CALIFICACIÓN NO VÁLIDA",IF(G11&gt;=4.5,RúbricaSeg9!$D$8,IF(G11&gt;=3.8,RúbricaSeg9!$E$8,IF(G11&gt;=3,RúbricaSeg9!$F$8,IF(G11&gt;=1,RúbricaSeg9!$G$8,RúbricaSeg9!$H$8))))))</f>
        <v>Da la definición correcta sobre grafos que representa lo solicitado en el enunciado en al menos un 90%</v>
      </c>
      <c r="I11" s="237">
        <v>3.5</v>
      </c>
      <c r="J11" s="232" t="str">
        <f>IF(I11="","",IF(OR(I11&gt;5,I11&lt;0),"CALIFICACIÓN NO VÁLIDA",IF(I11&gt;=4.5,RúbricaSeg9!$D$8,IF(I11&gt;=3.8,RúbricaSeg9!$E$8,IF(I11&gt;=3,RúbricaSeg9!$F$8,IF(I11&gt;=1,RúbricaSeg9!$G$8,RúbricaSeg9!$H$8))))))</f>
        <v>Aunque no da la definición exacta sobre grafos que representa lo solicitado en el enunciado, da una explicación clara entre el 60% y el 75%.</v>
      </c>
      <c r="K11" s="237">
        <v>5</v>
      </c>
      <c r="L11" s="232" t="str">
        <f>IF(K11="","",IF(OR(K11&gt;5,K11&lt;0),"CALIFICACIÓN NO VÁLIDA",IF(K11&gt;=4.5,RúbricaSeg9!$D$9,IF(K11&gt;=3.8,RúbricaSeg9!$E$9,IF(K11&gt;=3,RúbricaSeg9!$F$9,IF(K11&gt;=1,RúbricaSeg9!$G$9,RúbricaSeg9!$H$9))))))</f>
        <v xml:space="preserve">Indica correctamente el tipo de grafo a utilizar para el modelamiento del problema y enumera en al menos un 90% sus características. Señala correctamente lo que serían los vértices y las aristas. </v>
      </c>
      <c r="M11" s="231">
        <v>0</v>
      </c>
      <c r="N11" s="232" t="str">
        <f>IF(M11="","",IF(OR(M11&gt;5,M11&lt;0),"CALIFICACIÓN NO VÁLIDA",IF(M11&gt;=4.5,RúbricaSeg9!$D$8,IF(M11&gt;=3.8,RúbricaSeg9!$E$8,IF(M11&gt;=3,RúbricaSeg9!$F$8,IF(M11&gt;=1,RúbricaSeg9!$G$8,RúbricaSeg9!$H$8))))))</f>
        <v>La definición dada es incorrecta o apenas acierta en un 25% o menos.</v>
      </c>
      <c r="O11" s="237">
        <v>5</v>
      </c>
      <c r="P11" s="232" t="str">
        <f>IF(O11="","",IF(OR(O11&gt;5,O11&lt;0),"CALIFICACIÓN NO VÁLIDA",IF(O11&gt;=4.5,RúbricaSeg9!$D$8,IF(O11&gt;=3.8,RúbricaSeg9!$E$8,IF(O11&gt;=3,RúbricaSeg9!$F$8,IF(O11&gt;=1,RúbricaSeg9!$G$8,RúbricaSeg9!$H$8))))))</f>
        <v>Da la definición correcta sobre grafos que representa lo solicitado en el enunciado en al menos un 90%</v>
      </c>
      <c r="Q11" s="237">
        <v>5</v>
      </c>
      <c r="R11" s="232" t="str">
        <f>IF(Q11="","",IF(OR(Q11&gt;5,Q11&lt;0),"CALIFICACIÓN NO VÁLIDA",IF(Q11&gt;=4.5,RúbricaSeg9!$D$7,IF(Q11&gt;=3.8,RúbricaSeg9!$E$7,IF(Q11&gt;=3,RúbricaSeg9!$F$7,IF(Q11&gt;=1,RúbricaSeg9!$G$7,RúbricaSeg9!$H$7))))))</f>
        <v>Dibuja correctamente todo el grafo.</v>
      </c>
      <c r="S11" s="231">
        <v>3.5</v>
      </c>
      <c r="T11" s="232" t="str">
        <f>IF(S11="","",IF(OR(S11&gt;5,S11&lt;0),"CALIFICACIÓN NO VÁLIDA",IF(S11&gt;=4.5,RúbricaSeg9!$D$6,IF(S11&gt;=3.8,RúbricaSeg9!$E$6,IF(S11&gt;=3,RúbricaSeg9!$F$6,IF(S11&gt;=1,RúbricaSeg9!$G$6,RúbricaSeg9!$H$6))))))</f>
        <v>Representa correctamente al menos un 50% de la matriz de adyacencias.</v>
      </c>
      <c r="U11" s="237">
        <v>0</v>
      </c>
      <c r="V11" s="232" t="str">
        <f>IF(U11="","",IF(OR(U11&gt;5,U11&lt;0),"CALIFICACIÓN NO VÁLIDA",IF(U11&gt;=4.5,RúbricaSeg9!$D$5,IF(U11&gt;=3.8,RúbricaSeg9!$E$5,IF(U11&gt;=3,RúbricaSeg9!$F$6,IF(U11&gt;=1,RúbricaSeg9!$G$5,RúbricaSeg9!$H$5))))))</f>
        <v>Representa correctamente menos de un 25% de la matriz de incidencias.</v>
      </c>
      <c r="W11" s="233">
        <f t="shared" si="0"/>
        <v>3.2269999999999999</v>
      </c>
      <c r="X11" s="234"/>
      <c r="Y11" s="109"/>
    </row>
    <row r="12" spans="1:25" ht="15.75" customHeight="1">
      <c r="A12" s="170">
        <v>8</v>
      </c>
      <c r="B12" s="171" t="s">
        <v>326</v>
      </c>
      <c r="C12" s="171" t="s">
        <v>327</v>
      </c>
      <c r="D12" s="171" t="s">
        <v>328</v>
      </c>
      <c r="E12" s="237">
        <v>5</v>
      </c>
      <c r="F12" s="232" t="str">
        <f>IF(E12="","",IF(OR(E12&gt;5,E12&lt;0),"CALIFICACIÓN NO VÁLIDA",IF(E12&gt;=4.5,RúbricaSeg9!$D$9,IF(E12&gt;=3.8,RúbricaSeg9!$E$9,IF(E12&gt;=3,RúbricaSeg9!$F$9,IF(E12&gt;=1,RúbricaSeg9!$G$9,RúbricaSeg9!$H$9))))))</f>
        <v xml:space="preserve">Indica correctamente el tipo de grafo a utilizar para el modelamiento del problema y enumera en al menos un 90% sus características. Señala correctamente lo que serían los vértices y las aristas. </v>
      </c>
      <c r="G12" s="237">
        <v>5</v>
      </c>
      <c r="H12" s="232" t="str">
        <f>IF(G12="","",IF(OR(G12&gt;5,G12&lt;0),"CALIFICACIÓN NO VÁLIDA",IF(G12&gt;=4.5,RúbricaSeg9!$D$8,IF(G12&gt;=3.8,RúbricaSeg9!$E$8,IF(G12&gt;=3,RúbricaSeg9!$F$8,IF(G12&gt;=1,RúbricaSeg9!$G$8,RúbricaSeg9!$H$8))))))</f>
        <v>Da la definición correcta sobre grafos que representa lo solicitado en el enunciado en al menos un 90%</v>
      </c>
      <c r="I12" s="237">
        <v>5</v>
      </c>
      <c r="J12" s="232" t="str">
        <f>IF(I12="","",IF(OR(I12&gt;5,I12&lt;0),"CALIFICACIÓN NO VÁLIDA",IF(I12&gt;=4.5,RúbricaSeg9!$D$8,IF(I12&gt;=3.8,RúbricaSeg9!$E$8,IF(I12&gt;=3,RúbricaSeg9!$F$8,IF(I12&gt;=1,RúbricaSeg9!$G$8,RúbricaSeg9!$H$8))))))</f>
        <v>Da la definición correcta sobre grafos que representa lo solicitado en el enunciado en al menos un 90%</v>
      </c>
      <c r="K12" s="237">
        <v>5</v>
      </c>
      <c r="L12" s="232" t="str">
        <f>IF(K12="","",IF(OR(K12&gt;5,K12&lt;0),"CALIFICACIÓN NO VÁLIDA",IF(K12&gt;=4.5,RúbricaSeg9!$D$9,IF(K12&gt;=3.8,RúbricaSeg9!$E$9,IF(K12&gt;=3,RúbricaSeg9!$F$9,IF(K12&gt;=1,RúbricaSeg9!$G$9,RúbricaSeg9!$H$9))))))</f>
        <v xml:space="preserve">Indica correctamente el tipo de grafo a utilizar para el modelamiento del problema y enumera en al menos un 90% sus características. Señala correctamente lo que serían los vértices y las aristas. </v>
      </c>
      <c r="M12" s="237">
        <v>5</v>
      </c>
      <c r="N12" s="232" t="str">
        <f>IF(M12="","",IF(OR(M12&gt;5,M12&lt;0),"CALIFICACIÓN NO VÁLIDA",IF(M12&gt;=4.5,RúbricaSeg9!$D$8,IF(M12&gt;=3.8,RúbricaSeg9!$E$8,IF(M12&gt;=3,RúbricaSeg9!$F$8,IF(M12&gt;=1,RúbricaSeg9!$G$8,RúbricaSeg9!$H$8))))))</f>
        <v>Da la definición correcta sobre grafos que representa lo solicitado en el enunciado en al menos un 90%</v>
      </c>
      <c r="O12" s="237">
        <v>5</v>
      </c>
      <c r="P12" s="232" t="str">
        <f>IF(O12="","",IF(OR(O12&gt;5,O12&lt;0),"CALIFICACIÓN NO VÁLIDA",IF(O12&gt;=4.5,RúbricaSeg9!$D$8,IF(O12&gt;=3.8,RúbricaSeg9!$E$8,IF(O12&gt;=3,RúbricaSeg9!$F$8,IF(O12&gt;=1,RúbricaSeg9!$G$8,RúbricaSeg9!$H$8))))))</f>
        <v>Da la definición correcta sobre grafos que representa lo solicitado en el enunciado en al menos un 90%</v>
      </c>
      <c r="Q12" s="237">
        <v>5</v>
      </c>
      <c r="R12" s="232" t="str">
        <f>IF(Q12="","",IF(OR(Q12&gt;5,Q12&lt;0),"CALIFICACIÓN NO VÁLIDA",IF(Q12&gt;=4.5,RúbricaSeg9!$D$7,IF(Q12&gt;=3.8,RúbricaSeg9!$E$7,IF(Q12&gt;=3,RúbricaSeg9!$F$7,IF(Q12&gt;=1,RúbricaSeg9!$G$7,RúbricaSeg9!$H$7))))))</f>
        <v>Dibuja correctamente todo el grafo.</v>
      </c>
      <c r="S12" s="237">
        <v>5</v>
      </c>
      <c r="T12" s="232" t="str">
        <f>IF(S12="","",IF(OR(S12&gt;5,S12&lt;0),"CALIFICACIÓN NO VÁLIDA",IF(S12&gt;=4.5,RúbricaSeg9!$D$6,IF(S12&gt;=3.8,RúbricaSeg9!$E$6,IF(S12&gt;=3,RúbricaSeg9!$F$6,IF(S12&gt;=1,RúbricaSeg9!$G$6,RúbricaSeg9!$H$6))))))</f>
        <v>Representa correctamente toda la matriz de adyacencias.</v>
      </c>
      <c r="U12" s="237">
        <v>5</v>
      </c>
      <c r="V12" s="232" t="str">
        <f>IF(U12="","",IF(OR(U12&gt;5,U12&lt;0),"CALIFICACIÓN NO VÁLIDA",IF(U12&gt;=4.5,RúbricaSeg9!$D$5,IF(U12&gt;=3.8,RúbricaSeg9!$E$5,IF(U12&gt;=3,RúbricaSeg9!$F$6,IF(U12&gt;=1,RúbricaSeg9!$G$5,RúbricaSeg9!$H$5))))))</f>
        <v>Representa correctamente toda la matriz de incidencias.</v>
      </c>
      <c r="W12" s="233">
        <f t="shared" si="0"/>
        <v>5</v>
      </c>
      <c r="X12" s="234"/>
      <c r="Y12" s="109"/>
    </row>
    <row r="13" spans="1:25" ht="15.75" customHeight="1">
      <c r="A13" s="170">
        <v>9</v>
      </c>
      <c r="B13" s="171" t="s">
        <v>329</v>
      </c>
      <c r="C13" s="171" t="s">
        <v>330</v>
      </c>
      <c r="D13" s="171" t="s">
        <v>331</v>
      </c>
      <c r="E13" s="231">
        <v>5</v>
      </c>
      <c r="F13" s="232" t="str">
        <f>IF(E13="","",IF(OR(E13&gt;5,E13&lt;0),"CALIFICACIÓN NO VÁLIDA",IF(E13&gt;=4.5,RúbricaSeg9!$D$9,IF(E13&gt;=3.8,RúbricaSeg9!$E$9,IF(E13&gt;=3,RúbricaSeg9!$F$9,IF(E13&gt;=1,RúbricaSeg9!$G$9,RúbricaSeg9!$H$9))))))</f>
        <v xml:space="preserve">Indica correctamente el tipo de grafo a utilizar para el modelamiento del problema y enumera en al menos un 90% sus características. Señala correctamente lo que serían los vértices y las aristas. </v>
      </c>
      <c r="G13" s="231">
        <v>0</v>
      </c>
      <c r="H13" s="232" t="str">
        <f>IF(G13="","",IF(OR(G13&gt;5,G13&lt;0),"CALIFICACIÓN NO VÁLIDA",IF(G13&gt;=4.5,RúbricaSeg9!$D$8,IF(G13&gt;=3.8,RúbricaSeg9!$E$8,IF(G13&gt;=3,RúbricaSeg9!$F$8,IF(G13&gt;=1,RúbricaSeg9!$G$8,RúbricaSeg9!$H$8))))))</f>
        <v>La definición dada es incorrecta o apenas acierta en un 25% o menos.</v>
      </c>
      <c r="I13" s="231">
        <v>0</v>
      </c>
      <c r="J13" s="232" t="str">
        <f>IF(I13="","",IF(OR(I13&gt;5,I13&lt;0),"CALIFICACIÓN NO VÁLIDA",IF(I13&gt;=4.5,RúbricaSeg9!$D$8,IF(I13&gt;=3.8,RúbricaSeg9!$E$8,IF(I13&gt;=3,RúbricaSeg9!$F$8,IF(I13&gt;=1,RúbricaSeg9!$G$8,RúbricaSeg9!$H$8))))))</f>
        <v>La definición dada es incorrecta o apenas acierta en un 25% o menos.</v>
      </c>
      <c r="K13" s="231">
        <v>3.5</v>
      </c>
      <c r="L13" s="232" t="str">
        <f>IF(K13="","",IF(OR(K13&gt;5,K13&lt;0),"CALIFICACIÓN NO VÁLIDA",IF(K13&gt;=4.5,RúbricaSeg9!$D$9,IF(K13&gt;=3.8,RúbricaSeg9!$E$9,IF(K13&gt;=3,RúbricaSeg9!$F$9,IF(K13&gt;=1,RúbricaSeg9!$G$9,RúbricaSeg9!$H$9))))))</f>
        <v xml:space="preserve">Indica correctamente el tipo de grafo a utilizar para el modelamiento del problema y enumera entre el 60% y el 75% de sus características. Señala correctamente lo que serían los vértices y las aristas. </v>
      </c>
      <c r="M13" s="231">
        <v>5</v>
      </c>
      <c r="N13" s="232" t="str">
        <f>IF(M13="","",IF(OR(M13&gt;5,M13&lt;0),"CALIFICACIÓN NO VÁLIDA",IF(M13&gt;=4.5,RúbricaSeg9!$D$8,IF(M13&gt;=3.8,RúbricaSeg9!$E$8,IF(M13&gt;=3,RúbricaSeg9!$F$8,IF(M13&gt;=1,RúbricaSeg9!$G$8,RúbricaSeg9!$H$8))))))</f>
        <v>Da la definición correcta sobre grafos que representa lo solicitado en el enunciado en al menos un 90%</v>
      </c>
      <c r="O13" s="231">
        <v>5</v>
      </c>
      <c r="P13" s="232" t="str">
        <f>IF(O13="","",IF(OR(O13&gt;5,O13&lt;0),"CALIFICACIÓN NO VÁLIDA",IF(O13&gt;=4.5,RúbricaSeg9!$D$8,IF(O13&gt;=3.8,RúbricaSeg9!$E$8,IF(O13&gt;=3,RúbricaSeg9!$F$8,IF(O13&gt;=1,RúbricaSeg9!$G$8,RúbricaSeg9!$H$8))))))</f>
        <v>Da la definición correcta sobre grafos que representa lo solicitado en el enunciado en al menos un 90%</v>
      </c>
      <c r="Q13" s="231">
        <v>5</v>
      </c>
      <c r="R13" s="232" t="str">
        <f>IF(Q13="","",IF(OR(Q13&gt;5,Q13&lt;0),"CALIFICACIÓN NO VÁLIDA",IF(Q13&gt;=4.5,RúbricaSeg9!$D$7,IF(Q13&gt;=3.8,RúbricaSeg9!$E$7,IF(Q13&gt;=3,RúbricaSeg9!$F$7,IF(Q13&gt;=1,RúbricaSeg9!$G$7,RúbricaSeg9!$H$7))))))</f>
        <v>Dibuja correctamente todo el grafo.</v>
      </c>
      <c r="S13" s="231">
        <v>5</v>
      </c>
      <c r="T13" s="232" t="str">
        <f>IF(S13="","",IF(OR(S13&gt;5,S13&lt;0),"CALIFICACIÓN NO VÁLIDA",IF(S13&gt;=4.5,RúbricaSeg9!$D$6,IF(S13&gt;=3.8,RúbricaSeg9!$E$6,IF(S13&gt;=3,RúbricaSeg9!$F$6,IF(S13&gt;=1,RúbricaSeg9!$G$6,RúbricaSeg9!$H$6))))))</f>
        <v>Representa correctamente toda la matriz de adyacencias.</v>
      </c>
      <c r="U13" s="231">
        <v>5</v>
      </c>
      <c r="V13" s="232" t="str">
        <f>IF(U13="","",IF(OR(U13&gt;5,U13&lt;0),"CALIFICACIÓN NO VÁLIDA",IF(U13&gt;=4.5,RúbricaSeg9!$D$5,IF(U13&gt;=3.8,RúbricaSeg9!$E$5,IF(U13&gt;=3,RúbricaSeg9!$F$6,IF(U13&gt;=1,RúbricaSeg9!$G$5,RúbricaSeg9!$H$5))))))</f>
        <v>Representa correctamente toda la matriz de incidencias.</v>
      </c>
      <c r="W13" s="233">
        <f t="shared" si="0"/>
        <v>4.71</v>
      </c>
      <c r="X13" s="234"/>
      <c r="Y13" s="109"/>
    </row>
    <row r="14" spans="1:25" ht="15.75" customHeight="1">
      <c r="A14" s="170">
        <v>10</v>
      </c>
      <c r="B14" s="171" t="s">
        <v>25</v>
      </c>
      <c r="C14" s="171" t="s">
        <v>332</v>
      </c>
      <c r="D14" s="171" t="s">
        <v>333</v>
      </c>
      <c r="E14" s="235"/>
      <c r="F14" s="232" t="str">
        <f>IF(E14="","",IF(OR(E14&gt;5,E14&lt;0),"CALIFICACIÓN NO VÁLIDA",IF(E14&gt;=4.5,RúbricaSeg9!$D$9,IF(E14&gt;=3.8,RúbricaSeg9!$E$9,IF(E14&gt;=3,RúbricaSeg9!$F$9,IF(E14&gt;=1,RúbricaSeg9!$G$9,RúbricaSeg9!$H$9))))))</f>
        <v/>
      </c>
      <c r="G14" s="235"/>
      <c r="H14" s="232" t="str">
        <f>IF(G14="","",IF(OR(G14&gt;5,G14&lt;0),"CALIFICACIÓN NO VÁLIDA",IF(G14&gt;=4.5,RúbricaSeg9!$D$8,IF(G14&gt;=3.8,RúbricaSeg9!$E$8,IF(G14&gt;=3,RúbricaSeg9!$F$8,IF(G14&gt;=1,RúbricaSeg9!$G$8,RúbricaSeg9!$H$8))))))</f>
        <v/>
      </c>
      <c r="I14" s="235"/>
      <c r="J14" s="232" t="str">
        <f>IF(I14="","",IF(OR(I14&gt;5,I14&lt;0),"CALIFICACIÓN NO VÁLIDA",IF(I14&gt;=4.5,RúbricaSeg9!$D$8,IF(I14&gt;=3.8,RúbricaSeg9!$E$8,IF(I14&gt;=3,RúbricaSeg9!$F$8,IF(I14&gt;=1,RúbricaSeg9!$G$8,RúbricaSeg9!$H$8))))))</f>
        <v/>
      </c>
      <c r="K14" s="235"/>
      <c r="L14" s="232" t="str">
        <f>IF(K14="","",IF(OR(K14&gt;5,K14&lt;0),"CALIFICACIÓN NO VÁLIDA",IF(K14&gt;=4.5,RúbricaSeg9!$D$9,IF(K14&gt;=3.8,RúbricaSeg9!$E$9,IF(K14&gt;=3,RúbricaSeg9!$F$9,IF(K14&gt;=1,RúbricaSeg9!$G$9,RúbricaSeg9!$H$9))))))</f>
        <v/>
      </c>
      <c r="M14" s="235"/>
      <c r="N14" s="232" t="str">
        <f>IF(M14="","",IF(OR(M14&gt;5,M14&lt;0),"CALIFICACIÓN NO VÁLIDA",IF(M14&gt;=4.5,RúbricaSeg9!$D$8,IF(M14&gt;=3.8,RúbricaSeg9!$E$8,IF(M14&gt;=3,RúbricaSeg9!$F$8,IF(M14&gt;=1,RúbricaSeg9!$G$8,RúbricaSeg9!$H$8))))))</f>
        <v/>
      </c>
      <c r="O14" s="235"/>
      <c r="P14" s="232" t="str">
        <f>IF(O14="","",IF(OR(O14&gt;5,O14&lt;0),"CALIFICACIÓN NO VÁLIDA",IF(O14&gt;=4.5,RúbricaSeg9!$D$8,IF(O14&gt;=3.8,RúbricaSeg9!$E$8,IF(O14&gt;=3,RúbricaSeg9!$F$8,IF(O14&gt;=1,RúbricaSeg9!$G$8,RúbricaSeg9!$H$8))))))</f>
        <v/>
      </c>
      <c r="Q14" s="235"/>
      <c r="R14" s="232" t="str">
        <f>IF(Q14="","",IF(OR(Q14&gt;5,Q14&lt;0),"CALIFICACIÓN NO VÁLIDA",IF(Q14&gt;=4.5,RúbricaSeg9!$D$7,IF(Q14&gt;=3.8,RúbricaSeg9!$E$7,IF(Q14&gt;=3,RúbricaSeg9!$F$7,IF(Q14&gt;=1,RúbricaSeg9!$G$7,RúbricaSeg9!$H$7))))))</f>
        <v/>
      </c>
      <c r="S14" s="235"/>
      <c r="T14" s="232" t="str">
        <f>IF(S14="","",IF(OR(S14&gt;5,S14&lt;0),"CALIFICACIÓN NO VÁLIDA",IF(S14&gt;=4.5,RúbricaSeg9!$D$6,IF(S14&gt;=3.8,RúbricaSeg9!$E$6,IF(S14&gt;=3,RúbricaSeg9!$F$6,IF(S14&gt;=1,RúbricaSeg9!$G$6,RúbricaSeg9!$H$6))))))</f>
        <v/>
      </c>
      <c r="U14" s="235"/>
      <c r="V14" s="232" t="str">
        <f>IF(U14="","",IF(OR(U14&gt;5,U14&lt;0),"CALIFICACIÓN NO VÁLIDA",IF(U14&gt;=4.5,RúbricaSeg9!$D$5,IF(U14&gt;=3.8,RúbricaSeg9!$E$5,IF(U14&gt;=3,RúbricaSeg9!$F$6,IF(U14&gt;=1,RúbricaSeg9!$G$5,RúbricaSeg9!$H$5))))))</f>
        <v/>
      </c>
      <c r="W14" s="233">
        <f t="shared" si="0"/>
        <v>0</v>
      </c>
      <c r="X14" s="234"/>
      <c r="Y14" s="109"/>
    </row>
    <row r="15" spans="1:25" ht="15.75" customHeight="1">
      <c r="A15" s="170">
        <v>11</v>
      </c>
      <c r="B15" s="171" t="s">
        <v>334</v>
      </c>
      <c r="C15" s="171" t="s">
        <v>335</v>
      </c>
      <c r="D15" s="171" t="s">
        <v>336</v>
      </c>
      <c r="E15" s="231">
        <v>4.7</v>
      </c>
      <c r="F15" s="232" t="str">
        <f>IF(E15="","",IF(OR(E15&gt;5,E15&lt;0),"CALIFICACIÓN NO VÁLIDA",IF(E15&gt;=4.5,RúbricaSeg9!$D$9,IF(E15&gt;=3.8,RúbricaSeg9!$E$9,IF(E15&gt;=3,RúbricaSeg9!$F$9,IF(E15&gt;=1,RúbricaSeg9!$G$9,RúbricaSeg9!$H$9))))))</f>
        <v xml:space="preserve">Indica correctamente el tipo de grafo a utilizar para el modelamiento del problema y enumera en al menos un 90% sus características. Señala correctamente lo que serían los vértices y las aristas. </v>
      </c>
      <c r="G15" s="231">
        <v>5</v>
      </c>
      <c r="H15" s="232" t="str">
        <f>IF(G15="","",IF(OR(G15&gt;5,G15&lt;0),"CALIFICACIÓN NO VÁLIDA",IF(G15&gt;=4.5,RúbricaSeg9!$D$8,IF(G15&gt;=3.8,RúbricaSeg9!$E$8,IF(G15&gt;=3,RúbricaSeg9!$F$8,IF(G15&gt;=1,RúbricaSeg9!$G$8,RúbricaSeg9!$H$8))))))</f>
        <v>Da la definición correcta sobre grafos que representa lo solicitado en el enunciado en al menos un 90%</v>
      </c>
      <c r="I15" s="231">
        <v>5</v>
      </c>
      <c r="J15" s="232" t="str">
        <f>IF(I15="","",IF(OR(I15&gt;5,I15&lt;0),"CALIFICACIÓN NO VÁLIDA",IF(I15&gt;=4.5,RúbricaSeg9!$D$8,IF(I15&gt;=3.8,RúbricaSeg9!$E$8,IF(I15&gt;=3,RúbricaSeg9!$F$8,IF(I15&gt;=1,RúbricaSeg9!$G$8,RúbricaSeg9!$H$8))))))</f>
        <v>Da la definición correcta sobre grafos que representa lo solicitado en el enunciado en al menos un 90%</v>
      </c>
      <c r="K15" s="231">
        <v>3.5</v>
      </c>
      <c r="L15" s="232" t="str">
        <f>IF(K15="","",IF(OR(K15&gt;5,K15&lt;0),"CALIFICACIÓN NO VÁLIDA",IF(K15&gt;=4.5,RúbricaSeg9!$D$9,IF(K15&gt;=3.8,RúbricaSeg9!$E$9,IF(K15&gt;=3,RúbricaSeg9!$F$9,IF(K15&gt;=1,RúbricaSeg9!$G$9,RúbricaSeg9!$H$9))))))</f>
        <v xml:space="preserve">Indica correctamente el tipo de grafo a utilizar para el modelamiento del problema y enumera entre el 60% y el 75% de sus características. Señala correctamente lo que serían los vértices y las aristas. </v>
      </c>
      <c r="M15" s="231">
        <v>0</v>
      </c>
      <c r="N15" s="232" t="str">
        <f>IF(M15="","",IF(OR(M15&gt;5,M15&lt;0),"CALIFICACIÓN NO VÁLIDA",IF(M15&gt;=4.5,RúbricaSeg9!$D$8,IF(M15&gt;=3.8,RúbricaSeg9!$E$8,IF(M15&gt;=3,RúbricaSeg9!$F$8,IF(M15&gt;=1,RúbricaSeg9!$G$8,RúbricaSeg9!$H$8))))))</f>
        <v>La definición dada es incorrecta o apenas acierta en un 25% o menos.</v>
      </c>
      <c r="O15" s="231">
        <v>5</v>
      </c>
      <c r="P15" s="232" t="str">
        <f>IF(O15="","",IF(OR(O15&gt;5,O15&lt;0),"CALIFICACIÓN NO VÁLIDA",IF(O15&gt;=4.5,RúbricaSeg9!$D$8,IF(O15&gt;=3.8,RúbricaSeg9!$E$8,IF(O15&gt;=3,RúbricaSeg9!$F$8,IF(O15&gt;=1,RúbricaSeg9!$G$8,RúbricaSeg9!$H$8))))))</f>
        <v>Da la definición correcta sobre grafos que representa lo solicitado en el enunciado en al menos un 90%</v>
      </c>
      <c r="Q15" s="231">
        <v>5</v>
      </c>
      <c r="R15" s="232" t="str">
        <f>IF(Q15="","",IF(OR(Q15&gt;5,Q15&lt;0),"CALIFICACIÓN NO VÁLIDA",IF(Q15&gt;=4.5,RúbricaSeg9!$D$7,IF(Q15&gt;=3.8,RúbricaSeg9!$E$7,IF(Q15&gt;=3,RúbricaSeg9!$F$7,IF(Q15&gt;=1,RúbricaSeg9!$G$7,RúbricaSeg9!$H$7))))))</f>
        <v>Dibuja correctamente todo el grafo.</v>
      </c>
      <c r="S15" s="231">
        <v>5</v>
      </c>
      <c r="T15" s="232" t="str">
        <f>IF(S15="","",IF(OR(S15&gt;5,S15&lt;0),"CALIFICACIÓN NO VÁLIDA",IF(S15&gt;=4.5,RúbricaSeg9!$D$6,IF(S15&gt;=3.8,RúbricaSeg9!$E$6,IF(S15&gt;=3,RúbricaSeg9!$F$6,IF(S15&gt;=1,RúbricaSeg9!$G$6,RúbricaSeg9!$H$6))))))</f>
        <v>Representa correctamente toda la matriz de adyacencias.</v>
      </c>
      <c r="U15" s="231">
        <v>5</v>
      </c>
      <c r="V15" s="232" t="str">
        <f>IF(U15="","",IF(OR(U15&gt;5,U15&lt;0),"CALIFICACIÓN NO VÁLIDA",IF(U15&gt;=4.5,RúbricaSeg9!$D$5,IF(U15&gt;=3.8,RúbricaSeg9!$E$5,IF(U15&gt;=3,RúbricaSeg9!$F$6,IF(U15&gt;=1,RúbricaSeg9!$G$5,RúbricaSeg9!$H$5))))))</f>
        <v>Representa correctamente toda la matriz de incidencias.</v>
      </c>
      <c r="W15" s="233">
        <f t="shared" si="0"/>
        <v>4.7919999999999998</v>
      </c>
      <c r="X15" s="236"/>
      <c r="Y15" s="109"/>
    </row>
    <row r="16" spans="1:25" ht="15.75" customHeight="1">
      <c r="A16" s="170">
        <v>12</v>
      </c>
      <c r="B16" s="171" t="s">
        <v>337</v>
      </c>
      <c r="C16" s="171" t="s">
        <v>338</v>
      </c>
      <c r="D16" s="171" t="s">
        <v>339</v>
      </c>
      <c r="E16" s="231">
        <v>5</v>
      </c>
      <c r="F16" s="232" t="str">
        <f>IF(E16="","",IF(OR(E16&gt;5,E16&lt;0),"CALIFICACIÓN NO VÁLIDA",IF(E16&gt;=4.5,RúbricaSeg9!$D$9,IF(E16&gt;=3.8,RúbricaSeg9!$E$9,IF(E16&gt;=3,RúbricaSeg9!$F$9,IF(E16&gt;=1,RúbricaSeg9!$G$9,RúbricaSeg9!$H$9))))))</f>
        <v xml:space="preserve">Indica correctamente el tipo de grafo a utilizar para el modelamiento del problema y enumera en al menos un 90% sus características. Señala correctamente lo que serían los vértices y las aristas. </v>
      </c>
      <c r="G16" s="231">
        <v>5</v>
      </c>
      <c r="H16" s="232" t="str">
        <f>IF(G16="","",IF(OR(G16&gt;5,G16&lt;0),"CALIFICACIÓN NO VÁLIDA",IF(G16&gt;=4.5,RúbricaSeg9!$D$8,IF(G16&gt;=3.8,RúbricaSeg9!$E$8,IF(G16&gt;=3,RúbricaSeg9!$F$8,IF(G16&gt;=1,RúbricaSeg9!$G$8,RúbricaSeg9!$H$8))))))</f>
        <v>Da la definición correcta sobre grafos que representa lo solicitado en el enunciado en al menos un 90%</v>
      </c>
      <c r="I16" s="231">
        <v>5</v>
      </c>
      <c r="J16" s="232" t="str">
        <f>IF(I16="","",IF(OR(I16&gt;5,I16&lt;0),"CALIFICACIÓN NO VÁLIDA",IF(I16&gt;=4.5,RúbricaSeg9!$D$8,IF(I16&gt;=3.8,RúbricaSeg9!$E$8,IF(I16&gt;=3,RúbricaSeg9!$F$8,IF(I16&gt;=1,RúbricaSeg9!$G$8,RúbricaSeg9!$H$8))))))</f>
        <v>Da la definición correcta sobre grafos que representa lo solicitado en el enunciado en al menos un 90%</v>
      </c>
      <c r="K16" s="231">
        <v>5</v>
      </c>
      <c r="L16" s="232" t="str">
        <f>IF(K16="","",IF(OR(K16&gt;5,K16&lt;0),"CALIFICACIÓN NO VÁLIDA",IF(K16&gt;=4.5,RúbricaSeg9!$D$9,IF(K16&gt;=3.8,RúbricaSeg9!$E$9,IF(K16&gt;=3,RúbricaSeg9!$F$9,IF(K16&gt;=1,RúbricaSeg9!$G$9,RúbricaSeg9!$H$9))))))</f>
        <v xml:space="preserve">Indica correctamente el tipo de grafo a utilizar para el modelamiento del problema y enumera en al menos un 90% sus características. Señala correctamente lo que serían los vértices y las aristas. </v>
      </c>
      <c r="M16" s="231">
        <v>5</v>
      </c>
      <c r="N16" s="232" t="str">
        <f>IF(M16="","",IF(OR(M16&gt;5,M16&lt;0),"CALIFICACIÓN NO VÁLIDA",IF(M16&gt;=4.5,RúbricaSeg9!$D$8,IF(M16&gt;=3.8,RúbricaSeg9!$E$8,IF(M16&gt;=3,RúbricaSeg9!$F$8,IF(M16&gt;=1,RúbricaSeg9!$G$8,RúbricaSeg9!$H$8))))))</f>
        <v>Da la definición correcta sobre grafos que representa lo solicitado en el enunciado en al menos un 90%</v>
      </c>
      <c r="O16" s="231">
        <v>5</v>
      </c>
      <c r="P16" s="232" t="str">
        <f>IF(O16="","",IF(OR(O16&gt;5,O16&lt;0),"CALIFICACIÓN NO VÁLIDA",IF(O16&gt;=4.5,RúbricaSeg9!$D$8,IF(O16&gt;=3.8,RúbricaSeg9!$E$8,IF(O16&gt;=3,RúbricaSeg9!$F$8,IF(O16&gt;=1,RúbricaSeg9!$G$8,RúbricaSeg9!$H$8))))))</f>
        <v>Da la definición correcta sobre grafos que representa lo solicitado en el enunciado en al menos un 90%</v>
      </c>
      <c r="Q16" s="231">
        <v>5</v>
      </c>
      <c r="R16" s="232" t="str">
        <f>IF(Q16="","",IF(OR(Q16&gt;5,Q16&lt;0),"CALIFICACIÓN NO VÁLIDA",IF(Q16&gt;=4.5,RúbricaSeg9!$D$7,IF(Q16&gt;=3.8,RúbricaSeg9!$E$7,IF(Q16&gt;=3,RúbricaSeg9!$F$7,IF(Q16&gt;=1,RúbricaSeg9!$G$7,RúbricaSeg9!$H$7))))))</f>
        <v>Dibuja correctamente todo el grafo.</v>
      </c>
      <c r="S16" s="231">
        <v>3.5</v>
      </c>
      <c r="T16" s="232" t="str">
        <f>IF(S16="","",IF(OR(S16&gt;5,S16&lt;0),"CALIFICACIÓN NO VÁLIDA",IF(S16&gt;=4.5,RúbricaSeg9!$D$6,IF(S16&gt;=3.8,RúbricaSeg9!$E$6,IF(S16&gt;=3,RúbricaSeg9!$F$6,IF(S16&gt;=1,RúbricaSeg9!$G$6,RúbricaSeg9!$H$6))))))</f>
        <v>Representa correctamente al menos un 50% de la matriz de adyacencias.</v>
      </c>
      <c r="U16" s="231">
        <v>5</v>
      </c>
      <c r="V16" s="232" t="str">
        <f>IF(U16="","",IF(OR(U16&gt;5,U16&lt;0),"CALIFICACIÓN NO VÁLIDA",IF(U16&gt;=4.5,RúbricaSeg9!$D$5,IF(U16&gt;=3.8,RúbricaSeg9!$E$5,IF(U16&gt;=3,RúbricaSeg9!$F$6,IF(U16&gt;=1,RúbricaSeg9!$G$5,RúbricaSeg9!$H$5))))))</f>
        <v>Representa correctamente toda la matriz de incidencias.</v>
      </c>
      <c r="W16" s="233">
        <f t="shared" si="0"/>
        <v>4.625</v>
      </c>
      <c r="X16" s="236"/>
      <c r="Y16" s="109"/>
    </row>
    <row r="17" spans="1:25" ht="15.75" customHeight="1">
      <c r="A17" s="170">
        <v>13</v>
      </c>
      <c r="B17" s="171" t="s">
        <v>340</v>
      </c>
      <c r="C17" s="171" t="s">
        <v>341</v>
      </c>
      <c r="D17" s="171" t="s">
        <v>342</v>
      </c>
      <c r="E17" s="231">
        <v>4.7</v>
      </c>
      <c r="F17" s="232" t="str">
        <f>IF(E17="","",IF(OR(E17&gt;5,E17&lt;0),"CALIFICACIÓN NO VÁLIDA",IF(E17&gt;=4.5,RúbricaSeg9!$D$9,IF(E17&gt;=3.8,RúbricaSeg9!$E$9,IF(E17&gt;=3,RúbricaSeg9!$F$9,IF(E17&gt;=1,RúbricaSeg9!$G$9,RúbricaSeg9!$H$9))))))</f>
        <v xml:space="preserve">Indica correctamente el tipo de grafo a utilizar para el modelamiento del problema y enumera en al menos un 90% sus características. Señala correctamente lo que serían los vértices y las aristas. </v>
      </c>
      <c r="G17" s="231">
        <v>5</v>
      </c>
      <c r="H17" s="232" t="str">
        <f>IF(G17="","",IF(OR(G17&gt;5,G17&lt;0),"CALIFICACIÓN NO VÁLIDA",IF(G17&gt;=4.5,RúbricaSeg9!$D$8,IF(G17&gt;=3.8,RúbricaSeg9!$E$8,IF(G17&gt;=3,RúbricaSeg9!$F$8,IF(G17&gt;=1,RúbricaSeg9!$G$8,RúbricaSeg9!$H$8))))))</f>
        <v>Da la definición correcta sobre grafos que representa lo solicitado en el enunciado en al menos un 90%</v>
      </c>
      <c r="I17" s="231">
        <v>5</v>
      </c>
      <c r="J17" s="232" t="str">
        <f>IF(I17="","",IF(OR(I17&gt;5,I17&lt;0),"CALIFICACIÓN NO VÁLIDA",IF(I17&gt;=4.5,RúbricaSeg9!$D$8,IF(I17&gt;=3.8,RúbricaSeg9!$E$8,IF(I17&gt;=3,RúbricaSeg9!$F$8,IF(I17&gt;=1,RúbricaSeg9!$G$8,RúbricaSeg9!$H$8))))))</f>
        <v>Da la definición correcta sobre grafos que representa lo solicitado en el enunciado en al menos un 90%</v>
      </c>
      <c r="K17" s="231">
        <v>3.5</v>
      </c>
      <c r="L17" s="232" t="str">
        <f>IF(K17="","",IF(OR(K17&gt;5,K17&lt;0),"CALIFICACIÓN NO VÁLIDA",IF(K17&gt;=4.5,RúbricaSeg9!$D$9,IF(K17&gt;=3.8,RúbricaSeg9!$E$9,IF(K17&gt;=3,RúbricaSeg9!$F$9,IF(K17&gt;=1,RúbricaSeg9!$G$9,RúbricaSeg9!$H$9))))))</f>
        <v xml:space="preserve">Indica correctamente el tipo de grafo a utilizar para el modelamiento del problema y enumera entre el 60% y el 75% de sus características. Señala correctamente lo que serían los vértices y las aristas. </v>
      </c>
      <c r="M17" s="231">
        <v>5</v>
      </c>
      <c r="N17" s="232" t="str">
        <f>IF(M17="","",IF(OR(M17&gt;5,M17&lt;0),"CALIFICACIÓN NO VÁLIDA",IF(M17&gt;=4.5,RúbricaSeg9!$D$8,IF(M17&gt;=3.8,RúbricaSeg9!$E$8,IF(M17&gt;=3,RúbricaSeg9!$F$8,IF(M17&gt;=1,RúbricaSeg9!$G$8,RúbricaSeg9!$H$8))))))</f>
        <v>Da la definición correcta sobre grafos que representa lo solicitado en el enunciado en al menos un 90%</v>
      </c>
      <c r="O17" s="231">
        <v>5</v>
      </c>
      <c r="P17" s="232" t="str">
        <f>IF(O17="","",IF(OR(O17&gt;5,O17&lt;0),"CALIFICACIÓN NO VÁLIDA",IF(O17&gt;=4.5,RúbricaSeg9!$D$8,IF(O17&gt;=3.8,RúbricaSeg9!$E$8,IF(O17&gt;=3,RúbricaSeg9!$F$8,IF(O17&gt;=1,RúbricaSeg9!$G$8,RúbricaSeg9!$H$8))))))</f>
        <v>Da la definición correcta sobre grafos que representa lo solicitado en el enunciado en al menos un 90%</v>
      </c>
      <c r="Q17" s="231">
        <v>5</v>
      </c>
      <c r="R17" s="232" t="str">
        <f>IF(Q17="","",IF(OR(Q17&gt;5,Q17&lt;0),"CALIFICACIÓN NO VÁLIDA",IF(Q17&gt;=4.5,RúbricaSeg9!$D$7,IF(Q17&gt;=3.8,RúbricaSeg9!$E$7,IF(Q17&gt;=3,RúbricaSeg9!$F$7,IF(Q17&gt;=1,RúbricaSeg9!$G$7,RúbricaSeg9!$H$7))))))</f>
        <v>Dibuja correctamente todo el grafo.</v>
      </c>
      <c r="S17" s="231">
        <v>5</v>
      </c>
      <c r="T17" s="232" t="str">
        <f>IF(S17="","",IF(OR(S17&gt;5,S17&lt;0),"CALIFICACIÓN NO VÁLIDA",IF(S17&gt;=4.5,RúbricaSeg9!$D$6,IF(S17&gt;=3.8,RúbricaSeg9!$E$6,IF(S17&gt;=3,RúbricaSeg9!$F$6,IF(S17&gt;=1,RúbricaSeg9!$G$6,RúbricaSeg9!$H$6))))))</f>
        <v>Representa correctamente toda la matriz de adyacencias.</v>
      </c>
      <c r="U17" s="231">
        <v>5</v>
      </c>
      <c r="V17" s="232" t="str">
        <f>IF(U17="","",IF(OR(U17&gt;5,U17&lt;0),"CALIFICACIÓN NO VÁLIDA",IF(U17&gt;=4.5,RúbricaSeg9!$D$5,IF(U17&gt;=3.8,RúbricaSeg9!$E$5,IF(U17&gt;=3,RúbricaSeg9!$F$6,IF(U17&gt;=1,RúbricaSeg9!$G$5,RúbricaSeg9!$H$5))))))</f>
        <v>Representa correctamente toda la matriz de incidencias.</v>
      </c>
      <c r="W17" s="233">
        <f t="shared" si="0"/>
        <v>4.8919999999999995</v>
      </c>
      <c r="X17" s="234"/>
      <c r="Y17" s="109"/>
    </row>
    <row r="18" spans="1:25" ht="15.75" customHeight="1">
      <c r="A18" s="170">
        <v>14</v>
      </c>
      <c r="B18" s="171" t="s">
        <v>343</v>
      </c>
      <c r="C18" s="171" t="s">
        <v>344</v>
      </c>
      <c r="D18" s="171" t="s">
        <v>345</v>
      </c>
      <c r="E18" s="231">
        <v>5</v>
      </c>
      <c r="F18" s="232" t="str">
        <f>IF(E18="","",IF(OR(E18&gt;5,E18&lt;0),"CALIFICACIÓN NO VÁLIDA",IF(E18&gt;=4.5,RúbricaSeg9!$D$9,IF(E18&gt;=3.8,RúbricaSeg9!$E$9,IF(E18&gt;=3,RúbricaSeg9!$F$9,IF(E18&gt;=1,RúbricaSeg9!$G$9,RúbricaSeg9!$H$9))))))</f>
        <v xml:space="preserve">Indica correctamente el tipo de grafo a utilizar para el modelamiento del problema y enumera en al menos un 90% sus características. Señala correctamente lo que serían los vértices y las aristas. </v>
      </c>
      <c r="G18" s="231">
        <v>5</v>
      </c>
      <c r="H18" s="232" t="str">
        <f>IF(G18="","",IF(OR(G18&gt;5,G18&lt;0),"CALIFICACIÓN NO VÁLIDA",IF(G18&gt;=4.5,RúbricaSeg9!$D$8,IF(G18&gt;=3.8,RúbricaSeg9!$E$8,IF(G18&gt;=3,RúbricaSeg9!$F$8,IF(G18&gt;=1,RúbricaSeg9!$G$8,RúbricaSeg9!$H$8))))))</f>
        <v>Da la definición correcta sobre grafos que representa lo solicitado en el enunciado en al menos un 90%</v>
      </c>
      <c r="I18" s="231">
        <v>5</v>
      </c>
      <c r="J18" s="232" t="str">
        <f>IF(I18="","",IF(OR(I18&gt;5,I18&lt;0),"CALIFICACIÓN NO VÁLIDA",IF(I18&gt;=4.5,RúbricaSeg9!$D$8,IF(I18&gt;=3.8,RúbricaSeg9!$E$8,IF(I18&gt;=3,RúbricaSeg9!$F$8,IF(I18&gt;=1,RúbricaSeg9!$G$8,RúbricaSeg9!$H$8))))))</f>
        <v>Da la definición correcta sobre grafos que representa lo solicitado en el enunciado en al menos un 90%</v>
      </c>
      <c r="K18" s="231">
        <v>5</v>
      </c>
      <c r="L18" s="232" t="str">
        <f>IF(K18="","",IF(OR(K18&gt;5,K18&lt;0),"CALIFICACIÓN NO VÁLIDA",IF(K18&gt;=4.5,RúbricaSeg9!$D$9,IF(K18&gt;=3.8,RúbricaSeg9!$E$9,IF(K18&gt;=3,RúbricaSeg9!$F$9,IF(K18&gt;=1,RúbricaSeg9!$G$9,RúbricaSeg9!$H$9))))))</f>
        <v xml:space="preserve">Indica correctamente el tipo de grafo a utilizar para el modelamiento del problema y enumera en al menos un 90% sus características. Señala correctamente lo que serían los vértices y las aristas. </v>
      </c>
      <c r="M18" s="231">
        <v>5</v>
      </c>
      <c r="N18" s="232" t="str">
        <f>IF(M18="","",IF(OR(M18&gt;5,M18&lt;0),"CALIFICACIÓN NO VÁLIDA",IF(M18&gt;=4.5,RúbricaSeg9!$D$8,IF(M18&gt;=3.8,RúbricaSeg9!$E$8,IF(M18&gt;=3,RúbricaSeg9!$F$8,IF(M18&gt;=1,RúbricaSeg9!$G$8,RúbricaSeg9!$H$8))))))</f>
        <v>Da la definición correcta sobre grafos que representa lo solicitado en el enunciado en al menos un 90%</v>
      </c>
      <c r="O18" s="231">
        <v>5</v>
      </c>
      <c r="P18" s="232" t="str">
        <f>IF(O18="","",IF(OR(O18&gt;5,O18&lt;0),"CALIFICACIÓN NO VÁLIDA",IF(O18&gt;=4.5,RúbricaSeg9!$D$8,IF(O18&gt;=3.8,RúbricaSeg9!$E$8,IF(O18&gt;=3,RúbricaSeg9!$F$8,IF(O18&gt;=1,RúbricaSeg9!$G$8,RúbricaSeg9!$H$8))))))</f>
        <v>Da la definición correcta sobre grafos que representa lo solicitado en el enunciado en al menos un 90%</v>
      </c>
      <c r="Q18" s="231">
        <v>5</v>
      </c>
      <c r="R18" s="232" t="str">
        <f>IF(Q18="","",IF(OR(Q18&gt;5,Q18&lt;0),"CALIFICACIÓN NO VÁLIDA",IF(Q18&gt;=4.5,RúbricaSeg9!$D$7,IF(Q18&gt;=3.8,RúbricaSeg9!$E$7,IF(Q18&gt;=3,RúbricaSeg9!$F$7,IF(Q18&gt;=1,RúbricaSeg9!$G$7,RúbricaSeg9!$H$7))))))</f>
        <v>Dibuja correctamente todo el grafo.</v>
      </c>
      <c r="S18" s="231">
        <v>5</v>
      </c>
      <c r="T18" s="232" t="str">
        <f>IF(S18="","",IF(OR(S18&gt;5,S18&lt;0),"CALIFICACIÓN NO VÁLIDA",IF(S18&gt;=4.5,RúbricaSeg9!$D$6,IF(S18&gt;=3.8,RúbricaSeg9!$E$6,IF(S18&gt;=3,RúbricaSeg9!$F$6,IF(S18&gt;=1,RúbricaSeg9!$G$6,RúbricaSeg9!$H$6))))))</f>
        <v>Representa correctamente toda la matriz de adyacencias.</v>
      </c>
      <c r="U18" s="231">
        <v>5</v>
      </c>
      <c r="V18" s="232" t="str">
        <f>IF(U18="","",IF(OR(U18&gt;5,U18&lt;0),"CALIFICACIÓN NO VÁLIDA",IF(U18&gt;=4.5,RúbricaSeg9!$D$5,IF(U18&gt;=3.8,RúbricaSeg9!$E$5,IF(U18&gt;=3,RúbricaSeg9!$F$6,IF(U18&gt;=1,RúbricaSeg9!$G$5,RúbricaSeg9!$H$5))))))</f>
        <v>Representa correctamente toda la matriz de incidencias.</v>
      </c>
      <c r="W18" s="233">
        <f t="shared" si="0"/>
        <v>5</v>
      </c>
      <c r="X18" s="234"/>
      <c r="Y18" s="109"/>
    </row>
    <row r="19" spans="1:25" ht="15.75" customHeight="1">
      <c r="A19" s="170">
        <v>15</v>
      </c>
      <c r="B19" s="171" t="s">
        <v>34</v>
      </c>
      <c r="C19" s="171" t="s">
        <v>346</v>
      </c>
      <c r="D19" s="171" t="s">
        <v>347</v>
      </c>
      <c r="E19" s="231">
        <v>4.7</v>
      </c>
      <c r="F19" s="232" t="str">
        <f>IF(E19="","",IF(OR(E19&gt;5,E19&lt;0),"CALIFICACIÓN NO VÁLIDA",IF(E19&gt;=4.5,RúbricaSeg9!$D$9,IF(E19&gt;=3.8,RúbricaSeg9!$E$9,IF(E19&gt;=3,RúbricaSeg9!$F$9,IF(E19&gt;=1,RúbricaSeg9!$G$9,RúbricaSeg9!$H$9))))))</f>
        <v xml:space="preserve">Indica correctamente el tipo de grafo a utilizar para el modelamiento del problema y enumera en al menos un 90% sus características. Señala correctamente lo que serían los vértices y las aristas. </v>
      </c>
      <c r="G19" s="231">
        <v>1</v>
      </c>
      <c r="H19" s="232" t="str">
        <f>IF(G19="","",IF(OR(G19&gt;5,G19&lt;0),"CALIFICACIÓN NO VÁLIDA",IF(G19&gt;=4.5,RúbricaSeg9!$D$8,IF(G19&gt;=3.8,RúbricaSeg9!$E$8,IF(G19&gt;=3,RúbricaSeg9!$F$8,IF(G19&gt;=1,RúbricaSeg9!$G$8,RúbricaSeg9!$H$8))))))</f>
        <v>Aunque no da la definición exacta sobre grafos que representa lo solicitado en el enunciado, da una explicación clara entre el 26% y 59%.</v>
      </c>
      <c r="I19" s="231">
        <v>2.7</v>
      </c>
      <c r="J19" s="232" t="str">
        <f>IF(I19="","",IF(OR(I19&gt;5,I19&lt;0),"CALIFICACIÓN NO VÁLIDA",IF(I19&gt;=4.5,RúbricaSeg9!$D$8,IF(I19&gt;=3.8,RúbricaSeg9!$E$8,IF(I19&gt;=3,RúbricaSeg9!$F$8,IF(I19&gt;=1,RúbricaSeg9!$G$8,RúbricaSeg9!$H$8))))))</f>
        <v>Aunque no da la definición exacta sobre grafos que representa lo solicitado en el enunciado, da una explicación clara entre el 26% y 59%.</v>
      </c>
      <c r="K19" s="231">
        <v>3.5</v>
      </c>
      <c r="L19" s="232" t="str">
        <f>IF(K19="","",IF(OR(K19&gt;5,K19&lt;0),"CALIFICACIÓN NO VÁLIDA",IF(K19&gt;=4.5,RúbricaSeg9!$D$9,IF(K19&gt;=3.8,RúbricaSeg9!$E$9,IF(K19&gt;=3,RúbricaSeg9!$F$9,IF(K19&gt;=1,RúbricaSeg9!$G$9,RúbricaSeg9!$H$9))))))</f>
        <v xml:space="preserve">Indica correctamente el tipo de grafo a utilizar para el modelamiento del problema y enumera entre el 60% y el 75% de sus características. Señala correctamente lo que serían los vértices y las aristas. </v>
      </c>
      <c r="M19" s="231">
        <v>5</v>
      </c>
      <c r="N19" s="232" t="str">
        <f>IF(M19="","",IF(OR(M19&gt;5,M19&lt;0),"CALIFICACIÓN NO VÁLIDA",IF(M19&gt;=4.5,RúbricaSeg9!$D$8,IF(M19&gt;=3.8,RúbricaSeg9!$E$8,IF(M19&gt;=3,RúbricaSeg9!$F$8,IF(M19&gt;=1,RúbricaSeg9!$G$8,RúbricaSeg9!$H$8))))))</f>
        <v>Da la definición correcta sobre grafos que representa lo solicitado en el enunciado en al menos un 90%</v>
      </c>
      <c r="O19" s="231">
        <v>0</v>
      </c>
      <c r="P19" s="232" t="str">
        <f>IF(O19="","",IF(OR(O19&gt;5,O19&lt;0),"CALIFICACIÓN NO VÁLIDA",IF(O19&gt;=4.5,RúbricaSeg9!$D$8,IF(O19&gt;=3.8,RúbricaSeg9!$E$8,IF(O19&gt;=3,RúbricaSeg9!$F$8,IF(O19&gt;=1,RúbricaSeg9!$G$8,RúbricaSeg9!$H$8))))))</f>
        <v>La definición dada es incorrecta o apenas acierta en un 25% o menos.</v>
      </c>
      <c r="Q19" s="231">
        <v>5</v>
      </c>
      <c r="R19" s="232" t="str">
        <f>IF(Q19="","",IF(OR(Q19&gt;5,Q19&lt;0),"CALIFICACIÓN NO VÁLIDA",IF(Q19&gt;=4.5,RúbricaSeg9!$D$7,IF(Q19&gt;=3.8,RúbricaSeg9!$E$7,IF(Q19&gt;=3,RúbricaSeg9!$F$7,IF(Q19&gt;=1,RúbricaSeg9!$G$7,RúbricaSeg9!$H$7))))))</f>
        <v>Dibuja correctamente todo el grafo.</v>
      </c>
      <c r="S19" s="231">
        <v>5</v>
      </c>
      <c r="T19" s="232" t="str">
        <f>IF(S19="","",IF(OR(S19&gt;5,S19&lt;0),"CALIFICACIÓN NO VÁLIDA",IF(S19&gt;=4.5,RúbricaSeg9!$D$6,IF(S19&gt;=3.8,RúbricaSeg9!$E$6,IF(S19&gt;=3,RúbricaSeg9!$F$6,IF(S19&gt;=1,RúbricaSeg9!$G$6,RúbricaSeg9!$H$6))))))</f>
        <v>Representa correctamente toda la matriz de adyacencias.</v>
      </c>
      <c r="U19" s="231">
        <v>5</v>
      </c>
      <c r="V19" s="232" t="str">
        <f>IF(U19="","",IF(OR(U19&gt;5,U19&lt;0),"CALIFICACIÓN NO VÁLIDA",IF(U19&gt;=4.5,RúbricaSeg9!$D$5,IF(U19&gt;=3.8,RúbricaSeg9!$E$5,IF(U19&gt;=3,RúbricaSeg9!$F$6,IF(U19&gt;=1,RúbricaSeg9!$G$5,RúbricaSeg9!$H$5))))))</f>
        <v>Representa correctamente toda la matriz de incidencias.</v>
      </c>
      <c r="W19" s="233">
        <f t="shared" si="0"/>
        <v>4.6660000000000004</v>
      </c>
      <c r="X19" s="234"/>
      <c r="Y19" s="109"/>
    </row>
    <row r="20" spans="1:25" ht="15.75" customHeight="1">
      <c r="A20" s="170">
        <v>16</v>
      </c>
      <c r="B20" s="171" t="s">
        <v>348</v>
      </c>
      <c r="C20" s="171" t="s">
        <v>349</v>
      </c>
      <c r="D20" s="171" t="s">
        <v>350</v>
      </c>
      <c r="E20" s="231">
        <v>5</v>
      </c>
      <c r="F20" s="232" t="str">
        <f>IF(E20="","",IF(OR(E20&gt;5,E20&lt;0),"CALIFICACIÓN NO VÁLIDA",IF(E20&gt;=4.5,RúbricaSeg9!$D$9,IF(E20&gt;=3.8,RúbricaSeg9!$E$9,IF(E20&gt;=3,RúbricaSeg9!$F$9,IF(E20&gt;=1,RúbricaSeg9!$G$9,RúbricaSeg9!$H$9))))))</f>
        <v xml:space="preserve">Indica correctamente el tipo de grafo a utilizar para el modelamiento del problema y enumera en al menos un 90% sus características. Señala correctamente lo que serían los vértices y las aristas. </v>
      </c>
      <c r="G20" s="231">
        <v>0</v>
      </c>
      <c r="H20" s="232" t="str">
        <f>IF(G20="","",IF(OR(G20&gt;5,G20&lt;0),"CALIFICACIÓN NO VÁLIDA",IF(G20&gt;=4.5,RúbricaSeg9!$D$8,IF(G20&gt;=3.8,RúbricaSeg9!$E$8,IF(G20&gt;=3,RúbricaSeg9!$F$8,IF(G20&gt;=1,RúbricaSeg9!$G$8,RúbricaSeg9!$H$8))))))</f>
        <v>La definición dada es incorrecta o apenas acierta en un 25% o menos.</v>
      </c>
      <c r="I20" s="231">
        <v>4</v>
      </c>
      <c r="J20" s="232" t="str">
        <f>IF(I20="","",IF(OR(I20&gt;5,I20&lt;0),"CALIFICACIÓN NO VÁLIDA",IF(I20&gt;=4.5,RúbricaSeg9!$D$8,IF(I20&gt;=3.8,RúbricaSeg9!$E$8,IF(I20&gt;=3,RúbricaSeg9!$F$8,IF(I20&gt;=1,RúbricaSeg9!$G$8,RúbricaSeg9!$H$8))))))</f>
        <v>Aunque no da la definición exacta sobre grafos que representa lo solicitado en el enunciado, da una explicación clara entre el 76% y el 89%.</v>
      </c>
      <c r="K20" s="231">
        <v>5</v>
      </c>
      <c r="L20" s="232" t="str">
        <f>IF(K20="","",IF(OR(K20&gt;5,K20&lt;0),"CALIFICACIÓN NO VÁLIDA",IF(K20&gt;=4.5,RúbricaSeg9!$D$9,IF(K20&gt;=3.8,RúbricaSeg9!$E$9,IF(K20&gt;=3,RúbricaSeg9!$F$9,IF(K20&gt;=1,RúbricaSeg9!$G$9,RúbricaSeg9!$H$9))))))</f>
        <v xml:space="preserve">Indica correctamente el tipo de grafo a utilizar para el modelamiento del problema y enumera en al menos un 90% sus características. Señala correctamente lo que serían los vértices y las aristas. </v>
      </c>
      <c r="M20" s="231">
        <v>0</v>
      </c>
      <c r="N20" s="232" t="str">
        <f>IF(M20="","",IF(OR(M20&gt;5,M20&lt;0),"CALIFICACIÓN NO VÁLIDA",IF(M20&gt;=4.5,RúbricaSeg9!$D$8,IF(M20&gt;=3.8,RúbricaSeg9!$E$8,IF(M20&gt;=3,RúbricaSeg9!$F$8,IF(M20&gt;=1,RúbricaSeg9!$G$8,RúbricaSeg9!$H$8))))))</f>
        <v>La definición dada es incorrecta o apenas acierta en un 25% o menos.</v>
      </c>
      <c r="O20" s="231">
        <v>0</v>
      </c>
      <c r="P20" s="232" t="str">
        <f>IF(O20="","",IF(OR(O20&gt;5,O20&lt;0),"CALIFICACIÓN NO VÁLIDA",IF(O20&gt;=4.5,RúbricaSeg9!$D$8,IF(O20&gt;=3.8,RúbricaSeg9!$E$8,IF(O20&gt;=3,RúbricaSeg9!$F$8,IF(O20&gt;=1,RúbricaSeg9!$G$8,RúbricaSeg9!$H$8))))))</f>
        <v>La definición dada es incorrecta o apenas acierta en un 25% o menos.</v>
      </c>
      <c r="Q20" s="231">
        <v>5</v>
      </c>
      <c r="R20" s="232" t="str">
        <f>IF(Q20="","",IF(OR(Q20&gt;5,Q20&lt;0),"CALIFICACIÓN NO VÁLIDA",IF(Q20&gt;=4.5,RúbricaSeg9!$D$7,IF(Q20&gt;=3.8,RúbricaSeg9!$E$7,IF(Q20&gt;=3,RúbricaSeg9!$F$7,IF(Q20&gt;=1,RúbricaSeg9!$G$7,RúbricaSeg9!$H$7))))))</f>
        <v>Dibuja correctamente todo el grafo.</v>
      </c>
      <c r="S20" s="231">
        <v>5</v>
      </c>
      <c r="T20" s="232" t="str">
        <f>IF(S20="","",IF(OR(S20&gt;5,S20&lt;0),"CALIFICACIÓN NO VÁLIDA",IF(S20&gt;=4.5,RúbricaSeg9!$D$6,IF(S20&gt;=3.8,RúbricaSeg9!$E$6,IF(S20&gt;=3,RúbricaSeg9!$F$6,IF(S20&gt;=1,RúbricaSeg9!$G$6,RúbricaSeg9!$H$6))))))</f>
        <v>Representa correctamente toda la matriz de adyacencias.</v>
      </c>
      <c r="U20" s="231">
        <v>5</v>
      </c>
      <c r="V20" s="232" t="str">
        <f>IF(U20="","",IF(OR(U20&gt;5,U20&lt;0),"CALIFICACIÓN NO VÁLIDA",IF(U20&gt;=4.5,RúbricaSeg9!$D$5,IF(U20&gt;=3.8,RúbricaSeg9!$E$5,IF(U20&gt;=3,RúbricaSeg9!$F$6,IF(U20&gt;=1,RúbricaSeg9!$G$5,RúbricaSeg9!$H$5))))))</f>
        <v>Representa correctamente toda la matriz de incidencias.</v>
      </c>
      <c r="W20" s="233">
        <f t="shared" si="0"/>
        <v>4.68</v>
      </c>
      <c r="X20" s="234"/>
      <c r="Y20" s="109"/>
    </row>
    <row r="21" spans="1:25" ht="15.75" customHeight="1">
      <c r="A21" s="170">
        <v>17</v>
      </c>
      <c r="B21" s="171" t="s">
        <v>351</v>
      </c>
      <c r="C21" s="171" t="s">
        <v>352</v>
      </c>
      <c r="D21" s="171" t="s">
        <v>342</v>
      </c>
      <c r="E21" s="231">
        <v>5</v>
      </c>
      <c r="F21" s="232" t="str">
        <f>IF(E21="","",IF(OR(E21&gt;5,E21&lt;0),"CALIFICACIÓN NO VÁLIDA",IF(E21&gt;=4.5,RúbricaSeg9!$D$9,IF(E21&gt;=3.8,RúbricaSeg9!$E$9,IF(E21&gt;=3,RúbricaSeg9!$F$9,IF(E21&gt;=1,RúbricaSeg9!$G$9,RúbricaSeg9!$H$9))))))</f>
        <v xml:space="preserve">Indica correctamente el tipo de grafo a utilizar para el modelamiento del problema y enumera en al menos un 90% sus características. Señala correctamente lo que serían los vértices y las aristas. </v>
      </c>
      <c r="G21" s="231">
        <v>5</v>
      </c>
      <c r="H21" s="232" t="str">
        <f>IF(G21="","",IF(OR(G21&gt;5,G21&lt;0),"CALIFICACIÓN NO VÁLIDA",IF(G21&gt;=4.5,RúbricaSeg9!$D$8,IF(G21&gt;=3.8,RúbricaSeg9!$E$8,IF(G21&gt;=3,RúbricaSeg9!$F$8,IF(G21&gt;=1,RúbricaSeg9!$G$8,RúbricaSeg9!$H$8))))))</f>
        <v>Da la definición correcta sobre grafos que representa lo solicitado en el enunciado en al menos un 90%</v>
      </c>
      <c r="I21" s="231">
        <v>5</v>
      </c>
      <c r="J21" s="232" t="str">
        <f>IF(I21="","",IF(OR(I21&gt;5,I21&lt;0),"CALIFICACIÓN NO VÁLIDA",IF(I21&gt;=4.5,RúbricaSeg9!$D$8,IF(I21&gt;=3.8,RúbricaSeg9!$E$8,IF(I21&gt;=3,RúbricaSeg9!$F$8,IF(I21&gt;=1,RúbricaSeg9!$G$8,RúbricaSeg9!$H$8))))))</f>
        <v>Da la definición correcta sobre grafos que representa lo solicitado en el enunciado en al menos un 90%</v>
      </c>
      <c r="K21" s="231">
        <v>5</v>
      </c>
      <c r="L21" s="232" t="str">
        <f>IF(K21="","",IF(OR(K21&gt;5,K21&lt;0),"CALIFICACIÓN NO VÁLIDA",IF(K21&gt;=4.5,RúbricaSeg9!$D$9,IF(K21&gt;=3.8,RúbricaSeg9!$E$9,IF(K21&gt;=3,RúbricaSeg9!$F$9,IF(K21&gt;=1,RúbricaSeg9!$G$9,RúbricaSeg9!$H$9))))))</f>
        <v xml:space="preserve">Indica correctamente el tipo de grafo a utilizar para el modelamiento del problema y enumera en al menos un 90% sus características. Señala correctamente lo que serían los vértices y las aristas. </v>
      </c>
      <c r="M21" s="231">
        <v>5</v>
      </c>
      <c r="N21" s="232" t="str">
        <f>IF(M21="","",IF(OR(M21&gt;5,M21&lt;0),"CALIFICACIÓN NO VÁLIDA",IF(M21&gt;=4.5,RúbricaSeg9!$D$8,IF(M21&gt;=3.8,RúbricaSeg9!$E$8,IF(M21&gt;=3,RúbricaSeg9!$F$8,IF(M21&gt;=1,RúbricaSeg9!$G$8,RúbricaSeg9!$H$8))))))</f>
        <v>Da la definición correcta sobre grafos que representa lo solicitado en el enunciado en al menos un 90%</v>
      </c>
      <c r="O21" s="231">
        <v>5</v>
      </c>
      <c r="P21" s="232" t="str">
        <f>IF(O21="","",IF(OR(O21&gt;5,O21&lt;0),"CALIFICACIÓN NO VÁLIDA",IF(O21&gt;=4.5,RúbricaSeg9!$D$8,IF(O21&gt;=3.8,RúbricaSeg9!$E$8,IF(O21&gt;=3,RúbricaSeg9!$F$8,IF(O21&gt;=1,RúbricaSeg9!$G$8,RúbricaSeg9!$H$8))))))</f>
        <v>Da la definición correcta sobre grafos que representa lo solicitado en el enunciado en al menos un 90%</v>
      </c>
      <c r="Q21" s="231">
        <v>5</v>
      </c>
      <c r="R21" s="232" t="str">
        <f>IF(Q21="","",IF(OR(Q21&gt;5,Q21&lt;0),"CALIFICACIÓN NO VÁLIDA",IF(Q21&gt;=4.5,RúbricaSeg9!$D$7,IF(Q21&gt;=3.8,RúbricaSeg9!$E$7,IF(Q21&gt;=3,RúbricaSeg9!$F$7,IF(Q21&gt;=1,RúbricaSeg9!$G$7,RúbricaSeg9!$H$7))))))</f>
        <v>Dibuja correctamente todo el grafo.</v>
      </c>
      <c r="S21" s="231">
        <v>5</v>
      </c>
      <c r="T21" s="232" t="str">
        <f>IF(S21="","",IF(OR(S21&gt;5,S21&lt;0),"CALIFICACIÓN NO VÁLIDA",IF(S21&gt;=4.5,RúbricaSeg9!$D$6,IF(S21&gt;=3.8,RúbricaSeg9!$E$6,IF(S21&gt;=3,RúbricaSeg9!$F$6,IF(S21&gt;=1,RúbricaSeg9!$G$6,RúbricaSeg9!$H$6))))))</f>
        <v>Representa correctamente toda la matriz de adyacencias.</v>
      </c>
      <c r="U21" s="231">
        <v>5</v>
      </c>
      <c r="V21" s="232" t="str">
        <f>IF(U21="","",IF(OR(U21&gt;5,U21&lt;0),"CALIFICACIÓN NO VÁLIDA",IF(U21&gt;=4.5,RúbricaSeg9!$D$5,IF(U21&gt;=3.8,RúbricaSeg9!$E$5,IF(U21&gt;=3,RúbricaSeg9!$F$6,IF(U21&gt;=1,RúbricaSeg9!$G$5,RúbricaSeg9!$H$5))))))</f>
        <v>Representa correctamente toda la matriz de incidencias.</v>
      </c>
      <c r="W21" s="233">
        <f t="shared" si="0"/>
        <v>5</v>
      </c>
      <c r="X21" s="234"/>
      <c r="Y21" s="109"/>
    </row>
    <row r="22" spans="1:25" ht="15.75" customHeight="1">
      <c r="A22" s="170">
        <v>18</v>
      </c>
      <c r="B22" s="171" t="s">
        <v>353</v>
      </c>
      <c r="C22" s="171" t="s">
        <v>354</v>
      </c>
      <c r="D22" s="171" t="s">
        <v>342</v>
      </c>
      <c r="E22" s="231">
        <v>0.9</v>
      </c>
      <c r="F22" s="232" t="str">
        <f>IF(E22="","",IF(OR(E22&gt;5,E22&lt;0),"CALIFICACIÓN NO VÁLIDA",IF(E22&gt;=4.5,RúbricaSeg9!$D$9,IF(E22&gt;=3.8,RúbricaSeg9!$E$9,IF(E22&gt;=3,RúbricaSeg9!$F$9,IF(E22&gt;=1,RúbricaSeg9!$G$9,RúbricaSeg9!$H$9))))))</f>
        <v>No indica correctamente el tipo de grafo a utilizar. Enumera al menos el 25% de sus características de manera adecuada. No indica correctamente qué podrían representar los vértices y las aristas.</v>
      </c>
      <c r="G22" s="231">
        <v>5</v>
      </c>
      <c r="H22" s="232" t="str">
        <f>IF(G22="","",IF(OR(G22&gt;5,G22&lt;0),"CALIFICACIÓN NO VÁLIDA",IF(G22&gt;=4.5,RúbricaSeg9!$D$8,IF(G22&gt;=3.8,RúbricaSeg9!$E$8,IF(G22&gt;=3,RúbricaSeg9!$F$8,IF(G22&gt;=1,RúbricaSeg9!$G$8,RúbricaSeg9!$H$8))))))</f>
        <v>Da la definición correcta sobre grafos que representa lo solicitado en el enunciado en al menos un 90%</v>
      </c>
      <c r="I22" s="231">
        <v>4</v>
      </c>
      <c r="J22" s="232" t="str">
        <f>IF(I22="","",IF(OR(I22&gt;5,I22&lt;0),"CALIFICACIÓN NO VÁLIDA",IF(I22&gt;=4.5,RúbricaSeg9!$D$8,IF(I22&gt;=3.8,RúbricaSeg9!$E$8,IF(I22&gt;=3,RúbricaSeg9!$F$8,IF(I22&gt;=1,RúbricaSeg9!$G$8,RúbricaSeg9!$H$8))))))</f>
        <v>Aunque no da la definición exacta sobre grafos que representa lo solicitado en el enunciado, da una explicación clara entre el 76% y el 89%.</v>
      </c>
      <c r="K22" s="231">
        <v>3.5</v>
      </c>
      <c r="L22" s="232" t="str">
        <f>IF(K22="","",IF(OR(K22&gt;5,K22&lt;0),"CALIFICACIÓN NO VÁLIDA",IF(K22&gt;=4.5,RúbricaSeg9!$D$9,IF(K22&gt;=3.8,RúbricaSeg9!$E$9,IF(K22&gt;=3,RúbricaSeg9!$F$9,IF(K22&gt;=1,RúbricaSeg9!$G$9,RúbricaSeg9!$H$9))))))</f>
        <v xml:space="preserve">Indica correctamente el tipo de grafo a utilizar para el modelamiento del problema y enumera entre el 60% y el 75% de sus características. Señala correctamente lo que serían los vértices y las aristas. </v>
      </c>
      <c r="M22" s="231">
        <v>5</v>
      </c>
      <c r="N22" s="232" t="str">
        <f>IF(M22="","",IF(OR(M22&gt;5,M22&lt;0),"CALIFICACIÓN NO VÁLIDA",IF(M22&gt;=4.5,RúbricaSeg9!$D$8,IF(M22&gt;=3.8,RúbricaSeg9!$E$8,IF(M22&gt;=3,RúbricaSeg9!$F$8,IF(M22&gt;=1,RúbricaSeg9!$G$8,RúbricaSeg9!$H$8))))))</f>
        <v>Da la definición correcta sobre grafos que representa lo solicitado en el enunciado en al menos un 90%</v>
      </c>
      <c r="O22" s="231">
        <v>5</v>
      </c>
      <c r="P22" s="232" t="str">
        <f>IF(O22="","",IF(OR(O22&gt;5,O22&lt;0),"CALIFICACIÓN NO VÁLIDA",IF(O22&gt;=4.5,RúbricaSeg9!$D$8,IF(O22&gt;=3.8,RúbricaSeg9!$E$8,IF(O22&gt;=3,RúbricaSeg9!$F$8,IF(O22&gt;=1,RúbricaSeg9!$G$8,RúbricaSeg9!$H$8))))))</f>
        <v>Da la definición correcta sobre grafos que representa lo solicitado en el enunciado en al menos un 90%</v>
      </c>
      <c r="Q22" s="231">
        <v>2.5</v>
      </c>
      <c r="R22" s="232" t="str">
        <f>IF(Q22="","",IF(OR(Q22&gt;5,Q22&lt;0),"CALIFICACIÓN NO VÁLIDA",IF(Q22&gt;=4.5,RúbricaSeg9!$D$7,IF(Q22&gt;=3.8,RúbricaSeg9!$E$7,IF(Q22&gt;=3,RúbricaSeg9!$F$7,IF(Q22&gt;=1,RúbricaSeg9!$G$7,RúbricaSeg9!$H$7))))))</f>
        <v>Dibuja correctamente al menos un 25% del grafo.</v>
      </c>
      <c r="S22" s="231">
        <v>5</v>
      </c>
      <c r="T22" s="232" t="str">
        <f>IF(S22="","",IF(OR(S22&gt;5,S22&lt;0),"CALIFICACIÓN NO VÁLIDA",IF(S22&gt;=4.5,RúbricaSeg9!$D$6,IF(S22&gt;=3.8,RúbricaSeg9!$E$6,IF(S22&gt;=3,RúbricaSeg9!$F$6,IF(S22&gt;=1,RúbricaSeg9!$G$6,RúbricaSeg9!$H$6))))))</f>
        <v>Representa correctamente toda la matriz de adyacencias.</v>
      </c>
      <c r="U22" s="231">
        <v>1.5</v>
      </c>
      <c r="V22" s="232" t="str">
        <f>IF(U22="","",IF(OR(U22&gt;5,U22&lt;0),"CALIFICACIÓN NO VÁLIDA",IF(U22&gt;=4.5,RúbricaSeg9!$D$5,IF(U22&gt;=3.8,RúbricaSeg9!$E$5,IF(U22&gt;=3,RúbricaSeg9!$F$6,IF(U22&gt;=1,RúbricaSeg9!$G$5,RúbricaSeg9!$H$5))))))</f>
        <v>Representa correctamente al menos un 25% de la matriz de incidencias.</v>
      </c>
      <c r="W22" s="233">
        <f t="shared" si="0"/>
        <v>3.0190000000000001</v>
      </c>
      <c r="X22" s="234"/>
      <c r="Y22" s="109"/>
    </row>
    <row r="23" spans="1:25" ht="15.75" customHeight="1">
      <c r="A23" s="170">
        <v>19</v>
      </c>
      <c r="B23" s="171" t="s">
        <v>355</v>
      </c>
      <c r="C23" s="171" t="s">
        <v>356</v>
      </c>
      <c r="D23" s="171" t="s">
        <v>56</v>
      </c>
      <c r="E23" s="237">
        <v>5</v>
      </c>
      <c r="F23" s="232" t="str">
        <f>IF(E23="","",IF(OR(E23&gt;5,E23&lt;0),"CALIFICACIÓN NO VÁLIDA",IF(E23&gt;=4.5,RúbricaSeg9!$D$9,IF(E23&gt;=3.8,RúbricaSeg9!$E$9,IF(E23&gt;=3,RúbricaSeg9!$F$9,IF(E23&gt;=1,RúbricaSeg9!$G$9,RúbricaSeg9!$H$9))))))</f>
        <v xml:space="preserve">Indica correctamente el tipo de grafo a utilizar para el modelamiento del problema y enumera en al menos un 90% sus características. Señala correctamente lo que serían los vértices y las aristas. </v>
      </c>
      <c r="G23" s="237">
        <v>0</v>
      </c>
      <c r="H23" s="232" t="str">
        <f>IF(G23="","",IF(OR(G23&gt;5,G23&lt;0),"CALIFICACIÓN NO VÁLIDA",IF(G23&gt;=4.5,RúbricaSeg9!$D$8,IF(G23&gt;=3.8,RúbricaSeg9!$E$8,IF(G23&gt;=3,RúbricaSeg9!$F$8,IF(G23&gt;=1,RúbricaSeg9!$G$8,RúbricaSeg9!$H$8))))))</f>
        <v>La definición dada es incorrecta o apenas acierta en un 25% o menos.</v>
      </c>
      <c r="I23" s="237">
        <v>0</v>
      </c>
      <c r="J23" s="232" t="str">
        <f>IF(I23="","",IF(OR(I23&gt;5,I23&lt;0),"CALIFICACIÓN NO VÁLIDA",IF(I23&gt;=4.5,RúbricaSeg9!$D$8,IF(I23&gt;=3.8,RúbricaSeg9!$E$8,IF(I23&gt;=3,RúbricaSeg9!$F$8,IF(I23&gt;=1,RúbricaSeg9!$G$8,RúbricaSeg9!$H$8))))))</f>
        <v>La definición dada es incorrecta o apenas acierta en un 25% o menos.</v>
      </c>
      <c r="K23" s="237">
        <v>5</v>
      </c>
      <c r="L23" s="232" t="str">
        <f>IF(K23="","",IF(OR(K23&gt;5,K23&lt;0),"CALIFICACIÓN NO VÁLIDA",IF(K23&gt;=4.5,RúbricaSeg9!$D$9,IF(K23&gt;=3.8,RúbricaSeg9!$E$9,IF(K23&gt;=3,RúbricaSeg9!$F$9,IF(K23&gt;=1,RúbricaSeg9!$G$9,RúbricaSeg9!$H$9))))))</f>
        <v xml:space="preserve">Indica correctamente el tipo de grafo a utilizar para el modelamiento del problema y enumera en al menos un 90% sus características. Señala correctamente lo que serían los vértices y las aristas. </v>
      </c>
      <c r="M23" s="231">
        <v>1</v>
      </c>
      <c r="N23" s="232" t="str">
        <f>IF(M23="","",IF(OR(M23&gt;5,M23&lt;0),"CALIFICACIÓN NO VÁLIDA",IF(M23&gt;=4.5,RúbricaSeg9!$D$8,IF(M23&gt;=3.8,RúbricaSeg9!$E$8,IF(M23&gt;=3,RúbricaSeg9!$F$8,IF(M23&gt;=1,RúbricaSeg9!$G$8,RúbricaSeg9!$H$8))))))</f>
        <v>Aunque no da la definición exacta sobre grafos que representa lo solicitado en el enunciado, da una explicación clara entre el 26% y 59%.</v>
      </c>
      <c r="O23" s="231">
        <v>0</v>
      </c>
      <c r="P23" s="232" t="str">
        <f>IF(O23="","",IF(OR(O23&gt;5,O23&lt;0),"CALIFICACIÓN NO VÁLIDA",IF(O23&gt;=4.5,RúbricaSeg9!$D$8,IF(O23&gt;=3.8,RúbricaSeg9!$E$8,IF(O23&gt;=3,RúbricaSeg9!$F$8,IF(O23&gt;=1,RúbricaSeg9!$G$8,RúbricaSeg9!$H$8))))))</f>
        <v>La definición dada es incorrecta o apenas acierta en un 25% o menos.</v>
      </c>
      <c r="Q23" s="237">
        <v>5</v>
      </c>
      <c r="R23" s="232" t="str">
        <f>IF(Q23="","",IF(OR(Q23&gt;5,Q23&lt;0),"CALIFICACIÓN NO VÁLIDA",IF(Q23&gt;=4.5,RúbricaSeg9!$D$7,IF(Q23&gt;=3.8,RúbricaSeg9!$E$7,IF(Q23&gt;=3,RúbricaSeg9!$F$7,IF(Q23&gt;=1,RúbricaSeg9!$G$7,RúbricaSeg9!$H$7))))))</f>
        <v>Dibuja correctamente todo el grafo.</v>
      </c>
      <c r="S23" s="237">
        <v>5</v>
      </c>
      <c r="T23" s="232" t="str">
        <f>IF(S23="","",IF(OR(S23&gt;5,S23&lt;0),"CALIFICACIÓN NO VÁLIDA",IF(S23&gt;=4.5,RúbricaSeg9!$D$6,IF(S23&gt;=3.8,RúbricaSeg9!$E$6,IF(S23&gt;=3,RúbricaSeg9!$F$6,IF(S23&gt;=1,RúbricaSeg9!$G$6,RúbricaSeg9!$H$6))))))</f>
        <v>Representa correctamente toda la matriz de adyacencias.</v>
      </c>
      <c r="U23" s="237">
        <v>5</v>
      </c>
      <c r="V23" s="232" t="str">
        <f>IF(U23="","",IF(OR(U23&gt;5,U23&lt;0),"CALIFICACIÓN NO VÁLIDA",IF(U23&gt;=4.5,RúbricaSeg9!$D$5,IF(U23&gt;=3.8,RúbricaSeg9!$E$5,IF(U23&gt;=3,RúbricaSeg9!$F$6,IF(U23&gt;=1,RúbricaSeg9!$G$5,RúbricaSeg9!$H$5))))))</f>
        <v>Representa correctamente toda la matriz de incidencias.</v>
      </c>
      <c r="W23" s="233">
        <f t="shared" si="0"/>
        <v>4.62</v>
      </c>
      <c r="X23" s="234"/>
      <c r="Y23" s="109"/>
    </row>
    <row r="24" spans="1:25" ht="15.75" customHeight="1">
      <c r="A24" s="170">
        <v>20</v>
      </c>
      <c r="B24" s="171" t="s">
        <v>357</v>
      </c>
      <c r="C24" s="171" t="s">
        <v>358</v>
      </c>
      <c r="D24" s="171" t="s">
        <v>359</v>
      </c>
      <c r="E24" s="231">
        <v>5</v>
      </c>
      <c r="F24" s="232" t="str">
        <f>IF(E24="","",IF(OR(E24&gt;5,E24&lt;0),"CALIFICACIÓN NO VÁLIDA",IF(E24&gt;=4.5,RúbricaSeg9!$D$9,IF(E24&gt;=3.8,RúbricaSeg9!$E$9,IF(E24&gt;=3,RúbricaSeg9!$F$9,IF(E24&gt;=1,RúbricaSeg9!$G$9,RúbricaSeg9!$H$9))))))</f>
        <v xml:space="preserve">Indica correctamente el tipo de grafo a utilizar para el modelamiento del problema y enumera en al menos un 90% sus características. Señala correctamente lo que serían los vértices y las aristas. </v>
      </c>
      <c r="G24" s="231">
        <v>0</v>
      </c>
      <c r="H24" s="232" t="str">
        <f>IF(G24="","",IF(OR(G24&gt;5,G24&lt;0),"CALIFICACIÓN NO VÁLIDA",IF(G24&gt;=4.5,RúbricaSeg9!$D$8,IF(G24&gt;=3.8,RúbricaSeg9!$E$8,IF(G24&gt;=3,RúbricaSeg9!$F$8,IF(G24&gt;=1,RúbricaSeg9!$G$8,RúbricaSeg9!$H$8))))))</f>
        <v>La definición dada es incorrecta o apenas acierta en un 25% o menos.</v>
      </c>
      <c r="I24" s="231">
        <v>0</v>
      </c>
      <c r="J24" s="232" t="str">
        <f>IF(I24="","",IF(OR(I24&gt;5,I24&lt;0),"CALIFICACIÓN NO VÁLIDA",IF(I24&gt;=4.5,RúbricaSeg9!$D$8,IF(I24&gt;=3.8,RúbricaSeg9!$E$8,IF(I24&gt;=3,RúbricaSeg9!$F$8,IF(I24&gt;=1,RúbricaSeg9!$G$8,RúbricaSeg9!$H$8))))))</f>
        <v>La definición dada es incorrecta o apenas acierta en un 25% o menos.</v>
      </c>
      <c r="K24" s="231">
        <v>5</v>
      </c>
      <c r="L24" s="232" t="str">
        <f>IF(K24="","",IF(OR(K24&gt;5,K24&lt;0),"CALIFICACIÓN NO VÁLIDA",IF(K24&gt;=4.5,RúbricaSeg9!$D$9,IF(K24&gt;=3.8,RúbricaSeg9!$E$9,IF(K24&gt;=3,RúbricaSeg9!$F$9,IF(K24&gt;=1,RúbricaSeg9!$G$9,RúbricaSeg9!$H$9))))))</f>
        <v xml:space="preserve">Indica correctamente el tipo de grafo a utilizar para el modelamiento del problema y enumera en al menos un 90% sus características. Señala correctamente lo que serían los vértices y las aristas. </v>
      </c>
      <c r="M24" s="231">
        <v>0</v>
      </c>
      <c r="N24" s="232" t="str">
        <f>IF(M24="","",IF(OR(M24&gt;5,M24&lt;0),"CALIFICACIÓN NO VÁLIDA",IF(M24&gt;=4.5,RúbricaSeg9!$D$8,IF(M24&gt;=3.8,RúbricaSeg9!$E$8,IF(M24&gt;=3,RúbricaSeg9!$F$8,IF(M24&gt;=1,RúbricaSeg9!$G$8,RúbricaSeg9!$H$8))))))</f>
        <v>La definición dada es incorrecta o apenas acierta en un 25% o menos.</v>
      </c>
      <c r="O24" s="231">
        <v>0</v>
      </c>
      <c r="P24" s="232" t="str">
        <f>IF(O24="","",IF(OR(O24&gt;5,O24&lt;0),"CALIFICACIÓN NO VÁLIDA",IF(O24&gt;=4.5,RúbricaSeg9!$D$8,IF(O24&gt;=3.8,RúbricaSeg9!$E$8,IF(O24&gt;=3,RúbricaSeg9!$F$8,IF(O24&gt;=1,RúbricaSeg9!$G$8,RúbricaSeg9!$H$8))))))</f>
        <v>La definición dada es incorrecta o apenas acierta en un 25% o menos.</v>
      </c>
      <c r="Q24" s="231">
        <v>5</v>
      </c>
      <c r="R24" s="232" t="str">
        <f>IF(Q24="","",IF(OR(Q24&gt;5,Q24&lt;0),"CALIFICACIÓN NO VÁLIDA",IF(Q24&gt;=4.5,RúbricaSeg9!$D$7,IF(Q24&gt;=3.8,RúbricaSeg9!$E$7,IF(Q24&gt;=3,RúbricaSeg9!$F$7,IF(Q24&gt;=1,RúbricaSeg9!$G$7,RúbricaSeg9!$H$7))))))</f>
        <v>Dibuja correctamente todo el grafo.</v>
      </c>
      <c r="S24" s="231">
        <v>3.5</v>
      </c>
      <c r="T24" s="232" t="str">
        <f>IF(S24="","",IF(OR(S24&gt;5,S24&lt;0),"CALIFICACIÓN NO VÁLIDA",IF(S24&gt;=4.5,RúbricaSeg9!$D$6,IF(S24&gt;=3.8,RúbricaSeg9!$E$6,IF(S24&gt;=3,RúbricaSeg9!$F$6,IF(S24&gt;=1,RúbricaSeg9!$G$6,RúbricaSeg9!$H$6))))))</f>
        <v>Representa correctamente al menos un 50% de la matriz de adyacencias.</v>
      </c>
      <c r="U24" s="231">
        <v>5</v>
      </c>
      <c r="V24" s="232" t="str">
        <f>IF(U24="","",IF(OR(U24&gt;5,U24&lt;0),"CALIFICACIÓN NO VÁLIDA",IF(U24&gt;=4.5,RúbricaSeg9!$D$5,IF(U24&gt;=3.8,RúbricaSeg9!$E$5,IF(U24&gt;=3,RúbricaSeg9!$F$6,IF(U24&gt;=1,RúbricaSeg9!$G$5,RúbricaSeg9!$H$5))))))</f>
        <v>Representa correctamente toda la matriz de incidencias.</v>
      </c>
      <c r="W24" s="233">
        <f t="shared" si="0"/>
        <v>4.2249999999999996</v>
      </c>
      <c r="X24" s="234"/>
      <c r="Y24" s="109"/>
    </row>
    <row r="25" spans="1:25" ht="15.75" customHeight="1">
      <c r="A25" s="170">
        <v>21</v>
      </c>
      <c r="B25" s="171" t="s">
        <v>360</v>
      </c>
      <c r="C25" s="171" t="s">
        <v>361</v>
      </c>
      <c r="D25" s="171" t="s">
        <v>362</v>
      </c>
      <c r="E25" s="231">
        <v>5</v>
      </c>
      <c r="F25" s="232" t="str">
        <f>IF(E25="","",IF(OR(E25&gt;5,E25&lt;0),"CALIFICACIÓN NO VÁLIDA",IF(E25&gt;=4.5,RúbricaSeg9!$D$9,IF(E25&gt;=3.8,RúbricaSeg9!$E$9,IF(E25&gt;=3,RúbricaSeg9!$F$9,IF(E25&gt;=1,RúbricaSeg9!$G$9,RúbricaSeg9!$H$9))))))</f>
        <v xml:space="preserve">Indica correctamente el tipo de grafo a utilizar para el modelamiento del problema y enumera en al menos un 90% sus características. Señala correctamente lo que serían los vértices y las aristas. </v>
      </c>
      <c r="G25" s="231">
        <v>5</v>
      </c>
      <c r="H25" s="232" t="str">
        <f>IF(G25="","",IF(OR(G25&gt;5,G25&lt;0),"CALIFICACIÓN NO VÁLIDA",IF(G25&gt;=4.5,RúbricaSeg9!$D$8,IF(G25&gt;=3.8,RúbricaSeg9!$E$8,IF(G25&gt;=3,RúbricaSeg9!$F$8,IF(G25&gt;=1,RúbricaSeg9!$G$8,RúbricaSeg9!$H$8))))))</f>
        <v>Da la definición correcta sobre grafos que representa lo solicitado en el enunciado en al menos un 90%</v>
      </c>
      <c r="I25" s="231">
        <v>5</v>
      </c>
      <c r="J25" s="232" t="str">
        <f>IF(I25="","",IF(OR(I25&gt;5,I25&lt;0),"CALIFICACIÓN NO VÁLIDA",IF(I25&gt;=4.5,RúbricaSeg9!$D$8,IF(I25&gt;=3.8,RúbricaSeg9!$E$8,IF(I25&gt;=3,RúbricaSeg9!$F$8,IF(I25&gt;=1,RúbricaSeg9!$G$8,RúbricaSeg9!$H$8))))))</f>
        <v>Da la definición correcta sobre grafos que representa lo solicitado en el enunciado en al menos un 90%</v>
      </c>
      <c r="K25" s="231">
        <v>5</v>
      </c>
      <c r="L25" s="232" t="str">
        <f>IF(K25="","",IF(OR(K25&gt;5,K25&lt;0),"CALIFICACIÓN NO VÁLIDA",IF(K25&gt;=4.5,RúbricaSeg9!$D$9,IF(K25&gt;=3.8,RúbricaSeg9!$E$9,IF(K25&gt;=3,RúbricaSeg9!$F$9,IF(K25&gt;=1,RúbricaSeg9!$G$9,RúbricaSeg9!$H$9))))))</f>
        <v xml:space="preserve">Indica correctamente el tipo de grafo a utilizar para el modelamiento del problema y enumera en al menos un 90% sus características. Señala correctamente lo que serían los vértices y las aristas. </v>
      </c>
      <c r="M25" s="231">
        <v>5</v>
      </c>
      <c r="N25" s="232" t="str">
        <f>IF(M25="","",IF(OR(M25&gt;5,M25&lt;0),"CALIFICACIÓN NO VÁLIDA",IF(M25&gt;=4.5,RúbricaSeg9!$D$8,IF(M25&gt;=3.8,RúbricaSeg9!$E$8,IF(M25&gt;=3,RúbricaSeg9!$F$8,IF(M25&gt;=1,RúbricaSeg9!$G$8,RúbricaSeg9!$H$8))))))</f>
        <v>Da la definición correcta sobre grafos que representa lo solicitado en el enunciado en al menos un 90%</v>
      </c>
      <c r="O25" s="231">
        <v>5</v>
      </c>
      <c r="P25" s="232" t="str">
        <f>IF(O25="","",IF(OR(O25&gt;5,O25&lt;0),"CALIFICACIÓN NO VÁLIDA",IF(O25&gt;=4.5,RúbricaSeg9!$D$8,IF(O25&gt;=3.8,RúbricaSeg9!$E$8,IF(O25&gt;=3,RúbricaSeg9!$F$8,IF(O25&gt;=1,RúbricaSeg9!$G$8,RúbricaSeg9!$H$8))))))</f>
        <v>Da la definición correcta sobre grafos que representa lo solicitado en el enunciado en al menos un 90%</v>
      </c>
      <c r="Q25" s="231">
        <v>5</v>
      </c>
      <c r="R25" s="232" t="str">
        <f>IF(Q25="","",IF(OR(Q25&gt;5,Q25&lt;0),"CALIFICACIÓN NO VÁLIDA",IF(Q25&gt;=4.5,RúbricaSeg9!$D$7,IF(Q25&gt;=3.8,RúbricaSeg9!$E$7,IF(Q25&gt;=3,RúbricaSeg9!$F$7,IF(Q25&gt;=1,RúbricaSeg9!$G$7,RúbricaSeg9!$H$7))))))</f>
        <v>Dibuja correctamente todo el grafo.</v>
      </c>
      <c r="S25" s="231">
        <v>5</v>
      </c>
      <c r="T25" s="232" t="str">
        <f>IF(S25="","",IF(OR(S25&gt;5,S25&lt;0),"CALIFICACIÓN NO VÁLIDA",IF(S25&gt;=4.5,RúbricaSeg9!$D$6,IF(S25&gt;=3.8,RúbricaSeg9!$E$6,IF(S25&gt;=3,RúbricaSeg9!$F$6,IF(S25&gt;=1,RúbricaSeg9!$G$6,RúbricaSeg9!$H$6))))))</f>
        <v>Representa correctamente toda la matriz de adyacencias.</v>
      </c>
      <c r="U25" s="231">
        <v>5</v>
      </c>
      <c r="V25" s="232" t="str">
        <f>IF(U25="","",IF(OR(U25&gt;5,U25&lt;0),"CALIFICACIÓN NO VÁLIDA",IF(U25&gt;=4.5,RúbricaSeg9!$D$5,IF(U25&gt;=3.8,RúbricaSeg9!$E$5,IF(U25&gt;=3,RúbricaSeg9!$F$6,IF(U25&gt;=1,RúbricaSeg9!$G$5,RúbricaSeg9!$H$5))))))</f>
        <v>Representa correctamente toda la matriz de incidencias.</v>
      </c>
      <c r="W25" s="233">
        <f t="shared" si="0"/>
        <v>5</v>
      </c>
      <c r="X25" s="236"/>
      <c r="Y25" s="109"/>
    </row>
    <row r="26" spans="1:25" ht="15.75" customHeight="1">
      <c r="A26" s="170">
        <v>22</v>
      </c>
      <c r="B26" s="171" t="s">
        <v>363</v>
      </c>
      <c r="C26" s="171" t="s">
        <v>364</v>
      </c>
      <c r="D26" s="171" t="s">
        <v>117</v>
      </c>
      <c r="E26" s="231">
        <v>5</v>
      </c>
      <c r="F26" s="232" t="str">
        <f>IF(E26="","",IF(OR(E26&gt;5,E26&lt;0),"CALIFICACIÓN NO VÁLIDA",IF(E26&gt;=4.5,RúbricaSeg9!$D$9,IF(E26&gt;=3.8,RúbricaSeg9!$E$9,IF(E26&gt;=3,RúbricaSeg9!$F$9,IF(E26&gt;=1,RúbricaSeg9!$G$9,RúbricaSeg9!$H$9))))))</f>
        <v xml:space="preserve">Indica correctamente el tipo de grafo a utilizar para el modelamiento del problema y enumera en al menos un 90% sus características. Señala correctamente lo que serían los vértices y las aristas. </v>
      </c>
      <c r="G26" s="231">
        <v>5</v>
      </c>
      <c r="H26" s="232" t="str">
        <f>IF(G26="","",IF(OR(G26&gt;5,G26&lt;0),"CALIFICACIÓN NO VÁLIDA",IF(G26&gt;=4.5,RúbricaSeg9!$D$8,IF(G26&gt;=3.8,RúbricaSeg9!$E$8,IF(G26&gt;=3,RúbricaSeg9!$F$8,IF(G26&gt;=1,RúbricaSeg9!$G$8,RúbricaSeg9!$H$8))))))</f>
        <v>Da la definición correcta sobre grafos que representa lo solicitado en el enunciado en al menos un 90%</v>
      </c>
      <c r="I26" s="231">
        <v>4.5</v>
      </c>
      <c r="J26" s="232" t="str">
        <f>IF(I26="","",IF(OR(I26&gt;5,I26&lt;0),"CALIFICACIÓN NO VÁLIDA",IF(I26&gt;=4.5,RúbricaSeg9!$D$8,IF(I26&gt;=3.8,RúbricaSeg9!$E$8,IF(I26&gt;=3,RúbricaSeg9!$F$8,IF(I26&gt;=1,RúbricaSeg9!$G$8,RúbricaSeg9!$H$8))))))</f>
        <v>Da la definición correcta sobre grafos que representa lo solicitado en el enunciado en al menos un 90%</v>
      </c>
      <c r="K26" s="231">
        <v>5</v>
      </c>
      <c r="L26" s="232" t="str">
        <f>IF(K26="","",IF(OR(K26&gt;5,K26&lt;0),"CALIFICACIÓN NO VÁLIDA",IF(K26&gt;=4.5,RúbricaSeg9!$D$9,IF(K26&gt;=3.8,RúbricaSeg9!$E$9,IF(K26&gt;=3,RúbricaSeg9!$F$9,IF(K26&gt;=1,RúbricaSeg9!$G$9,RúbricaSeg9!$H$9))))))</f>
        <v xml:space="preserve">Indica correctamente el tipo de grafo a utilizar para el modelamiento del problema y enumera en al menos un 90% sus características. Señala correctamente lo que serían los vértices y las aristas. </v>
      </c>
      <c r="M26" s="231">
        <v>5</v>
      </c>
      <c r="N26" s="232" t="str">
        <f>IF(M26="","",IF(OR(M26&gt;5,M26&lt;0),"CALIFICACIÓN NO VÁLIDA",IF(M26&gt;=4.5,RúbricaSeg9!$D$8,IF(M26&gt;=3.8,RúbricaSeg9!$E$8,IF(M26&gt;=3,RúbricaSeg9!$F$8,IF(M26&gt;=1,RúbricaSeg9!$G$8,RúbricaSeg9!$H$8))))))</f>
        <v>Da la definición correcta sobre grafos que representa lo solicitado en el enunciado en al menos un 90%</v>
      </c>
      <c r="O26" s="231">
        <v>5</v>
      </c>
      <c r="P26" s="232" t="str">
        <f>IF(O26="","",IF(OR(O26&gt;5,O26&lt;0),"CALIFICACIÓN NO VÁLIDA",IF(O26&gt;=4.5,RúbricaSeg9!$D$8,IF(O26&gt;=3.8,RúbricaSeg9!$E$8,IF(O26&gt;=3,RúbricaSeg9!$F$8,IF(O26&gt;=1,RúbricaSeg9!$G$8,RúbricaSeg9!$H$8))))))</f>
        <v>Da la definición correcta sobre grafos que representa lo solicitado en el enunciado en al menos un 90%</v>
      </c>
      <c r="Q26" s="231">
        <v>5</v>
      </c>
      <c r="R26" s="232" t="str">
        <f>IF(Q26="","",IF(OR(Q26&gt;5,Q26&lt;0),"CALIFICACIÓN NO VÁLIDA",IF(Q26&gt;=4.5,RúbricaSeg9!$D$7,IF(Q26&gt;=3.8,RúbricaSeg9!$E$7,IF(Q26&gt;=3,RúbricaSeg9!$F$7,IF(Q26&gt;=1,RúbricaSeg9!$G$7,RúbricaSeg9!$H$7))))))</f>
        <v>Dibuja correctamente todo el grafo.</v>
      </c>
      <c r="S26" s="231">
        <v>5</v>
      </c>
      <c r="T26" s="232" t="str">
        <f>IF(S26="","",IF(OR(S26&gt;5,S26&lt;0),"CALIFICACIÓN NO VÁLIDA",IF(S26&gt;=4.5,RúbricaSeg9!$D$6,IF(S26&gt;=3.8,RúbricaSeg9!$E$6,IF(S26&gt;=3,RúbricaSeg9!$F$6,IF(S26&gt;=1,RúbricaSeg9!$G$6,RúbricaSeg9!$H$6))))))</f>
        <v>Representa correctamente toda la matriz de adyacencias.</v>
      </c>
      <c r="U26" s="231">
        <v>5</v>
      </c>
      <c r="V26" s="232" t="str">
        <f>IF(U26="","",IF(OR(U26&gt;5,U26&lt;0),"CALIFICACIÓN NO VÁLIDA",IF(U26&gt;=4.5,RúbricaSeg9!$D$5,IF(U26&gt;=3.8,RúbricaSeg9!$E$5,IF(U26&gt;=3,RúbricaSeg9!$F$6,IF(U26&gt;=1,RúbricaSeg9!$G$5,RúbricaSeg9!$H$5))))))</f>
        <v>Representa correctamente toda la matriz de incidencias.</v>
      </c>
      <c r="W26" s="233">
        <f t="shared" si="0"/>
        <v>4.99</v>
      </c>
      <c r="X26" s="234"/>
      <c r="Y26" s="109"/>
    </row>
    <row r="27" spans="1:25" ht="15.75" customHeight="1">
      <c r="A27" s="170">
        <v>23</v>
      </c>
      <c r="B27" s="171" t="s">
        <v>365</v>
      </c>
      <c r="C27" s="171" t="s">
        <v>366</v>
      </c>
      <c r="D27" s="171" t="s">
        <v>65</v>
      </c>
      <c r="E27" s="231">
        <v>5</v>
      </c>
      <c r="F27" s="232" t="str">
        <f>IF(E27="","",IF(OR(E27&gt;5,E27&lt;0),"CALIFICACIÓN NO VÁLIDA",IF(E27&gt;=4.5,RúbricaSeg9!$D$9,IF(E27&gt;=3.8,RúbricaSeg9!$E$9,IF(E27&gt;=3,RúbricaSeg9!$F$9,IF(E27&gt;=1,RúbricaSeg9!$G$9,RúbricaSeg9!$H$9))))))</f>
        <v xml:space="preserve">Indica correctamente el tipo de grafo a utilizar para el modelamiento del problema y enumera en al menos un 90% sus características. Señala correctamente lo que serían los vértices y las aristas. </v>
      </c>
      <c r="G27" s="231">
        <v>3</v>
      </c>
      <c r="H27" s="232" t="str">
        <f>IF(G27="","",IF(OR(G27&gt;5,G27&lt;0),"CALIFICACIÓN NO VÁLIDA",IF(G27&gt;=4.5,RúbricaSeg9!$D$8,IF(G27&gt;=3.8,RúbricaSeg9!$E$8,IF(G27&gt;=3,RúbricaSeg9!$F$8,IF(G27&gt;=1,RúbricaSeg9!$G$8,RúbricaSeg9!$H$8))))))</f>
        <v>Aunque no da la definición exacta sobre grafos que representa lo solicitado en el enunciado, da una explicación clara entre el 60% y el 75%.</v>
      </c>
      <c r="I27" s="231">
        <v>3</v>
      </c>
      <c r="J27" s="232" t="str">
        <f>IF(I27="","",IF(OR(I27&gt;5,I27&lt;0),"CALIFICACIÓN NO VÁLIDA",IF(I27&gt;=4.5,RúbricaSeg9!$D$8,IF(I27&gt;=3.8,RúbricaSeg9!$E$8,IF(I27&gt;=3,RúbricaSeg9!$F$8,IF(I27&gt;=1,RúbricaSeg9!$G$8,RúbricaSeg9!$H$8))))))</f>
        <v>Aunque no da la definición exacta sobre grafos que representa lo solicitado en el enunciado, da una explicación clara entre el 60% y el 75%.</v>
      </c>
      <c r="K27" s="231">
        <v>5</v>
      </c>
      <c r="L27" s="232" t="str">
        <f>IF(K27="","",IF(OR(K27&gt;5,K27&lt;0),"CALIFICACIÓN NO VÁLIDA",IF(K27&gt;=4.5,RúbricaSeg9!$D$9,IF(K27&gt;=3.8,RúbricaSeg9!$E$9,IF(K27&gt;=3,RúbricaSeg9!$F$9,IF(K27&gt;=1,RúbricaSeg9!$G$9,RúbricaSeg9!$H$9))))))</f>
        <v xml:space="preserve">Indica correctamente el tipo de grafo a utilizar para el modelamiento del problema y enumera en al menos un 90% sus características. Señala correctamente lo que serían los vértices y las aristas. </v>
      </c>
      <c r="M27" s="231">
        <v>1</v>
      </c>
      <c r="N27" s="232" t="str">
        <f>IF(M27="","",IF(OR(M27&gt;5,M27&lt;0),"CALIFICACIÓN NO VÁLIDA",IF(M27&gt;=4.5,RúbricaSeg9!$D$8,IF(M27&gt;=3.8,RúbricaSeg9!$E$8,IF(M27&gt;=3,RúbricaSeg9!$F$8,IF(M27&gt;=1,RúbricaSeg9!$G$8,RúbricaSeg9!$H$8))))))</f>
        <v>Aunque no da la definición exacta sobre grafos que representa lo solicitado en el enunciado, da una explicación clara entre el 26% y 59%.</v>
      </c>
      <c r="O27" s="231">
        <v>0</v>
      </c>
      <c r="P27" s="232" t="str">
        <f>IF(O27="","",IF(OR(O27&gt;5,O27&lt;0),"CALIFICACIÓN NO VÁLIDA",IF(O27&gt;=4.5,RúbricaSeg9!$D$8,IF(O27&gt;=3.8,RúbricaSeg9!$E$8,IF(O27&gt;=3,RúbricaSeg9!$F$8,IF(O27&gt;=1,RúbricaSeg9!$G$8,RúbricaSeg9!$H$8))))))</f>
        <v>La definición dada es incorrecta o apenas acierta en un 25% o menos.</v>
      </c>
      <c r="Q27" s="231">
        <v>5</v>
      </c>
      <c r="R27" s="232" t="str">
        <f>IF(Q27="","",IF(OR(Q27&gt;5,Q27&lt;0),"CALIFICACIÓN NO VÁLIDA",IF(Q27&gt;=4.5,RúbricaSeg9!$D$7,IF(Q27&gt;=3.8,RúbricaSeg9!$E$7,IF(Q27&gt;=3,RúbricaSeg9!$F$7,IF(Q27&gt;=1,RúbricaSeg9!$G$7,RúbricaSeg9!$H$7))))))</f>
        <v>Dibuja correctamente todo el grafo.</v>
      </c>
      <c r="S27" s="231">
        <v>5</v>
      </c>
      <c r="T27" s="232" t="str">
        <f>IF(S27="","",IF(OR(S27&gt;5,S27&lt;0),"CALIFICACIÓN NO VÁLIDA",IF(S27&gt;=4.5,RúbricaSeg9!$D$6,IF(S27&gt;=3.8,RúbricaSeg9!$E$6,IF(S27&gt;=3,RúbricaSeg9!$F$6,IF(S27&gt;=1,RúbricaSeg9!$G$6,RúbricaSeg9!$H$6))))))</f>
        <v>Representa correctamente toda la matriz de adyacencias.</v>
      </c>
      <c r="U27" s="231">
        <v>5</v>
      </c>
      <c r="V27" s="232" t="str">
        <f>IF(U27="","",IF(OR(U27&gt;5,U27&lt;0),"CALIFICACIÓN NO VÁLIDA",IF(U27&gt;=4.5,RúbricaSeg9!$D$5,IF(U27&gt;=3.8,RúbricaSeg9!$E$5,IF(U27&gt;=3,RúbricaSeg9!$F$6,IF(U27&gt;=1,RúbricaSeg9!$G$5,RúbricaSeg9!$H$5))))))</f>
        <v>Representa correctamente toda la matriz de incidencias.</v>
      </c>
      <c r="W27" s="233">
        <f t="shared" si="0"/>
        <v>4.74</v>
      </c>
      <c r="X27" s="236"/>
      <c r="Y27" s="109"/>
    </row>
    <row r="28" spans="1:25" ht="15.75" customHeight="1">
      <c r="A28" s="170">
        <v>24</v>
      </c>
      <c r="B28" s="171" t="s">
        <v>367</v>
      </c>
      <c r="C28" s="171" t="s">
        <v>368</v>
      </c>
      <c r="D28" s="171" t="s">
        <v>369</v>
      </c>
      <c r="E28" s="231">
        <v>5</v>
      </c>
      <c r="F28" s="232" t="str">
        <f>IF(E28="","",IF(OR(E28&gt;5,E28&lt;0),"CALIFICACIÓN NO VÁLIDA",IF(E28&gt;=4.5,RúbricaSeg9!$D$9,IF(E28&gt;=3.8,RúbricaSeg9!$E$9,IF(E28&gt;=3,RúbricaSeg9!$F$9,IF(E28&gt;=1,RúbricaSeg9!$G$9,RúbricaSeg9!$H$9))))))</f>
        <v xml:space="preserve">Indica correctamente el tipo de grafo a utilizar para el modelamiento del problema y enumera en al menos un 90% sus características. Señala correctamente lo que serían los vértices y las aristas. </v>
      </c>
      <c r="G28" s="231">
        <v>5</v>
      </c>
      <c r="H28" s="232" t="str">
        <f>IF(G28="","",IF(OR(G28&gt;5,G28&lt;0),"CALIFICACIÓN NO VÁLIDA",IF(G28&gt;=4.5,RúbricaSeg9!$D$8,IF(G28&gt;=3.8,RúbricaSeg9!$E$8,IF(G28&gt;=3,RúbricaSeg9!$F$8,IF(G28&gt;=1,RúbricaSeg9!$G$8,RúbricaSeg9!$H$8))))))</f>
        <v>Da la definición correcta sobre grafos que representa lo solicitado en el enunciado en al menos un 90%</v>
      </c>
      <c r="I28" s="231">
        <v>5</v>
      </c>
      <c r="J28" s="232" t="str">
        <f>IF(I28="","",IF(OR(I28&gt;5,I28&lt;0),"CALIFICACIÓN NO VÁLIDA",IF(I28&gt;=4.5,RúbricaSeg9!$D$8,IF(I28&gt;=3.8,RúbricaSeg9!$E$8,IF(I28&gt;=3,RúbricaSeg9!$F$8,IF(I28&gt;=1,RúbricaSeg9!$G$8,RúbricaSeg9!$H$8))))))</f>
        <v>Da la definición correcta sobre grafos que representa lo solicitado en el enunciado en al menos un 90%</v>
      </c>
      <c r="K28" s="231">
        <v>5</v>
      </c>
      <c r="L28" s="232" t="str">
        <f>IF(K28="","",IF(OR(K28&gt;5,K28&lt;0),"CALIFICACIÓN NO VÁLIDA",IF(K28&gt;=4.5,RúbricaSeg9!$D$9,IF(K28&gt;=3.8,RúbricaSeg9!$E$9,IF(K28&gt;=3,RúbricaSeg9!$F$9,IF(K28&gt;=1,RúbricaSeg9!$G$9,RúbricaSeg9!$H$9))))))</f>
        <v xml:space="preserve">Indica correctamente el tipo de grafo a utilizar para el modelamiento del problema y enumera en al menos un 90% sus características. Señala correctamente lo que serían los vértices y las aristas. </v>
      </c>
      <c r="M28" s="231">
        <v>5</v>
      </c>
      <c r="N28" s="232" t="str">
        <f>IF(M28="","",IF(OR(M28&gt;5,M28&lt;0),"CALIFICACIÓN NO VÁLIDA",IF(M28&gt;=4.5,RúbricaSeg9!$D$8,IF(M28&gt;=3.8,RúbricaSeg9!$E$8,IF(M28&gt;=3,RúbricaSeg9!$F$8,IF(M28&gt;=1,RúbricaSeg9!$G$8,RúbricaSeg9!$H$8))))))</f>
        <v>Da la definición correcta sobre grafos que representa lo solicitado en el enunciado en al menos un 90%</v>
      </c>
      <c r="O28" s="231">
        <v>5</v>
      </c>
      <c r="P28" s="232" t="str">
        <f>IF(O28="","",IF(OR(O28&gt;5,O28&lt;0),"CALIFICACIÓN NO VÁLIDA",IF(O28&gt;=4.5,RúbricaSeg9!$D$8,IF(O28&gt;=3.8,RúbricaSeg9!$E$8,IF(O28&gt;=3,RúbricaSeg9!$F$8,IF(O28&gt;=1,RúbricaSeg9!$G$8,RúbricaSeg9!$H$8))))))</f>
        <v>Da la definición correcta sobre grafos que representa lo solicitado en el enunciado en al menos un 90%</v>
      </c>
      <c r="Q28" s="231">
        <v>5</v>
      </c>
      <c r="R28" s="232" t="str">
        <f>IF(Q28="","",IF(OR(Q28&gt;5,Q28&lt;0),"CALIFICACIÓN NO VÁLIDA",IF(Q28&gt;=4.5,RúbricaSeg9!$D$7,IF(Q28&gt;=3.8,RúbricaSeg9!$E$7,IF(Q28&gt;=3,RúbricaSeg9!$F$7,IF(Q28&gt;=1,RúbricaSeg9!$G$7,RúbricaSeg9!$H$7))))))</f>
        <v>Dibuja correctamente todo el grafo.</v>
      </c>
      <c r="S28" s="231">
        <v>5</v>
      </c>
      <c r="T28" s="232" t="str">
        <f>IF(S28="","",IF(OR(S28&gt;5,S28&lt;0),"CALIFICACIÓN NO VÁLIDA",IF(S28&gt;=4.5,RúbricaSeg9!$D$6,IF(S28&gt;=3.8,RúbricaSeg9!$E$6,IF(S28&gt;=3,RúbricaSeg9!$F$6,IF(S28&gt;=1,RúbricaSeg9!$G$6,RúbricaSeg9!$H$6))))))</f>
        <v>Representa correctamente toda la matriz de adyacencias.</v>
      </c>
      <c r="U28" s="231">
        <v>5</v>
      </c>
      <c r="V28" s="232" t="str">
        <f>IF(U28="","",IF(OR(U28&gt;5,U28&lt;0),"CALIFICACIÓN NO VÁLIDA",IF(U28&gt;=4.5,RúbricaSeg9!$D$5,IF(U28&gt;=3.8,RúbricaSeg9!$E$5,IF(U28&gt;=3,RúbricaSeg9!$F$6,IF(U28&gt;=1,RúbricaSeg9!$G$5,RúbricaSeg9!$H$5))))))</f>
        <v>Representa correctamente toda la matriz de incidencias.</v>
      </c>
      <c r="W28" s="233">
        <f t="shared" si="0"/>
        <v>5</v>
      </c>
      <c r="X28" s="234"/>
      <c r="Y28" s="109"/>
    </row>
    <row r="29" spans="1:25" ht="15.75" customHeight="1">
      <c r="A29" s="170">
        <v>25</v>
      </c>
      <c r="B29" s="171" t="s">
        <v>370</v>
      </c>
      <c r="C29" s="171" t="s">
        <v>371</v>
      </c>
      <c r="D29" s="171" t="s">
        <v>372</v>
      </c>
      <c r="E29" s="231">
        <v>5</v>
      </c>
      <c r="F29" s="232" t="str">
        <f>IF(E29="","",IF(OR(E29&gt;5,E29&lt;0),"CALIFICACIÓN NO VÁLIDA",IF(E29&gt;=4.5,RúbricaSeg9!$D$9,IF(E29&gt;=3.8,RúbricaSeg9!$E$9,IF(E29&gt;=3,RúbricaSeg9!$F$9,IF(E29&gt;=1,RúbricaSeg9!$G$9,RúbricaSeg9!$H$9))))))</f>
        <v xml:space="preserve">Indica correctamente el tipo de grafo a utilizar para el modelamiento del problema y enumera en al menos un 90% sus características. Señala correctamente lo que serían los vértices y las aristas. </v>
      </c>
      <c r="G29" s="231">
        <v>5</v>
      </c>
      <c r="H29" s="232" t="str">
        <f>IF(G29="","",IF(OR(G29&gt;5,G29&lt;0),"CALIFICACIÓN NO VÁLIDA",IF(G29&gt;=4.5,RúbricaSeg9!$D$8,IF(G29&gt;=3.8,RúbricaSeg9!$E$8,IF(G29&gt;=3,RúbricaSeg9!$F$8,IF(G29&gt;=1,RúbricaSeg9!$G$8,RúbricaSeg9!$H$8))))))</f>
        <v>Da la definición correcta sobre grafos que representa lo solicitado en el enunciado en al menos un 90%</v>
      </c>
      <c r="I29" s="231">
        <v>4.5</v>
      </c>
      <c r="J29" s="232" t="str">
        <f>IF(I29="","",IF(OR(I29&gt;5,I29&lt;0),"CALIFICACIÓN NO VÁLIDA",IF(I29&gt;=4.5,RúbricaSeg9!$D$8,IF(I29&gt;=3.8,RúbricaSeg9!$E$8,IF(I29&gt;=3,RúbricaSeg9!$F$8,IF(I29&gt;=1,RúbricaSeg9!$G$8,RúbricaSeg9!$H$8))))))</f>
        <v>Da la definición correcta sobre grafos que representa lo solicitado en el enunciado en al menos un 90%</v>
      </c>
      <c r="K29" s="231">
        <v>0</v>
      </c>
      <c r="L29" s="232" t="str">
        <f>IF(K29="","",IF(OR(K29&gt;5,K29&lt;0),"CALIFICACIÓN NO VÁLIDA",IF(K29&gt;=4.5,RúbricaSeg9!$D$9,IF(K29&gt;=3.8,RúbricaSeg9!$E$9,IF(K29&gt;=3,RúbricaSeg9!$F$9,IF(K29&gt;=1,RúbricaSeg9!$G$9,RúbricaSeg9!$H$9))))))</f>
        <v>No indica correctamente el tipo de grafo a utilizar. Enumera al menos el 25% de sus características de manera adecuada. No indica correctamente qué podrían representar los vértices y las aristas.</v>
      </c>
      <c r="M29" s="231">
        <v>0</v>
      </c>
      <c r="N29" s="232" t="str">
        <f>IF(M29="","",IF(OR(M29&gt;5,M29&lt;0),"CALIFICACIÓN NO VÁLIDA",IF(M29&gt;=4.5,RúbricaSeg9!$D$8,IF(M29&gt;=3.8,RúbricaSeg9!$E$8,IF(M29&gt;=3,RúbricaSeg9!$F$8,IF(M29&gt;=1,RúbricaSeg9!$G$8,RúbricaSeg9!$H$8))))))</f>
        <v>La definición dada es incorrecta o apenas acierta en un 25% o menos.</v>
      </c>
      <c r="O29" s="231">
        <v>0</v>
      </c>
      <c r="P29" s="232" t="str">
        <f>IF(O29="","",IF(OR(O29&gt;5,O29&lt;0),"CALIFICACIÓN NO VÁLIDA",IF(O29&gt;=4.5,RúbricaSeg9!$D$8,IF(O29&gt;=3.8,RúbricaSeg9!$E$8,IF(O29&gt;=3,RúbricaSeg9!$F$8,IF(O29&gt;=1,RúbricaSeg9!$G$8,RúbricaSeg9!$H$8))))))</f>
        <v>La definición dada es incorrecta o apenas acierta en un 25% o menos.</v>
      </c>
      <c r="Q29" s="231">
        <v>5</v>
      </c>
      <c r="R29" s="232" t="str">
        <f>IF(Q29="","",IF(OR(Q29&gt;5,Q29&lt;0),"CALIFICACIÓN NO VÁLIDA",IF(Q29&gt;=4.5,RúbricaSeg9!$D$7,IF(Q29&gt;=3.8,RúbricaSeg9!$E$7,IF(Q29&gt;=3,RúbricaSeg9!$F$7,IF(Q29&gt;=1,RúbricaSeg9!$G$7,RúbricaSeg9!$H$7))))))</f>
        <v>Dibuja correctamente todo el grafo.</v>
      </c>
      <c r="S29" s="231">
        <v>5</v>
      </c>
      <c r="T29" s="232" t="str">
        <f>IF(S29="","",IF(OR(S29&gt;5,S29&lt;0),"CALIFICACIÓN NO VÁLIDA",IF(S29&gt;=4.5,RúbricaSeg9!$D$6,IF(S29&gt;=3.8,RúbricaSeg9!$E$6,IF(S29&gt;=3,RúbricaSeg9!$F$6,IF(S29&gt;=1,RúbricaSeg9!$G$6,RúbricaSeg9!$H$6))))))</f>
        <v>Representa correctamente toda la matriz de adyacencias.</v>
      </c>
      <c r="U29" s="231">
        <v>5</v>
      </c>
      <c r="V29" s="232" t="str">
        <f>IF(U29="","",IF(OR(U29&gt;5,U29&lt;0),"CALIFICACIÓN NO VÁLIDA",IF(U29&gt;=4.5,RúbricaSeg9!$D$5,IF(U29&gt;=3.8,RúbricaSeg9!$E$5,IF(U29&gt;=3,RúbricaSeg9!$F$6,IF(U29&gt;=1,RúbricaSeg9!$G$5,RúbricaSeg9!$H$5))))))</f>
        <v>Representa correctamente toda la matriz de incidencias.</v>
      </c>
      <c r="W29" s="233">
        <f t="shared" si="0"/>
        <v>4.49</v>
      </c>
      <c r="X29" s="234"/>
      <c r="Y29" s="109"/>
    </row>
    <row r="30" spans="1:25" ht="15.75" customHeight="1">
      <c r="A30" s="170">
        <v>26</v>
      </c>
      <c r="B30" s="171" t="s">
        <v>373</v>
      </c>
      <c r="C30" s="171" t="s">
        <v>374</v>
      </c>
      <c r="D30" s="171" t="s">
        <v>310</v>
      </c>
      <c r="E30" s="238"/>
      <c r="F30" s="232" t="str">
        <f>IF(E30="","",IF(OR(E30&gt;5,E30&lt;0),"CALIFICACIÓN NO VÁLIDA",IF(E30&gt;=4.5,RúbricaSeg9!$D$9,IF(E30&gt;=3.8,RúbricaSeg9!$E$9,IF(E30&gt;=3,RúbricaSeg9!$F$9,IF(E30&gt;=1,RúbricaSeg9!$G$9,RúbricaSeg9!$H$9))))))</f>
        <v/>
      </c>
      <c r="G30" s="238"/>
      <c r="H30" s="232" t="str">
        <f>IF(G30="","",IF(OR(G30&gt;5,G30&lt;0),"CALIFICACIÓN NO VÁLIDA",IF(G30&gt;=4.5,RúbricaSeg9!$D$8,IF(G30&gt;=3.8,RúbricaSeg9!$E$8,IF(G30&gt;=3,RúbricaSeg9!$F$8,IF(G30&gt;=1,RúbricaSeg9!$G$8,RúbricaSeg9!$H$8))))))</f>
        <v/>
      </c>
      <c r="I30" s="235"/>
      <c r="J30" s="232" t="str">
        <f>IF(I30="","",IF(OR(I30&gt;5,I30&lt;0),"CALIFICACIÓN NO VÁLIDA",IF(I30&gt;=4.5,RúbricaSeg9!$D$8,IF(I30&gt;=3.8,RúbricaSeg9!$E$8,IF(I30&gt;=3,RúbricaSeg9!$F$8,IF(I30&gt;=1,RúbricaSeg9!$G$8,RúbricaSeg9!$H$8))))))</f>
        <v/>
      </c>
      <c r="K30" s="239"/>
      <c r="L30" s="232" t="str">
        <f>IF(K30="","",IF(OR(K30&gt;5,K30&lt;0),"CALIFICACIÓN NO VÁLIDA",IF(K30&gt;=4.5,RúbricaSeg9!$D$9,IF(K30&gt;=3.8,RúbricaSeg9!$E$9,IF(K30&gt;=3,RúbricaSeg9!$F$9,IF(K30&gt;=1,RúbricaSeg9!$G$9,RúbricaSeg9!$H$9))))))</f>
        <v/>
      </c>
      <c r="M30" s="239"/>
      <c r="N30" s="232" t="str">
        <f>IF(M30="","",IF(OR(M30&gt;5,M30&lt;0),"CALIFICACIÓN NO VÁLIDA",IF(M30&gt;=4.5,RúbricaSeg9!$D$8,IF(M30&gt;=3.8,RúbricaSeg9!$E$8,IF(M30&gt;=3,RúbricaSeg9!$F$8,IF(M30&gt;=1,RúbricaSeg9!$G$8,RúbricaSeg9!$H$8))))))</f>
        <v/>
      </c>
      <c r="O30" s="239"/>
      <c r="P30" s="232" t="str">
        <f>IF(O30="","",IF(OR(O30&gt;5,O30&lt;0),"CALIFICACIÓN NO VÁLIDA",IF(O30&gt;=4.5,RúbricaSeg9!$D$8,IF(O30&gt;=3.8,RúbricaSeg9!$E$8,IF(O30&gt;=3,RúbricaSeg9!$F$8,IF(O30&gt;=1,RúbricaSeg9!$G$8,RúbricaSeg9!$H$8))))))</f>
        <v/>
      </c>
      <c r="Q30" s="239"/>
      <c r="R30" s="232" t="str">
        <f>IF(Q30="","",IF(OR(Q30&gt;5,Q30&lt;0),"CALIFICACIÓN NO VÁLIDA",IF(Q30&gt;=4.5,RúbricaSeg9!$D$7,IF(Q30&gt;=3.8,RúbricaSeg9!$E$7,IF(Q30&gt;=3,RúbricaSeg9!$F$7,IF(Q30&gt;=1,RúbricaSeg9!$G$7,RúbricaSeg9!$H$7))))))</f>
        <v/>
      </c>
      <c r="S30" s="239"/>
      <c r="T30" s="232" t="str">
        <f>IF(S30="","",IF(OR(S30&gt;5,S30&lt;0),"CALIFICACIÓN NO VÁLIDA",IF(S30&gt;=4.5,RúbricaSeg9!$D$6,IF(S30&gt;=3.8,RúbricaSeg9!$E$6,IF(S30&gt;=3,RúbricaSeg9!$F$6,IF(S30&gt;=1,RúbricaSeg9!$G$6,RúbricaSeg9!$H$6))))))</f>
        <v/>
      </c>
      <c r="U30" s="239"/>
      <c r="V30" s="232" t="str">
        <f>IF(U30="","",IF(OR(U30&gt;5,U30&lt;0),"CALIFICACIÓN NO VÁLIDA",IF(U30&gt;=4.5,RúbricaSeg9!$D$5,IF(U30&gt;=3.8,RúbricaSeg9!$E$5,IF(U30&gt;=3,RúbricaSeg9!$F$6,IF(U30&gt;=1,RúbricaSeg9!$G$5,RúbricaSeg9!$H$5))))))</f>
        <v/>
      </c>
      <c r="W30" s="233">
        <f t="shared" si="0"/>
        <v>0</v>
      </c>
      <c r="X30" s="236"/>
      <c r="Y30" s="109"/>
    </row>
    <row r="31" spans="1:25" ht="15.75" customHeight="1">
      <c r="E31" s="109"/>
      <c r="F31" s="240" t="str">
        <f>IF(E31="","",IF(OR(E31&gt;5,E31&lt;0),"CALIFICACIÓN NO VÁLIDA",IF(E31&gt;=4.5,RúbricaSeg9!$D$5,IF(E31&gt;=3.8,RúbricaSeg9!$E$5,IF(E31&gt;=3,RúbricaSeg9!$F$5,IF(E31&gt;=1,RúbricaSeg9!$G$5,RúbricaSeg9!$H$5))))))</f>
        <v/>
      </c>
      <c r="G31" s="109"/>
      <c r="H31" s="109"/>
      <c r="I31" s="241"/>
      <c r="J31" s="241" t="str">
        <f>IF(I31="","",IF(OR(I31&gt;5,I31&lt;0),"CALIFICACIÓN NO VÁLIDA",IF(I31&gt;=4.5,RúbricaSeg9!$D$8,IF(I31&gt;=3.8,RúbricaSeg9!$E$8,IF(I31&gt;=3,RúbricaSeg9!$F$8,IF(I31&gt;=1,RúbricaSeg9!$G$8,RúbricaSeg9!$H$8))))))</f>
        <v/>
      </c>
      <c r="K31" s="109"/>
      <c r="L31" s="241" t="str">
        <f>IF(K31="","",IF(OR(K31&gt;5,K31&lt;0),"CALIFICACIÓN NO VÁLIDA",IF(K31&gt;=4.5,RúbricaSeg9!$D$9,IF(K31&gt;=3.8,RúbricaSeg9!$E$9,IF(K31&gt;=3,RúbricaSeg9!$F$9,IF(K31&gt;=1,RúbricaSeg9!$G$9,RúbricaSeg9!$H$9))))))</f>
        <v/>
      </c>
      <c r="M31" s="109"/>
      <c r="N31" s="241" t="str">
        <f>IF(M31="","",IF(OR(M31&gt;5,M31&lt;0),"CALIFICACIÓN NO VÁLIDA",IF(M31&gt;=4.5,RúbricaSeg9!$D$8,IF(M31&gt;=3.8,RúbricaSeg9!$E$8,IF(M31&gt;=3,RúbricaSeg9!$F$8,IF(M31&gt;=1,RúbricaSeg9!$G$8,RúbricaSeg9!$H$8))))))</f>
        <v/>
      </c>
      <c r="O31" s="109"/>
      <c r="P31" s="241" t="str">
        <f>IF(O31="","",IF(OR(O31&gt;5,O31&lt;0),"CALIFICACIÓN NO VÁLIDA",IF(O31&gt;=4.5,RúbricaSeg9!$D$8,IF(O31&gt;=3.8,RúbricaSeg9!$E$8,IF(O31&gt;=3,RúbricaSeg9!$F$8,IF(O31&gt;=1,RúbricaSeg9!$G$8,RúbricaSeg9!$H$8))))))</f>
        <v/>
      </c>
      <c r="Q31" s="109"/>
      <c r="R31" s="241" t="str">
        <f>IF(Q31="","",IF(OR(Q31&gt;5,Q31&lt;0),"CALIFICACIÓN NO VÁLIDA",IF(Q31&gt;=4.5,RúbricaSeg9!$D$7,IF(Q31&gt;=3.8,RúbricaSeg9!$E$7,IF(Q31&gt;=3,RúbricaSeg9!$F$7,IF(Q31&gt;=1,RúbricaSeg9!$G$7,RúbricaSeg9!$H$7))))))</f>
        <v/>
      </c>
      <c r="S31" s="109"/>
      <c r="T31" s="241" t="str">
        <f>IF(S31="","",IF(OR(S31&gt;5,S31&lt;0),"CALIFICACIÓN NO VÁLIDA",IF(S31&gt;=4.5,RúbricaSeg9!$D$6,IF(S31&gt;=3.8,RúbricaSeg9!$E$6,IF(S31&gt;=3,RúbricaSeg9!$F$6,IF(S31&gt;=1,RúbricaSeg9!$G$6,RúbricaSeg9!$H$6))))))</f>
        <v/>
      </c>
      <c r="U31" s="109"/>
      <c r="V31" s="241" t="str">
        <f>IF(U31="","",IF(OR(U31&gt;5,U31&lt;0),"CALIFICACIÓN NO VÁLIDA",IF(U31&gt;=4.5,RúbricaSeg9!$D$5,IF(U31&gt;=3.8,RúbricaSeg9!$E$5,IF(U31&gt;=3,RúbricaSeg9!$F$6,IF(U31&gt;=1,RúbricaSeg9!$G$5,RúbricaSeg9!$H$5))))))</f>
        <v/>
      </c>
      <c r="W31" s="109"/>
      <c r="X31" s="109"/>
      <c r="Y31" s="109"/>
    </row>
  </sheetData>
  <mergeCells count="27">
    <mergeCell ref="S4:T4"/>
    <mergeCell ref="U4:V4"/>
    <mergeCell ref="E4:F4"/>
    <mergeCell ref="G4:H4"/>
    <mergeCell ref="I4:J4"/>
    <mergeCell ref="K4:L4"/>
    <mergeCell ref="M4:N4"/>
    <mergeCell ref="O4:P4"/>
    <mergeCell ref="Q4:R4"/>
    <mergeCell ref="S3:T3"/>
    <mergeCell ref="U3:V3"/>
    <mergeCell ref="E3:F3"/>
    <mergeCell ref="G3:H3"/>
    <mergeCell ref="I3:J3"/>
    <mergeCell ref="K3:L3"/>
    <mergeCell ref="M3:N3"/>
    <mergeCell ref="O3:P3"/>
    <mergeCell ref="Q3:R3"/>
    <mergeCell ref="M2:N2"/>
    <mergeCell ref="O2:P2"/>
    <mergeCell ref="E1:P1"/>
    <mergeCell ref="Q1:R1"/>
    <mergeCell ref="S1:V1"/>
    <mergeCell ref="E2:F2"/>
    <mergeCell ref="G2:H2"/>
    <mergeCell ref="I2:J2"/>
    <mergeCell ref="K2:L2"/>
  </mergeCells>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outlinePr summaryBelow="0" summaryRight="0"/>
  </sheetPr>
  <dimension ref="A1:I10"/>
  <sheetViews>
    <sheetView workbookViewId="0"/>
  </sheetViews>
  <sheetFormatPr baseColWidth="10" defaultColWidth="14.44140625" defaultRowHeight="15.75" customHeight="1"/>
  <cols>
    <col min="4" max="4" width="41" customWidth="1"/>
    <col min="5" max="5" width="30.6640625" customWidth="1"/>
    <col min="6" max="6" width="29.109375" customWidth="1"/>
    <col min="7" max="7" width="25.5546875" customWidth="1"/>
    <col min="8" max="8" width="26.6640625" customWidth="1"/>
  </cols>
  <sheetData>
    <row r="1" spans="1:9" ht="15.75" customHeight="1">
      <c r="A1" s="164"/>
      <c r="B1" s="164"/>
      <c r="C1" s="164"/>
      <c r="D1" s="164"/>
      <c r="E1" s="164"/>
      <c r="F1" s="164"/>
      <c r="G1" s="164"/>
      <c r="H1" s="164"/>
      <c r="I1" s="164"/>
    </row>
    <row r="2" spans="1:9" ht="15.75" customHeight="1">
      <c r="A2" s="164"/>
      <c r="B2" s="164"/>
      <c r="C2" s="242" t="s">
        <v>286</v>
      </c>
      <c r="D2" s="242" t="s">
        <v>287</v>
      </c>
      <c r="E2" s="242" t="s">
        <v>288</v>
      </c>
      <c r="F2" s="242" t="s">
        <v>289</v>
      </c>
      <c r="G2" s="242" t="s">
        <v>290</v>
      </c>
      <c r="H2" s="242" t="s">
        <v>291</v>
      </c>
      <c r="I2" s="164"/>
    </row>
    <row r="3" spans="1:9" ht="15.75" customHeight="1">
      <c r="A3" s="164"/>
      <c r="B3" s="164"/>
      <c r="C3" s="242" t="s">
        <v>292</v>
      </c>
      <c r="D3" s="242" t="s">
        <v>293</v>
      </c>
      <c r="E3" s="242" t="s">
        <v>294</v>
      </c>
      <c r="F3" s="242" t="s">
        <v>295</v>
      </c>
      <c r="G3" s="242" t="s">
        <v>296</v>
      </c>
      <c r="H3" s="242" t="s">
        <v>297</v>
      </c>
      <c r="I3" s="164"/>
    </row>
    <row r="4" spans="1:9" ht="15.75" customHeight="1">
      <c r="A4" s="164"/>
      <c r="B4" s="164"/>
      <c r="C4" s="242" t="s">
        <v>298</v>
      </c>
      <c r="D4" s="164"/>
      <c r="E4" s="164"/>
      <c r="F4" s="164"/>
      <c r="G4" s="164"/>
      <c r="H4" s="164"/>
      <c r="I4" s="164"/>
    </row>
    <row r="5" spans="1:9" ht="15.75" customHeight="1">
      <c r="A5" s="164"/>
      <c r="B5" s="164"/>
      <c r="C5" s="242" t="s">
        <v>462</v>
      </c>
      <c r="D5" s="162" t="s">
        <v>463</v>
      </c>
      <c r="E5" s="162" t="s">
        <v>464</v>
      </c>
      <c r="F5" s="162" t="s">
        <v>465</v>
      </c>
      <c r="G5" s="162" t="s">
        <v>466</v>
      </c>
      <c r="H5" s="162" t="s">
        <v>467</v>
      </c>
      <c r="I5" s="164"/>
    </row>
    <row r="6" spans="1:9" ht="15.75" customHeight="1">
      <c r="A6" s="224"/>
      <c r="B6" s="224"/>
      <c r="C6" s="193"/>
      <c r="D6" s="226"/>
      <c r="E6" s="226"/>
      <c r="F6" s="226"/>
      <c r="G6" s="226"/>
      <c r="H6" s="226"/>
      <c r="I6" s="224"/>
    </row>
    <row r="7" spans="1:9" ht="15.75" customHeight="1">
      <c r="A7" s="224"/>
      <c r="B7" s="224"/>
      <c r="C7" s="193"/>
      <c r="D7" s="26"/>
      <c r="E7" s="193"/>
      <c r="F7" s="193"/>
      <c r="G7" s="193"/>
      <c r="H7" s="193"/>
      <c r="I7" s="224"/>
    </row>
    <row r="8" spans="1:9" ht="15.75" customHeight="1">
      <c r="A8" s="224"/>
      <c r="B8" s="224"/>
      <c r="C8" s="192"/>
      <c r="D8" s="193"/>
      <c r="E8" s="193"/>
      <c r="F8" s="193"/>
      <c r="G8" s="193"/>
      <c r="H8" s="193"/>
      <c r="I8" s="224"/>
    </row>
    <row r="9" spans="1:9" ht="15.75" customHeight="1">
      <c r="A9" s="224"/>
      <c r="B9" s="224"/>
      <c r="C9" s="26"/>
      <c r="D9" s="193"/>
      <c r="E9" s="193"/>
      <c r="F9" s="193"/>
      <c r="G9" s="193"/>
      <c r="H9" s="193"/>
      <c r="I9" s="224"/>
    </row>
    <row r="10" spans="1:9" ht="15.75" customHeight="1">
      <c r="A10" s="224"/>
      <c r="B10" s="224"/>
      <c r="C10" s="224"/>
      <c r="D10" s="224"/>
      <c r="E10" s="224"/>
      <c r="F10" s="224"/>
      <c r="G10" s="224"/>
      <c r="H10" s="224"/>
      <c r="I10" s="22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outlinePr summaryBelow="0" summaryRight="0"/>
  </sheetPr>
  <dimension ref="A1:I30"/>
  <sheetViews>
    <sheetView workbookViewId="0">
      <pane xSplit="4" ySplit="3" topLeftCell="E4" activePane="bottomRight" state="frozen"/>
      <selection pane="topRight" activeCell="E1" sqref="E1"/>
      <selection pane="bottomLeft" activeCell="A4" sqref="A4"/>
      <selection pane="bottomRight" activeCell="E4" sqref="E4"/>
    </sheetView>
  </sheetViews>
  <sheetFormatPr baseColWidth="10" defaultColWidth="14.44140625" defaultRowHeight="15.75" customHeight="1"/>
  <cols>
    <col min="1" max="1" width="5" customWidth="1"/>
    <col min="3" max="3" width="30.33203125" customWidth="1"/>
    <col min="4" max="4" width="23" customWidth="1"/>
    <col min="6" max="6" width="27" customWidth="1"/>
    <col min="8" max="8" width="24" customWidth="1"/>
  </cols>
  <sheetData>
    <row r="1" spans="1:9" ht="15.75" customHeight="1">
      <c r="A1" s="26"/>
      <c r="B1" s="26"/>
      <c r="C1" s="26"/>
      <c r="D1" s="26"/>
      <c r="E1" s="213"/>
      <c r="F1" s="213"/>
      <c r="G1" s="213"/>
      <c r="H1" s="213"/>
      <c r="I1" s="227"/>
    </row>
    <row r="2" spans="1:9" ht="15.75" customHeight="1">
      <c r="A2" s="26"/>
      <c r="B2" s="26"/>
      <c r="C2" s="26"/>
      <c r="D2" s="26"/>
      <c r="E2" s="355" t="s">
        <v>468</v>
      </c>
      <c r="F2" s="324"/>
      <c r="G2" s="355" t="s">
        <v>469</v>
      </c>
      <c r="H2" s="324"/>
      <c r="I2" s="228" t="s">
        <v>143</v>
      </c>
    </row>
    <row r="3" spans="1:9" ht="15.75" customHeight="1">
      <c r="A3" s="37" t="s">
        <v>46</v>
      </c>
      <c r="B3" s="37" t="s">
        <v>47</v>
      </c>
      <c r="C3" s="37" t="s">
        <v>48</v>
      </c>
      <c r="D3" s="37" t="s">
        <v>49</v>
      </c>
      <c r="E3" s="356">
        <v>0.5</v>
      </c>
      <c r="F3" s="324"/>
      <c r="G3" s="356">
        <v>0.5</v>
      </c>
      <c r="H3" s="324"/>
      <c r="I3" s="229">
        <f>SUM(E3:G3)</f>
        <v>1</v>
      </c>
    </row>
    <row r="4" spans="1:9" ht="15.75" customHeight="1">
      <c r="A4" s="170">
        <v>1</v>
      </c>
      <c r="B4" s="171" t="s">
        <v>305</v>
      </c>
      <c r="C4" s="171" t="s">
        <v>306</v>
      </c>
      <c r="D4" s="171" t="s">
        <v>307</v>
      </c>
      <c r="E4" s="172">
        <v>5</v>
      </c>
      <c r="F4" s="232" t="str">
        <f>IF(E4="","",IF(OR(E4&gt;5,E4&lt;0),"CALIFICACIÓN NO VÁLIDA",IF(E4&gt;=4.5,RúbricaSeg10!$D$5,IF(E4&gt;=3.8,RúbricaSeg10!$E$5,IF(E4&gt;=3,RúbricaSeg10!$F$5,IF(E4&gt;=1,RúbricaSeg10!$G$5,RúbricaSeg10!$H$5))))))</f>
        <v>Elige correctamente el algoritmo y realiza en al menos un 90% el seguimiento agregando las aristas al árbol recubridor mínimo y calculando las distancia total.</v>
      </c>
      <c r="G4" s="231">
        <v>5</v>
      </c>
      <c r="H4" s="232" t="str">
        <f>IF(G4="","",IF(OR(G4&gt;5,G4&lt;0),"CALIFICACIÓN NO VÁLIDA",IF(G4&gt;=4.5,RúbricaSeg10!$D$5,IF(G4&gt;=3.8,RúbricaSeg10!$E$5,IF(G4&gt;=3,RúbricaSeg10!$F$5,IF(G4&gt;=1,RúbricaSeg10!$G$5,RúbricaSeg10!$H$5))))))</f>
        <v>Elige correctamente el algoritmo y realiza en al menos un 90% el seguimiento agregando las aristas al árbol recubridor mínimo y calculando las distancia total.</v>
      </c>
      <c r="I4" s="233">
        <f t="shared" ref="I4:I29" si="0">SUM(E4*E$3,G4*G$3)</f>
        <v>5</v>
      </c>
    </row>
    <row r="5" spans="1:9" ht="15.75" customHeight="1">
      <c r="A5" s="170">
        <v>2</v>
      </c>
      <c r="B5" s="171" t="s">
        <v>308</v>
      </c>
      <c r="C5" s="171" t="s">
        <v>309</v>
      </c>
      <c r="D5" s="171" t="s">
        <v>310</v>
      </c>
      <c r="E5" s="172">
        <v>5</v>
      </c>
      <c r="F5" s="232" t="str">
        <f>IF(E5="","",IF(OR(E5&gt;5,E5&lt;0),"CALIFICACIÓN NO VÁLIDA",IF(E5&gt;=4.5,RúbricaSeg10!$D$5,IF(E5&gt;=3.8,RúbricaSeg10!$E$5,IF(E5&gt;=3,RúbricaSeg10!$F$5,IF(E5&gt;=1,RúbricaSeg10!$G$5,RúbricaSeg10!$H$5))))))</f>
        <v>Elige correctamente el algoritmo y realiza en al menos un 90% el seguimiento agregando las aristas al árbol recubridor mínimo y calculando las distancia total.</v>
      </c>
      <c r="G5" s="231">
        <v>5</v>
      </c>
      <c r="H5" s="232" t="str">
        <f>IF(G5="","",IF(OR(G5&gt;5,G5&lt;0),"CALIFICACIÓN NO VÁLIDA",IF(G5&gt;=4.5,RúbricaSeg10!$D$5,IF(G5&gt;=3.8,RúbricaSeg10!$E$5,IF(G5&gt;=3,RúbricaSeg10!$F$5,IF(G5&gt;=1,RúbricaSeg10!$G$5,RúbricaSeg10!$H$5))))))</f>
        <v>Elige correctamente el algoritmo y realiza en al menos un 90% el seguimiento agregando las aristas al árbol recubridor mínimo y calculando las distancia total.</v>
      </c>
      <c r="I5" s="233">
        <f t="shared" si="0"/>
        <v>5</v>
      </c>
    </row>
    <row r="6" spans="1:9" ht="15.75" customHeight="1">
      <c r="A6" s="170">
        <v>3</v>
      </c>
      <c r="B6" s="171" t="s">
        <v>311</v>
      </c>
      <c r="C6" s="171" t="s">
        <v>312</v>
      </c>
      <c r="D6" s="171" t="s">
        <v>313</v>
      </c>
      <c r="E6" s="172">
        <v>5</v>
      </c>
      <c r="F6" s="232" t="str">
        <f>IF(E6="","",IF(OR(E6&gt;5,E6&lt;0),"CALIFICACIÓN NO VÁLIDA",IF(E6&gt;=4.5,RúbricaSeg10!$D$5,IF(E6&gt;=3.8,RúbricaSeg10!$E$5,IF(E6&gt;=3,RúbricaSeg10!$F$5,IF(E6&gt;=1,RúbricaSeg10!$G$5,RúbricaSeg10!$H$5))))))</f>
        <v>Elige correctamente el algoritmo y realiza en al menos un 90% el seguimiento agregando las aristas al árbol recubridor mínimo y calculando las distancia total.</v>
      </c>
      <c r="G6" s="231">
        <v>3</v>
      </c>
      <c r="H6" s="232" t="str">
        <f>IF(G6="","",IF(OR(G6&gt;5,G6&lt;0),"CALIFICACIÓN NO VÁLIDA",IF(G6&gt;=4.5,RúbricaSeg10!$D$5,IF(G6&gt;=3.8,RúbricaSeg10!$E$5,IF(G6&gt;=3,RúbricaSeg10!$F$5,IF(G6&gt;=1,RúbricaSeg10!$G$5,RúbricaSeg10!$H$5))))))</f>
        <v>Elige correctamente el algoritmo y realiza entre el 60% y el 75% del seguimiento agregando las aristas al árbol recubridor mínimo y calculando las distancia total.</v>
      </c>
      <c r="I6" s="233">
        <f t="shared" si="0"/>
        <v>4</v>
      </c>
    </row>
    <row r="7" spans="1:9" ht="15.75" customHeight="1">
      <c r="A7" s="170">
        <v>4</v>
      </c>
      <c r="B7" s="171" t="s">
        <v>314</v>
      </c>
      <c r="C7" s="171" t="s">
        <v>315</v>
      </c>
      <c r="D7" s="171" t="s">
        <v>316</v>
      </c>
      <c r="E7" s="172">
        <v>4</v>
      </c>
      <c r="F7" s="232" t="str">
        <f>IF(E7="","",IF(OR(E7&gt;5,E7&lt;0),"CALIFICACIÓN NO VÁLIDA",IF(E7&gt;=4.5,RúbricaSeg10!$D$5,IF(E7&gt;=3.8,RúbricaSeg10!$E$5,IF(E7&gt;=3,RúbricaSeg10!$F$5,IF(E7&gt;=1,RúbricaSeg10!$G$5,RúbricaSeg10!$H$5))))))</f>
        <v>Elige correctamente el algoritmo y realiza entre el 76% y el 89% seguimiento agregando las aristas al árbol recubridor mínimo y calculando las distancia total.</v>
      </c>
      <c r="G7" s="231">
        <v>4.0999999999999996</v>
      </c>
      <c r="H7" s="232" t="str">
        <f>IF(G7="","",IF(OR(G7&gt;5,G7&lt;0),"CALIFICACIÓN NO VÁLIDA",IF(G7&gt;=4.5,RúbricaSeg10!$D$5,IF(G7&gt;=3.8,RúbricaSeg10!$E$5,IF(G7&gt;=3,RúbricaSeg10!$F$5,IF(G7&gt;=1,RúbricaSeg10!$G$5,RúbricaSeg10!$H$5))))))</f>
        <v>Elige correctamente el algoritmo y realiza entre el 76% y el 89% seguimiento agregando las aristas al árbol recubridor mínimo y calculando las distancia total.</v>
      </c>
      <c r="I7" s="233">
        <f t="shared" si="0"/>
        <v>4.05</v>
      </c>
    </row>
    <row r="8" spans="1:9" ht="15.75" customHeight="1">
      <c r="A8" s="170">
        <v>5</v>
      </c>
      <c r="B8" s="171" t="s">
        <v>317</v>
      </c>
      <c r="C8" s="171" t="s">
        <v>318</v>
      </c>
      <c r="D8" s="171" t="s">
        <v>319</v>
      </c>
      <c r="E8" s="172">
        <v>4.3</v>
      </c>
      <c r="F8" s="232" t="str">
        <f>IF(E8="","",IF(OR(E8&gt;5,E8&lt;0),"CALIFICACIÓN NO VÁLIDA",IF(E8&gt;=4.5,RúbricaSeg10!$D$5,IF(E8&gt;=3.8,RúbricaSeg10!$E$5,IF(E8&gt;=3,RúbricaSeg10!$F$5,IF(E8&gt;=1,RúbricaSeg10!$G$5,RúbricaSeg10!$H$5))))))</f>
        <v>Elige correctamente el algoritmo y realiza entre el 76% y el 89% seguimiento agregando las aristas al árbol recubridor mínimo y calculando las distancia total.</v>
      </c>
      <c r="G8" s="231">
        <v>5</v>
      </c>
      <c r="H8" s="232" t="str">
        <f>IF(G8="","",IF(OR(G8&gt;5,G8&lt;0),"CALIFICACIÓN NO VÁLIDA",IF(G8&gt;=4.5,RúbricaSeg10!$D$5,IF(G8&gt;=3.8,RúbricaSeg10!$E$5,IF(G8&gt;=3,RúbricaSeg10!$F$5,IF(G8&gt;=1,RúbricaSeg10!$G$5,RúbricaSeg10!$H$5))))))</f>
        <v>Elige correctamente el algoritmo y realiza en al menos un 90% el seguimiento agregando las aristas al árbol recubridor mínimo y calculando las distancia total.</v>
      </c>
      <c r="I8" s="233">
        <f t="shared" si="0"/>
        <v>4.6500000000000004</v>
      </c>
    </row>
    <row r="9" spans="1:9" ht="15.75" customHeight="1">
      <c r="A9" s="170">
        <v>6</v>
      </c>
      <c r="B9" s="171" t="s">
        <v>320</v>
      </c>
      <c r="C9" s="171" t="s">
        <v>321</v>
      </c>
      <c r="D9" s="171" t="s">
        <v>322</v>
      </c>
      <c r="E9" s="172">
        <v>4</v>
      </c>
      <c r="F9" s="232" t="str">
        <f>IF(E9="","",IF(OR(E9&gt;5,E9&lt;0),"CALIFICACIÓN NO VÁLIDA",IF(E9&gt;=4.5,RúbricaSeg10!$D$5,IF(E9&gt;=3.8,RúbricaSeg10!$E$5,IF(E9&gt;=3,RúbricaSeg10!$F$5,IF(E9&gt;=1,RúbricaSeg10!$G$5,RúbricaSeg10!$H$5))))))</f>
        <v>Elige correctamente el algoritmo y realiza entre el 76% y el 89% seguimiento agregando las aristas al árbol recubridor mínimo y calculando las distancia total.</v>
      </c>
      <c r="G9" s="231">
        <v>4.5</v>
      </c>
      <c r="H9" s="232" t="str">
        <f>IF(G9="","",IF(OR(G9&gt;5,G9&lt;0),"CALIFICACIÓN NO VÁLIDA",IF(G9&gt;=4.5,RúbricaSeg10!$D$5,IF(G9&gt;=3.8,RúbricaSeg10!$E$5,IF(G9&gt;=3,RúbricaSeg10!$F$5,IF(G9&gt;=1,RúbricaSeg10!$G$5,RúbricaSeg10!$H$5))))))</f>
        <v>Elige correctamente el algoritmo y realiza en al menos un 90% el seguimiento agregando las aristas al árbol recubridor mínimo y calculando las distancia total.</v>
      </c>
      <c r="I9" s="233">
        <f t="shared" si="0"/>
        <v>4.25</v>
      </c>
    </row>
    <row r="10" spans="1:9" ht="15.75" customHeight="1">
      <c r="A10" s="170">
        <v>7</v>
      </c>
      <c r="B10" s="171" t="s">
        <v>323</v>
      </c>
      <c r="C10" s="171" t="s">
        <v>324</v>
      </c>
      <c r="D10" s="171" t="s">
        <v>325</v>
      </c>
      <c r="E10" s="172">
        <v>5</v>
      </c>
      <c r="F10" s="232" t="str">
        <f>IF(E10="","",IF(OR(E10&gt;5,E10&lt;0),"CALIFICACIÓN NO VÁLIDA",IF(E10&gt;=4.5,RúbricaSeg10!$D$5,IF(E10&gt;=3.8,RúbricaSeg10!$E$5,IF(E10&gt;=3,RúbricaSeg10!$F$5,IF(E10&gt;=1,RúbricaSeg10!$G$5,RúbricaSeg10!$H$5))))))</f>
        <v>Elige correctamente el algoritmo y realiza en al menos un 90% el seguimiento agregando las aristas al árbol recubridor mínimo y calculando las distancia total.</v>
      </c>
      <c r="G10" s="231">
        <v>5</v>
      </c>
      <c r="H10" s="232" t="str">
        <f>IF(G10="","",IF(OR(G10&gt;5,G10&lt;0),"CALIFICACIÓN NO VÁLIDA",IF(G10&gt;=4.5,RúbricaSeg10!$D$5,IF(G10&gt;=3.8,RúbricaSeg10!$E$5,IF(G10&gt;=3,RúbricaSeg10!$F$5,IF(G10&gt;=1,RúbricaSeg10!$G$5,RúbricaSeg10!$H$5))))))</f>
        <v>Elige correctamente el algoritmo y realiza en al menos un 90% el seguimiento agregando las aristas al árbol recubridor mínimo y calculando las distancia total.</v>
      </c>
      <c r="I10" s="233">
        <f t="shared" si="0"/>
        <v>5</v>
      </c>
    </row>
    <row r="11" spans="1:9" ht="15.75" customHeight="1">
      <c r="A11" s="170">
        <v>8</v>
      </c>
      <c r="B11" s="171" t="s">
        <v>326</v>
      </c>
      <c r="C11" s="171" t="s">
        <v>327</v>
      </c>
      <c r="D11" s="171" t="s">
        <v>328</v>
      </c>
      <c r="E11" s="172">
        <v>5</v>
      </c>
      <c r="F11" s="232" t="str">
        <f>IF(E11="","",IF(OR(E11&gt;5,E11&lt;0),"CALIFICACIÓN NO VÁLIDA",IF(E11&gt;=4.5,RúbricaSeg10!$D$5,IF(E11&gt;=3.8,RúbricaSeg10!$E$5,IF(E11&gt;=3,RúbricaSeg10!$F$5,IF(E11&gt;=1,RúbricaSeg10!$G$5,RúbricaSeg10!$H$5))))))</f>
        <v>Elige correctamente el algoritmo y realiza en al menos un 90% el seguimiento agregando las aristas al árbol recubridor mínimo y calculando las distancia total.</v>
      </c>
      <c r="G11" s="231">
        <v>5</v>
      </c>
      <c r="H11" s="232" t="str">
        <f>IF(G11="","",IF(OR(G11&gt;5,G11&lt;0),"CALIFICACIÓN NO VÁLIDA",IF(G11&gt;=4.5,RúbricaSeg10!$D$5,IF(G11&gt;=3.8,RúbricaSeg10!$E$5,IF(G11&gt;=3,RúbricaSeg10!$F$5,IF(G11&gt;=1,RúbricaSeg10!$G$5,RúbricaSeg10!$H$5))))))</f>
        <v>Elige correctamente el algoritmo y realiza en al menos un 90% el seguimiento agregando las aristas al árbol recubridor mínimo y calculando las distancia total.</v>
      </c>
      <c r="I11" s="233">
        <f t="shared" si="0"/>
        <v>5</v>
      </c>
    </row>
    <row r="12" spans="1:9" ht="15.75" customHeight="1">
      <c r="A12" s="170">
        <v>9</v>
      </c>
      <c r="B12" s="171" t="s">
        <v>329</v>
      </c>
      <c r="C12" s="171" t="s">
        <v>330</v>
      </c>
      <c r="D12" s="171" t="s">
        <v>331</v>
      </c>
      <c r="E12" s="172">
        <v>3.3</v>
      </c>
      <c r="F12" s="232" t="str">
        <f>IF(E12="","",IF(OR(E12&gt;5,E12&lt;0),"CALIFICACIÓN NO VÁLIDA",IF(E12&gt;=4.5,RúbricaSeg10!$D$5,IF(E12&gt;=3.8,RúbricaSeg10!$E$5,IF(E12&gt;=3,RúbricaSeg10!$F$5,IF(E12&gt;=1,RúbricaSeg10!$G$5,RúbricaSeg10!$H$5))))))</f>
        <v>Elige correctamente el algoritmo y realiza entre el 60% y el 75% del seguimiento agregando las aristas al árbol recubridor mínimo y calculando las distancia total.</v>
      </c>
      <c r="G12" s="231">
        <v>0</v>
      </c>
      <c r="H12" s="232" t="str">
        <f>IF(G12="","",IF(OR(G12&gt;5,G12&lt;0),"CALIFICACIÓN NO VÁLIDA",IF(G12&gt;=4.5,RúbricaSeg10!$D$5,IF(G12&gt;=3.8,RúbricaSeg10!$E$5,IF(G12&gt;=3,RúbricaSeg10!$F$5,IF(G12&gt;=1,RúbricaSeg10!$G$5,RúbricaSeg10!$H$5))))))</f>
        <v>Elige correctamente el algoritmo y realiza en un 25% o menos el seguimiento agregando las aristas al árbol recubridor mínimo y calculando las distancia total.</v>
      </c>
      <c r="I12" s="233">
        <f t="shared" si="0"/>
        <v>1.65</v>
      </c>
    </row>
    <row r="13" spans="1:9" ht="15.75" customHeight="1">
      <c r="A13" s="170">
        <v>10</v>
      </c>
      <c r="B13" s="171" t="s">
        <v>25</v>
      </c>
      <c r="C13" s="171" t="s">
        <v>332</v>
      </c>
      <c r="D13" s="171" t="s">
        <v>333</v>
      </c>
      <c r="E13" s="243"/>
      <c r="F13" s="232" t="str">
        <f>IF(E13="","",IF(OR(E13&gt;5,E13&lt;0),"CALIFICACIÓN NO VÁLIDA",IF(E13&gt;=4.5,RúbricaSeg10!$D$5,IF(E13&gt;=3.8,RúbricaSeg10!$E$5,IF(E13&gt;=3,RúbricaSeg10!$F$5,IF(E13&gt;=1,RúbricaSeg10!$G$5,RúbricaSeg10!$H$5))))))</f>
        <v/>
      </c>
      <c r="G13" s="235"/>
      <c r="H13" s="232" t="str">
        <f>IF(G13="","",IF(OR(G13&gt;5,G13&lt;0),"CALIFICACIÓN NO VÁLIDA",IF(G13&gt;=4.5,RúbricaSeg10!$D$5,IF(G13&gt;=3.8,RúbricaSeg10!$E$5,IF(G13&gt;=3,RúbricaSeg10!$F$5,IF(G13&gt;=1,RúbricaSeg10!$G$5,RúbricaSeg10!$H$5))))))</f>
        <v/>
      </c>
      <c r="I13" s="233">
        <f t="shared" si="0"/>
        <v>0</v>
      </c>
    </row>
    <row r="14" spans="1:9" ht="15.75" customHeight="1">
      <c r="A14" s="170">
        <v>11</v>
      </c>
      <c r="B14" s="171" t="s">
        <v>334</v>
      </c>
      <c r="C14" s="171" t="s">
        <v>335</v>
      </c>
      <c r="D14" s="171" t="s">
        <v>336</v>
      </c>
      <c r="E14" s="172">
        <v>2</v>
      </c>
      <c r="F14" s="232" t="str">
        <f>IF(E14="","",IF(OR(E14&gt;5,E14&lt;0),"CALIFICACIÓN NO VÁLIDA",IF(E14&gt;=4.5,RúbricaSeg10!$D$5,IF(E14&gt;=3.8,RúbricaSeg10!$E$5,IF(E14&gt;=3,RúbricaSeg10!$F$5,IF(E14&gt;=1,RúbricaSeg10!$G$5,RúbricaSeg10!$H$5))))))</f>
        <v>Elige correctamente el algoritmo y realiza entre el 26% y 59% del seguimiento agregando las aristas al árbol recubridor mínimo y calculando las distancia total.</v>
      </c>
      <c r="G14" s="231">
        <v>4</v>
      </c>
      <c r="H14" s="232" t="str">
        <f>IF(G14="","",IF(OR(G14&gt;5,G14&lt;0),"CALIFICACIÓN NO VÁLIDA",IF(G14&gt;=4.5,RúbricaSeg10!$D$5,IF(G14&gt;=3.8,RúbricaSeg10!$E$5,IF(G14&gt;=3,RúbricaSeg10!$F$5,IF(G14&gt;=1,RúbricaSeg10!$G$5,RúbricaSeg10!$H$5))))))</f>
        <v>Elige correctamente el algoritmo y realiza entre el 76% y el 89% seguimiento agregando las aristas al árbol recubridor mínimo y calculando las distancia total.</v>
      </c>
      <c r="I14" s="233">
        <f t="shared" si="0"/>
        <v>3</v>
      </c>
    </row>
    <row r="15" spans="1:9" ht="15.75" customHeight="1">
      <c r="A15" s="170">
        <v>12</v>
      </c>
      <c r="B15" s="171" t="s">
        <v>337</v>
      </c>
      <c r="C15" s="171" t="s">
        <v>338</v>
      </c>
      <c r="D15" s="171" t="s">
        <v>339</v>
      </c>
      <c r="E15" s="172">
        <v>5</v>
      </c>
      <c r="F15" s="232" t="str">
        <f>IF(E15="","",IF(OR(E15&gt;5,E15&lt;0),"CALIFICACIÓN NO VÁLIDA",IF(E15&gt;=4.5,RúbricaSeg10!$D$5,IF(E15&gt;=3.8,RúbricaSeg10!$E$5,IF(E15&gt;=3,RúbricaSeg10!$F$5,IF(E15&gt;=1,RúbricaSeg10!$G$5,RúbricaSeg10!$H$5))))))</f>
        <v>Elige correctamente el algoritmo y realiza en al menos un 90% el seguimiento agregando las aristas al árbol recubridor mínimo y calculando las distancia total.</v>
      </c>
      <c r="G15" s="231">
        <v>5</v>
      </c>
      <c r="H15" s="232" t="str">
        <f>IF(G15="","",IF(OR(G15&gt;5,G15&lt;0),"CALIFICACIÓN NO VÁLIDA",IF(G15&gt;=4.5,RúbricaSeg10!$D$5,IF(G15&gt;=3.8,RúbricaSeg10!$E$5,IF(G15&gt;=3,RúbricaSeg10!$F$5,IF(G15&gt;=1,RúbricaSeg10!$G$5,RúbricaSeg10!$H$5))))))</f>
        <v>Elige correctamente el algoritmo y realiza en al menos un 90% el seguimiento agregando las aristas al árbol recubridor mínimo y calculando las distancia total.</v>
      </c>
      <c r="I15" s="233">
        <f t="shared" si="0"/>
        <v>5</v>
      </c>
    </row>
    <row r="16" spans="1:9" ht="15.75" customHeight="1">
      <c r="A16" s="170">
        <v>13</v>
      </c>
      <c r="B16" s="171" t="s">
        <v>340</v>
      </c>
      <c r="C16" s="171" t="s">
        <v>341</v>
      </c>
      <c r="D16" s="171" t="s">
        <v>342</v>
      </c>
      <c r="E16" s="172">
        <v>5</v>
      </c>
      <c r="F16" s="232" t="str">
        <f>IF(E16="","",IF(OR(E16&gt;5,E16&lt;0),"CALIFICACIÓN NO VÁLIDA",IF(E16&gt;=4.5,RúbricaSeg10!$D$5,IF(E16&gt;=3.8,RúbricaSeg10!$E$5,IF(E16&gt;=3,RúbricaSeg10!$F$5,IF(E16&gt;=1,RúbricaSeg10!$G$5,RúbricaSeg10!$H$5))))))</f>
        <v>Elige correctamente el algoritmo y realiza en al menos un 90% el seguimiento agregando las aristas al árbol recubridor mínimo y calculando las distancia total.</v>
      </c>
      <c r="G16" s="231">
        <v>4.0999999999999996</v>
      </c>
      <c r="H16" s="232" t="str">
        <f>IF(G16="","",IF(OR(G16&gt;5,G16&lt;0),"CALIFICACIÓN NO VÁLIDA",IF(G16&gt;=4.5,RúbricaSeg10!$D$5,IF(G16&gt;=3.8,RúbricaSeg10!$E$5,IF(G16&gt;=3,RúbricaSeg10!$F$5,IF(G16&gt;=1,RúbricaSeg10!$G$5,RúbricaSeg10!$H$5))))))</f>
        <v>Elige correctamente el algoritmo y realiza entre el 76% y el 89% seguimiento agregando las aristas al árbol recubridor mínimo y calculando las distancia total.</v>
      </c>
      <c r="I16" s="233">
        <f t="shared" si="0"/>
        <v>4.55</v>
      </c>
    </row>
    <row r="17" spans="1:9" ht="15.75" customHeight="1">
      <c r="A17" s="170">
        <v>14</v>
      </c>
      <c r="B17" s="171" t="s">
        <v>343</v>
      </c>
      <c r="C17" s="171" t="s">
        <v>344</v>
      </c>
      <c r="D17" s="171" t="s">
        <v>345</v>
      </c>
      <c r="E17" s="172">
        <v>5</v>
      </c>
      <c r="F17" s="232" t="str">
        <f>IF(E17="","",IF(OR(E17&gt;5,E17&lt;0),"CALIFICACIÓN NO VÁLIDA",IF(E17&gt;=4.5,RúbricaSeg10!$D$5,IF(E17&gt;=3.8,RúbricaSeg10!$E$5,IF(E17&gt;=3,RúbricaSeg10!$F$5,IF(E17&gt;=1,RúbricaSeg10!$G$5,RúbricaSeg10!$H$5))))))</f>
        <v>Elige correctamente el algoritmo y realiza en al menos un 90% el seguimiento agregando las aristas al árbol recubridor mínimo y calculando las distancia total.</v>
      </c>
      <c r="G17" s="231">
        <v>5</v>
      </c>
      <c r="H17" s="232" t="str">
        <f>IF(G17="","",IF(OR(G17&gt;5,G17&lt;0),"CALIFICACIÓN NO VÁLIDA",IF(G17&gt;=4.5,RúbricaSeg10!$D$5,IF(G17&gt;=3.8,RúbricaSeg10!$E$5,IF(G17&gt;=3,RúbricaSeg10!$F$5,IF(G17&gt;=1,RúbricaSeg10!$G$5,RúbricaSeg10!$H$5))))))</f>
        <v>Elige correctamente el algoritmo y realiza en al menos un 90% el seguimiento agregando las aristas al árbol recubridor mínimo y calculando las distancia total.</v>
      </c>
      <c r="I17" s="233">
        <f t="shared" si="0"/>
        <v>5</v>
      </c>
    </row>
    <row r="18" spans="1:9" ht="15.75" customHeight="1">
      <c r="A18" s="170">
        <v>15</v>
      </c>
      <c r="B18" s="171" t="s">
        <v>34</v>
      </c>
      <c r="C18" s="171" t="s">
        <v>346</v>
      </c>
      <c r="D18" s="171" t="s">
        <v>347</v>
      </c>
      <c r="E18" s="172">
        <v>5</v>
      </c>
      <c r="F18" s="232" t="str">
        <f>IF(E18="","",IF(OR(E18&gt;5,E18&lt;0),"CALIFICACIÓN NO VÁLIDA",IF(E18&gt;=4.5,RúbricaSeg10!$D$5,IF(E18&gt;=3.8,RúbricaSeg10!$E$5,IF(E18&gt;=3,RúbricaSeg10!$F$5,IF(E18&gt;=1,RúbricaSeg10!$G$5,RúbricaSeg10!$H$5))))))</f>
        <v>Elige correctamente el algoritmo y realiza en al menos un 90% el seguimiento agregando las aristas al árbol recubridor mínimo y calculando las distancia total.</v>
      </c>
      <c r="G18" s="231">
        <v>4.7</v>
      </c>
      <c r="H18" s="232" t="str">
        <f>IF(G18="","",IF(OR(G18&gt;5,G18&lt;0),"CALIFICACIÓN NO VÁLIDA",IF(G18&gt;=4.5,RúbricaSeg10!$D$5,IF(G18&gt;=3.8,RúbricaSeg10!$E$5,IF(G18&gt;=3,RúbricaSeg10!$F$5,IF(G18&gt;=1,RúbricaSeg10!$G$5,RúbricaSeg10!$H$5))))))</f>
        <v>Elige correctamente el algoritmo y realiza en al menos un 90% el seguimiento agregando las aristas al árbol recubridor mínimo y calculando las distancia total.</v>
      </c>
      <c r="I18" s="233">
        <f t="shared" si="0"/>
        <v>4.8499999999999996</v>
      </c>
    </row>
    <row r="19" spans="1:9" ht="15.75" customHeight="1">
      <c r="A19" s="170">
        <v>16</v>
      </c>
      <c r="B19" s="171" t="s">
        <v>348</v>
      </c>
      <c r="C19" s="171" t="s">
        <v>349</v>
      </c>
      <c r="D19" s="171" t="s">
        <v>350</v>
      </c>
      <c r="E19" s="172">
        <v>4</v>
      </c>
      <c r="F19" s="232" t="str">
        <f>IF(E19="","",IF(OR(E19&gt;5,E19&lt;0),"CALIFICACIÓN NO VÁLIDA",IF(E19&gt;=4.5,RúbricaSeg10!$D$5,IF(E19&gt;=3.8,RúbricaSeg10!$E$5,IF(E19&gt;=3,RúbricaSeg10!$F$5,IF(E19&gt;=1,RúbricaSeg10!$G$5,RúbricaSeg10!$H$5))))))</f>
        <v>Elige correctamente el algoritmo y realiza entre el 76% y el 89% seguimiento agregando las aristas al árbol recubridor mínimo y calculando las distancia total.</v>
      </c>
      <c r="G19" s="231">
        <v>2.5</v>
      </c>
      <c r="H19" s="232" t="str">
        <f>IF(G19="","",IF(OR(G19&gt;5,G19&lt;0),"CALIFICACIÓN NO VÁLIDA",IF(G19&gt;=4.5,RúbricaSeg10!$D$5,IF(G19&gt;=3.8,RúbricaSeg10!$E$5,IF(G19&gt;=3,RúbricaSeg10!$F$5,IF(G19&gt;=1,RúbricaSeg10!$G$5,RúbricaSeg10!$H$5))))))</f>
        <v>Elige correctamente el algoritmo y realiza entre el 26% y 59% del seguimiento agregando las aristas al árbol recubridor mínimo y calculando las distancia total.</v>
      </c>
      <c r="I19" s="233">
        <f t="shared" si="0"/>
        <v>3.25</v>
      </c>
    </row>
    <row r="20" spans="1:9" ht="15.75" customHeight="1">
      <c r="A20" s="170">
        <v>17</v>
      </c>
      <c r="B20" s="171" t="s">
        <v>351</v>
      </c>
      <c r="C20" s="171" t="s">
        <v>352</v>
      </c>
      <c r="D20" s="171" t="s">
        <v>342</v>
      </c>
      <c r="E20" s="172">
        <v>5</v>
      </c>
      <c r="F20" s="232" t="str">
        <f>IF(E20="","",IF(OR(E20&gt;5,E20&lt;0),"CALIFICACIÓN NO VÁLIDA",IF(E20&gt;=4.5,RúbricaSeg10!$D$5,IF(E20&gt;=3.8,RúbricaSeg10!$E$5,IF(E20&gt;=3,RúbricaSeg10!$F$5,IF(E20&gt;=1,RúbricaSeg10!$G$5,RúbricaSeg10!$H$5))))))</f>
        <v>Elige correctamente el algoritmo y realiza en al menos un 90% el seguimiento agregando las aristas al árbol recubridor mínimo y calculando las distancia total.</v>
      </c>
      <c r="G20" s="231">
        <v>5</v>
      </c>
      <c r="H20" s="232" t="str">
        <f>IF(G20="","",IF(OR(G20&gt;5,G20&lt;0),"CALIFICACIÓN NO VÁLIDA",IF(G20&gt;=4.5,RúbricaSeg10!$D$5,IF(G20&gt;=3.8,RúbricaSeg10!$E$5,IF(G20&gt;=3,RúbricaSeg10!$F$5,IF(G20&gt;=1,RúbricaSeg10!$G$5,RúbricaSeg10!$H$5))))))</f>
        <v>Elige correctamente el algoritmo y realiza en al menos un 90% el seguimiento agregando las aristas al árbol recubridor mínimo y calculando las distancia total.</v>
      </c>
      <c r="I20" s="233">
        <f t="shared" si="0"/>
        <v>5</v>
      </c>
    </row>
    <row r="21" spans="1:9" ht="15.75" customHeight="1">
      <c r="A21" s="170">
        <v>18</v>
      </c>
      <c r="B21" s="171" t="s">
        <v>353</v>
      </c>
      <c r="C21" s="171" t="s">
        <v>354</v>
      </c>
      <c r="D21" s="171" t="s">
        <v>342</v>
      </c>
      <c r="E21" s="172">
        <v>5</v>
      </c>
      <c r="F21" s="232" t="str">
        <f>IF(E21="","",IF(OR(E21&gt;5,E21&lt;0),"CALIFICACIÓN NO VÁLIDA",IF(E21&gt;=4.5,RúbricaSeg10!$D$5,IF(E21&gt;=3.8,RúbricaSeg10!$E$5,IF(E21&gt;=3,RúbricaSeg10!$F$5,IF(E21&gt;=1,RúbricaSeg10!$G$5,RúbricaSeg10!$H$5))))))</f>
        <v>Elige correctamente el algoritmo y realiza en al menos un 90% el seguimiento agregando las aristas al árbol recubridor mínimo y calculando las distancia total.</v>
      </c>
      <c r="G21" s="231">
        <v>3.7</v>
      </c>
      <c r="H21" s="232" t="str">
        <f>IF(G21="","",IF(OR(G21&gt;5,G21&lt;0),"CALIFICACIÓN NO VÁLIDA",IF(G21&gt;=4.5,RúbricaSeg10!$D$5,IF(G21&gt;=3.8,RúbricaSeg10!$E$5,IF(G21&gt;=3,RúbricaSeg10!$F$5,IF(G21&gt;=1,RúbricaSeg10!$G$5,RúbricaSeg10!$H$5))))))</f>
        <v>Elige correctamente el algoritmo y realiza entre el 60% y el 75% del seguimiento agregando las aristas al árbol recubridor mínimo y calculando las distancia total.</v>
      </c>
      <c r="I21" s="233">
        <f t="shared" si="0"/>
        <v>4.3499999999999996</v>
      </c>
    </row>
    <row r="22" spans="1:9" ht="15.75" customHeight="1">
      <c r="A22" s="170">
        <v>19</v>
      </c>
      <c r="B22" s="171" t="s">
        <v>355</v>
      </c>
      <c r="C22" s="171" t="s">
        <v>356</v>
      </c>
      <c r="D22" s="171" t="s">
        <v>56</v>
      </c>
      <c r="E22" s="172">
        <v>4.7</v>
      </c>
      <c r="F22" s="232" t="str">
        <f>IF(E22="","",IF(OR(E22&gt;5,E22&lt;0),"CALIFICACIÓN NO VÁLIDA",IF(E22&gt;=4.5,RúbricaSeg10!$D$5,IF(E22&gt;=3.8,RúbricaSeg10!$E$5,IF(E22&gt;=3,RúbricaSeg10!$F$5,IF(E22&gt;=1,RúbricaSeg10!$G$5,RúbricaSeg10!$H$5))))))</f>
        <v>Elige correctamente el algoritmo y realiza en al menos un 90% el seguimiento agregando las aristas al árbol recubridor mínimo y calculando las distancia total.</v>
      </c>
      <c r="G22" s="231">
        <v>4</v>
      </c>
      <c r="H22" s="232" t="str">
        <f>IF(G22="","",IF(OR(G22&gt;5,G22&lt;0),"CALIFICACIÓN NO VÁLIDA",IF(G22&gt;=4.5,RúbricaSeg10!$D$5,IF(G22&gt;=3.8,RúbricaSeg10!$E$5,IF(G22&gt;=3,RúbricaSeg10!$F$5,IF(G22&gt;=1,RúbricaSeg10!$G$5,RúbricaSeg10!$H$5))))))</f>
        <v>Elige correctamente el algoritmo y realiza entre el 76% y el 89% seguimiento agregando las aristas al árbol recubridor mínimo y calculando las distancia total.</v>
      </c>
      <c r="I22" s="233">
        <f t="shared" si="0"/>
        <v>4.3499999999999996</v>
      </c>
    </row>
    <row r="23" spans="1:9" ht="15.75" customHeight="1">
      <c r="A23" s="170">
        <v>20</v>
      </c>
      <c r="B23" s="171" t="s">
        <v>357</v>
      </c>
      <c r="C23" s="171" t="s">
        <v>358</v>
      </c>
      <c r="D23" s="171" t="s">
        <v>359</v>
      </c>
      <c r="E23" s="172">
        <v>1</v>
      </c>
      <c r="F23" s="232" t="str">
        <f>IF(E23="","",IF(OR(E23&gt;5,E23&lt;0),"CALIFICACIÓN NO VÁLIDA",IF(E23&gt;=4.5,RúbricaSeg10!$D$5,IF(E23&gt;=3.8,RúbricaSeg10!$E$5,IF(E23&gt;=3,RúbricaSeg10!$F$5,IF(E23&gt;=1,RúbricaSeg10!$G$5,RúbricaSeg10!$H$5))))))</f>
        <v>Elige correctamente el algoritmo y realiza entre el 26% y 59% del seguimiento agregando las aristas al árbol recubridor mínimo y calculando las distancia total.</v>
      </c>
      <c r="G23" s="231">
        <v>2</v>
      </c>
      <c r="H23" s="232" t="str">
        <f>IF(G23="","",IF(OR(G23&gt;5,G23&lt;0),"CALIFICACIÓN NO VÁLIDA",IF(G23&gt;=4.5,RúbricaSeg10!$D$5,IF(G23&gt;=3.8,RúbricaSeg10!$E$5,IF(G23&gt;=3,RúbricaSeg10!$F$5,IF(G23&gt;=1,RúbricaSeg10!$G$5,RúbricaSeg10!$H$5))))))</f>
        <v>Elige correctamente el algoritmo y realiza entre el 26% y 59% del seguimiento agregando las aristas al árbol recubridor mínimo y calculando las distancia total.</v>
      </c>
      <c r="I23" s="233">
        <f t="shared" si="0"/>
        <v>1.5</v>
      </c>
    </row>
    <row r="24" spans="1:9" ht="15.75" customHeight="1">
      <c r="A24" s="170">
        <v>21</v>
      </c>
      <c r="B24" s="171" t="s">
        <v>360</v>
      </c>
      <c r="C24" s="171" t="s">
        <v>361</v>
      </c>
      <c r="D24" s="171" t="s">
        <v>362</v>
      </c>
      <c r="E24" s="172">
        <v>4.5</v>
      </c>
      <c r="F24" s="232" t="str">
        <f>IF(E24="","",IF(OR(E24&gt;5,E24&lt;0),"CALIFICACIÓN NO VÁLIDA",IF(E24&gt;=4.5,RúbricaSeg10!$D$5,IF(E24&gt;=3.8,RúbricaSeg10!$E$5,IF(E24&gt;=3,RúbricaSeg10!$F$5,IF(E24&gt;=1,RúbricaSeg10!$G$5,RúbricaSeg10!$H$5))))))</f>
        <v>Elige correctamente el algoritmo y realiza en al menos un 90% el seguimiento agregando las aristas al árbol recubridor mínimo y calculando las distancia total.</v>
      </c>
      <c r="G24" s="231">
        <v>5</v>
      </c>
      <c r="H24" s="232" t="str">
        <f>IF(G24="","",IF(OR(G24&gt;5,G24&lt;0),"CALIFICACIÓN NO VÁLIDA",IF(G24&gt;=4.5,RúbricaSeg10!$D$5,IF(G24&gt;=3.8,RúbricaSeg10!$E$5,IF(G24&gt;=3,RúbricaSeg10!$F$5,IF(G24&gt;=1,RúbricaSeg10!$G$5,RúbricaSeg10!$H$5))))))</f>
        <v>Elige correctamente el algoritmo y realiza en al menos un 90% el seguimiento agregando las aristas al árbol recubridor mínimo y calculando las distancia total.</v>
      </c>
      <c r="I24" s="233">
        <f t="shared" si="0"/>
        <v>4.75</v>
      </c>
    </row>
    <row r="25" spans="1:9" ht="15.75" customHeight="1">
      <c r="A25" s="170">
        <v>22</v>
      </c>
      <c r="B25" s="171" t="s">
        <v>363</v>
      </c>
      <c r="C25" s="171" t="s">
        <v>364</v>
      </c>
      <c r="D25" s="171" t="s">
        <v>117</v>
      </c>
      <c r="E25" s="172">
        <v>5</v>
      </c>
      <c r="F25" s="232" t="str">
        <f>IF(E25="","",IF(OR(E25&gt;5,E25&lt;0),"CALIFICACIÓN NO VÁLIDA",IF(E25&gt;=4.5,RúbricaSeg10!$D$5,IF(E25&gt;=3.8,RúbricaSeg10!$E$5,IF(E25&gt;=3,RúbricaSeg10!$F$5,IF(E25&gt;=1,RúbricaSeg10!$G$5,RúbricaSeg10!$H$5))))))</f>
        <v>Elige correctamente el algoritmo y realiza en al menos un 90% el seguimiento agregando las aristas al árbol recubridor mínimo y calculando las distancia total.</v>
      </c>
      <c r="G25" s="231">
        <v>4.7</v>
      </c>
      <c r="H25" s="232" t="str">
        <f>IF(G25="","",IF(OR(G25&gt;5,G25&lt;0),"CALIFICACIÓN NO VÁLIDA",IF(G25&gt;=4.5,RúbricaSeg10!$D$5,IF(G25&gt;=3.8,RúbricaSeg10!$E$5,IF(G25&gt;=3,RúbricaSeg10!$F$5,IF(G25&gt;=1,RúbricaSeg10!$G$5,RúbricaSeg10!$H$5))))))</f>
        <v>Elige correctamente el algoritmo y realiza en al menos un 90% el seguimiento agregando las aristas al árbol recubridor mínimo y calculando las distancia total.</v>
      </c>
      <c r="I25" s="233">
        <f t="shared" si="0"/>
        <v>4.8499999999999996</v>
      </c>
    </row>
    <row r="26" spans="1:9" ht="15.75" customHeight="1">
      <c r="A26" s="170">
        <v>23</v>
      </c>
      <c r="B26" s="171" t="s">
        <v>365</v>
      </c>
      <c r="C26" s="171" t="s">
        <v>366</v>
      </c>
      <c r="D26" s="171" t="s">
        <v>65</v>
      </c>
      <c r="E26" s="172">
        <v>5</v>
      </c>
      <c r="F26" s="232" t="str">
        <f>IF(E26="","",IF(OR(E26&gt;5,E26&lt;0),"CALIFICACIÓN NO VÁLIDA",IF(E26&gt;=4.5,RúbricaSeg10!$D$5,IF(E26&gt;=3.8,RúbricaSeg10!$E$5,IF(E26&gt;=3,RúbricaSeg10!$F$5,IF(E26&gt;=1,RúbricaSeg10!$G$5,RúbricaSeg10!$H$5))))))</f>
        <v>Elige correctamente el algoritmo y realiza en al menos un 90% el seguimiento agregando las aristas al árbol recubridor mínimo y calculando las distancia total.</v>
      </c>
      <c r="G26" s="231">
        <v>5</v>
      </c>
      <c r="H26" s="232" t="str">
        <f>IF(G26="","",IF(OR(G26&gt;5,G26&lt;0),"CALIFICACIÓN NO VÁLIDA",IF(G26&gt;=4.5,RúbricaSeg10!$D$5,IF(G26&gt;=3.8,RúbricaSeg10!$E$5,IF(G26&gt;=3,RúbricaSeg10!$F$5,IF(G26&gt;=1,RúbricaSeg10!$G$5,RúbricaSeg10!$H$5))))))</f>
        <v>Elige correctamente el algoritmo y realiza en al menos un 90% el seguimiento agregando las aristas al árbol recubridor mínimo y calculando las distancia total.</v>
      </c>
      <c r="I26" s="233">
        <f t="shared" si="0"/>
        <v>5</v>
      </c>
    </row>
    <row r="27" spans="1:9" ht="15.75" customHeight="1">
      <c r="A27" s="170">
        <v>24</v>
      </c>
      <c r="B27" s="171" t="s">
        <v>367</v>
      </c>
      <c r="C27" s="171" t="s">
        <v>368</v>
      </c>
      <c r="D27" s="171" t="s">
        <v>369</v>
      </c>
      <c r="E27" s="172">
        <v>5</v>
      </c>
      <c r="F27" s="232" t="str">
        <f>IF(E27="","",IF(OR(E27&gt;5,E27&lt;0),"CALIFICACIÓN NO VÁLIDA",IF(E27&gt;=4.5,RúbricaSeg10!$D$5,IF(E27&gt;=3.8,RúbricaSeg10!$E$5,IF(E27&gt;=3,RúbricaSeg10!$F$5,IF(E27&gt;=1,RúbricaSeg10!$G$5,RúbricaSeg10!$H$5))))))</f>
        <v>Elige correctamente el algoritmo y realiza en al menos un 90% el seguimiento agregando las aristas al árbol recubridor mínimo y calculando las distancia total.</v>
      </c>
      <c r="G27" s="231">
        <v>5</v>
      </c>
      <c r="H27" s="232" t="str">
        <f>IF(G27="","",IF(OR(G27&gt;5,G27&lt;0),"CALIFICACIÓN NO VÁLIDA",IF(G27&gt;=4.5,RúbricaSeg10!$D$5,IF(G27&gt;=3.8,RúbricaSeg10!$E$5,IF(G27&gt;=3,RúbricaSeg10!$F$5,IF(G27&gt;=1,RúbricaSeg10!$G$5,RúbricaSeg10!$H$5))))))</f>
        <v>Elige correctamente el algoritmo y realiza en al menos un 90% el seguimiento agregando las aristas al árbol recubridor mínimo y calculando las distancia total.</v>
      </c>
      <c r="I27" s="233">
        <f t="shared" si="0"/>
        <v>5</v>
      </c>
    </row>
    <row r="28" spans="1:9" ht="15.75" customHeight="1">
      <c r="A28" s="170">
        <v>25</v>
      </c>
      <c r="B28" s="171" t="s">
        <v>370</v>
      </c>
      <c r="C28" s="171" t="s">
        <v>371</v>
      </c>
      <c r="D28" s="171" t="s">
        <v>372</v>
      </c>
      <c r="E28" s="172">
        <v>2</v>
      </c>
      <c r="F28" s="232" t="str">
        <f>IF(E28="","",IF(OR(E28&gt;5,E28&lt;0),"CALIFICACIÓN NO VÁLIDA",IF(E28&gt;=4.5,RúbricaSeg10!$D$5,IF(E28&gt;=3.8,RúbricaSeg10!$E$5,IF(E28&gt;=3,RúbricaSeg10!$F$5,IF(E28&gt;=1,RúbricaSeg10!$G$5,RúbricaSeg10!$H$5))))))</f>
        <v>Elige correctamente el algoritmo y realiza entre el 26% y 59% del seguimiento agregando las aristas al árbol recubridor mínimo y calculando las distancia total.</v>
      </c>
      <c r="G28" s="231">
        <v>0</v>
      </c>
      <c r="H28" s="232" t="str">
        <f>IF(G28="","",IF(OR(G28&gt;5,G28&lt;0),"CALIFICACIÓN NO VÁLIDA",IF(G28&gt;=4.5,RúbricaSeg10!$D$5,IF(G28&gt;=3.8,RúbricaSeg10!$E$5,IF(G28&gt;=3,RúbricaSeg10!$F$5,IF(G28&gt;=1,RúbricaSeg10!$G$5,RúbricaSeg10!$H$5))))))</f>
        <v>Elige correctamente el algoritmo y realiza en un 25% o menos el seguimiento agregando las aristas al árbol recubridor mínimo y calculando las distancia total.</v>
      </c>
      <c r="I28" s="233">
        <f t="shared" si="0"/>
        <v>1</v>
      </c>
    </row>
    <row r="29" spans="1:9" ht="15.75" customHeight="1">
      <c r="A29" s="170">
        <v>26</v>
      </c>
      <c r="B29" s="171" t="s">
        <v>373</v>
      </c>
      <c r="C29" s="171" t="s">
        <v>374</v>
      </c>
      <c r="D29" s="171" t="s">
        <v>310</v>
      </c>
      <c r="E29" s="244">
        <v>5</v>
      </c>
      <c r="F29" s="232" t="str">
        <f>IF(E29="","",IF(OR(E29&gt;5,E29&lt;0),"CALIFICACIÓN NO VÁLIDA",IF(E29&gt;=4.5,RúbricaSeg10!$D$5,IF(E29&gt;=3.8,RúbricaSeg10!$E$5,IF(E29&gt;=3,RúbricaSeg10!$F$5,IF(E29&gt;=1,RúbricaSeg10!$G$5,RúbricaSeg10!$H$5))))))</f>
        <v>Elige correctamente el algoritmo y realiza en al menos un 90% el seguimiento agregando las aristas al árbol recubridor mínimo y calculando las distancia total.</v>
      </c>
      <c r="G29" s="231">
        <v>3.7</v>
      </c>
      <c r="H29" s="232" t="str">
        <f>IF(G29="","",IF(OR(G29&gt;5,G29&lt;0),"CALIFICACIÓN NO VÁLIDA",IF(G29&gt;=4.5,RúbricaSeg10!$D$5,IF(G29&gt;=3.8,RúbricaSeg10!$E$5,IF(G29&gt;=3,RúbricaSeg10!$F$5,IF(G29&gt;=1,RúbricaSeg10!$G$5,RúbricaSeg10!$H$5))))))</f>
        <v>Elige correctamente el algoritmo y realiza entre el 60% y el 75% del seguimiento agregando las aristas al árbol recubridor mínimo y calculando las distancia total.</v>
      </c>
      <c r="I29" s="233">
        <f t="shared" si="0"/>
        <v>4.3499999999999996</v>
      </c>
    </row>
    <row r="30" spans="1:9" ht="15.75" customHeight="1">
      <c r="E30" s="109"/>
      <c r="F30" s="240"/>
      <c r="G30" s="245"/>
      <c r="H30" s="109"/>
      <c r="I30" s="241"/>
    </row>
  </sheetData>
  <mergeCells count="4">
    <mergeCell ref="E2:F2"/>
    <mergeCell ref="G2:H2"/>
    <mergeCell ref="E3:F3"/>
    <mergeCell ref="G3:H3"/>
  </mergeCells>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outlinePr summaryBelow="0" summaryRight="0"/>
  </sheetPr>
  <dimension ref="A1:I10"/>
  <sheetViews>
    <sheetView workbookViewId="0"/>
  </sheetViews>
  <sheetFormatPr baseColWidth="10" defaultColWidth="14.44140625" defaultRowHeight="15.75" customHeight="1"/>
  <cols>
    <col min="4" max="4" width="41" customWidth="1"/>
    <col min="5" max="5" width="30.6640625" customWidth="1"/>
    <col min="6" max="6" width="29.109375" customWidth="1"/>
    <col min="7" max="7" width="25.5546875" customWidth="1"/>
    <col min="8" max="8" width="26.6640625" customWidth="1"/>
  </cols>
  <sheetData>
    <row r="1" spans="1:9" ht="15.75" customHeight="1">
      <c r="A1" s="164"/>
      <c r="B1" s="164"/>
      <c r="C1" s="164"/>
      <c r="D1" s="164"/>
      <c r="E1" s="164"/>
      <c r="F1" s="164"/>
      <c r="G1" s="164"/>
      <c r="H1" s="164"/>
      <c r="I1" s="164"/>
    </row>
    <row r="2" spans="1:9" ht="15.75" customHeight="1">
      <c r="A2" s="164"/>
      <c r="B2" s="164"/>
      <c r="C2" s="242" t="s">
        <v>286</v>
      </c>
      <c r="D2" s="242" t="s">
        <v>287</v>
      </c>
      <c r="E2" s="242" t="s">
        <v>288</v>
      </c>
      <c r="F2" s="242" t="s">
        <v>289</v>
      </c>
      <c r="G2" s="242" t="s">
        <v>290</v>
      </c>
      <c r="H2" s="242" t="s">
        <v>291</v>
      </c>
      <c r="I2" s="164"/>
    </row>
    <row r="3" spans="1:9" ht="15.75" customHeight="1">
      <c r="A3" s="164"/>
      <c r="B3" s="164"/>
      <c r="C3" s="242" t="s">
        <v>292</v>
      </c>
      <c r="D3" s="242" t="s">
        <v>293</v>
      </c>
      <c r="E3" s="242" t="s">
        <v>294</v>
      </c>
      <c r="F3" s="242" t="s">
        <v>295</v>
      </c>
      <c r="G3" s="242" t="s">
        <v>296</v>
      </c>
      <c r="H3" s="242" t="s">
        <v>297</v>
      </c>
      <c r="I3" s="164"/>
    </row>
    <row r="4" spans="1:9" ht="15.75" customHeight="1">
      <c r="A4" s="164"/>
      <c r="B4" s="164"/>
      <c r="C4" s="242" t="s">
        <v>298</v>
      </c>
      <c r="D4" s="164"/>
      <c r="E4" s="164"/>
      <c r="F4" s="164"/>
      <c r="G4" s="164"/>
      <c r="H4" s="164"/>
      <c r="I4" s="164"/>
    </row>
    <row r="5" spans="1:9" ht="15.75" customHeight="1">
      <c r="A5" s="164"/>
      <c r="B5" s="164"/>
      <c r="C5" s="162" t="s">
        <v>470</v>
      </c>
      <c r="D5" s="246" t="s">
        <v>471</v>
      </c>
      <c r="E5" s="246" t="s">
        <v>472</v>
      </c>
      <c r="F5" s="246" t="s">
        <v>473</v>
      </c>
      <c r="G5" s="246" t="s">
        <v>474</v>
      </c>
      <c r="H5" s="246" t="s">
        <v>475</v>
      </c>
      <c r="I5" s="164"/>
    </row>
    <row r="6" spans="1:9" ht="15.75" customHeight="1">
      <c r="A6" s="164"/>
      <c r="B6" s="164"/>
      <c r="C6" s="162" t="s">
        <v>476</v>
      </c>
      <c r="D6" s="246" t="s">
        <v>477</v>
      </c>
      <c r="E6" s="246" t="s">
        <v>478</v>
      </c>
      <c r="F6" s="246" t="s">
        <v>479</v>
      </c>
      <c r="G6" s="246" t="s">
        <v>480</v>
      </c>
      <c r="H6" s="246" t="s">
        <v>481</v>
      </c>
      <c r="I6" s="164"/>
    </row>
    <row r="7" spans="1:9" ht="15.75" customHeight="1">
      <c r="A7" s="224"/>
      <c r="B7" s="224"/>
      <c r="C7" s="193"/>
      <c r="D7" s="26"/>
      <c r="E7" s="193"/>
      <c r="F7" s="193"/>
      <c r="G7" s="193"/>
      <c r="H7" s="193"/>
      <c r="I7" s="224"/>
    </row>
    <row r="8" spans="1:9" ht="15.75" customHeight="1">
      <c r="A8" s="224"/>
      <c r="B8" s="224"/>
      <c r="C8" s="192"/>
      <c r="D8" s="193"/>
      <c r="E8" s="193"/>
      <c r="F8" s="193"/>
      <c r="G8" s="193"/>
      <c r="H8" s="193"/>
      <c r="I8" s="224"/>
    </row>
    <row r="9" spans="1:9" ht="15.75" customHeight="1">
      <c r="A9" s="224"/>
      <c r="B9" s="224"/>
      <c r="C9" s="26"/>
      <c r="D9" s="193"/>
      <c r="E9" s="193"/>
      <c r="F9" s="193"/>
      <c r="G9" s="193"/>
      <c r="H9" s="193"/>
      <c r="I9" s="224"/>
    </row>
    <row r="10" spans="1:9" ht="15.75" customHeight="1">
      <c r="A10" s="224"/>
      <c r="B10" s="224"/>
      <c r="C10" s="224"/>
      <c r="D10" s="224"/>
      <c r="E10" s="224"/>
      <c r="F10" s="224"/>
      <c r="G10" s="224"/>
      <c r="H10" s="224"/>
      <c r="I10" s="22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outlinePr summaryBelow="0" summaryRight="0"/>
  </sheetPr>
  <dimension ref="A1:I31"/>
  <sheetViews>
    <sheetView workbookViewId="0">
      <pane ySplit="3" topLeftCell="A4" activePane="bottomLeft" state="frozen"/>
      <selection pane="bottomLeft" activeCell="B5" sqref="B5"/>
    </sheetView>
  </sheetViews>
  <sheetFormatPr baseColWidth="10" defaultColWidth="14.44140625" defaultRowHeight="15.75" customHeight="1"/>
  <cols>
    <col min="1" max="1" width="5" customWidth="1"/>
    <col min="3" max="3" width="30.33203125" customWidth="1"/>
    <col min="4" max="4" width="23" customWidth="1"/>
    <col min="6" max="6" width="25.5546875" customWidth="1"/>
    <col min="8" max="8" width="24" customWidth="1"/>
  </cols>
  <sheetData>
    <row r="1" spans="1:9" ht="15.75" customHeight="1">
      <c r="A1" s="26"/>
      <c r="B1" s="26"/>
      <c r="C1" s="26"/>
      <c r="D1" s="26"/>
      <c r="E1" s="213"/>
      <c r="F1" s="213"/>
      <c r="G1" s="213"/>
      <c r="H1" s="213"/>
      <c r="I1" s="227"/>
    </row>
    <row r="2" spans="1:9" ht="15.75" customHeight="1">
      <c r="A2" s="26"/>
      <c r="B2" s="26"/>
      <c r="C2" s="26"/>
      <c r="D2" s="26"/>
      <c r="E2" s="355" t="str">
        <f>RúbricaSeg11!C5</f>
        <v>Seguimiento al Algoritmo Dijkstra</v>
      </c>
      <c r="F2" s="324"/>
      <c r="G2" s="355" t="str">
        <f>RúbricaSeg11!C6</f>
        <v>Seguimiento al Algoritmo Floyd-Warshall</v>
      </c>
      <c r="H2" s="324"/>
      <c r="I2" s="228" t="s">
        <v>143</v>
      </c>
    </row>
    <row r="3" spans="1:9" ht="15.75" customHeight="1">
      <c r="A3" s="37" t="s">
        <v>46</v>
      </c>
      <c r="B3" s="37" t="s">
        <v>47</v>
      </c>
      <c r="C3" s="37" t="s">
        <v>48</v>
      </c>
      <c r="D3" s="37" t="s">
        <v>49</v>
      </c>
      <c r="E3" s="356">
        <v>0.5</v>
      </c>
      <c r="F3" s="324"/>
      <c r="G3" s="356">
        <v>0.5</v>
      </c>
      <c r="H3" s="324"/>
      <c r="I3" s="229">
        <f>SUM(E3:H3)</f>
        <v>1</v>
      </c>
    </row>
    <row r="4" spans="1:9" ht="15.75" customHeight="1">
      <c r="A4" s="170">
        <v>1</v>
      </c>
      <c r="B4" s="171" t="s">
        <v>305</v>
      </c>
      <c r="C4" s="171" t="s">
        <v>306</v>
      </c>
      <c r="D4" s="171" t="s">
        <v>307</v>
      </c>
      <c r="E4" s="247">
        <v>5</v>
      </c>
      <c r="F4" s="248" t="str">
        <f>IF(E4="","",IF(OR(E4&gt;5,E4&lt;0),"CALIFICACIÓN NO VÁLIDA",IF(E4&gt;=4.5,RúbricaSeg11!$D$5,IF(E4&gt;=3.8,RúbricaSeg11!$E$5,IF(E4&gt;=3,RúbricaSeg11!$F$5,IF(E4&gt;=1,RúbricaSeg11!$G$5,RúbricaSeg11!$H$5))))))</f>
        <v>En al menos el 90%, realiza correctamente el seguimiento al algoritmo mostrando el estado de las estructuras apropiadas.</v>
      </c>
      <c r="G4" s="247">
        <v>2</v>
      </c>
      <c r="H4" s="248" t="str">
        <f>IF(G4="","",IF(OR(G4&gt;5,G4&lt;0),"CALIFICACIÓN NO VÁLIDA",IF(G4&gt;=4.5,RúbricaSeg11!$D$6,IF(G4&gt;=3.8,RúbricaSeg11!$E$6,IF(G4&gt;=3,RúbricaSeg11!$F$6,IF(G4&gt;=1,RúbricaSeg11!$G$6,RúbricaSeg11!$H$6))))))</f>
        <v>Entre el 26% y 59% realiza correctamente el seguimiento al algoritmo construyendo adecuadamente las matrices de caminos mínimos entre vértices por iteración.</v>
      </c>
      <c r="I4" s="233">
        <f t="shared" ref="I4:I29" si="0">E4*$E$3+G4*$G$3</f>
        <v>3.5</v>
      </c>
    </row>
    <row r="5" spans="1:9" ht="15.75" customHeight="1">
      <c r="A5" s="170">
        <v>2</v>
      </c>
      <c r="B5" s="171" t="s">
        <v>308</v>
      </c>
      <c r="C5" s="171" t="s">
        <v>309</v>
      </c>
      <c r="D5" s="171" t="s">
        <v>310</v>
      </c>
      <c r="E5" s="247">
        <v>5</v>
      </c>
      <c r="F5" s="248" t="str">
        <f>IF(E5="","",IF(OR(E5&gt;5,E5&lt;0),"CALIFICACIÓN NO VÁLIDA",IF(E5&gt;=4.5,RúbricaSeg11!$D$5,IF(E5&gt;=3.8,RúbricaSeg11!$E$5,IF(E5&gt;=3,RúbricaSeg11!$F$5,IF(E5&gt;=1,RúbricaSeg11!$G$5,RúbricaSeg11!$H$5))))))</f>
        <v>En al menos el 90%, realiza correctamente el seguimiento al algoritmo mostrando el estado de las estructuras apropiadas.</v>
      </c>
      <c r="G5" s="247">
        <v>5</v>
      </c>
      <c r="H5" s="249" t="str">
        <f>IF(G5="","",IF(OR(G5&gt;5,G5&lt;0),"CALIFICACIÓN NO VÁLIDA",IF(G5&gt;=4.5,RúbricaSeg11!$D$6,IF(G5&gt;=3.8,RúbricaSeg11!$E$6,IF(G5&gt;=3,RúbricaSeg11!$F$6,IF(G5&gt;=1,RúbricaSeg11!$G$6,RúbricaSeg11!$H$6))))))</f>
        <v>En al menos el 90%, realiza correctamente el seguimiento al algoritmo construyendo adecuadamente las matrices de caminos mínimos entre vértices por iteración.</v>
      </c>
      <c r="I5" s="233">
        <f t="shared" si="0"/>
        <v>5</v>
      </c>
    </row>
    <row r="6" spans="1:9" ht="15.75" customHeight="1">
      <c r="A6" s="170">
        <v>3</v>
      </c>
      <c r="B6" s="171" t="s">
        <v>311</v>
      </c>
      <c r="C6" s="171" t="s">
        <v>312</v>
      </c>
      <c r="D6" s="171" t="s">
        <v>313</v>
      </c>
      <c r="E6" s="247">
        <v>3.7</v>
      </c>
      <c r="F6" s="248" t="str">
        <f>IF(E6="","",IF(OR(E6&gt;5,E6&lt;0),"CALIFICACIÓN NO VÁLIDA",IF(E6&gt;=4.5,RúbricaSeg11!$D$5,IF(E6&gt;=3.8,RúbricaSeg11!$E$5,IF(E6&gt;=3,RúbricaSeg11!$F$5,IF(E6&gt;=1,RúbricaSeg11!$G$5,RúbricaSeg11!$H$5))))))</f>
        <v>Entre el 60% y el 75% realiza correctamente el seguimiento al algoritmo mostrando el estado de las estructuras apropiadas.</v>
      </c>
      <c r="G6" s="247">
        <v>0</v>
      </c>
      <c r="H6" s="249" t="str">
        <f>IF(G6="","",IF(OR(G6&gt;5,G6&lt;0),"CALIFICACIÓN NO VÁLIDA",IF(G6&gt;=4.5,RúbricaSeg11!$D$6,IF(G6&gt;=3.8,RúbricaSeg11!$E$6,IF(G6&gt;=3,RúbricaSeg11!$F$6,IF(G6&gt;=1,RúbricaSeg11!$G$6,RúbricaSeg11!$H$6))))))</f>
        <v>En un 25% o menos realiza correctamente el seguimiento al algoritmo construyendo adecuadamente las matrices de caminos mínimos entre vértices por iteración.</v>
      </c>
      <c r="I6" s="233">
        <f t="shared" si="0"/>
        <v>1.85</v>
      </c>
    </row>
    <row r="7" spans="1:9" ht="15.75" customHeight="1">
      <c r="A7" s="170">
        <v>4</v>
      </c>
      <c r="B7" s="171" t="s">
        <v>314</v>
      </c>
      <c r="C7" s="171" t="s">
        <v>315</v>
      </c>
      <c r="D7" s="171" t="s">
        <v>316</v>
      </c>
      <c r="E7" s="247">
        <v>5</v>
      </c>
      <c r="F7" s="248" t="str">
        <f>IF(E7="","",IF(OR(E7&gt;5,E7&lt;0),"CALIFICACIÓN NO VÁLIDA",IF(E7&gt;=4.5,RúbricaSeg11!$D$5,IF(E7&gt;=3.8,RúbricaSeg11!$E$5,IF(E7&gt;=3,RúbricaSeg11!$F$5,IF(E7&gt;=1,RúbricaSeg11!$G$5,RúbricaSeg11!$H$5))))))</f>
        <v>En al menos el 90%, realiza correctamente el seguimiento al algoritmo mostrando el estado de las estructuras apropiadas.</v>
      </c>
      <c r="G7" s="247">
        <v>5</v>
      </c>
      <c r="H7" s="249" t="str">
        <f>IF(G7="","",IF(OR(G7&gt;5,G7&lt;0),"CALIFICACIÓN NO VÁLIDA",IF(G7&gt;=4.5,RúbricaSeg11!$D$6,IF(G7&gt;=3.8,RúbricaSeg11!$E$6,IF(G7&gt;=3,RúbricaSeg11!$F$6,IF(G7&gt;=1,RúbricaSeg11!$G$6,RúbricaSeg11!$H$6))))))</f>
        <v>En al menos el 90%, realiza correctamente el seguimiento al algoritmo construyendo adecuadamente las matrices de caminos mínimos entre vértices por iteración.</v>
      </c>
      <c r="I7" s="233">
        <f t="shared" si="0"/>
        <v>5</v>
      </c>
    </row>
    <row r="8" spans="1:9" ht="15.75" customHeight="1">
      <c r="A8" s="170">
        <v>5</v>
      </c>
      <c r="B8" s="171" t="s">
        <v>317</v>
      </c>
      <c r="C8" s="171" t="s">
        <v>318</v>
      </c>
      <c r="D8" s="171" t="s">
        <v>319</v>
      </c>
      <c r="E8" s="247">
        <v>5</v>
      </c>
      <c r="F8" s="248" t="str">
        <f>IF(E8="","",IF(OR(E8&gt;5,E8&lt;0),"CALIFICACIÓN NO VÁLIDA",IF(E8&gt;=4.5,RúbricaSeg11!$D$5,IF(E8&gt;=3.8,RúbricaSeg11!$E$5,IF(E8&gt;=3,RúbricaSeg11!$F$5,IF(E8&gt;=1,RúbricaSeg11!$G$5,RúbricaSeg11!$H$5))))))</f>
        <v>En al menos el 90%, realiza correctamente el seguimiento al algoritmo mostrando el estado de las estructuras apropiadas.</v>
      </c>
      <c r="G8" s="247">
        <v>5</v>
      </c>
      <c r="H8" s="249" t="str">
        <f>IF(G8="","",IF(OR(G8&gt;5,G8&lt;0),"CALIFICACIÓN NO VÁLIDA",IF(G8&gt;=4.5,RúbricaSeg11!$D$6,IF(G8&gt;=3.8,RúbricaSeg11!$E$6,IF(G8&gt;=3,RúbricaSeg11!$F$6,IF(G8&gt;=1,RúbricaSeg11!$G$6,RúbricaSeg11!$H$6))))))</f>
        <v>En al menos el 90%, realiza correctamente el seguimiento al algoritmo construyendo adecuadamente las matrices de caminos mínimos entre vértices por iteración.</v>
      </c>
      <c r="I8" s="233">
        <f t="shared" si="0"/>
        <v>5</v>
      </c>
    </row>
    <row r="9" spans="1:9" ht="15.75" customHeight="1">
      <c r="A9" s="170">
        <v>6</v>
      </c>
      <c r="B9" s="171" t="s">
        <v>320</v>
      </c>
      <c r="C9" s="171" t="s">
        <v>321</v>
      </c>
      <c r="D9" s="171" t="s">
        <v>322</v>
      </c>
      <c r="E9" s="247">
        <v>5</v>
      </c>
      <c r="F9" s="248" t="str">
        <f>IF(E9="","",IF(OR(E9&gt;5,E9&lt;0),"CALIFICACIÓN NO VÁLIDA",IF(E9&gt;=4.5,RúbricaSeg11!$D$5,IF(E9&gt;=3.8,RúbricaSeg11!$E$5,IF(E9&gt;=3,RúbricaSeg11!$F$5,IF(E9&gt;=1,RúbricaSeg11!$G$5,RúbricaSeg11!$H$5))))))</f>
        <v>En al menos el 90%, realiza correctamente el seguimiento al algoritmo mostrando el estado de las estructuras apropiadas.</v>
      </c>
      <c r="G9" s="247">
        <v>5</v>
      </c>
      <c r="H9" s="249" t="str">
        <f>IF(G9="","",IF(OR(G9&gt;5,G9&lt;0),"CALIFICACIÓN NO VÁLIDA",IF(G9&gt;=4.5,RúbricaSeg11!$D$6,IF(G9&gt;=3.8,RúbricaSeg11!$E$6,IF(G9&gt;=3,RúbricaSeg11!$F$6,IF(G9&gt;=1,RúbricaSeg11!$G$6,RúbricaSeg11!$H$6))))))</f>
        <v>En al menos el 90%, realiza correctamente el seguimiento al algoritmo construyendo adecuadamente las matrices de caminos mínimos entre vértices por iteración.</v>
      </c>
      <c r="I9" s="233">
        <f t="shared" si="0"/>
        <v>5</v>
      </c>
    </row>
    <row r="10" spans="1:9" ht="15.75" customHeight="1">
      <c r="A10" s="170">
        <v>7</v>
      </c>
      <c r="B10" s="171" t="s">
        <v>323</v>
      </c>
      <c r="C10" s="171" t="s">
        <v>324</v>
      </c>
      <c r="D10" s="171" t="s">
        <v>325</v>
      </c>
      <c r="E10" s="247">
        <v>5</v>
      </c>
      <c r="F10" s="248" t="str">
        <f>IF(E10="","",IF(OR(E10&gt;5,E10&lt;0),"CALIFICACIÓN NO VÁLIDA",IF(E10&gt;=4.5,RúbricaSeg11!$D$5,IF(E10&gt;=3.8,RúbricaSeg11!$E$5,IF(E10&gt;=3,RúbricaSeg11!$F$5,IF(E10&gt;=1,RúbricaSeg11!$G$5,RúbricaSeg11!$H$5))))))</f>
        <v>En al menos el 90%, realiza correctamente el seguimiento al algoritmo mostrando el estado de las estructuras apropiadas.</v>
      </c>
      <c r="G10" s="247">
        <v>2</v>
      </c>
      <c r="H10" s="249" t="str">
        <f>IF(G10="","",IF(OR(G10&gt;5,G10&lt;0),"CALIFICACIÓN NO VÁLIDA",IF(G10&gt;=4.5,RúbricaSeg11!$D$6,IF(G10&gt;=3.8,RúbricaSeg11!$E$6,IF(G10&gt;=3,RúbricaSeg11!$F$6,IF(G10&gt;=1,RúbricaSeg11!$G$6,RúbricaSeg11!$H$6))))))</f>
        <v>Entre el 26% y 59% realiza correctamente el seguimiento al algoritmo construyendo adecuadamente las matrices de caminos mínimos entre vértices por iteración.</v>
      </c>
      <c r="I10" s="233">
        <f t="shared" si="0"/>
        <v>3.5</v>
      </c>
    </row>
    <row r="11" spans="1:9" ht="15.75" customHeight="1">
      <c r="A11" s="170">
        <v>8</v>
      </c>
      <c r="B11" s="171" t="s">
        <v>326</v>
      </c>
      <c r="C11" s="171" t="s">
        <v>327</v>
      </c>
      <c r="D11" s="171" t="s">
        <v>328</v>
      </c>
      <c r="E11" s="247">
        <v>0</v>
      </c>
      <c r="F11" s="248" t="str">
        <f>IF(E11="","",IF(OR(E11&gt;5,E11&lt;0),"CALIFICACIÓN NO VÁLIDA",IF(E11&gt;=4.5,RúbricaSeg11!$D$5,IF(E11&gt;=3.8,RúbricaSeg11!$E$5,IF(E11&gt;=3,RúbricaSeg11!$F$5,IF(E11&gt;=1,RúbricaSeg11!$G$5,RúbricaSeg11!$H$5))))))</f>
        <v>En un 25% o menos realiza correctamente el seguimiento al algoritmo mostrando el estado de las estructuras apropiadas.</v>
      </c>
      <c r="G11" s="247">
        <v>0</v>
      </c>
      <c r="H11" s="249" t="str">
        <f>IF(G11="","",IF(OR(G11&gt;5,G11&lt;0),"CALIFICACIÓN NO VÁLIDA",IF(G11&gt;=4.5,RúbricaSeg11!$D$6,IF(G11&gt;=3.8,RúbricaSeg11!$E$6,IF(G11&gt;=3,RúbricaSeg11!$F$6,IF(G11&gt;=1,RúbricaSeg11!$G$6,RúbricaSeg11!$H$6))))))</f>
        <v>En un 25% o menos realiza correctamente el seguimiento al algoritmo construyendo adecuadamente las matrices de caminos mínimos entre vértices por iteración.</v>
      </c>
      <c r="I11" s="233">
        <f t="shared" si="0"/>
        <v>0</v>
      </c>
    </row>
    <row r="12" spans="1:9" ht="15.75" customHeight="1">
      <c r="A12" s="170">
        <v>9</v>
      </c>
      <c r="B12" s="171" t="s">
        <v>329</v>
      </c>
      <c r="C12" s="171" t="s">
        <v>330</v>
      </c>
      <c r="D12" s="171" t="s">
        <v>331</v>
      </c>
      <c r="E12" s="247">
        <v>5</v>
      </c>
      <c r="F12" s="248" t="str">
        <f>IF(E12="","",IF(OR(E12&gt;5,E12&lt;0),"CALIFICACIÓN NO VÁLIDA",IF(E12&gt;=4.5,RúbricaSeg11!$D$5,IF(E12&gt;=3.8,RúbricaSeg11!$E$5,IF(E12&gt;=3,RúbricaSeg11!$F$5,IF(E12&gt;=1,RúbricaSeg11!$G$5,RúbricaSeg11!$H$5))))))</f>
        <v>En al menos el 90%, realiza correctamente el seguimiento al algoritmo mostrando el estado de las estructuras apropiadas.</v>
      </c>
      <c r="G12" s="247">
        <v>5</v>
      </c>
      <c r="H12" s="249" t="str">
        <f>IF(G12="","",IF(OR(G12&gt;5,G12&lt;0),"CALIFICACIÓN NO VÁLIDA",IF(G12&gt;=4.5,RúbricaSeg11!$D$6,IF(G12&gt;=3.8,RúbricaSeg11!$E$6,IF(G12&gt;=3,RúbricaSeg11!$F$6,IF(G12&gt;=1,RúbricaSeg11!$G$6,RúbricaSeg11!$H$6))))))</f>
        <v>En al menos el 90%, realiza correctamente el seguimiento al algoritmo construyendo adecuadamente las matrices de caminos mínimos entre vértices por iteración.</v>
      </c>
      <c r="I12" s="233">
        <f t="shared" si="0"/>
        <v>5</v>
      </c>
    </row>
    <row r="13" spans="1:9" ht="15.75" customHeight="1">
      <c r="A13" s="170">
        <v>10</v>
      </c>
      <c r="B13" s="171" t="s">
        <v>25</v>
      </c>
      <c r="C13" s="171" t="s">
        <v>332</v>
      </c>
      <c r="D13" s="171" t="s">
        <v>333</v>
      </c>
      <c r="E13" s="247">
        <v>0</v>
      </c>
      <c r="F13" s="248" t="str">
        <f>IF(E13="","",IF(OR(E13&gt;5,E13&lt;0),"CALIFICACIÓN NO VÁLIDA",IF(E13&gt;=4.5,RúbricaSeg11!$D$5,IF(E13&gt;=3.8,RúbricaSeg11!$E$5,IF(E13&gt;=3,RúbricaSeg11!$F$5,IF(E13&gt;=1,RúbricaSeg11!$G$5,RúbricaSeg11!$H$5))))))</f>
        <v>En un 25% o menos realiza correctamente el seguimiento al algoritmo mostrando el estado de las estructuras apropiadas.</v>
      </c>
      <c r="G13" s="247">
        <v>0</v>
      </c>
      <c r="H13" s="249" t="str">
        <f>IF(G13="","",IF(OR(G13&gt;5,G13&lt;0),"CALIFICACIÓN NO VÁLIDA",IF(G13&gt;=4.5,RúbricaSeg11!$D$6,IF(G13&gt;=3.8,RúbricaSeg11!$E$6,IF(G13&gt;=3,RúbricaSeg11!$F$6,IF(G13&gt;=1,RúbricaSeg11!$G$6,RúbricaSeg11!$H$6))))))</f>
        <v>En un 25% o menos realiza correctamente el seguimiento al algoritmo construyendo adecuadamente las matrices de caminos mínimos entre vértices por iteración.</v>
      </c>
      <c r="I13" s="233">
        <f t="shared" si="0"/>
        <v>0</v>
      </c>
    </row>
    <row r="14" spans="1:9" ht="15.75" customHeight="1">
      <c r="A14" s="170">
        <v>11</v>
      </c>
      <c r="B14" s="171" t="s">
        <v>334</v>
      </c>
      <c r="C14" s="171" t="s">
        <v>335</v>
      </c>
      <c r="D14" s="171" t="s">
        <v>336</v>
      </c>
      <c r="E14" s="247">
        <v>5</v>
      </c>
      <c r="F14" s="248" t="str">
        <f>IF(E14="","",IF(OR(E14&gt;5,E14&lt;0),"CALIFICACIÓN NO VÁLIDA",IF(E14&gt;=4.5,RúbricaSeg11!$D$5,IF(E14&gt;=3.8,RúbricaSeg11!$E$5,IF(E14&gt;=3,RúbricaSeg11!$F$5,IF(E14&gt;=1,RúbricaSeg11!$G$5,RúbricaSeg11!$H$5))))))</f>
        <v>En al menos el 90%, realiza correctamente el seguimiento al algoritmo mostrando el estado de las estructuras apropiadas.</v>
      </c>
      <c r="G14" s="247">
        <v>5</v>
      </c>
      <c r="H14" s="249" t="str">
        <f>IF(G14="","",IF(OR(G14&gt;5,G14&lt;0),"CALIFICACIÓN NO VÁLIDA",IF(G14&gt;=4.5,RúbricaSeg11!$D$6,IF(G14&gt;=3.8,RúbricaSeg11!$E$6,IF(G14&gt;=3,RúbricaSeg11!$F$6,IF(G14&gt;=1,RúbricaSeg11!$G$6,RúbricaSeg11!$H$6))))))</f>
        <v>En al menos el 90%, realiza correctamente el seguimiento al algoritmo construyendo adecuadamente las matrices de caminos mínimos entre vértices por iteración.</v>
      </c>
      <c r="I14" s="233">
        <f t="shared" si="0"/>
        <v>5</v>
      </c>
    </row>
    <row r="15" spans="1:9" ht="15.75" customHeight="1">
      <c r="A15" s="170">
        <v>12</v>
      </c>
      <c r="B15" s="171" t="s">
        <v>337</v>
      </c>
      <c r="C15" s="171" t="s">
        <v>338</v>
      </c>
      <c r="D15" s="171" t="s">
        <v>339</v>
      </c>
      <c r="E15" s="247">
        <v>5</v>
      </c>
      <c r="F15" s="248" t="str">
        <f>IF(E15="","",IF(OR(E15&gt;5,E15&lt;0),"CALIFICACIÓN NO VÁLIDA",IF(E15&gt;=4.5,RúbricaSeg11!$D$5,IF(E15&gt;=3.8,RúbricaSeg11!$E$5,IF(E15&gt;=3,RúbricaSeg11!$F$5,IF(E15&gt;=1,RúbricaSeg11!$G$5,RúbricaSeg11!$H$5))))))</f>
        <v>En al menos el 90%, realiza correctamente el seguimiento al algoritmo mostrando el estado de las estructuras apropiadas.</v>
      </c>
      <c r="G15" s="247">
        <v>5</v>
      </c>
      <c r="H15" s="249" t="str">
        <f>IF(G15="","",IF(OR(G15&gt;5,G15&lt;0),"CALIFICACIÓN NO VÁLIDA",IF(G15&gt;=4.5,RúbricaSeg11!$D$6,IF(G15&gt;=3.8,RúbricaSeg11!$E$6,IF(G15&gt;=3,RúbricaSeg11!$F$6,IF(G15&gt;=1,RúbricaSeg11!$G$6,RúbricaSeg11!$H$6))))))</f>
        <v>En al menos el 90%, realiza correctamente el seguimiento al algoritmo construyendo adecuadamente las matrices de caminos mínimos entre vértices por iteración.</v>
      </c>
      <c r="I15" s="233">
        <f t="shared" si="0"/>
        <v>5</v>
      </c>
    </row>
    <row r="16" spans="1:9" ht="15.75" customHeight="1">
      <c r="A16" s="170">
        <v>13</v>
      </c>
      <c r="B16" s="171" t="s">
        <v>340</v>
      </c>
      <c r="C16" s="171" t="s">
        <v>341</v>
      </c>
      <c r="D16" s="171" t="s">
        <v>342</v>
      </c>
      <c r="E16" s="247">
        <v>4.4000000000000004</v>
      </c>
      <c r="F16" s="248" t="str">
        <f>IF(E16="","",IF(OR(E16&gt;5,E16&lt;0),"CALIFICACIÓN NO VÁLIDA",IF(E16&gt;=4.5,RúbricaSeg11!$D$5,IF(E16&gt;=3.8,RúbricaSeg11!$E$5,IF(E16&gt;=3,RúbricaSeg11!$F$5,IF(E16&gt;=1,RúbricaSeg11!$G$5,RúbricaSeg11!$H$5))))))</f>
        <v>Entre el 76% y el 89% realiza correctamente el seguimiento al algoritmo mostrando el estado de las estructuras apropiadas.</v>
      </c>
      <c r="G16" s="247">
        <v>4.7</v>
      </c>
      <c r="H16" s="249" t="str">
        <f>IF(G16="","",IF(OR(G16&gt;5,G16&lt;0),"CALIFICACIÓN NO VÁLIDA",IF(G16&gt;=4.5,RúbricaSeg11!$D$6,IF(G16&gt;=3.8,RúbricaSeg11!$E$6,IF(G16&gt;=3,RúbricaSeg11!$F$6,IF(G16&gt;=1,RúbricaSeg11!$G$6,RúbricaSeg11!$H$6))))))</f>
        <v>En al menos el 90%, realiza correctamente el seguimiento al algoritmo construyendo adecuadamente las matrices de caminos mínimos entre vértices por iteración.</v>
      </c>
      <c r="I16" s="233">
        <f t="shared" si="0"/>
        <v>4.5500000000000007</v>
      </c>
    </row>
    <row r="17" spans="1:9" ht="15.75" customHeight="1">
      <c r="A17" s="170">
        <v>14</v>
      </c>
      <c r="B17" s="171" t="s">
        <v>343</v>
      </c>
      <c r="C17" s="171" t="s">
        <v>344</v>
      </c>
      <c r="D17" s="171" t="s">
        <v>345</v>
      </c>
      <c r="E17" s="247">
        <v>5</v>
      </c>
      <c r="F17" s="248" t="str">
        <f>IF(E17="","",IF(OR(E17&gt;5,E17&lt;0),"CALIFICACIÓN NO VÁLIDA",IF(E17&gt;=4.5,RúbricaSeg11!$D$5,IF(E17&gt;=3.8,RúbricaSeg11!$E$5,IF(E17&gt;=3,RúbricaSeg11!$F$5,IF(E17&gt;=1,RúbricaSeg11!$G$5,RúbricaSeg11!$H$5))))))</f>
        <v>En al menos el 90%, realiza correctamente el seguimiento al algoritmo mostrando el estado de las estructuras apropiadas.</v>
      </c>
      <c r="G17" s="247">
        <v>5</v>
      </c>
      <c r="H17" s="249" t="str">
        <f>IF(G17="","",IF(OR(G17&gt;5,G17&lt;0),"CALIFICACIÓN NO VÁLIDA",IF(G17&gt;=4.5,RúbricaSeg11!$D$6,IF(G17&gt;=3.8,RúbricaSeg11!$E$6,IF(G17&gt;=3,RúbricaSeg11!$F$6,IF(G17&gt;=1,RúbricaSeg11!$G$6,RúbricaSeg11!$H$6))))))</f>
        <v>En al menos el 90%, realiza correctamente el seguimiento al algoritmo construyendo adecuadamente las matrices de caminos mínimos entre vértices por iteración.</v>
      </c>
      <c r="I17" s="233">
        <f t="shared" si="0"/>
        <v>5</v>
      </c>
    </row>
    <row r="18" spans="1:9" ht="15.75" customHeight="1">
      <c r="A18" s="170">
        <v>15</v>
      </c>
      <c r="B18" s="171" t="s">
        <v>34</v>
      </c>
      <c r="C18" s="171" t="s">
        <v>346</v>
      </c>
      <c r="D18" s="171" t="s">
        <v>347</v>
      </c>
      <c r="E18" s="247">
        <v>0</v>
      </c>
      <c r="F18" s="248" t="str">
        <f>IF(E18="","",IF(OR(E18&gt;5,E18&lt;0),"CALIFICACIÓN NO VÁLIDA",IF(E18&gt;=4.5,RúbricaSeg11!$D$5,IF(E18&gt;=3.8,RúbricaSeg11!$E$5,IF(E18&gt;=3,RúbricaSeg11!$F$5,IF(E18&gt;=1,RúbricaSeg11!$G$5,RúbricaSeg11!$H$5))))))</f>
        <v>En un 25% o menos realiza correctamente el seguimiento al algoritmo mostrando el estado de las estructuras apropiadas.</v>
      </c>
      <c r="G18" s="247">
        <v>0</v>
      </c>
      <c r="H18" s="249" t="str">
        <f>IF(G18="","",IF(OR(G18&gt;5,G18&lt;0),"CALIFICACIÓN NO VÁLIDA",IF(G18&gt;=4.5,RúbricaSeg11!$D$6,IF(G18&gt;=3.8,RúbricaSeg11!$E$6,IF(G18&gt;=3,RúbricaSeg11!$F$6,IF(G18&gt;=1,RúbricaSeg11!$G$6,RúbricaSeg11!$H$6))))))</f>
        <v>En un 25% o menos realiza correctamente el seguimiento al algoritmo construyendo adecuadamente las matrices de caminos mínimos entre vértices por iteración.</v>
      </c>
      <c r="I18" s="233">
        <f t="shared" si="0"/>
        <v>0</v>
      </c>
    </row>
    <row r="19" spans="1:9" ht="15.75" customHeight="1">
      <c r="A19" s="170">
        <v>16</v>
      </c>
      <c r="B19" s="171" t="s">
        <v>348</v>
      </c>
      <c r="C19" s="171" t="s">
        <v>349</v>
      </c>
      <c r="D19" s="171" t="s">
        <v>350</v>
      </c>
      <c r="E19" s="247">
        <v>5</v>
      </c>
      <c r="F19" s="248" t="str">
        <f>IF(E19="","",IF(OR(E19&gt;5,E19&lt;0),"CALIFICACIÓN NO VÁLIDA",IF(E19&gt;=4.5,RúbricaSeg11!$D$5,IF(E19&gt;=3.8,RúbricaSeg11!$E$5,IF(E19&gt;=3,RúbricaSeg11!$F$5,IF(E19&gt;=1,RúbricaSeg11!$G$5,RúbricaSeg11!$H$5))))))</f>
        <v>En al menos el 90%, realiza correctamente el seguimiento al algoritmo mostrando el estado de las estructuras apropiadas.</v>
      </c>
      <c r="G19" s="247">
        <v>4.7</v>
      </c>
      <c r="H19" s="249" t="str">
        <f>IF(G19="","",IF(OR(G19&gt;5,G19&lt;0),"CALIFICACIÓN NO VÁLIDA",IF(G19&gt;=4.5,RúbricaSeg11!$D$6,IF(G19&gt;=3.8,RúbricaSeg11!$E$6,IF(G19&gt;=3,RúbricaSeg11!$F$6,IF(G19&gt;=1,RúbricaSeg11!$G$6,RúbricaSeg11!$H$6))))))</f>
        <v>En al menos el 90%, realiza correctamente el seguimiento al algoritmo construyendo adecuadamente las matrices de caminos mínimos entre vértices por iteración.</v>
      </c>
      <c r="I19" s="233">
        <f t="shared" si="0"/>
        <v>4.8499999999999996</v>
      </c>
    </row>
    <row r="20" spans="1:9" ht="15.75" customHeight="1">
      <c r="A20" s="170">
        <v>17</v>
      </c>
      <c r="B20" s="171" t="s">
        <v>351</v>
      </c>
      <c r="C20" s="171" t="s">
        <v>352</v>
      </c>
      <c r="D20" s="171" t="s">
        <v>342</v>
      </c>
      <c r="E20" s="247">
        <v>5</v>
      </c>
      <c r="F20" s="248" t="str">
        <f>IF(E20="","",IF(OR(E20&gt;5,E20&lt;0),"CALIFICACIÓN NO VÁLIDA",IF(E20&gt;=4.5,RúbricaSeg11!$D$5,IF(E20&gt;=3.8,RúbricaSeg11!$E$5,IF(E20&gt;=3,RúbricaSeg11!$F$5,IF(E20&gt;=1,RúbricaSeg11!$G$5,RúbricaSeg11!$H$5))))))</f>
        <v>En al menos el 90%, realiza correctamente el seguimiento al algoritmo mostrando el estado de las estructuras apropiadas.</v>
      </c>
      <c r="G20" s="247">
        <v>5</v>
      </c>
      <c r="H20" s="249" t="str">
        <f>IF(G20="","",IF(OR(G20&gt;5,G20&lt;0),"CALIFICACIÓN NO VÁLIDA",IF(G20&gt;=4.5,RúbricaSeg11!$D$6,IF(G20&gt;=3.8,RúbricaSeg11!$E$6,IF(G20&gt;=3,RúbricaSeg11!$F$6,IF(G20&gt;=1,RúbricaSeg11!$G$6,RúbricaSeg11!$H$6))))))</f>
        <v>En al menos el 90%, realiza correctamente el seguimiento al algoritmo construyendo adecuadamente las matrices de caminos mínimos entre vértices por iteración.</v>
      </c>
      <c r="I20" s="233">
        <f t="shared" si="0"/>
        <v>5</v>
      </c>
    </row>
    <row r="21" spans="1:9" ht="15.75" customHeight="1">
      <c r="A21" s="170">
        <v>18</v>
      </c>
      <c r="B21" s="171" t="s">
        <v>353</v>
      </c>
      <c r="C21" s="171" t="s">
        <v>354</v>
      </c>
      <c r="D21" s="171" t="s">
        <v>342</v>
      </c>
      <c r="E21" s="247">
        <v>1.5</v>
      </c>
      <c r="F21" s="248" t="str">
        <f>IF(E21="","",IF(OR(E21&gt;5,E21&lt;0),"CALIFICACIÓN NO VÁLIDA",IF(E21&gt;=4.5,RúbricaSeg11!$D$5,IF(E21&gt;=3.8,RúbricaSeg11!$E$5,IF(E21&gt;=3,RúbricaSeg11!$F$5,IF(E21&gt;=1,RúbricaSeg11!$G$5,RúbricaSeg11!$H$5))))))</f>
        <v>Entre el 26% y 59% realiza correctamente el seguimiento al algoritmo mostrando el estado de las estructuras apropiadas.</v>
      </c>
      <c r="G21" s="247">
        <v>1.5</v>
      </c>
      <c r="H21" s="249" t="str">
        <f>IF(G21="","",IF(OR(G21&gt;5,G21&lt;0),"CALIFICACIÓN NO VÁLIDA",IF(G21&gt;=4.5,RúbricaSeg11!$D$6,IF(G21&gt;=3.8,RúbricaSeg11!$E$6,IF(G21&gt;=3,RúbricaSeg11!$F$6,IF(G21&gt;=1,RúbricaSeg11!$G$6,RúbricaSeg11!$H$6))))))</f>
        <v>Entre el 26% y 59% realiza correctamente el seguimiento al algoritmo construyendo adecuadamente las matrices de caminos mínimos entre vértices por iteración.</v>
      </c>
      <c r="I21" s="233">
        <f t="shared" si="0"/>
        <v>1.5</v>
      </c>
    </row>
    <row r="22" spans="1:9" ht="15.75" customHeight="1">
      <c r="A22" s="170">
        <v>19</v>
      </c>
      <c r="B22" s="171" t="s">
        <v>355</v>
      </c>
      <c r="C22" s="171" t="s">
        <v>356</v>
      </c>
      <c r="D22" s="171" t="s">
        <v>56</v>
      </c>
      <c r="E22" s="247">
        <v>4.4000000000000004</v>
      </c>
      <c r="F22" s="248" t="str">
        <f>IF(E22="","",IF(OR(E22&gt;5,E22&lt;0),"CALIFICACIÓN NO VÁLIDA",IF(E22&gt;=4.5,RúbricaSeg11!$D$5,IF(E22&gt;=3.8,RúbricaSeg11!$E$5,IF(E22&gt;=3,RúbricaSeg11!$F$5,IF(E22&gt;=1,RúbricaSeg11!$G$5,RúbricaSeg11!$H$5))))))</f>
        <v>Entre el 76% y el 89% realiza correctamente el seguimiento al algoritmo mostrando el estado de las estructuras apropiadas.</v>
      </c>
      <c r="G22" s="247">
        <v>5</v>
      </c>
      <c r="H22" s="249" t="str">
        <f>IF(G22="","",IF(OR(G22&gt;5,G22&lt;0),"CALIFICACIÓN NO VÁLIDA",IF(G22&gt;=4.5,RúbricaSeg11!$D$6,IF(G22&gt;=3.8,RúbricaSeg11!$E$6,IF(G22&gt;=3,RúbricaSeg11!$F$6,IF(G22&gt;=1,RúbricaSeg11!$G$6,RúbricaSeg11!$H$6))))))</f>
        <v>En al menos el 90%, realiza correctamente el seguimiento al algoritmo construyendo adecuadamente las matrices de caminos mínimos entre vértices por iteración.</v>
      </c>
      <c r="I22" s="233">
        <f t="shared" si="0"/>
        <v>4.7</v>
      </c>
    </row>
    <row r="23" spans="1:9" ht="15.75" customHeight="1">
      <c r="A23" s="170">
        <v>20</v>
      </c>
      <c r="B23" s="171" t="s">
        <v>357</v>
      </c>
      <c r="C23" s="171" t="s">
        <v>358</v>
      </c>
      <c r="D23" s="171" t="s">
        <v>359</v>
      </c>
      <c r="E23" s="247">
        <v>5</v>
      </c>
      <c r="F23" s="248" t="str">
        <f>IF(E23="","",IF(OR(E23&gt;5,E23&lt;0),"CALIFICACIÓN NO VÁLIDA",IF(E23&gt;=4.5,RúbricaSeg11!$D$5,IF(E23&gt;=3.8,RúbricaSeg11!$E$5,IF(E23&gt;=3,RúbricaSeg11!$F$5,IF(E23&gt;=1,RúbricaSeg11!$G$5,RúbricaSeg11!$H$5))))))</f>
        <v>En al menos el 90%, realiza correctamente el seguimiento al algoritmo mostrando el estado de las estructuras apropiadas.</v>
      </c>
      <c r="G23" s="247">
        <v>3.7</v>
      </c>
      <c r="H23" s="249" t="str">
        <f>IF(G23="","",IF(OR(G23&gt;5,G23&lt;0),"CALIFICACIÓN NO VÁLIDA",IF(G23&gt;=4.5,RúbricaSeg11!$D$6,IF(G23&gt;=3.8,RúbricaSeg11!$E$6,IF(G23&gt;=3,RúbricaSeg11!$F$6,IF(G23&gt;=1,RúbricaSeg11!$G$6,RúbricaSeg11!$H$6))))))</f>
        <v>Entre el 60% y el 75% realiza correctamente el seguimiento al algoritmo construyendo adecuadamente las matrices de caminos mínimos entre vértices por iteración.</v>
      </c>
      <c r="I23" s="233">
        <f t="shared" si="0"/>
        <v>4.3499999999999996</v>
      </c>
    </row>
    <row r="24" spans="1:9" ht="15.75" customHeight="1">
      <c r="A24" s="170">
        <v>21</v>
      </c>
      <c r="B24" s="171" t="s">
        <v>360</v>
      </c>
      <c r="C24" s="171" t="s">
        <v>361</v>
      </c>
      <c r="D24" s="171" t="s">
        <v>362</v>
      </c>
      <c r="E24" s="247">
        <v>5</v>
      </c>
      <c r="F24" s="248" t="str">
        <f>IF(E24="","",IF(OR(E24&gt;5,E24&lt;0),"CALIFICACIÓN NO VÁLIDA",IF(E24&gt;=4.5,RúbricaSeg11!$D$5,IF(E24&gt;=3.8,RúbricaSeg11!$E$5,IF(E24&gt;=3,RúbricaSeg11!$F$5,IF(E24&gt;=1,RúbricaSeg11!$G$5,RúbricaSeg11!$H$5))))))</f>
        <v>En al menos el 90%, realiza correctamente el seguimiento al algoritmo mostrando el estado de las estructuras apropiadas.</v>
      </c>
      <c r="G24" s="247">
        <v>5</v>
      </c>
      <c r="H24" s="249" t="str">
        <f>IF(G24="","",IF(OR(G24&gt;5,G24&lt;0),"CALIFICACIÓN NO VÁLIDA",IF(G24&gt;=4.5,RúbricaSeg11!$D$6,IF(G24&gt;=3.8,RúbricaSeg11!$E$6,IF(G24&gt;=3,RúbricaSeg11!$F$6,IF(G24&gt;=1,RúbricaSeg11!$G$6,RúbricaSeg11!$H$6))))))</f>
        <v>En al menos el 90%, realiza correctamente el seguimiento al algoritmo construyendo adecuadamente las matrices de caminos mínimos entre vértices por iteración.</v>
      </c>
      <c r="I24" s="233">
        <f t="shared" si="0"/>
        <v>5</v>
      </c>
    </row>
    <row r="25" spans="1:9" ht="15.75" customHeight="1">
      <c r="A25" s="170">
        <v>22</v>
      </c>
      <c r="B25" s="171" t="s">
        <v>363</v>
      </c>
      <c r="C25" s="171" t="s">
        <v>364</v>
      </c>
      <c r="D25" s="171" t="s">
        <v>117</v>
      </c>
      <c r="E25" s="247">
        <v>5</v>
      </c>
      <c r="F25" s="248" t="str">
        <f>IF(E25="","",IF(OR(E25&gt;5,E25&lt;0),"CALIFICACIÓN NO VÁLIDA",IF(E25&gt;=4.5,RúbricaSeg11!$D$5,IF(E25&gt;=3.8,RúbricaSeg11!$E$5,IF(E25&gt;=3,RúbricaSeg11!$F$5,IF(E25&gt;=1,RúbricaSeg11!$G$5,RúbricaSeg11!$H$5))))))</f>
        <v>En al menos el 90%, realiza correctamente el seguimiento al algoritmo mostrando el estado de las estructuras apropiadas.</v>
      </c>
      <c r="G25" s="247">
        <v>5</v>
      </c>
      <c r="H25" s="249" t="str">
        <f>IF(G25="","",IF(OR(G25&gt;5,G25&lt;0),"CALIFICACIÓN NO VÁLIDA",IF(G25&gt;=4.5,RúbricaSeg11!$D$6,IF(G25&gt;=3.8,RúbricaSeg11!$E$6,IF(G25&gt;=3,RúbricaSeg11!$F$6,IF(G25&gt;=1,RúbricaSeg11!$G$6,RúbricaSeg11!$H$6))))))</f>
        <v>En al menos el 90%, realiza correctamente el seguimiento al algoritmo construyendo adecuadamente las matrices de caminos mínimos entre vértices por iteración.</v>
      </c>
      <c r="I25" s="233">
        <f t="shared" si="0"/>
        <v>5</v>
      </c>
    </row>
    <row r="26" spans="1:9" ht="15.75" customHeight="1">
      <c r="A26" s="170">
        <v>23</v>
      </c>
      <c r="B26" s="171" t="s">
        <v>365</v>
      </c>
      <c r="C26" s="171" t="s">
        <v>366</v>
      </c>
      <c r="D26" s="171" t="s">
        <v>65</v>
      </c>
      <c r="E26" s="247">
        <v>4.4000000000000004</v>
      </c>
      <c r="F26" s="248" t="str">
        <f>IF(E26="","",IF(OR(E26&gt;5,E26&lt;0),"CALIFICACIÓN NO VÁLIDA",IF(E26&gt;=4.5,RúbricaSeg11!$D$5,IF(E26&gt;=3.8,RúbricaSeg11!$E$5,IF(E26&gt;=3,RúbricaSeg11!$F$5,IF(E26&gt;=1,RúbricaSeg11!$G$5,RúbricaSeg11!$H$5))))))</f>
        <v>Entre el 76% y el 89% realiza correctamente el seguimiento al algoritmo mostrando el estado de las estructuras apropiadas.</v>
      </c>
      <c r="G26" s="247">
        <v>5</v>
      </c>
      <c r="H26" s="249" t="str">
        <f>IF(G26="","",IF(OR(G26&gt;5,G26&lt;0),"CALIFICACIÓN NO VÁLIDA",IF(G26&gt;=4.5,RúbricaSeg11!$D$6,IF(G26&gt;=3.8,RúbricaSeg11!$E$6,IF(G26&gt;=3,RúbricaSeg11!$F$6,IF(G26&gt;=1,RúbricaSeg11!$G$6,RúbricaSeg11!$H$6))))))</f>
        <v>En al menos el 90%, realiza correctamente el seguimiento al algoritmo construyendo adecuadamente las matrices de caminos mínimos entre vértices por iteración.</v>
      </c>
      <c r="I26" s="233">
        <f t="shared" si="0"/>
        <v>4.7</v>
      </c>
    </row>
    <row r="27" spans="1:9" ht="15.75" customHeight="1">
      <c r="A27" s="170">
        <v>24</v>
      </c>
      <c r="B27" s="171" t="s">
        <v>367</v>
      </c>
      <c r="C27" s="171" t="s">
        <v>368</v>
      </c>
      <c r="D27" s="171" t="s">
        <v>369</v>
      </c>
      <c r="E27" s="247">
        <v>5</v>
      </c>
      <c r="F27" s="248" t="str">
        <f>IF(E27="","",IF(OR(E27&gt;5,E27&lt;0),"CALIFICACIÓN NO VÁLIDA",IF(E27&gt;=4.5,RúbricaSeg11!$D$5,IF(E27&gt;=3.8,RúbricaSeg11!$E$5,IF(E27&gt;=3,RúbricaSeg11!$F$5,IF(E27&gt;=1,RúbricaSeg11!$G$5,RúbricaSeg11!$H$5))))))</f>
        <v>En al menos el 90%, realiza correctamente el seguimiento al algoritmo mostrando el estado de las estructuras apropiadas.</v>
      </c>
      <c r="G27" s="247">
        <v>5</v>
      </c>
      <c r="H27" s="249" t="str">
        <f>IF(G27="","",IF(OR(G27&gt;5,G27&lt;0),"CALIFICACIÓN NO VÁLIDA",IF(G27&gt;=4.5,RúbricaSeg11!$D$6,IF(G27&gt;=3.8,RúbricaSeg11!$E$6,IF(G27&gt;=3,RúbricaSeg11!$F$6,IF(G27&gt;=1,RúbricaSeg11!$G$6,RúbricaSeg11!$H$6))))))</f>
        <v>En al menos el 90%, realiza correctamente el seguimiento al algoritmo construyendo adecuadamente las matrices de caminos mínimos entre vértices por iteración.</v>
      </c>
      <c r="I27" s="233">
        <f t="shared" si="0"/>
        <v>5</v>
      </c>
    </row>
    <row r="28" spans="1:9" ht="15.75" customHeight="1">
      <c r="A28" s="170">
        <v>25</v>
      </c>
      <c r="B28" s="171" t="s">
        <v>370</v>
      </c>
      <c r="C28" s="171" t="s">
        <v>371</v>
      </c>
      <c r="D28" s="171" t="s">
        <v>372</v>
      </c>
      <c r="E28" s="247">
        <v>5</v>
      </c>
      <c r="F28" s="248" t="str">
        <f>IF(E28="","",IF(OR(E28&gt;5,E28&lt;0),"CALIFICACIÓN NO VÁLIDA",IF(E28&gt;=4.5,RúbricaSeg11!$D$5,IF(E28&gt;=3.8,RúbricaSeg11!$E$5,IF(E28&gt;=3,RúbricaSeg11!$F$5,IF(E28&gt;=1,RúbricaSeg11!$G$5,RúbricaSeg11!$H$5))))))</f>
        <v>En al menos el 90%, realiza correctamente el seguimiento al algoritmo mostrando el estado de las estructuras apropiadas.</v>
      </c>
      <c r="G28" s="247">
        <v>4.4000000000000004</v>
      </c>
      <c r="H28" s="249" t="str">
        <f>IF(G28="","",IF(OR(G28&gt;5,G28&lt;0),"CALIFICACIÓN NO VÁLIDA",IF(G28&gt;=4.5,RúbricaSeg11!$D$6,IF(G28&gt;=3.8,RúbricaSeg11!$E$6,IF(G28&gt;=3,RúbricaSeg11!$F$6,IF(G28&gt;=1,RúbricaSeg11!$G$6,RúbricaSeg11!$H$6))))))</f>
        <v>Entre el 76% y el 89% realiza correctamente el seguimiento al algoritmo construyendo adecuadamente las matrices de caminos mínimos entre vértices por iteración.</v>
      </c>
      <c r="I28" s="233">
        <f t="shared" si="0"/>
        <v>4.7</v>
      </c>
    </row>
    <row r="29" spans="1:9" ht="15.75" customHeight="1">
      <c r="A29" s="170">
        <v>26</v>
      </c>
      <c r="B29" s="171" t="s">
        <v>373</v>
      </c>
      <c r="C29" s="171" t="s">
        <v>374</v>
      </c>
      <c r="D29" s="171" t="s">
        <v>310</v>
      </c>
      <c r="E29" s="244">
        <v>5</v>
      </c>
      <c r="F29" s="248" t="str">
        <f>IF(E29="","",IF(OR(E29&gt;5,E29&lt;0),"CALIFICACIÓN NO VÁLIDA",IF(E29&gt;=4.5,RúbricaSeg11!$D$5,IF(E29&gt;=3.8,RúbricaSeg11!$E$5,IF(E29&gt;=3,RúbricaSeg11!$F$5,IF(E29&gt;=1,RúbricaSeg11!$G$5,RúbricaSeg11!$H$5))))))</f>
        <v>En al menos el 90%, realiza correctamente el seguimiento al algoritmo mostrando el estado de las estructuras apropiadas.</v>
      </c>
      <c r="G29" s="244">
        <v>5</v>
      </c>
      <c r="H29" s="249" t="str">
        <f>IF(G29="","",IF(OR(G29&gt;5,G29&lt;0),"CALIFICACIÓN NO VÁLIDA",IF(G29&gt;=4.5,RúbricaSeg11!$D$6,IF(G29&gt;=3.8,RúbricaSeg11!$E$6,IF(G29&gt;=3,RúbricaSeg11!$F$6,IF(G29&gt;=1,RúbricaSeg11!$G$6,RúbricaSeg11!$H$6))))))</f>
        <v>En al menos el 90%, realiza correctamente el seguimiento al algoritmo construyendo adecuadamente las matrices de caminos mínimos entre vértices por iteración.</v>
      </c>
      <c r="I29" s="233">
        <f t="shared" si="0"/>
        <v>5</v>
      </c>
    </row>
    <row r="30" spans="1:9" ht="15.75" customHeight="1">
      <c r="E30" s="109"/>
      <c r="F30" s="109"/>
      <c r="G30" s="109"/>
      <c r="H30" s="109"/>
      <c r="I30" s="241"/>
    </row>
    <row r="31" spans="1:9" ht="13.2">
      <c r="E31" s="109"/>
      <c r="F31" s="109"/>
      <c r="G31" s="109"/>
      <c r="H31" s="109"/>
      <c r="I31" s="241"/>
    </row>
  </sheetData>
  <mergeCells count="4">
    <mergeCell ref="E2:F2"/>
    <mergeCell ref="G2:H2"/>
    <mergeCell ref="E3:F3"/>
    <mergeCell ref="G3:H3"/>
  </mergeCells>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outlinePr summaryBelow="0" summaryRight="0"/>
  </sheetPr>
  <dimension ref="A1:I19"/>
  <sheetViews>
    <sheetView workbookViewId="0"/>
  </sheetViews>
  <sheetFormatPr baseColWidth="10" defaultColWidth="14.44140625" defaultRowHeight="15.75" customHeight="1"/>
  <cols>
    <col min="1" max="1" width="5.109375" customWidth="1"/>
    <col min="2" max="2" width="5.44140625" customWidth="1"/>
    <col min="3" max="3" width="19" customWidth="1"/>
    <col min="4" max="4" width="22.5546875" customWidth="1"/>
    <col min="5" max="5" width="33" customWidth="1"/>
    <col min="6" max="6" width="29.109375" customWidth="1"/>
    <col min="7" max="7" width="29.88671875" customWidth="1"/>
    <col min="8" max="8" width="32.88671875" customWidth="1"/>
    <col min="9" max="9" width="22.6640625" customWidth="1"/>
  </cols>
  <sheetData>
    <row r="1" spans="1:9" ht="15.75" customHeight="1">
      <c r="A1" s="164"/>
      <c r="B1" s="164"/>
      <c r="C1" s="164"/>
      <c r="D1" s="164"/>
      <c r="E1" s="164"/>
      <c r="F1" s="164"/>
      <c r="G1" s="164"/>
      <c r="H1" s="164"/>
      <c r="I1" s="164"/>
    </row>
    <row r="2" spans="1:9" ht="15.75" customHeight="1">
      <c r="A2" s="164"/>
      <c r="B2" s="164"/>
      <c r="C2" s="164"/>
      <c r="D2" s="164" t="s">
        <v>286</v>
      </c>
      <c r="E2" s="164" t="s">
        <v>287</v>
      </c>
      <c r="F2" s="164" t="s">
        <v>288</v>
      </c>
      <c r="G2" s="164" t="s">
        <v>289</v>
      </c>
      <c r="H2" s="164" t="s">
        <v>290</v>
      </c>
      <c r="I2" s="164" t="s">
        <v>291</v>
      </c>
    </row>
    <row r="3" spans="1:9" ht="15.75" customHeight="1">
      <c r="A3" s="164"/>
      <c r="B3" s="164"/>
      <c r="C3" s="164"/>
      <c r="D3" s="164" t="s">
        <v>292</v>
      </c>
      <c r="E3" s="164" t="s">
        <v>293</v>
      </c>
      <c r="F3" s="164" t="s">
        <v>294</v>
      </c>
      <c r="G3" s="164" t="s">
        <v>295</v>
      </c>
      <c r="H3" s="164" t="s">
        <v>296</v>
      </c>
      <c r="I3" s="164" t="s">
        <v>297</v>
      </c>
    </row>
    <row r="4" spans="1:9" ht="15.75" customHeight="1">
      <c r="A4" s="164"/>
      <c r="B4" s="164"/>
      <c r="C4" s="164"/>
      <c r="D4" s="164" t="s">
        <v>298</v>
      </c>
      <c r="E4" s="164"/>
      <c r="F4" s="164"/>
      <c r="G4" s="164"/>
      <c r="H4" s="164"/>
      <c r="I4" s="164"/>
    </row>
    <row r="5" spans="1:9" ht="15.75" customHeight="1">
      <c r="A5" s="164"/>
      <c r="B5" s="361" t="s">
        <v>482</v>
      </c>
      <c r="C5" s="324"/>
      <c r="D5" s="163" t="s">
        <v>483</v>
      </c>
      <c r="E5" s="162" t="s">
        <v>484</v>
      </c>
      <c r="F5" s="162" t="s">
        <v>485</v>
      </c>
      <c r="G5" s="162" t="s">
        <v>486</v>
      </c>
      <c r="H5" s="162" t="s">
        <v>487</v>
      </c>
      <c r="I5" s="162" t="s">
        <v>488</v>
      </c>
    </row>
    <row r="6" spans="1:9" ht="15.75" customHeight="1">
      <c r="A6" s="164"/>
      <c r="B6" s="324"/>
      <c r="C6" s="324"/>
      <c r="D6" s="163" t="s">
        <v>205</v>
      </c>
      <c r="E6" s="162" t="s">
        <v>489</v>
      </c>
      <c r="F6" s="162" t="s">
        <v>490</v>
      </c>
      <c r="G6" s="162" t="s">
        <v>491</v>
      </c>
      <c r="H6" s="162" t="s">
        <v>492</v>
      </c>
      <c r="I6" s="162" t="s">
        <v>493</v>
      </c>
    </row>
    <row r="7" spans="1:9" ht="15.75" customHeight="1">
      <c r="A7" s="164"/>
      <c r="B7" s="324"/>
      <c r="C7" s="324"/>
      <c r="D7" s="163" t="s">
        <v>494</v>
      </c>
      <c r="E7" s="162" t="s">
        <v>495</v>
      </c>
      <c r="F7" s="162" t="s">
        <v>496</v>
      </c>
      <c r="G7" s="162" t="s">
        <v>497</v>
      </c>
      <c r="H7" s="162" t="s">
        <v>498</v>
      </c>
      <c r="I7" s="162" t="s">
        <v>499</v>
      </c>
    </row>
    <row r="8" spans="1:9" ht="15.75" customHeight="1">
      <c r="A8" s="164"/>
      <c r="B8" s="362" t="s">
        <v>139</v>
      </c>
      <c r="C8" s="250"/>
      <c r="D8" s="163" t="s">
        <v>500</v>
      </c>
      <c r="E8" s="162" t="s">
        <v>501</v>
      </c>
      <c r="F8" s="162" t="s">
        <v>502</v>
      </c>
      <c r="G8" s="162" t="s">
        <v>503</v>
      </c>
      <c r="H8" s="162" t="s">
        <v>504</v>
      </c>
      <c r="I8" s="162" t="s">
        <v>505</v>
      </c>
    </row>
    <row r="9" spans="1:9" ht="15.75" customHeight="1">
      <c r="A9" s="164"/>
      <c r="B9" s="324"/>
      <c r="C9" s="250"/>
      <c r="D9" s="163" t="s">
        <v>506</v>
      </c>
      <c r="E9" s="162" t="s">
        <v>507</v>
      </c>
      <c r="F9" s="162" t="s">
        <v>508</v>
      </c>
      <c r="G9" s="162" t="s">
        <v>509</v>
      </c>
      <c r="H9" s="162" t="s">
        <v>510</v>
      </c>
      <c r="I9" s="162" t="s">
        <v>511</v>
      </c>
    </row>
    <row r="10" spans="1:9" ht="15.75" customHeight="1">
      <c r="A10" s="164"/>
      <c r="B10" s="324"/>
      <c r="C10" s="361" t="s">
        <v>512</v>
      </c>
      <c r="D10" s="163" t="s">
        <v>513</v>
      </c>
      <c r="E10" s="162" t="s">
        <v>514</v>
      </c>
      <c r="F10" s="164" t="s">
        <v>515</v>
      </c>
      <c r="G10" s="164" t="s">
        <v>516</v>
      </c>
      <c r="H10" s="164" t="s">
        <v>517</v>
      </c>
      <c r="I10" s="164" t="s">
        <v>518</v>
      </c>
    </row>
    <row r="11" spans="1:9" ht="15.75" customHeight="1">
      <c r="A11" s="164"/>
      <c r="B11" s="324"/>
      <c r="C11" s="324"/>
      <c r="D11" s="163" t="s">
        <v>519</v>
      </c>
      <c r="E11" s="162" t="s">
        <v>520</v>
      </c>
      <c r="F11" s="162" t="s">
        <v>521</v>
      </c>
      <c r="G11" s="162" t="s">
        <v>522</v>
      </c>
      <c r="H11" s="162" t="s">
        <v>523</v>
      </c>
      <c r="I11" s="162" t="s">
        <v>524</v>
      </c>
    </row>
    <row r="12" spans="1:9" ht="15.75" customHeight="1">
      <c r="A12" s="164"/>
      <c r="B12" s="324"/>
      <c r="C12" s="324"/>
      <c r="D12" s="242" t="s">
        <v>211</v>
      </c>
      <c r="E12" s="162" t="s">
        <v>525</v>
      </c>
      <c r="F12" s="162" t="s">
        <v>526</v>
      </c>
      <c r="G12" s="162" t="s">
        <v>527</v>
      </c>
      <c r="H12" s="162" t="s">
        <v>528</v>
      </c>
      <c r="I12" s="162" t="s">
        <v>529</v>
      </c>
    </row>
    <row r="13" spans="1:9" ht="15.75" customHeight="1">
      <c r="A13" s="164"/>
      <c r="B13" s="324"/>
      <c r="C13" s="324"/>
      <c r="D13" s="163" t="s">
        <v>375</v>
      </c>
      <c r="E13" s="162" t="s">
        <v>530</v>
      </c>
      <c r="F13" s="162" t="s">
        <v>531</v>
      </c>
      <c r="G13" s="162" t="s">
        <v>532</v>
      </c>
      <c r="H13" s="162" t="s">
        <v>533</v>
      </c>
      <c r="I13" s="162" t="s">
        <v>534</v>
      </c>
    </row>
    <row r="14" spans="1:9" ht="15.75" customHeight="1">
      <c r="A14" s="164"/>
      <c r="B14" s="324"/>
      <c r="C14" s="324"/>
      <c r="D14" s="163" t="s">
        <v>380</v>
      </c>
      <c r="E14" s="162" t="s">
        <v>535</v>
      </c>
      <c r="F14" s="162" t="s">
        <v>536</v>
      </c>
      <c r="G14" s="162" t="s">
        <v>537</v>
      </c>
      <c r="H14" s="162" t="s">
        <v>538</v>
      </c>
      <c r="I14" s="162" t="s">
        <v>539</v>
      </c>
    </row>
    <row r="15" spans="1:9" ht="15.75" customHeight="1">
      <c r="A15" s="164"/>
      <c r="B15" s="362" t="s">
        <v>140</v>
      </c>
      <c r="C15" s="362" t="s">
        <v>540</v>
      </c>
      <c r="D15" s="251" t="s">
        <v>541</v>
      </c>
      <c r="E15" s="103" t="s">
        <v>542</v>
      </c>
      <c r="F15" s="103" t="s">
        <v>543</v>
      </c>
      <c r="G15" s="103" t="s">
        <v>544</v>
      </c>
      <c r="H15" s="103" t="s">
        <v>545</v>
      </c>
      <c r="I15" s="103" t="s">
        <v>546</v>
      </c>
    </row>
    <row r="16" spans="1:9" ht="15.75" customHeight="1">
      <c r="A16" s="164"/>
      <c r="B16" s="324"/>
      <c r="C16" s="324"/>
      <c r="D16" s="251" t="s">
        <v>547</v>
      </c>
      <c r="E16" s="103" t="s">
        <v>548</v>
      </c>
      <c r="F16" s="103" t="s">
        <v>549</v>
      </c>
      <c r="G16" s="103" t="s">
        <v>550</v>
      </c>
      <c r="H16" s="103" t="s">
        <v>551</v>
      </c>
      <c r="I16" s="103" t="s">
        <v>552</v>
      </c>
    </row>
    <row r="17" spans="1:9" ht="15.75" customHeight="1">
      <c r="A17" s="164"/>
      <c r="B17" s="250"/>
      <c r="C17" s="250"/>
      <c r="D17" s="251" t="s">
        <v>553</v>
      </c>
      <c r="E17" s="103" t="s">
        <v>554</v>
      </c>
      <c r="F17" s="103" t="s">
        <v>555</v>
      </c>
      <c r="G17" s="103" t="s">
        <v>556</v>
      </c>
      <c r="H17" s="103" t="s">
        <v>557</v>
      </c>
      <c r="I17" s="103" t="s">
        <v>558</v>
      </c>
    </row>
    <row r="18" spans="1:9" ht="15.75" customHeight="1">
      <c r="D18" s="251" t="s">
        <v>559</v>
      </c>
      <c r="E18" s="103" t="s">
        <v>156</v>
      </c>
      <c r="F18" s="103" t="s">
        <v>560</v>
      </c>
      <c r="G18" s="103" t="s">
        <v>561</v>
      </c>
      <c r="H18" s="103" t="s">
        <v>562</v>
      </c>
      <c r="I18" s="103" t="s">
        <v>563</v>
      </c>
    </row>
    <row r="19" spans="1:9" ht="15.75" customHeight="1">
      <c r="D19" s="251" t="s">
        <v>564</v>
      </c>
      <c r="E19" s="193" t="s">
        <v>565</v>
      </c>
      <c r="F19" s="193"/>
      <c r="G19" s="193"/>
      <c r="H19" s="193"/>
      <c r="I19" s="193" t="s">
        <v>566</v>
      </c>
    </row>
  </sheetData>
  <mergeCells count="5">
    <mergeCell ref="B5:C7"/>
    <mergeCell ref="B8:B14"/>
    <mergeCell ref="C10:C14"/>
    <mergeCell ref="B15:B16"/>
    <mergeCell ref="C15:C16"/>
  </mergeCells>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outlinePr summaryBelow="0" summaryRight="0"/>
  </sheetPr>
  <dimension ref="A1:AI31"/>
  <sheetViews>
    <sheetView workbookViewId="0">
      <pane xSplit="4" ySplit="4" topLeftCell="E5" activePane="bottomRight" state="frozen"/>
      <selection pane="topRight" activeCell="E1" sqref="E1"/>
      <selection pane="bottomLeft" activeCell="A5" sqref="A5"/>
      <selection pane="bottomRight" activeCell="E5" sqref="E5"/>
    </sheetView>
  </sheetViews>
  <sheetFormatPr baseColWidth="10" defaultColWidth="14.44140625" defaultRowHeight="15.75" customHeight="1"/>
  <cols>
    <col min="1" max="1" width="3" customWidth="1"/>
    <col min="2" max="2" width="14.6640625" customWidth="1"/>
    <col min="3" max="3" width="27.5546875" customWidth="1"/>
    <col min="4" max="4" width="22" customWidth="1"/>
    <col min="5" max="5" width="14.33203125" customWidth="1"/>
    <col min="6" max="6" width="46.88671875" customWidth="1"/>
    <col min="7" max="7" width="14.109375" customWidth="1"/>
    <col min="8" max="8" width="37.6640625" customWidth="1"/>
    <col min="9" max="9" width="14.6640625" customWidth="1"/>
    <col min="10" max="10" width="28.109375" customWidth="1"/>
    <col min="11" max="11" width="10.5546875" customWidth="1"/>
    <col min="12" max="12" width="33.44140625" customWidth="1"/>
    <col min="13" max="13" width="10.88671875" customWidth="1"/>
    <col min="14" max="14" width="37.5546875" customWidth="1"/>
    <col min="15" max="15" width="10.44140625" customWidth="1"/>
    <col min="16" max="16" width="26.5546875" customWidth="1"/>
    <col min="17" max="17" width="10.6640625" customWidth="1"/>
    <col min="18" max="18" width="23.5546875" customWidth="1"/>
    <col min="19" max="19" width="9.44140625" customWidth="1"/>
    <col min="20" max="20" width="35.109375" customWidth="1"/>
    <col min="21" max="21" width="8.88671875" customWidth="1"/>
    <col min="22" max="22" width="36.6640625" customWidth="1"/>
    <col min="23" max="23" width="9" customWidth="1"/>
    <col min="24" max="24" width="29.5546875" customWidth="1"/>
    <col min="25" max="25" width="5.5546875" customWidth="1"/>
    <col min="26" max="26" width="24.109375" customWidth="1"/>
    <col min="27" max="27" width="6.109375" customWidth="1"/>
    <col min="28" max="29" width="14.33203125" customWidth="1"/>
    <col min="30" max="32" width="12.6640625" customWidth="1"/>
    <col min="33" max="34" width="12.6640625" hidden="1" customWidth="1"/>
    <col min="35" max="35" width="12.6640625" customWidth="1"/>
  </cols>
  <sheetData>
    <row r="1" spans="1:35" ht="13.2">
      <c r="A1" s="371"/>
      <c r="B1" s="324"/>
      <c r="C1" s="371"/>
      <c r="D1" s="371"/>
      <c r="E1" s="364" t="str">
        <f>'Rúbrica Lab 1'!B5</f>
        <v>Análisis</v>
      </c>
      <c r="F1" s="324"/>
      <c r="G1" s="324"/>
      <c r="H1" s="324"/>
      <c r="I1" s="324"/>
      <c r="J1" s="324"/>
      <c r="K1" s="363" t="str">
        <f>'Rúbrica Lab 1'!B8</f>
        <v>Diseño</v>
      </c>
      <c r="L1" s="324"/>
      <c r="M1" s="324"/>
      <c r="N1" s="324"/>
      <c r="O1" s="324"/>
      <c r="P1" s="324"/>
      <c r="Q1" s="324"/>
      <c r="R1" s="324"/>
      <c r="S1" s="324"/>
      <c r="T1" s="324"/>
      <c r="U1" s="324"/>
      <c r="V1" s="324"/>
      <c r="W1" s="324"/>
      <c r="X1" s="324"/>
      <c r="Y1" s="372" t="str">
        <f>'Rúbrica Lab 1'!B15</f>
        <v>Implementación</v>
      </c>
      <c r="Z1" s="324"/>
      <c r="AA1" s="324"/>
      <c r="AB1" s="324"/>
      <c r="AC1" s="252"/>
      <c r="AD1" s="253"/>
      <c r="AE1" s="253"/>
      <c r="AF1" s="253"/>
      <c r="AG1" s="253"/>
      <c r="AH1" s="253"/>
      <c r="AI1" s="253"/>
    </row>
    <row r="2" spans="1:35" ht="13.2">
      <c r="A2" s="324"/>
      <c r="B2" s="324"/>
      <c r="C2" s="324"/>
      <c r="D2" s="324"/>
      <c r="E2" s="324"/>
      <c r="F2" s="324"/>
      <c r="G2" s="324"/>
      <c r="H2" s="324"/>
      <c r="I2" s="324"/>
      <c r="J2" s="324"/>
      <c r="K2" s="366" t="str">
        <f>'Rúbrica Lab 1'!D8</f>
        <v>Fase 4. Transición de la formulación de ideas a los diseños preliminares</v>
      </c>
      <c r="L2" s="324"/>
      <c r="M2" s="366" t="str">
        <f>'Rúbrica Lab 1'!D9</f>
        <v>Fase 5. Evaluación y selección de la mejor solución</v>
      </c>
      <c r="N2" s="324"/>
      <c r="O2" s="363" t="str">
        <f>'Rúbrica Lab 1'!C10</f>
        <v>Fase 6. Preparación de informes y especificaciones. Diseño de diagrama de clases</v>
      </c>
      <c r="P2" s="324"/>
      <c r="Q2" s="324"/>
      <c r="R2" s="324"/>
      <c r="S2" s="324"/>
      <c r="T2" s="324"/>
      <c r="U2" s="324"/>
      <c r="V2" s="324"/>
      <c r="W2" s="324"/>
      <c r="X2" s="324"/>
      <c r="Y2" s="372" t="str">
        <f>'Rúbrica Lab 1'!C15</f>
        <v>7. Implementación del diseño</v>
      </c>
      <c r="Z2" s="324"/>
      <c r="AA2" s="324"/>
      <c r="AB2" s="324"/>
      <c r="AC2" s="252"/>
      <c r="AD2" s="253"/>
      <c r="AE2" s="253"/>
      <c r="AF2" s="253"/>
      <c r="AG2" s="253"/>
      <c r="AH2" s="253"/>
      <c r="AI2" s="253"/>
    </row>
    <row r="3" spans="1:35" ht="13.2">
      <c r="A3" s="254" t="s">
        <v>46</v>
      </c>
      <c r="B3" s="255" t="s">
        <v>47</v>
      </c>
      <c r="C3" s="256" t="s">
        <v>48</v>
      </c>
      <c r="D3" s="256" t="s">
        <v>49</v>
      </c>
      <c r="E3" s="350" t="str">
        <f>'Rúbrica Lab 1'!D5</f>
        <v>Fase 1. Identificación del problema</v>
      </c>
      <c r="F3" s="324"/>
      <c r="G3" s="350" t="str">
        <f>'Rúbrica Lab 1'!D6</f>
        <v>Fase 2. Recopilación de la información necesaria</v>
      </c>
      <c r="H3" s="324"/>
      <c r="I3" s="350" t="str">
        <f>'Rúbrica Lab 1'!D7</f>
        <v>Fase 3. Búsqueda de soluciones creativas</v>
      </c>
      <c r="J3" s="324"/>
      <c r="K3" s="324"/>
      <c r="L3" s="324"/>
      <c r="M3" s="324"/>
      <c r="N3" s="324"/>
      <c r="O3" s="366" t="str">
        <f>'Rúbrica Lab 1'!D10</f>
        <v>Diseño del diagrama de clases de la solución</v>
      </c>
      <c r="P3" s="324"/>
      <c r="Q3" s="367" t="str">
        <f>'Rúbrica Lab 1'!D11</f>
        <v>Pseudcódigo de los algoritmos mas relevantes</v>
      </c>
      <c r="R3" s="324"/>
      <c r="S3" s="366" t="str">
        <f>'Rúbrica Lab 1'!D12</f>
        <v>Diseño de Casos de Pruebas Unitarias</v>
      </c>
      <c r="T3" s="324"/>
      <c r="U3" s="366" t="str">
        <f>'Rúbrica Lab 1'!D13</f>
        <v>Análisis de complejidad temporal</v>
      </c>
      <c r="V3" s="324"/>
      <c r="W3" s="366" t="str">
        <f>'Rúbrica Lab 1'!D14</f>
        <v>Análisis de complejidad espacial</v>
      </c>
      <c r="X3" s="324"/>
      <c r="Y3" s="368" t="str">
        <f>'Rúbrica Lab 1'!D15</f>
        <v>Inglés en codificación</v>
      </c>
      <c r="Z3" s="324"/>
      <c r="AA3" s="369" t="str">
        <f>'Rúbrica Lab 1'!D16</f>
        <v>Uso de un sistema de control de versiones</v>
      </c>
      <c r="AB3" s="324"/>
      <c r="AC3" s="369" t="str">
        <f>'Rúbrica Lab 1'!D17</f>
        <v>Algoritmos</v>
      </c>
      <c r="AD3" s="324"/>
      <c r="AE3" s="370" t="str">
        <f>'Rúbrica Lab 1'!D18</f>
        <v>Programa completo</v>
      </c>
      <c r="AF3" s="324"/>
      <c r="AG3" s="370" t="str">
        <f>'Rúbrica Lab 1'!D19</f>
        <v>Interfaz gráfica en JavaFX o lenguaje diferente de Java (Bonus)</v>
      </c>
      <c r="AH3" s="324"/>
      <c r="AI3" s="257" t="s">
        <v>141</v>
      </c>
    </row>
    <row r="4" spans="1:35" ht="14.4">
      <c r="A4" s="258"/>
      <c r="B4" s="259"/>
      <c r="C4" s="259"/>
      <c r="D4" s="259"/>
      <c r="E4" s="365">
        <v>0.05</v>
      </c>
      <c r="F4" s="324"/>
      <c r="G4" s="365">
        <v>0.05</v>
      </c>
      <c r="H4" s="324"/>
      <c r="I4" s="365">
        <v>0.05</v>
      </c>
      <c r="J4" s="324"/>
      <c r="K4" s="365">
        <v>0.05</v>
      </c>
      <c r="L4" s="324"/>
      <c r="M4" s="365">
        <v>0.05</v>
      </c>
      <c r="N4" s="324"/>
      <c r="O4" s="365">
        <v>0.06</v>
      </c>
      <c r="P4" s="324"/>
      <c r="Q4" s="365">
        <v>0.05</v>
      </c>
      <c r="R4" s="324"/>
      <c r="S4" s="365">
        <v>0.05</v>
      </c>
      <c r="T4" s="324"/>
      <c r="U4" s="365">
        <v>0.1</v>
      </c>
      <c r="V4" s="324"/>
      <c r="W4" s="365">
        <v>0.09</v>
      </c>
      <c r="X4" s="324"/>
      <c r="Y4" s="359">
        <v>0.05</v>
      </c>
      <c r="Z4" s="324"/>
      <c r="AA4" s="359">
        <v>0.05</v>
      </c>
      <c r="AB4" s="324"/>
      <c r="AC4" s="359">
        <v>0.15</v>
      </c>
      <c r="AD4" s="324"/>
      <c r="AE4" s="373">
        <v>0.15</v>
      </c>
      <c r="AF4" s="324"/>
      <c r="AG4" s="373">
        <v>0.1</v>
      </c>
      <c r="AH4" s="324"/>
      <c r="AI4" s="194">
        <f>SUM(A4:AF4)</f>
        <v>1</v>
      </c>
    </row>
    <row r="5" spans="1:35" ht="57.75" customHeight="1">
      <c r="A5" s="260">
        <v>1</v>
      </c>
      <c r="B5" s="261" t="s">
        <v>305</v>
      </c>
      <c r="C5" s="261" t="s">
        <v>306</v>
      </c>
      <c r="D5" s="261" t="s">
        <v>307</v>
      </c>
      <c r="E5" s="262">
        <v>5</v>
      </c>
      <c r="F5" s="263" t="str">
        <f>IF(E5="","",IF(OR(E5&gt;5,E5&lt;0),"CALIFICACIÓN NO VÁLIDA",IF(E5&gt;=4.5,'Rúbrica Lab 1'!$E$5,IF(E5&gt;=3.8,'Rúbrica Lab 1'!$F$5,IF(E5&gt;=3,'Rúbrica Lab 1'!$G$5,IF(E5&gt;=1,'Rúbrica Lab 1'!$H$5,'Rúbrica Lab 1'!$I$5))))))</f>
        <v>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v>
      </c>
      <c r="G5" s="262">
        <v>2.8</v>
      </c>
      <c r="H5" s="263" t="str">
        <f>IF(G5="","",IF(OR(G5&gt;5,G5&lt;0),"CALIFICACIÓN NO VÁLIDA",IF(G5&gt;=4.5,'Rúbrica Lab 1'!$E$6,IF(G5&gt;=3.8,'Rúbrica Lab 1'!$F$6,IF(G5&gt;=3,'Rúbrica Lab 1'!$G$6,IF(G5&gt;=1,'Rúbrica Lab 1'!$H$6,'Rúbrica Lab 1'!$I$6))))))</f>
        <v>Evidencia los resultados la búsqueda incluyendo en su informe suficientes elementos que permiten conocer diversas aproximaciones al problema (mínimo 2 alternativas relacionadas)</v>
      </c>
      <c r="I5" s="262">
        <v>3.5</v>
      </c>
      <c r="J5" s="263" t="str">
        <f>IF(I5="","",IF(OR(I5&gt;5,I5&lt;0),"CALIFICACIÓN NO VÁLIDA",IF(I5&gt;=4.5,'Rúbrica Lab 1'!$E$7,IF(I5&gt;=3.8,'Rúbrica Lab 1'!$F$7,IF(I5&gt;=3,'Rúbrica Lab 1'!$G$7,IF(I5&gt;=1,'Rúbrica Lab 1'!$H$7,'Rúbrica Lab 1'!$I$7))))))</f>
        <v>Con base tanto en la información recopilada y alguna técnica de generación de ideas presenta al menos 3 alternativas de solución creativa. Las alternativas creativas estan enriquecidas con ideas propias</v>
      </c>
      <c r="K5" s="262">
        <v>2.7</v>
      </c>
      <c r="L5" s="263" t="str">
        <f>IF(K5="","",IF(OR(K5&gt;5,K5&lt;0),"CALIFICACIÓN NO VÁLIDA",IF(K5&gt;=4.5,'Rúbrica Lab 1'!$E$8,IF(K5&gt;=3.8,'Rúbrica Lab 1'!$F$8,IF(K5&gt;=3,'Rúbrica Lab 1'!$G$8,IF(K5&gt;=1,'Rúbrica Lab 1'!$H$8,'Rúbrica Lab 1'!$I$8))))))</f>
        <v>Formula un diseño preliminar por cada una de las ideas a evaluar en la siguiente etapa, aunque el diseño presentado no las completa suficientemente</v>
      </c>
      <c r="M5" s="262">
        <v>2</v>
      </c>
      <c r="N5" s="263" t="str">
        <f>IF(M5="","",IF(OR(M5&gt;5,M5&lt;0),"CALIFICACIÓN NO VÁLIDA",IF(M5&gt;=4.5,'Rúbrica Lab 1'!$E$9,IF(M5&gt;=3.8,'Rúbrica Lab 1'!$F$9,IF(M5&gt;=3,'Rúbrica Lab 1'!$G$9,IF(M5&gt;=1,'Rúbrica Lab 1'!$H$9,'Rúbrica Lab 1'!$I$9))))))</f>
        <v>Selecciona la(s) idea(s) sin justificar claramente las razones de la selección</v>
      </c>
      <c r="O5" s="262">
        <v>4.7</v>
      </c>
      <c r="P5" s="263" t="str">
        <f>IF(O5="","",IF(OR(O5&gt;5,O5&lt;0),"CALIFICACIÓN NO VÁLIDA",IF(O5&gt;=4.5,'Rúbrica Lab 1'!$E$10,IF(O5&gt;=3.8,'Rúbrica Lab 1'!$F$10,IF(O5&gt;=3,'Rúbrica Lab 1'!$G$10,IF(O5&gt;=1,'Rúbrica Lab 1'!$H$10,'Rúbrica Lab 1'!$I$10))))))</f>
        <v>Modela todos los conceptos y sus relaciones necesarios para dar solución al problema, incluye en cada concepto y relación la información detallada necesaria para modelar adecuadamente la solución y cumple con la notación propia del lenguaje en que está soportado</v>
      </c>
      <c r="Q5" s="262">
        <v>0</v>
      </c>
      <c r="R5" s="264" t="str">
        <f>IF(Q5="","",IF(OR(Q5&gt;5,Q5&lt;0),"CALIFICACIÓN NO VÁLIDA",IF(Q5&gt;=4.5,'Rúbrica Lab 1'!$E$11,IF(Q5&gt;=3.8,'Rúbrica Lab 1'!$F$11,IF(Q5&gt;=3,'Rúbrica Lab 1'!$G$11,IF(Q5&gt;=1,'Rúbrica Lab 1'!$H$11,'Rúbrica Lab 1'!$I$11))))))</f>
        <v>No presenta el pseudocódigo de ninguno de los algoritmos mas relevantes de la solución</v>
      </c>
      <c r="S5" s="262">
        <v>0</v>
      </c>
      <c r="T5" s="265" t="str">
        <f>IF(S5="","",IF(OR(S5&gt;5,S5&lt;0),"CALIFICACIÓN NO VÁLIDA",IF(S5&gt;=4.5,'Rúbrica Lab 1'!$E$12,IF(S5&gt;=3.8,'Rúbrica Lab 1'!$F$12,IF(S5&gt;=3,'Rúbrica Lab 1'!$G$12,IF(S5&gt;=1,'Rúbrica Lab 1'!$H$12,'Rúbrica Lab 1'!$I$12))))))</f>
        <v>No diseña casos de prueba o lo hace para menos del 40% de los algoritmos relevantes de la solución</v>
      </c>
      <c r="U5" s="262">
        <v>4.4000000000000004</v>
      </c>
      <c r="V5" s="263" t="str">
        <f>IF(U5="","",IF(OR(U5&gt;5,U5&lt;0),"CALIFICACIÓN NO VÁLIDA",IF(U5&gt;=4.5,'Rúbrica Lab 1'!$E$13,IF(U5&gt;=3.8,'Rúbrica Lab 1'!$F$13,IF(U5&gt;=3,'Rúbrica Lab 1'!$G$13,IF(U5&gt;=1,'Rúbrica Lab 1'!$H$13,'Rúbrica Lab 1'!$I$13))))))</f>
        <v>Lleva a cabo de manera precisa y formal el análisis de complejidad temporal de al menos los 3 algoritmos mas relevantes de la solución, incluyendo el procedimiento formal para llegar a la función de tamaño de entrada vs tiempo</v>
      </c>
      <c r="W5" s="262">
        <v>4.4000000000000004</v>
      </c>
      <c r="X5" s="264" t="str">
        <f>IF(W5="","",IF(OR(W5&gt;5,W5&lt;0),"CALIFICACIÓN NO VÁLIDA",IF(W5&gt;=4.5,'Rúbrica Lab 1'!$E$14,IF(W5&gt;=3.8,'Rúbrica Lab 1'!$F$14,IF(W5&gt;=3,'Rúbrica Lab 1'!$G$14,IF(W5&gt;=1,'Rúbrica Lab 1'!$H$14,'Rúbrica Lab 1'!$I$14))))))</f>
        <v>Realiza un inventario de las estructuras de datos utilizadas para al menos el 70% de los algoritmos relevantes indicando el tamaño de cada una y obteniendo finalmente una expresión en notación asintótica del espacio adicional utilizado</v>
      </c>
      <c r="Y5" s="262">
        <v>5</v>
      </c>
      <c r="Z5" s="266"/>
      <c r="AA5" s="262">
        <v>5</v>
      </c>
      <c r="AB5" s="266"/>
      <c r="AC5" s="267">
        <v>5</v>
      </c>
      <c r="AD5" s="152"/>
      <c r="AE5" s="268">
        <v>5</v>
      </c>
      <c r="AF5" s="269"/>
      <c r="AG5" s="268">
        <v>5</v>
      </c>
      <c r="AH5" s="269"/>
      <c r="AI5" s="269">
        <f t="shared" ref="AI5:AI30" si="0">E5*E$4+G5*G$4+I5*I$4+K5*K$4+M5*M$4+O5*O$4+Q5*Q$4+S5*S$4+U5*U$4+W5*W$4+Y5*Y$4+AA5*AA$4+AC5*AC$4+AE5*AE$4</f>
        <v>3.9180000000000001</v>
      </c>
    </row>
    <row r="6" spans="1:35" ht="110.4">
      <c r="A6" s="260">
        <v>2</v>
      </c>
      <c r="B6" s="261" t="s">
        <v>308</v>
      </c>
      <c r="C6" s="261" t="s">
        <v>309</v>
      </c>
      <c r="D6" s="261" t="s">
        <v>310</v>
      </c>
      <c r="E6" s="270">
        <v>5</v>
      </c>
      <c r="F6" s="263" t="str">
        <f>IF(E6="","",IF(OR(E6&gt;5,E6&lt;0),"CALIFICACIÓN NO VÁLIDA",IF(E6&gt;=4.5,'Rúbrica Lab 1'!$E$5,IF(E6&gt;=3.8,'Rúbrica Lab 1'!$F$5,IF(E6&gt;=3,'Rúbrica Lab 1'!$G$5,IF(E6&gt;=1,'Rúbrica Lab 1'!$H$5,'Rúbrica Lab 1'!$I$5))))))</f>
        <v>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v>
      </c>
      <c r="G6" s="270">
        <v>5</v>
      </c>
      <c r="H6" s="263" t="str">
        <f>IF(G6="","",IF(OR(G6&gt;5,G6&lt;0),"CALIFICACIÓN NO VÁLIDA",IF(G6&gt;=4.5,'Rúbrica Lab 1'!$E$6,IF(G6&gt;=3.8,'Rúbrica Lab 1'!$F$6,IF(G6&gt;=3,'Rúbrica Lab 1'!$G$6,IF(G6&gt;=1,'Rúbrica Lab 1'!$H$6,'Rúbrica Lab 1'!$I$6))))))</f>
        <v>Evidencia los resultados la búsqueda incluyendo en su informe suficientes elementos que permiten conocer diversas aproximaciones al problema (mínimo 7 alternativas relacionadas) así como elementos teóricos y prácticos relacionados (al menos 3 elementos relacionados). Incluye la referencia de cada una de las fuentes de donde obtuvo la información (al menos 3 fuentes diferentes)</v>
      </c>
      <c r="I6" s="270">
        <v>5</v>
      </c>
      <c r="J6" s="263" t="str">
        <f>IF(I6="","",IF(OR(I6&gt;5,I6&lt;0),"CALIFICACIÓN NO VÁLIDA",IF(I6&gt;=4.5,'Rúbrica Lab 1'!$E$7,IF(I6&gt;=3.8,'Rúbrica Lab 1'!$F$7,IF(I6&gt;=3,'Rúbrica Lab 1'!$G$7,IF(I6&gt;=1,'Rúbrica Lab 1'!$H$7,'Rúbrica Lab 1'!$I$7))))))</f>
        <v>Con base tanto en la información recopilada y alguna técnica de generación de ideas presenta al menos 7 alternativas de solución creativa. La técnica de generación de ideas es indicada y descrita brevemente. Las alternativas creativas estan enriquecidas con ideas propias.</v>
      </c>
      <c r="K6" s="270">
        <v>5</v>
      </c>
      <c r="L6" s="263" t="str">
        <f>IF(K6="","",IF(OR(K6&gt;5,K6&lt;0),"CALIFICACIÓN NO VÁLIDA",IF(K6&gt;=4.5,'Rúbrica Lab 1'!$E$8,IF(K6&gt;=3.8,'Rúbrica Lab 1'!$F$8,IF(K6&gt;=3,'Rúbrica Lab 1'!$G$8,IF(K6&gt;=1,'Rúbrica Lab 1'!$H$8,'Rúbrica Lab 1'!$I$8))))))</f>
        <v>Documenta (explica y justifica) apropiadamente el descarte de ideas no viables. Las ideas no descartadas deben ser más que las que finalmente serán seleccionadas. Formula un diseño preliminar por cada una de las ideas no descartadas. El diseño aunque es preliminar permite conocer mayor información sobre cada una de las ideas</v>
      </c>
      <c r="M6" s="270">
        <v>5</v>
      </c>
      <c r="N6" s="263" t="str">
        <f>IF(M6="","",IF(OR(M6&gt;5,M6&lt;0),"CALIFICACIÓN NO VÁLIDA",IF(M6&gt;=4.5,'Rúbrica Lab 1'!$E$9,IF(M6&gt;=3.8,'Rúbrica Lab 1'!$F$9,IF(M6&gt;=3,'Rúbrica Lab 1'!$G$9,IF(M6&gt;=1,'Rúbrica Lab 1'!$H$9,'Rúbrica Lab 1'!$I$9))))))</f>
        <v>Define criterios para evaluar las ideas. Explica en qué consiste cada criterio y todas las escalas que puede tener una alternativa evaluada con ese criterio. Evalua cada idea con base en dicho criterio y asigna un resultado de esa evaluación. Totaliza la evaluación para conocer, con base en los criterios elegidos, cuál o cuáles son las ideas que serán implementadas</v>
      </c>
      <c r="O6" s="270">
        <v>5</v>
      </c>
      <c r="P6" s="263" t="str">
        <f>IF(O6="","",IF(OR(O6&gt;5,O6&lt;0),"CALIFICACIÓN NO VÁLIDA",IF(O6&gt;=4.5,'Rúbrica Lab 1'!$E$10,IF(O6&gt;=3.8,'Rúbrica Lab 1'!$F$10,IF(O6&gt;=3,'Rúbrica Lab 1'!$G$10,IF(O6&gt;=1,'Rúbrica Lab 1'!$H$10,'Rúbrica Lab 1'!$I$10))))))</f>
        <v>Modela todos los conceptos y sus relaciones necesarios para dar solución al problema, incluye en cada concepto y relación la información detallada necesaria para modelar adecuadamente la solución y cumple con la notación propia del lenguaje en que está soportado</v>
      </c>
      <c r="Q6" s="270">
        <v>5</v>
      </c>
      <c r="R6" s="264" t="str">
        <f>IF(Q6="","",IF(OR(Q6&gt;5,Q6&lt;0),"CALIFICACIÓN NO VÁLIDA",IF(Q6&gt;=4.5,'Rúbrica Lab 1'!$E$11,IF(Q6&gt;=3.8,'Rúbrica Lab 1'!$F$11,IF(Q6&gt;=3,'Rúbrica Lab 1'!$G$11,IF(Q6&gt;=1,'Rúbrica Lab 1'!$H$11,'Rúbrica Lab 1'!$I$11))))))</f>
        <v>Presenta de forma clara y correcta el pseudocódigo de los 4 algoritmos mas relevantes que se implementarán en la solución</v>
      </c>
      <c r="S6" s="270">
        <v>5</v>
      </c>
      <c r="T6" s="265" t="str">
        <f>IF(S6="","",IF(OR(S6&gt;5,S6&lt;0),"CALIFICACIÓN NO VÁLIDA",IF(S6&gt;=4.5,'Rúbrica Lab 1'!$E$12,IF(S6&gt;=3.8,'Rúbrica Lab 1'!$F$12,IF(S6&gt;=3,'Rúbrica Lab 1'!$G$12,IF(S6&gt;=1,'Rúbrica Lab 1'!$H$12,'Rúbrica Lab 1'!$I$12))))))</f>
        <v>Diseña para cada uno de los 4 algoritmos relevantes al menos tres casos de prueba para verificar su correcto funcionamiento (uno estándar, uno que pruebe casos límite y otro interesante) cumpliendo con el formato donde se especifica la clase, el método a probar, el escenario, las entradas y la salida esperada</v>
      </c>
      <c r="U6" s="270">
        <v>5</v>
      </c>
      <c r="V6" s="263" t="str">
        <f>IF(U6="","",IF(OR(U6&gt;5,U6&lt;0),"CALIFICACIÓN NO VÁLIDA",IF(U6&gt;=4.5,'Rúbrica Lab 1'!$E$13,IF(U6&gt;=3.8,'Rúbrica Lab 1'!$F$13,IF(U6&gt;=3,'Rúbrica Lab 1'!$G$13,IF(U6&gt;=1,'Rúbrica Lab 1'!$H$13,'Rúbrica Lab 1'!$I$13))))))</f>
        <v>Lleva a cabo de manera precisa y formal el análisis de complejidad temporal de al menos los 4 algoritmos mas relevantes de la solución, incluyendo análisis de cada línea de código, procedimiento formal para llegar a la función que describe el tiempo del algoritmo en términos de la entrada y su expresión en notación asintótica</v>
      </c>
      <c r="W6" s="270">
        <v>5</v>
      </c>
      <c r="X6" s="264" t="str">
        <f>IF(W6="","",IF(OR(W6&gt;5,W6&lt;0),"CALIFICACIÓN NO VÁLIDA",IF(W6&gt;=4.5,'Rúbrica Lab 1'!$E$14,IF(W6&gt;=3.8,'Rúbrica Lab 1'!$F$14,IF(W6&gt;=3,'Rúbrica Lab 1'!$G$14,IF(W6&gt;=1,'Rúbrica Lab 1'!$H$14,'Rúbrica Lab 1'!$I$14))))))</f>
        <v>Realiza un inventario de las estructuras de datos utilizadas por cada algoritmo relevante indicando el tamaño de cada una y obteniendo finalmente una expresión en notación asintótica del espacio adicional utilizado</v>
      </c>
      <c r="Y6" s="270">
        <v>5</v>
      </c>
      <c r="Z6" s="271"/>
      <c r="AA6" s="270">
        <v>5</v>
      </c>
      <c r="AB6" s="271"/>
      <c r="AC6" s="270">
        <v>5</v>
      </c>
      <c r="AD6" s="187"/>
      <c r="AE6" s="270">
        <v>5</v>
      </c>
      <c r="AF6" s="271"/>
      <c r="AG6" s="270">
        <v>5</v>
      </c>
      <c r="AH6" s="271"/>
      <c r="AI6" s="269">
        <f t="shared" si="0"/>
        <v>5</v>
      </c>
    </row>
    <row r="7" spans="1:35" ht="69">
      <c r="A7" s="260">
        <v>3</v>
      </c>
      <c r="B7" s="261" t="s">
        <v>311</v>
      </c>
      <c r="C7" s="261" t="s">
        <v>312</v>
      </c>
      <c r="D7" s="261" t="s">
        <v>313</v>
      </c>
      <c r="E7" s="262">
        <v>4.7</v>
      </c>
      <c r="F7" s="263" t="str">
        <f>IF(E7="","",IF(OR(E7&gt;5,E7&lt;0),"CALIFICACIÓN NO VÁLIDA",IF(E7&gt;=4.5,'Rúbrica Lab 1'!$E$5,IF(E7&gt;=3.8,'Rúbrica Lab 1'!$F$5,IF(E7&gt;=3,'Rúbrica Lab 1'!$G$5,IF(E7&gt;=1,'Rúbrica Lab 1'!$H$5,'Rúbrica Lab 1'!$I$5))))))</f>
        <v>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v>
      </c>
      <c r="G7" s="262">
        <v>4</v>
      </c>
      <c r="H7" s="263" t="str">
        <f>IF(G7="","",IF(OR(G7&gt;5,G7&lt;0),"CALIFICACIÓN NO VÁLIDA",IF(G7&gt;=4.5,'Rúbrica Lab 1'!$E$6,IF(G7&gt;=3.8,'Rúbrica Lab 1'!$F$6,IF(G7&gt;=3,'Rúbrica Lab 1'!$G$6,IF(G7&gt;=1,'Rúbrica Lab 1'!$H$6,'Rúbrica Lab 1'!$I$6))))))</f>
        <v>Evidencia los resultados la búsqueda incluyendo en su informe suficientes elementos que permiten conocer diversas aproximaciones al problema (mínimo 5 alternativas relacionadas) así como elementos teóricos y prácticos relacionados (al menos 1 elemento relacionado). Incluye la referencia de cada una de las fuentes de donde obtuvo la información (al menos 2 fuentes diferentes)</v>
      </c>
      <c r="I7" s="262">
        <v>3.5</v>
      </c>
      <c r="J7" s="263" t="str">
        <f>IF(I7="","",IF(OR(I7&gt;5,I7&lt;0),"CALIFICACIÓN NO VÁLIDA",IF(I7&gt;=4.5,'Rúbrica Lab 1'!$E$7,IF(I7&gt;=3.8,'Rúbrica Lab 1'!$F$7,IF(I7&gt;=3,'Rúbrica Lab 1'!$G$7,IF(I7&gt;=1,'Rúbrica Lab 1'!$H$7,'Rúbrica Lab 1'!$I$7))))))</f>
        <v>Con base tanto en la información recopilada y alguna técnica de generación de ideas presenta al menos 3 alternativas de solución creativa. Las alternativas creativas estan enriquecidas con ideas propias</v>
      </c>
      <c r="K7" s="262">
        <v>1</v>
      </c>
      <c r="L7" s="263" t="str">
        <f>IF(K7="","",IF(OR(K7&gt;5,K7&lt;0),"CALIFICACIÓN NO VÁLIDA",IF(K7&gt;=4.5,'Rúbrica Lab 1'!$E$8,IF(K7&gt;=3.8,'Rúbrica Lab 1'!$F$8,IF(K7&gt;=3,'Rúbrica Lab 1'!$G$8,IF(K7&gt;=1,'Rúbrica Lab 1'!$H$8,'Rúbrica Lab 1'!$I$8))))))</f>
        <v>Formula un diseño preliminar por cada una de las ideas a evaluar en la siguiente etapa, aunque el diseño presentado no las completa suficientemente</v>
      </c>
      <c r="M7" s="262">
        <v>3.7</v>
      </c>
      <c r="N7" s="263" t="str">
        <f>IF(M7="","",IF(OR(M7&gt;5,M7&lt;0),"CALIFICACIÓN NO VÁLIDA",IF(M7&gt;=4.5,'Rúbrica Lab 1'!$E$9,IF(M7&gt;=3.8,'Rúbrica Lab 1'!$F$9,IF(M7&gt;=3,'Rúbrica Lab 1'!$G$9,IF(M7&gt;=1,'Rúbrica Lab 1'!$H$9,'Rúbrica Lab 1'!$I$9))))))</f>
        <v>Evalúa las ideas que se tienen hasta el momento bajo criterios que no son totalmente claros y selecciona la(s) mejor(es) ideas de acuerdo con esta evaluación</v>
      </c>
      <c r="O7" s="262">
        <v>2.5</v>
      </c>
      <c r="P7" s="263" t="str">
        <f>IF(O7="","",IF(OR(O7&gt;5,O7&lt;0),"CALIFICACIÓN NO VÁLIDA",IF(O7&gt;=4.5,'Rúbrica Lab 1'!$E$10,IF(O7&gt;=3.8,'Rúbrica Lab 1'!$F$10,IF(O7&gt;=3,'Rúbrica Lab 1'!$G$10,IF(O7&gt;=1,'Rúbrica Lab 1'!$H$10,'Rúbrica Lab 1'!$I$10))))))</f>
        <v>Se modela al menos el 50% de los conceptos y relaciones que dan solución al problema aunque se describa menos del 50% de los detalles de cada uno de ellos</v>
      </c>
      <c r="Q7" s="262">
        <v>0</v>
      </c>
      <c r="R7" s="264" t="str">
        <f>IF(Q7="","",IF(OR(Q7&gt;5,Q7&lt;0),"CALIFICACIÓN NO VÁLIDA",IF(Q7&gt;=4.5,'Rúbrica Lab 1'!$E$11,IF(Q7&gt;=3.8,'Rúbrica Lab 1'!$F$11,IF(Q7&gt;=3,'Rúbrica Lab 1'!$G$11,IF(Q7&gt;=1,'Rúbrica Lab 1'!$H$11,'Rúbrica Lab 1'!$I$11))))))</f>
        <v>No presenta el pseudocódigo de ninguno de los algoritmos mas relevantes de la solución</v>
      </c>
      <c r="S7" s="262">
        <v>5</v>
      </c>
      <c r="T7" s="265" t="str">
        <f>IF(S7="","",IF(OR(S7&gt;5,S7&lt;0),"CALIFICACIÓN NO VÁLIDA",IF(S7&gt;=4.5,'Rúbrica Lab 1'!$E$12,IF(S7&gt;=3.8,'Rúbrica Lab 1'!$F$12,IF(S7&gt;=3,'Rúbrica Lab 1'!$G$12,IF(S7&gt;=1,'Rúbrica Lab 1'!$H$12,'Rúbrica Lab 1'!$I$12))))))</f>
        <v>Diseña para cada uno de los 4 algoritmos relevantes al menos tres casos de prueba para verificar su correcto funcionamiento (uno estándar, uno que pruebe casos límite y otro interesante) cumpliendo con el formato donde se especifica la clase, el método a probar, el escenario, las entradas y la salida esperada</v>
      </c>
      <c r="U7" s="262">
        <v>0</v>
      </c>
      <c r="V7" s="263" t="str">
        <f>IF(U7="","",IF(OR(U7&gt;5,U7&lt;0),"CALIFICACIÓN NO VÁLIDA",IF(U7&gt;=4.5,'Rúbrica Lab 1'!$E$13,IF(U7&gt;=3.8,'Rúbrica Lab 1'!$F$13,IF(U7&gt;=3,'Rúbrica Lab 1'!$G$13,IF(U7&gt;=1,'Rúbrica Lab 1'!$H$13,'Rúbrica Lab 1'!$I$13))))))</f>
        <v>No presenta el análisis de complejidad temporal de ningún algoritmo relevante de la solución</v>
      </c>
      <c r="W7" s="262">
        <v>0</v>
      </c>
      <c r="X7" s="264" t="str">
        <f>IF(W7="","",IF(OR(W7&gt;5,W7&lt;0),"CALIFICACIÓN NO VÁLIDA",IF(W7&gt;=4.5,'Rúbrica Lab 1'!$E$14,IF(W7&gt;=3.8,'Rúbrica Lab 1'!$F$14,IF(W7&gt;=3,'Rúbrica Lab 1'!$G$14,IF(W7&gt;=1,'Rúbrica Lab 1'!$H$14,'Rúbrica Lab 1'!$I$14))))))</f>
        <v>No presenta el análisis de complejidad espacial de ningún algoritmo relevante de la solución</v>
      </c>
      <c r="Y7" s="262">
        <v>5</v>
      </c>
      <c r="Z7" s="266"/>
      <c r="AA7" s="262">
        <v>5</v>
      </c>
      <c r="AB7" s="266"/>
      <c r="AC7" s="267">
        <v>5</v>
      </c>
      <c r="AD7" s="152"/>
      <c r="AE7" s="268">
        <v>5</v>
      </c>
      <c r="AF7" s="269"/>
      <c r="AG7" s="268">
        <v>5</v>
      </c>
      <c r="AH7" s="269"/>
      <c r="AI7" s="269">
        <f t="shared" si="0"/>
        <v>3.2450000000000001</v>
      </c>
    </row>
    <row r="8" spans="1:35" ht="82.8">
      <c r="A8" s="260">
        <v>4</v>
      </c>
      <c r="B8" s="261" t="s">
        <v>314</v>
      </c>
      <c r="C8" s="261" t="s">
        <v>315</v>
      </c>
      <c r="D8" s="261" t="s">
        <v>316</v>
      </c>
      <c r="E8" s="272">
        <v>5</v>
      </c>
      <c r="F8" s="263" t="str">
        <f>IF(E8="","",IF(OR(E8&gt;5,E8&lt;0),"CALIFICACIÓN NO VÁLIDA",IF(E8&gt;=4.5,'Rúbrica Lab 1'!$E$5,IF(E8&gt;=3.8,'Rúbrica Lab 1'!$F$5,IF(E8&gt;=3,'Rúbrica Lab 1'!$G$5,IF(E8&gt;=1,'Rúbrica Lab 1'!$H$5,'Rúbrica Lab 1'!$I$5))))))</f>
        <v>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v>
      </c>
      <c r="G8" s="262">
        <v>4</v>
      </c>
      <c r="H8" s="263" t="str">
        <f>IF(G8="","",IF(OR(G8&gt;5,G8&lt;0),"CALIFICACIÓN NO VÁLIDA",IF(G8&gt;=4.5,'Rúbrica Lab 1'!$E$6,IF(G8&gt;=3.8,'Rúbrica Lab 1'!$F$6,IF(G8&gt;=3,'Rúbrica Lab 1'!$G$6,IF(G8&gt;=1,'Rúbrica Lab 1'!$H$6,'Rúbrica Lab 1'!$I$6))))))</f>
        <v>Evidencia los resultados la búsqueda incluyendo en su informe suficientes elementos que permiten conocer diversas aproximaciones al problema (mínimo 5 alternativas relacionadas) así como elementos teóricos y prácticos relacionados (al menos 1 elemento relacionado). Incluye la referencia de cada una de las fuentes de donde obtuvo la información (al menos 2 fuentes diferentes)</v>
      </c>
      <c r="I8" s="262">
        <v>1</v>
      </c>
      <c r="J8" s="263" t="str">
        <f>IF(I8="","",IF(OR(I8&gt;5,I8&lt;0),"CALIFICACIÓN NO VÁLIDA",IF(I8&gt;=4.5,'Rúbrica Lab 1'!$E$7,IF(I8&gt;=3.8,'Rúbrica Lab 1'!$F$7,IF(I8&gt;=3,'Rúbrica Lab 1'!$G$7,IF(I8&gt;=1,'Rúbrica Lab 1'!$H$7,'Rúbrica Lab 1'!$I$7))))))</f>
        <v>Con base tanto en la información recopilada y alguna técnica de generación de ideas presenta al menos 2 alternativas de solución</v>
      </c>
      <c r="K8" s="262">
        <v>3.5</v>
      </c>
      <c r="L8" s="263" t="str">
        <f>IF(K8="","",IF(OR(K8&gt;5,K8&lt;0),"CALIFICACIÓN NO VÁLIDA",IF(K8&gt;=4.5,'Rúbrica Lab 1'!$E$8,IF(K8&gt;=3.8,'Rúbrica Lab 1'!$F$8,IF(K8&gt;=3,'Rúbrica Lab 1'!$G$8,IF(K8&gt;=1,'Rúbrica Lab 1'!$H$8,'Rúbrica Lab 1'!$I$8))))))</f>
        <v>Las ideas no descartadas deben ser más que las que finalmente serán seleccionadas. Formula un diseño preliminar por cada una de las ideas no descartadas, aunque el diseño presentado no las completa suficientemente</v>
      </c>
      <c r="M8" s="262">
        <v>0</v>
      </c>
      <c r="N8" s="263" t="str">
        <f>IF(M8="","",IF(OR(M8&gt;5,M8&lt;0),"CALIFICACIÓN NO VÁLIDA",IF(M8&gt;=4.5,'Rúbrica Lab 1'!$E$9,IF(M8&gt;=3.8,'Rúbrica Lab 1'!$F$9,IF(M8&gt;=3,'Rúbrica Lab 1'!$G$9,IF(M8&gt;=1,'Rúbrica Lab 1'!$H$9,'Rúbrica Lab 1'!$I$9))))))</f>
        <v>No hace evaluación ni selección de mejores ideas</v>
      </c>
      <c r="O8" s="262">
        <v>0</v>
      </c>
      <c r="P8" s="263" t="str">
        <f>IF(O8="","",IF(OR(O8&gt;5,O8&lt;0),"CALIFICACIÓN NO VÁLIDA",IF(O8&gt;=4.5,'Rúbrica Lab 1'!$E$10,IF(O8&gt;=3.8,'Rúbrica Lab 1'!$F$10,IF(O8&gt;=3,'Rúbrica Lab 1'!$G$10,IF(O8&gt;=1,'Rúbrica Lab 1'!$H$10,'Rúbrica Lab 1'!$I$10))))))</f>
        <v>El modelo entregado no cumple suficientemente con ninguna de los condiciones planteadas</v>
      </c>
      <c r="Q8" s="262">
        <v>0</v>
      </c>
      <c r="R8" s="264" t="str">
        <f>IF(Q8="","",IF(OR(Q8&gt;5,Q8&lt;0),"CALIFICACIÓN NO VÁLIDA",IF(Q8&gt;=4.5,'Rúbrica Lab 1'!$E$11,IF(Q8&gt;=3.8,'Rúbrica Lab 1'!$F$11,IF(Q8&gt;=3,'Rúbrica Lab 1'!$G$11,IF(Q8&gt;=1,'Rúbrica Lab 1'!$H$11,'Rúbrica Lab 1'!$I$11))))))</f>
        <v>No presenta el pseudocódigo de ninguno de los algoritmos mas relevantes de la solución</v>
      </c>
      <c r="S8" s="272">
        <v>5</v>
      </c>
      <c r="T8" s="265" t="str">
        <f>IF(S8="","",IF(OR(S8&gt;5,S8&lt;0),"CALIFICACIÓN NO VÁLIDA",IF(S8&gt;=4.5,'Rúbrica Lab 1'!$E$12,IF(S8&gt;=3.8,'Rúbrica Lab 1'!$F$12,IF(S8&gt;=3,'Rúbrica Lab 1'!$G$12,IF(S8&gt;=1,'Rúbrica Lab 1'!$H$12,'Rúbrica Lab 1'!$I$12))))))</f>
        <v>Diseña para cada uno de los 4 algoritmos relevantes al menos tres casos de prueba para verificar su correcto funcionamiento (uno estándar, uno que pruebe casos límite y otro interesante) cumpliendo con el formato donde se especifica la clase, el método a probar, el escenario, las entradas y la salida esperada</v>
      </c>
      <c r="U8" s="262">
        <v>2</v>
      </c>
      <c r="V8" s="263" t="str">
        <f>IF(U8="","",IF(OR(U8&gt;5,U8&lt;0),"CALIFICACIÓN NO VÁLIDA",IF(U8&gt;=4.5,'Rúbrica Lab 1'!$E$13,IF(U8&gt;=3.8,'Rúbrica Lab 1'!$F$13,IF(U8&gt;=3,'Rúbrica Lab 1'!$G$13,IF(U8&gt;=1,'Rúbrica Lab 1'!$H$13,'Rúbrica Lab 1'!$I$13))))))</f>
        <v>Lleva a cabo de manera precisa y formal el análisis de complejidad temporal de al menos uno (1) de los algoritmos mas relevantes de la solución</v>
      </c>
      <c r="W8" s="262">
        <v>2</v>
      </c>
      <c r="X8" s="264" t="str">
        <f>IF(W8="","",IF(OR(W8&gt;5,W8&lt;0),"CALIFICACIÓN NO VÁLIDA",IF(W8&gt;=4.5,'Rúbrica Lab 1'!$E$14,IF(W8&gt;=3.8,'Rúbrica Lab 1'!$F$14,IF(W8&gt;=3,'Rúbrica Lab 1'!$G$14,IF(W8&gt;=1,'Rúbrica Lab 1'!$H$14,'Rúbrica Lab 1'!$I$14))))))</f>
        <v>Realiza un inventario de las estructuras de datos utilizadas para al menos uno (1) de los algoritmos mas relevantes indicando el tamaño de cada una</v>
      </c>
      <c r="Y8" s="272">
        <v>5</v>
      </c>
      <c r="Z8" s="273"/>
      <c r="AA8" s="272">
        <v>5</v>
      </c>
      <c r="AB8" s="273"/>
      <c r="AC8" s="274">
        <v>5</v>
      </c>
      <c r="AD8" s="187"/>
      <c r="AE8" s="275">
        <v>5</v>
      </c>
      <c r="AF8" s="276"/>
      <c r="AG8" s="275">
        <v>5</v>
      </c>
      <c r="AH8" s="276"/>
      <c r="AI8" s="269">
        <f t="shared" si="0"/>
        <v>3.3049999999999997</v>
      </c>
    </row>
    <row r="9" spans="1:35" ht="124.2">
      <c r="A9" s="260">
        <v>5</v>
      </c>
      <c r="B9" s="261" t="s">
        <v>317</v>
      </c>
      <c r="C9" s="261" t="s">
        <v>318</v>
      </c>
      <c r="D9" s="261" t="s">
        <v>319</v>
      </c>
      <c r="E9" s="262">
        <v>5</v>
      </c>
      <c r="F9" s="263" t="str">
        <f>IF(E9="","",IF(OR(E9&gt;5,E9&lt;0),"CALIFICACIÓN NO VÁLIDA",IF(E9&gt;=4.5,'Rúbrica Lab 1'!$E$5,IF(E9&gt;=3.8,'Rúbrica Lab 1'!$F$5,IF(E9&gt;=3,'Rúbrica Lab 1'!$G$5,IF(E9&gt;=1,'Rúbrica Lab 1'!$H$5,'Rúbrica Lab 1'!$I$5))))))</f>
        <v>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v>
      </c>
      <c r="G9" s="262">
        <v>2.8</v>
      </c>
      <c r="H9" s="263" t="str">
        <f>IF(G9="","",IF(OR(G9&gt;5,G9&lt;0),"CALIFICACIÓN NO VÁLIDA",IF(G9&gt;=4.5,'Rúbrica Lab 1'!$E$6,IF(G9&gt;=3.8,'Rúbrica Lab 1'!$F$6,IF(G9&gt;=3,'Rúbrica Lab 1'!$G$6,IF(G9&gt;=1,'Rúbrica Lab 1'!$H$6,'Rúbrica Lab 1'!$I$6))))))</f>
        <v>Evidencia los resultados la búsqueda incluyendo en su informe suficientes elementos que permiten conocer diversas aproximaciones al problema (mínimo 2 alternativas relacionadas)</v>
      </c>
      <c r="I9" s="262">
        <v>3.5</v>
      </c>
      <c r="J9" s="263" t="str">
        <f>IF(I9="","",IF(OR(I9&gt;5,I9&lt;0),"CALIFICACIÓN NO VÁLIDA",IF(I9&gt;=4.5,'Rúbrica Lab 1'!$E$7,IF(I9&gt;=3.8,'Rúbrica Lab 1'!$F$7,IF(I9&gt;=3,'Rúbrica Lab 1'!$G$7,IF(I9&gt;=1,'Rúbrica Lab 1'!$H$7,'Rúbrica Lab 1'!$I$7))))))</f>
        <v>Con base tanto en la información recopilada y alguna técnica de generación de ideas presenta al menos 3 alternativas de solución creativa. Las alternativas creativas estan enriquecidas con ideas propias</v>
      </c>
      <c r="K9" s="262">
        <v>2.7</v>
      </c>
      <c r="L9" s="263" t="str">
        <f>IF(K9="","",IF(OR(K9&gt;5,K9&lt;0),"CALIFICACIÓN NO VÁLIDA",IF(K9&gt;=4.5,'Rúbrica Lab 1'!$E$8,IF(K9&gt;=3.8,'Rúbrica Lab 1'!$F$8,IF(K9&gt;=3,'Rúbrica Lab 1'!$G$8,IF(K9&gt;=1,'Rúbrica Lab 1'!$H$8,'Rúbrica Lab 1'!$I$8))))))</f>
        <v>Formula un diseño preliminar por cada una de las ideas a evaluar en la siguiente etapa, aunque el diseño presentado no las completa suficientemente</v>
      </c>
      <c r="M9" s="262">
        <v>2</v>
      </c>
      <c r="N9" s="263" t="str">
        <f>IF(M9="","",IF(OR(M9&gt;5,M9&lt;0),"CALIFICACIÓN NO VÁLIDA",IF(M9&gt;=4.5,'Rúbrica Lab 1'!$E$9,IF(M9&gt;=3.8,'Rúbrica Lab 1'!$F$9,IF(M9&gt;=3,'Rúbrica Lab 1'!$G$9,IF(M9&gt;=1,'Rúbrica Lab 1'!$H$9,'Rúbrica Lab 1'!$I$9))))))</f>
        <v>Selecciona la(s) idea(s) sin justificar claramente las razones de la selección</v>
      </c>
      <c r="O9" s="262">
        <v>4.7</v>
      </c>
      <c r="P9" s="263" t="str">
        <f>IF(O9="","",IF(OR(O9&gt;5,O9&lt;0),"CALIFICACIÓN NO VÁLIDA",IF(O9&gt;=4.5,'Rúbrica Lab 1'!$E$10,IF(O9&gt;=3.8,'Rúbrica Lab 1'!$F$10,IF(O9&gt;=3,'Rúbrica Lab 1'!$G$10,IF(O9&gt;=1,'Rúbrica Lab 1'!$H$10,'Rúbrica Lab 1'!$I$10))))))</f>
        <v>Modela todos los conceptos y sus relaciones necesarios para dar solución al problema, incluye en cada concepto y relación la información detallada necesaria para modelar adecuadamente la solución y cumple con la notación propia del lenguaje en que está soportado</v>
      </c>
      <c r="Q9" s="262">
        <v>0</v>
      </c>
      <c r="R9" s="264" t="str">
        <f>IF(Q9="","",IF(OR(Q9&gt;5,Q9&lt;0),"CALIFICACIÓN NO VÁLIDA",IF(Q9&gt;=4.5,'Rúbrica Lab 1'!$E$11,IF(Q9&gt;=3.8,'Rúbrica Lab 1'!$F$11,IF(Q9&gt;=3,'Rúbrica Lab 1'!$G$11,IF(Q9&gt;=1,'Rúbrica Lab 1'!$H$11,'Rúbrica Lab 1'!$I$11))))))</f>
        <v>No presenta el pseudocódigo de ninguno de los algoritmos mas relevantes de la solución</v>
      </c>
      <c r="S9" s="262">
        <v>0</v>
      </c>
      <c r="T9" s="265" t="str">
        <f>IF(S9="","",IF(OR(S9&gt;5,S9&lt;0),"CALIFICACIÓN NO VÁLIDA",IF(S9&gt;=4.5,'Rúbrica Lab 1'!$E$12,IF(S9&gt;=3.8,'Rúbrica Lab 1'!$F$12,IF(S9&gt;=3,'Rúbrica Lab 1'!$G$12,IF(S9&gt;=1,'Rúbrica Lab 1'!$H$12,'Rúbrica Lab 1'!$I$12))))))</f>
        <v>No diseña casos de prueba o lo hace para menos del 40% de los algoritmos relevantes de la solución</v>
      </c>
      <c r="U9" s="262">
        <v>4.4000000000000004</v>
      </c>
      <c r="V9" s="263" t="str">
        <f>IF(U9="","",IF(OR(U9&gt;5,U9&lt;0),"CALIFICACIÓN NO VÁLIDA",IF(U9&gt;=4.5,'Rúbrica Lab 1'!$E$13,IF(U9&gt;=3.8,'Rúbrica Lab 1'!$F$13,IF(U9&gt;=3,'Rúbrica Lab 1'!$G$13,IF(U9&gt;=1,'Rúbrica Lab 1'!$H$13,'Rúbrica Lab 1'!$I$13))))))</f>
        <v>Lleva a cabo de manera precisa y formal el análisis de complejidad temporal de al menos los 3 algoritmos mas relevantes de la solución, incluyendo el procedimiento formal para llegar a la función de tamaño de entrada vs tiempo</v>
      </c>
      <c r="W9" s="262">
        <v>4.4000000000000004</v>
      </c>
      <c r="X9" s="264" t="str">
        <f>IF(W9="","",IF(OR(W9&gt;5,W9&lt;0),"CALIFICACIÓN NO VÁLIDA",IF(W9&gt;=4.5,'Rúbrica Lab 1'!$E$14,IF(W9&gt;=3.8,'Rúbrica Lab 1'!$F$14,IF(W9&gt;=3,'Rúbrica Lab 1'!$G$14,IF(W9&gt;=1,'Rúbrica Lab 1'!$H$14,'Rúbrica Lab 1'!$I$14))))))</f>
        <v>Realiza un inventario de las estructuras de datos utilizadas para al menos el 70% de los algoritmos relevantes indicando el tamaño de cada una y obteniendo finalmente una expresión en notación asintótica del espacio adicional utilizado</v>
      </c>
      <c r="Y9" s="262">
        <v>5</v>
      </c>
      <c r="Z9" s="266"/>
      <c r="AA9" s="262">
        <v>5</v>
      </c>
      <c r="AB9" s="266"/>
      <c r="AC9" s="267">
        <v>5</v>
      </c>
      <c r="AD9" s="152"/>
      <c r="AE9" s="267">
        <v>5</v>
      </c>
      <c r="AF9" s="269"/>
      <c r="AG9" s="268">
        <v>5</v>
      </c>
      <c r="AH9" s="269"/>
      <c r="AI9" s="269">
        <f t="shared" si="0"/>
        <v>3.9180000000000001</v>
      </c>
    </row>
    <row r="10" spans="1:35" ht="110.4">
      <c r="A10" s="260">
        <v>6</v>
      </c>
      <c r="B10" s="261" t="s">
        <v>320</v>
      </c>
      <c r="C10" s="261" t="s">
        <v>321</v>
      </c>
      <c r="D10" s="261" t="s">
        <v>322</v>
      </c>
      <c r="E10" s="272">
        <v>5</v>
      </c>
      <c r="F10" s="263" t="str">
        <f>IF(E10="","",IF(OR(E10&gt;5,E10&lt;0),"CALIFICACIÓN NO VÁLIDA",IF(E10&gt;=4.5,'Rúbrica Lab 1'!$E$5,IF(E10&gt;=3.8,'Rúbrica Lab 1'!$F$5,IF(E10&gt;=3,'Rúbrica Lab 1'!$G$5,IF(E10&gt;=1,'Rúbrica Lab 1'!$H$5,'Rúbrica Lab 1'!$I$5))))))</f>
        <v>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v>
      </c>
      <c r="G10" s="272">
        <v>3.7</v>
      </c>
      <c r="H10" s="263" t="str">
        <f>IF(G10="","",IF(OR(G10&gt;5,G10&lt;0),"CALIFICACIÓN NO VÁLIDA",IF(G10&gt;=4.5,'Rúbrica Lab 1'!$E$6,IF(G10&gt;=3.8,'Rúbrica Lab 1'!$F$6,IF(G10&gt;=3,'Rúbrica Lab 1'!$G$6,IF(G10&gt;=1,'Rúbrica Lab 1'!$H$6,'Rúbrica Lab 1'!$I$6))))))</f>
        <v>Evidencia los resultados la búsqueda incluyendo en su informe suficientes elementos que permiten conocer diversas aproximaciones al problema (mínimo 3 alternativas relacionadas) así como elementos teóricos y prácticos relacionados (al menos 1 elemento relacionado). Incluye la referencia de cada una de las fuentes de donde obtuvo la información (al menos 1 fuente)</v>
      </c>
      <c r="I10" s="272">
        <v>5</v>
      </c>
      <c r="J10" s="263" t="str">
        <f>IF(I10="","",IF(OR(I10&gt;5,I10&lt;0),"CALIFICACIÓN NO VÁLIDA",IF(I10&gt;=4.5,'Rúbrica Lab 1'!$E$7,IF(I10&gt;=3.8,'Rúbrica Lab 1'!$F$7,IF(I10&gt;=3,'Rúbrica Lab 1'!$G$7,IF(I10&gt;=1,'Rúbrica Lab 1'!$H$7,'Rúbrica Lab 1'!$I$7))))))</f>
        <v>Con base tanto en la información recopilada y alguna técnica de generación de ideas presenta al menos 7 alternativas de solución creativa. La técnica de generación de ideas es indicada y descrita brevemente. Las alternativas creativas estan enriquecidas con ideas propias.</v>
      </c>
      <c r="K10" s="272">
        <v>5</v>
      </c>
      <c r="L10" s="263" t="str">
        <f>IF(K10="","",IF(OR(K10&gt;5,K10&lt;0),"CALIFICACIÓN NO VÁLIDA",IF(K10&gt;=4.5,'Rúbrica Lab 1'!$E$8,IF(K10&gt;=3.8,'Rúbrica Lab 1'!$F$8,IF(K10&gt;=3,'Rúbrica Lab 1'!$G$8,IF(K10&gt;=1,'Rúbrica Lab 1'!$H$8,'Rúbrica Lab 1'!$I$8))))))</f>
        <v>Documenta (explica y justifica) apropiadamente el descarte de ideas no viables. Las ideas no descartadas deben ser más que las que finalmente serán seleccionadas. Formula un diseño preliminar por cada una de las ideas no descartadas. El diseño aunque es preliminar permite conocer mayor información sobre cada una de las ideas</v>
      </c>
      <c r="M10" s="272">
        <v>3.7</v>
      </c>
      <c r="N10" s="263" t="str">
        <f>IF(M10="","",IF(OR(M10&gt;5,M10&lt;0),"CALIFICACIÓN NO VÁLIDA",IF(M10&gt;=4.5,'Rúbrica Lab 1'!$E$9,IF(M10&gt;=3.8,'Rúbrica Lab 1'!$F$9,IF(M10&gt;=3,'Rúbrica Lab 1'!$G$9,IF(M10&gt;=1,'Rúbrica Lab 1'!$H$9,'Rúbrica Lab 1'!$I$9))))))</f>
        <v>Evalúa las ideas que se tienen hasta el momento bajo criterios que no son totalmente claros y selecciona la(s) mejor(es) ideas de acuerdo con esta evaluación</v>
      </c>
      <c r="O10" s="272">
        <v>4.4000000000000004</v>
      </c>
      <c r="P10" s="263" t="str">
        <f>IF(O10="","",IF(OR(O10&gt;5,O10&lt;0),"CALIFICACIÓN NO VÁLIDA",IF(O10&gt;=4.5,'Rúbrica Lab 1'!$E$10,IF(O10&gt;=3.8,'Rúbrica Lab 1'!$F$10,IF(O10&gt;=3,'Rúbrica Lab 1'!$G$10,IF(O10&gt;=1,'Rúbrica Lab 1'!$H$10,'Rúbrica Lab 1'!$I$10))))))</f>
        <v>Se modelan todos los conceptos y relaciones para dar solución al problema e incluyen adecuadamente los detalles propios de cada concepto y relación aunque no se utlice completamente la notación apropiada</v>
      </c>
      <c r="Q10" s="272">
        <v>3.7</v>
      </c>
      <c r="R10" s="264" t="str">
        <f>IF(Q10="","",IF(OR(Q10&gt;5,Q10&lt;0),"CALIFICACIÓN NO VÁLIDA",IF(Q10&gt;=4.5,'Rúbrica Lab 1'!$E$11,IF(Q10&gt;=3.8,'Rúbrica Lab 1'!$F$11,IF(Q10&gt;=3,'Rúbrica Lab 1'!$G$11,IF(Q10&gt;=1,'Rúbrica Lab 1'!$H$11,'Rúbrica Lab 1'!$I$11))))))</f>
        <v>Presenta de forma el pseudocódigo de los 2 algoritmos mas relevantes que se implementarán en la solución</v>
      </c>
      <c r="S10" s="272">
        <v>5</v>
      </c>
      <c r="T10" s="265" t="str">
        <f>IF(S10="","",IF(OR(S10&gt;5,S10&lt;0),"CALIFICACIÓN NO VÁLIDA",IF(S10&gt;=4.5,'Rúbrica Lab 1'!$E$12,IF(S10&gt;=3.8,'Rúbrica Lab 1'!$F$12,IF(S10&gt;=3,'Rúbrica Lab 1'!$G$12,IF(S10&gt;=1,'Rúbrica Lab 1'!$H$12,'Rúbrica Lab 1'!$I$12))))))</f>
        <v>Diseña para cada uno de los 4 algoritmos relevantes al menos tres casos de prueba para verificar su correcto funcionamiento (uno estándar, uno que pruebe casos límite y otro interesante) cumpliendo con el formato donde se especifica la clase, el método a probar, el escenario, las entradas y la salida esperada</v>
      </c>
      <c r="U10" s="272">
        <v>5</v>
      </c>
      <c r="V10" s="263" t="str">
        <f>IF(U10="","",IF(OR(U10&gt;5,U10&lt;0),"CALIFICACIÓN NO VÁLIDA",IF(U10&gt;=4.5,'Rúbrica Lab 1'!$E$13,IF(U10&gt;=3.8,'Rúbrica Lab 1'!$F$13,IF(U10&gt;=3,'Rúbrica Lab 1'!$G$13,IF(U10&gt;=1,'Rúbrica Lab 1'!$H$13,'Rúbrica Lab 1'!$I$13))))))</f>
        <v>Lleva a cabo de manera precisa y formal el análisis de complejidad temporal de al menos los 4 algoritmos mas relevantes de la solución, incluyendo análisis de cada línea de código, procedimiento formal para llegar a la función que describe el tiempo del algoritmo en términos de la entrada y su expresión en notación asintótica</v>
      </c>
      <c r="W10" s="272">
        <v>5</v>
      </c>
      <c r="X10" s="264" t="str">
        <f>IF(W10="","",IF(OR(W10&gt;5,W10&lt;0),"CALIFICACIÓN NO VÁLIDA",IF(W10&gt;=4.5,'Rúbrica Lab 1'!$E$14,IF(W10&gt;=3.8,'Rúbrica Lab 1'!$F$14,IF(W10&gt;=3,'Rúbrica Lab 1'!$G$14,IF(W10&gt;=1,'Rúbrica Lab 1'!$H$14,'Rúbrica Lab 1'!$I$14))))))</f>
        <v>Realiza un inventario de las estructuras de datos utilizadas por cada algoritmo relevante indicando el tamaño de cada una y obteniendo finalmente una expresión en notación asintótica del espacio adicional utilizado</v>
      </c>
      <c r="Y10" s="272">
        <v>5</v>
      </c>
      <c r="Z10" s="273"/>
      <c r="AA10" s="272">
        <v>5</v>
      </c>
      <c r="AB10" s="273"/>
      <c r="AC10" s="274">
        <v>5</v>
      </c>
      <c r="AD10" s="187"/>
      <c r="AE10" s="275">
        <v>5</v>
      </c>
      <c r="AF10" s="276"/>
      <c r="AG10" s="275">
        <v>5</v>
      </c>
      <c r="AH10" s="276"/>
      <c r="AI10" s="269">
        <f t="shared" si="0"/>
        <v>4.7690000000000001</v>
      </c>
    </row>
    <row r="11" spans="1:35" ht="82.8">
      <c r="A11" s="260">
        <v>7</v>
      </c>
      <c r="B11" s="261" t="s">
        <v>323</v>
      </c>
      <c r="C11" s="261" t="s">
        <v>324</v>
      </c>
      <c r="D11" s="261" t="s">
        <v>325</v>
      </c>
      <c r="E11" s="262">
        <v>5</v>
      </c>
      <c r="F11" s="263" t="str">
        <f>IF(E11="","",IF(OR(E11&gt;5,E11&lt;0),"CALIFICACIÓN NO VÁLIDA",IF(E11&gt;=4.5,'Rúbrica Lab 1'!$E$5,IF(E11&gt;=3.8,'Rúbrica Lab 1'!$F$5,IF(E11&gt;=3,'Rúbrica Lab 1'!$G$5,IF(E11&gt;=1,'Rúbrica Lab 1'!$H$5,'Rúbrica Lab 1'!$I$5))))))</f>
        <v>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v>
      </c>
      <c r="G11" s="262">
        <v>3</v>
      </c>
      <c r="H11" s="263" t="str">
        <f>IF(G11="","",IF(OR(G11&gt;5,G11&lt;0),"CALIFICACIÓN NO VÁLIDA",IF(G11&gt;=4.5,'Rúbrica Lab 1'!$E$6,IF(G11&gt;=3.8,'Rúbrica Lab 1'!$F$6,IF(G11&gt;=3,'Rúbrica Lab 1'!$G$6,IF(G11&gt;=1,'Rúbrica Lab 1'!$H$6,'Rúbrica Lab 1'!$I$6))))))</f>
        <v>Evidencia los resultados la búsqueda incluyendo en su informe suficientes elementos que permiten conocer diversas aproximaciones al problema (mínimo 3 alternativas relacionadas) así como elementos teóricos y prácticos relacionados (al menos 1 elemento relacionado). Incluye la referencia de cada una de las fuentes de donde obtuvo la información (al menos 1 fuente)</v>
      </c>
      <c r="I11" s="262">
        <v>5</v>
      </c>
      <c r="J11" s="263" t="str">
        <f>IF(I11="","",IF(OR(I11&gt;5,I11&lt;0),"CALIFICACIÓN NO VÁLIDA",IF(I11&gt;=4.5,'Rúbrica Lab 1'!$E$7,IF(I11&gt;=3.8,'Rúbrica Lab 1'!$F$7,IF(I11&gt;=3,'Rúbrica Lab 1'!$G$7,IF(I11&gt;=1,'Rúbrica Lab 1'!$H$7,'Rúbrica Lab 1'!$I$7))))))</f>
        <v>Con base tanto en la información recopilada y alguna técnica de generación de ideas presenta al menos 7 alternativas de solución creativa. La técnica de generación de ideas es indicada y descrita brevemente. Las alternativas creativas estan enriquecidas con ideas propias.</v>
      </c>
      <c r="K11" s="262">
        <v>4.4000000000000004</v>
      </c>
      <c r="L11" s="263" t="str">
        <f>IF(K11="","",IF(OR(K11&gt;5,K11&lt;0),"CALIFICACIÓN NO VÁLIDA",IF(K11&gt;=4.5,'Rúbrica Lab 1'!$E$8,IF(K11&gt;=3.8,'Rúbrica Lab 1'!$F$8,IF(K11&gt;=3,'Rúbrica Lab 1'!$G$8,IF(K11&gt;=1,'Rúbrica Lab 1'!$H$8,'Rúbrica Lab 1'!$I$8))))))</f>
        <v>Documenta apropiadamente el descarte de ideas no viables. Las ideas no descartadas deben ser más que las que finalmente serán seleccionadas. Formula un diseño preliminar por cada una de las ideas no descartadas, aunque el diseño presentado no las completa suficientemente</v>
      </c>
      <c r="M11" s="262">
        <v>2</v>
      </c>
      <c r="N11" s="263" t="str">
        <f>IF(M11="","",IF(OR(M11&gt;5,M11&lt;0),"CALIFICACIÓN NO VÁLIDA",IF(M11&gt;=4.5,'Rúbrica Lab 1'!$E$9,IF(M11&gt;=3.8,'Rúbrica Lab 1'!$F$9,IF(M11&gt;=3,'Rúbrica Lab 1'!$G$9,IF(M11&gt;=1,'Rúbrica Lab 1'!$H$9,'Rúbrica Lab 1'!$I$9))))))</f>
        <v>Selecciona la(s) idea(s) sin justificar claramente las razones de la selección</v>
      </c>
      <c r="O11" s="262">
        <v>3.7</v>
      </c>
      <c r="P11" s="263" t="str">
        <f>IF(O11="","",IF(OR(O11&gt;5,O11&lt;0),"CALIFICACIÓN NO VÁLIDA",IF(O11&gt;=4.5,'Rúbrica Lab 1'!$E$10,IF(O11&gt;=3.8,'Rúbrica Lab 1'!$F$10,IF(O11&gt;=3,'Rúbrica Lab 1'!$G$10,IF(O11&gt;=1,'Rúbrica Lab 1'!$H$10,'Rúbrica Lab 1'!$I$10))))))</f>
        <v>Se modela al menos el 50% de los conceptos y relaciones que dan solución al problema, así como también el 50% de los detalles de cada uno de ellos</v>
      </c>
      <c r="Q11" s="262">
        <v>0</v>
      </c>
      <c r="R11" s="264" t="str">
        <f>IF(Q11="","",IF(OR(Q11&gt;5,Q11&lt;0),"CALIFICACIÓN NO VÁLIDA",IF(Q11&gt;=4.5,'Rúbrica Lab 1'!$E$11,IF(Q11&gt;=3.8,'Rúbrica Lab 1'!$F$11,IF(Q11&gt;=3,'Rúbrica Lab 1'!$G$11,IF(Q11&gt;=1,'Rúbrica Lab 1'!$H$11,'Rúbrica Lab 1'!$I$11))))))</f>
        <v>No presenta el pseudocódigo de ninguno de los algoritmos mas relevantes de la solución</v>
      </c>
      <c r="S11" s="262">
        <v>1</v>
      </c>
      <c r="T11" s="265" t="str">
        <f>IF(S11="","",IF(OR(S11&gt;5,S11&lt;0),"CALIFICACIÓN NO VÁLIDA",IF(S11&gt;=4.5,'Rúbrica Lab 1'!$E$12,IF(S11&gt;=3.8,'Rúbrica Lab 1'!$F$12,IF(S11&gt;=3,'Rúbrica Lab 1'!$G$12,IF(S11&gt;=1,'Rúbrica Lab 1'!$H$12,'Rúbrica Lab 1'!$I$12))))))</f>
        <v>Diseña al menos un caso de prueba para al menos el 40% de los algoritmos relevantes de la solución</v>
      </c>
      <c r="U11" s="262">
        <v>3.7</v>
      </c>
      <c r="V11" s="263" t="str">
        <f>IF(U11="","",IF(OR(U11&gt;5,U11&lt;0),"CALIFICACIÓN NO VÁLIDA",IF(U11&gt;=4.5,'Rúbrica Lab 1'!$E$13,IF(U11&gt;=3.8,'Rúbrica Lab 1'!$F$13,IF(U11&gt;=3,'Rúbrica Lab 1'!$G$13,IF(U11&gt;=1,'Rúbrica Lab 1'!$H$13,'Rúbrica Lab 1'!$I$13))))))</f>
        <v>Lleva a cabo de manera precisa y formal el análisis de complejidad temporal de al menos los 2 algoritmos mas relevantes de la solución, incluyendo el procedimiento formal para llegar a la función de tamaño de entrada vs tiempo</v>
      </c>
      <c r="W11" s="262">
        <v>2.7</v>
      </c>
      <c r="X11" s="264" t="str">
        <f>IF(W11="","",IF(OR(W11&gt;5,W11&lt;0),"CALIFICACIÓN NO VÁLIDA",IF(W11&gt;=4.5,'Rúbrica Lab 1'!$E$14,IF(W11&gt;=3.8,'Rúbrica Lab 1'!$F$14,IF(W11&gt;=3,'Rúbrica Lab 1'!$G$14,IF(W11&gt;=1,'Rúbrica Lab 1'!$H$14,'Rúbrica Lab 1'!$I$14))))))</f>
        <v>Realiza un inventario de las estructuras de datos utilizadas para al menos uno (1) de los algoritmos mas relevantes indicando el tamaño de cada una</v>
      </c>
      <c r="Y11" s="262">
        <v>5</v>
      </c>
      <c r="Z11" s="266"/>
      <c r="AA11" s="262">
        <v>5</v>
      </c>
      <c r="AB11" s="266"/>
      <c r="AC11" s="267">
        <v>3.5</v>
      </c>
      <c r="AD11" s="152"/>
      <c r="AE11" s="268">
        <v>1</v>
      </c>
      <c r="AF11" s="269"/>
      <c r="AG11" s="268">
        <v>5</v>
      </c>
      <c r="AH11" s="269"/>
      <c r="AI11" s="269">
        <f t="shared" si="0"/>
        <v>3.0300000000000002</v>
      </c>
    </row>
    <row r="12" spans="1:35" ht="82.8">
      <c r="A12" s="260">
        <v>8</v>
      </c>
      <c r="B12" s="261" t="s">
        <v>326</v>
      </c>
      <c r="C12" s="261" t="s">
        <v>327</v>
      </c>
      <c r="D12" s="261" t="s">
        <v>328</v>
      </c>
      <c r="E12" s="262">
        <v>5</v>
      </c>
      <c r="F12" s="263" t="str">
        <f>IF(E12="","",IF(OR(E12&gt;5,E12&lt;0),"CALIFICACIÓN NO VÁLIDA",IF(E12&gt;=4.5,'Rúbrica Lab 1'!$E$5,IF(E12&gt;=3.8,'Rúbrica Lab 1'!$F$5,IF(E12&gt;=3,'Rúbrica Lab 1'!$G$5,IF(E12&gt;=1,'Rúbrica Lab 1'!$H$5,'Rúbrica Lab 1'!$I$5))))))</f>
        <v>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v>
      </c>
      <c r="G12" s="262">
        <v>3</v>
      </c>
      <c r="H12" s="263" t="str">
        <f>IF(G12="","",IF(OR(G12&gt;5,G12&lt;0),"CALIFICACIÓN NO VÁLIDA",IF(G12&gt;=4.5,'Rúbrica Lab 1'!$E$6,IF(G12&gt;=3.8,'Rúbrica Lab 1'!$F$6,IF(G12&gt;=3,'Rúbrica Lab 1'!$G$6,IF(G12&gt;=1,'Rúbrica Lab 1'!$H$6,'Rúbrica Lab 1'!$I$6))))))</f>
        <v>Evidencia los resultados la búsqueda incluyendo en su informe suficientes elementos que permiten conocer diversas aproximaciones al problema (mínimo 3 alternativas relacionadas) así como elementos teóricos y prácticos relacionados (al menos 1 elemento relacionado). Incluye la referencia de cada una de las fuentes de donde obtuvo la información (al menos 1 fuente)</v>
      </c>
      <c r="I12" s="262">
        <v>5</v>
      </c>
      <c r="J12" s="263" t="str">
        <f>IF(I12="","",IF(OR(I12&gt;5,I12&lt;0),"CALIFICACIÓN NO VÁLIDA",IF(I12&gt;=4.5,'Rúbrica Lab 1'!$E$7,IF(I12&gt;=3.8,'Rúbrica Lab 1'!$F$7,IF(I12&gt;=3,'Rúbrica Lab 1'!$G$7,IF(I12&gt;=1,'Rúbrica Lab 1'!$H$7,'Rúbrica Lab 1'!$I$7))))))</f>
        <v>Con base tanto en la información recopilada y alguna técnica de generación de ideas presenta al menos 7 alternativas de solución creativa. La técnica de generación de ideas es indicada y descrita brevemente. Las alternativas creativas estan enriquecidas con ideas propias.</v>
      </c>
      <c r="K12" s="262">
        <v>4.4000000000000004</v>
      </c>
      <c r="L12" s="263" t="str">
        <f>IF(K12="","",IF(OR(K12&gt;5,K12&lt;0),"CALIFICACIÓN NO VÁLIDA",IF(K12&gt;=4.5,'Rúbrica Lab 1'!$E$8,IF(K12&gt;=3.8,'Rúbrica Lab 1'!$F$8,IF(K12&gt;=3,'Rúbrica Lab 1'!$G$8,IF(K12&gt;=1,'Rúbrica Lab 1'!$H$8,'Rúbrica Lab 1'!$I$8))))))</f>
        <v>Documenta apropiadamente el descarte de ideas no viables. Las ideas no descartadas deben ser más que las que finalmente serán seleccionadas. Formula un diseño preliminar por cada una de las ideas no descartadas, aunque el diseño presentado no las completa suficientemente</v>
      </c>
      <c r="M12" s="262">
        <v>2</v>
      </c>
      <c r="N12" s="263" t="str">
        <f>IF(M12="","",IF(OR(M12&gt;5,M12&lt;0),"CALIFICACIÓN NO VÁLIDA",IF(M12&gt;=4.5,'Rúbrica Lab 1'!$E$9,IF(M12&gt;=3.8,'Rúbrica Lab 1'!$F$9,IF(M12&gt;=3,'Rúbrica Lab 1'!$G$9,IF(M12&gt;=1,'Rúbrica Lab 1'!$H$9,'Rúbrica Lab 1'!$I$9))))))</f>
        <v>Selecciona la(s) idea(s) sin justificar claramente las razones de la selección</v>
      </c>
      <c r="O12" s="262">
        <v>3.7</v>
      </c>
      <c r="P12" s="263" t="str">
        <f>IF(O12="","",IF(OR(O12&gt;5,O12&lt;0),"CALIFICACIÓN NO VÁLIDA",IF(O12&gt;=4.5,'Rúbrica Lab 1'!$E$10,IF(O12&gt;=3.8,'Rúbrica Lab 1'!$F$10,IF(O12&gt;=3,'Rúbrica Lab 1'!$G$10,IF(O12&gt;=1,'Rúbrica Lab 1'!$H$10,'Rúbrica Lab 1'!$I$10))))))</f>
        <v>Se modela al menos el 50% de los conceptos y relaciones que dan solución al problema, así como también el 50% de los detalles de cada uno de ellos</v>
      </c>
      <c r="Q12" s="262">
        <v>0</v>
      </c>
      <c r="R12" s="264" t="str">
        <f>IF(Q12="","",IF(OR(Q12&gt;5,Q12&lt;0),"CALIFICACIÓN NO VÁLIDA",IF(Q12&gt;=4.5,'Rúbrica Lab 1'!$E$11,IF(Q12&gt;=3.8,'Rúbrica Lab 1'!$F$11,IF(Q12&gt;=3,'Rúbrica Lab 1'!$G$11,IF(Q12&gt;=1,'Rúbrica Lab 1'!$H$11,'Rúbrica Lab 1'!$I$11))))))</f>
        <v>No presenta el pseudocódigo de ninguno de los algoritmos mas relevantes de la solución</v>
      </c>
      <c r="S12" s="262">
        <v>1</v>
      </c>
      <c r="T12" s="265" t="str">
        <f>IF(S12="","",IF(OR(S12&gt;5,S12&lt;0),"CALIFICACIÓN NO VÁLIDA",IF(S12&gt;=4.5,'Rúbrica Lab 1'!$E$12,IF(S12&gt;=3.8,'Rúbrica Lab 1'!$F$12,IF(S12&gt;=3,'Rúbrica Lab 1'!$G$12,IF(S12&gt;=1,'Rúbrica Lab 1'!$H$12,'Rúbrica Lab 1'!$I$12))))))</f>
        <v>Diseña al menos un caso de prueba para al menos el 40% de los algoritmos relevantes de la solución</v>
      </c>
      <c r="U12" s="262">
        <v>3.7</v>
      </c>
      <c r="V12" s="263" t="str">
        <f>IF(U12="","",IF(OR(U12&gt;5,U12&lt;0),"CALIFICACIÓN NO VÁLIDA",IF(U12&gt;=4.5,'Rúbrica Lab 1'!$E$13,IF(U12&gt;=3.8,'Rúbrica Lab 1'!$F$13,IF(U12&gt;=3,'Rúbrica Lab 1'!$G$13,IF(U12&gt;=1,'Rúbrica Lab 1'!$H$13,'Rúbrica Lab 1'!$I$13))))))</f>
        <v>Lleva a cabo de manera precisa y formal el análisis de complejidad temporal de al menos los 2 algoritmos mas relevantes de la solución, incluyendo el procedimiento formal para llegar a la función de tamaño de entrada vs tiempo</v>
      </c>
      <c r="W12" s="262">
        <v>2.7</v>
      </c>
      <c r="X12" s="264" t="str">
        <f>IF(W12="","",IF(OR(W12&gt;5,W12&lt;0),"CALIFICACIÓN NO VÁLIDA",IF(W12&gt;=4.5,'Rúbrica Lab 1'!$E$14,IF(W12&gt;=3.8,'Rúbrica Lab 1'!$F$14,IF(W12&gt;=3,'Rúbrica Lab 1'!$G$14,IF(W12&gt;=1,'Rúbrica Lab 1'!$H$14,'Rúbrica Lab 1'!$I$14))))))</f>
        <v>Realiza un inventario de las estructuras de datos utilizadas para al menos uno (1) de los algoritmos mas relevantes indicando el tamaño de cada una</v>
      </c>
      <c r="Y12" s="262">
        <v>5</v>
      </c>
      <c r="Z12" s="266"/>
      <c r="AA12" s="262">
        <v>5</v>
      </c>
      <c r="AB12" s="266"/>
      <c r="AC12" s="267">
        <v>3.5</v>
      </c>
      <c r="AD12" s="152"/>
      <c r="AE12" s="268">
        <v>1</v>
      </c>
      <c r="AF12" s="269"/>
      <c r="AG12" s="268">
        <v>0</v>
      </c>
      <c r="AH12" s="269"/>
      <c r="AI12" s="269">
        <f t="shared" si="0"/>
        <v>3.0300000000000002</v>
      </c>
    </row>
    <row r="13" spans="1:35" ht="82.8">
      <c r="A13" s="260">
        <v>9</v>
      </c>
      <c r="B13" s="261" t="s">
        <v>329</v>
      </c>
      <c r="C13" s="261" t="s">
        <v>330</v>
      </c>
      <c r="D13" s="261" t="s">
        <v>331</v>
      </c>
      <c r="E13" s="262">
        <v>5</v>
      </c>
      <c r="F13" s="263" t="str">
        <f>IF(E13="","",IF(OR(E13&gt;5,E13&lt;0),"CALIFICACIÓN NO VÁLIDA",IF(E13&gt;=4.5,'Rúbrica Lab 1'!$E$5,IF(E13&gt;=3.8,'Rúbrica Lab 1'!$F$5,IF(E13&gt;=3,'Rúbrica Lab 1'!$G$5,IF(E13&gt;=1,'Rúbrica Lab 1'!$H$5,'Rúbrica Lab 1'!$I$5))))))</f>
        <v>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v>
      </c>
      <c r="G13" s="262">
        <v>4</v>
      </c>
      <c r="H13" s="263" t="str">
        <f>IF(G13="","",IF(OR(G13&gt;5,G13&lt;0),"CALIFICACIÓN NO VÁLIDA",IF(G13&gt;=4.5,'Rúbrica Lab 1'!$E$6,IF(G13&gt;=3.8,'Rúbrica Lab 1'!$F$6,IF(G13&gt;=3,'Rúbrica Lab 1'!$G$6,IF(G13&gt;=1,'Rúbrica Lab 1'!$H$6,'Rúbrica Lab 1'!$I$6))))))</f>
        <v>Evidencia los resultados la búsqueda incluyendo en su informe suficientes elementos que permiten conocer diversas aproximaciones al problema (mínimo 5 alternativas relacionadas) así como elementos teóricos y prácticos relacionados (al menos 1 elemento relacionado). Incluye la referencia de cada una de las fuentes de donde obtuvo la información (al menos 2 fuentes diferentes)</v>
      </c>
      <c r="I13" s="262">
        <v>1</v>
      </c>
      <c r="J13" s="263" t="str">
        <f>IF(I13="","",IF(OR(I13&gt;5,I13&lt;0),"CALIFICACIÓN NO VÁLIDA",IF(I13&gt;=4.5,'Rúbrica Lab 1'!$E$7,IF(I13&gt;=3.8,'Rúbrica Lab 1'!$F$7,IF(I13&gt;=3,'Rúbrica Lab 1'!$G$7,IF(I13&gt;=1,'Rúbrica Lab 1'!$H$7,'Rúbrica Lab 1'!$I$7))))))</f>
        <v>Con base tanto en la información recopilada y alguna técnica de generación de ideas presenta al menos 2 alternativas de solución</v>
      </c>
      <c r="K13" s="262">
        <v>3.5</v>
      </c>
      <c r="L13" s="263" t="str">
        <f>IF(K13="","",IF(OR(K13&gt;5,K13&lt;0),"CALIFICACIÓN NO VÁLIDA",IF(K13&gt;=4.5,'Rúbrica Lab 1'!$E$8,IF(K13&gt;=3.8,'Rúbrica Lab 1'!$F$8,IF(K13&gt;=3,'Rúbrica Lab 1'!$G$8,IF(K13&gt;=1,'Rúbrica Lab 1'!$H$8,'Rúbrica Lab 1'!$I$8))))))</f>
        <v>Las ideas no descartadas deben ser más que las que finalmente serán seleccionadas. Formula un diseño preliminar por cada una de las ideas no descartadas, aunque el diseño presentado no las completa suficientemente</v>
      </c>
      <c r="M13" s="262">
        <v>0</v>
      </c>
      <c r="N13" s="263" t="str">
        <f>IF(M13="","",IF(OR(M13&gt;5,M13&lt;0),"CALIFICACIÓN NO VÁLIDA",IF(M13&gt;=4.5,'Rúbrica Lab 1'!$E$9,IF(M13&gt;=3.8,'Rúbrica Lab 1'!$F$9,IF(M13&gt;=3,'Rúbrica Lab 1'!$G$9,IF(M13&gt;=1,'Rúbrica Lab 1'!$H$9,'Rúbrica Lab 1'!$I$9))))))</f>
        <v>No hace evaluación ni selección de mejores ideas</v>
      </c>
      <c r="O13" s="262">
        <v>0</v>
      </c>
      <c r="P13" s="263" t="str">
        <f>IF(O13="","",IF(OR(O13&gt;5,O13&lt;0),"CALIFICACIÓN NO VÁLIDA",IF(O13&gt;=4.5,'Rúbrica Lab 1'!$E$10,IF(O13&gt;=3.8,'Rúbrica Lab 1'!$F$10,IF(O13&gt;=3,'Rúbrica Lab 1'!$G$10,IF(O13&gt;=1,'Rúbrica Lab 1'!$H$10,'Rúbrica Lab 1'!$I$10))))))</f>
        <v>El modelo entregado no cumple suficientemente con ninguna de los condiciones planteadas</v>
      </c>
      <c r="Q13" s="262">
        <v>0</v>
      </c>
      <c r="R13" s="264" t="str">
        <f>IF(Q13="","",IF(OR(Q13&gt;5,Q13&lt;0),"CALIFICACIÓN NO VÁLIDA",IF(Q13&gt;=4.5,'Rúbrica Lab 1'!$E$11,IF(Q13&gt;=3.8,'Rúbrica Lab 1'!$F$11,IF(Q13&gt;=3,'Rúbrica Lab 1'!$G$11,IF(Q13&gt;=1,'Rúbrica Lab 1'!$H$11,'Rúbrica Lab 1'!$I$11))))))</f>
        <v>No presenta el pseudocódigo de ninguno de los algoritmos mas relevantes de la solución</v>
      </c>
      <c r="S13" s="262">
        <v>5</v>
      </c>
      <c r="T13" s="265" t="str">
        <f>IF(S13="","",IF(OR(S13&gt;5,S13&lt;0),"CALIFICACIÓN NO VÁLIDA",IF(S13&gt;=4.5,'Rúbrica Lab 1'!$E$12,IF(S13&gt;=3.8,'Rúbrica Lab 1'!$F$12,IF(S13&gt;=3,'Rúbrica Lab 1'!$G$12,IF(S13&gt;=1,'Rúbrica Lab 1'!$H$12,'Rúbrica Lab 1'!$I$12))))))</f>
        <v>Diseña para cada uno de los 4 algoritmos relevantes al menos tres casos de prueba para verificar su correcto funcionamiento (uno estándar, uno que pruebe casos límite y otro interesante) cumpliendo con el formato donde se especifica la clase, el método a probar, el escenario, las entradas y la salida esperada</v>
      </c>
      <c r="U13" s="262">
        <v>2</v>
      </c>
      <c r="V13" s="263" t="str">
        <f>IF(U13="","",IF(OR(U13&gt;5,U13&lt;0),"CALIFICACIÓN NO VÁLIDA",IF(U13&gt;=4.5,'Rúbrica Lab 1'!$E$13,IF(U13&gt;=3.8,'Rúbrica Lab 1'!$F$13,IF(U13&gt;=3,'Rúbrica Lab 1'!$G$13,IF(U13&gt;=1,'Rúbrica Lab 1'!$H$13,'Rúbrica Lab 1'!$I$13))))))</f>
        <v>Lleva a cabo de manera precisa y formal el análisis de complejidad temporal de al menos uno (1) de los algoritmos mas relevantes de la solución</v>
      </c>
      <c r="W13" s="262">
        <v>2</v>
      </c>
      <c r="X13" s="264" t="str">
        <f>IF(W13="","",IF(OR(W13&gt;5,W13&lt;0),"CALIFICACIÓN NO VÁLIDA",IF(W13&gt;=4.5,'Rúbrica Lab 1'!$E$14,IF(W13&gt;=3.8,'Rúbrica Lab 1'!$F$14,IF(W13&gt;=3,'Rúbrica Lab 1'!$G$14,IF(W13&gt;=1,'Rúbrica Lab 1'!$H$14,'Rúbrica Lab 1'!$I$14))))))</f>
        <v>Realiza un inventario de las estructuras de datos utilizadas para al menos uno (1) de los algoritmos mas relevantes indicando el tamaño de cada una</v>
      </c>
      <c r="Y13" s="262">
        <v>5</v>
      </c>
      <c r="Z13" s="266"/>
      <c r="AA13" s="262">
        <v>5</v>
      </c>
      <c r="AB13" s="266"/>
      <c r="AC13" s="267">
        <v>5</v>
      </c>
      <c r="AD13" s="152"/>
      <c r="AE13" s="268">
        <v>5</v>
      </c>
      <c r="AF13" s="269"/>
      <c r="AG13" s="268">
        <v>5</v>
      </c>
      <c r="AH13" s="269"/>
      <c r="AI13" s="269">
        <f t="shared" si="0"/>
        <v>3.3049999999999997</v>
      </c>
    </row>
    <row r="14" spans="1:35" ht="82.8">
      <c r="A14" s="260">
        <v>10</v>
      </c>
      <c r="B14" s="261" t="s">
        <v>25</v>
      </c>
      <c r="C14" s="261" t="s">
        <v>332</v>
      </c>
      <c r="D14" s="261" t="s">
        <v>333</v>
      </c>
      <c r="E14" s="262">
        <v>5</v>
      </c>
      <c r="F14" s="263" t="str">
        <f>IF(E14="","",IF(OR(E14&gt;5,E14&lt;0),"CALIFICACIÓN NO VÁLIDA",IF(E14&gt;=4.5,'Rúbrica Lab 1'!$E$5,IF(E14&gt;=3.8,'Rúbrica Lab 1'!$F$5,IF(E14&gt;=3,'Rúbrica Lab 1'!$G$5,IF(E14&gt;=1,'Rúbrica Lab 1'!$H$5,'Rúbrica Lab 1'!$I$5))))))</f>
        <v>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v>
      </c>
      <c r="G14" s="262">
        <v>3</v>
      </c>
      <c r="H14" s="263" t="str">
        <f>IF(G14="","",IF(OR(G14&gt;5,G14&lt;0),"CALIFICACIÓN NO VÁLIDA",IF(G14&gt;=4.5,'Rúbrica Lab 1'!$E$6,IF(G14&gt;=3.8,'Rúbrica Lab 1'!$F$6,IF(G14&gt;=3,'Rúbrica Lab 1'!$G$6,IF(G14&gt;=1,'Rúbrica Lab 1'!$H$6,'Rúbrica Lab 1'!$I$6))))))</f>
        <v>Evidencia los resultados la búsqueda incluyendo en su informe suficientes elementos que permiten conocer diversas aproximaciones al problema (mínimo 3 alternativas relacionadas) así como elementos teóricos y prácticos relacionados (al menos 1 elemento relacionado). Incluye la referencia de cada una de las fuentes de donde obtuvo la información (al menos 1 fuente)</v>
      </c>
      <c r="I14" s="262">
        <v>5</v>
      </c>
      <c r="J14" s="263" t="str">
        <f>IF(I14="","",IF(OR(I14&gt;5,I14&lt;0),"CALIFICACIÓN NO VÁLIDA",IF(I14&gt;=4.5,'Rúbrica Lab 1'!$E$7,IF(I14&gt;=3.8,'Rúbrica Lab 1'!$F$7,IF(I14&gt;=3,'Rúbrica Lab 1'!$G$7,IF(I14&gt;=1,'Rúbrica Lab 1'!$H$7,'Rúbrica Lab 1'!$I$7))))))</f>
        <v>Con base tanto en la información recopilada y alguna técnica de generación de ideas presenta al menos 7 alternativas de solución creativa. La técnica de generación de ideas es indicada y descrita brevemente. Las alternativas creativas estan enriquecidas con ideas propias.</v>
      </c>
      <c r="K14" s="262">
        <v>4.4000000000000004</v>
      </c>
      <c r="L14" s="263" t="str">
        <f>IF(K14="","",IF(OR(K14&gt;5,K14&lt;0),"CALIFICACIÓN NO VÁLIDA",IF(K14&gt;=4.5,'Rúbrica Lab 1'!$E$8,IF(K14&gt;=3.8,'Rúbrica Lab 1'!$F$8,IF(K14&gt;=3,'Rúbrica Lab 1'!$G$8,IF(K14&gt;=1,'Rúbrica Lab 1'!$H$8,'Rúbrica Lab 1'!$I$8))))))</f>
        <v>Documenta apropiadamente el descarte de ideas no viables. Las ideas no descartadas deben ser más que las que finalmente serán seleccionadas. Formula un diseño preliminar por cada una de las ideas no descartadas, aunque el diseño presentado no las completa suficientemente</v>
      </c>
      <c r="M14" s="262">
        <v>2</v>
      </c>
      <c r="N14" s="263" t="str">
        <f>IF(M14="","",IF(OR(M14&gt;5,M14&lt;0),"CALIFICACIÓN NO VÁLIDA",IF(M14&gt;=4.5,'Rúbrica Lab 1'!$E$9,IF(M14&gt;=3.8,'Rúbrica Lab 1'!$F$9,IF(M14&gt;=3,'Rúbrica Lab 1'!$G$9,IF(M14&gt;=1,'Rúbrica Lab 1'!$H$9,'Rúbrica Lab 1'!$I$9))))))</f>
        <v>Selecciona la(s) idea(s) sin justificar claramente las razones de la selección</v>
      </c>
      <c r="O14" s="262">
        <v>3.7</v>
      </c>
      <c r="P14" s="263" t="str">
        <f>IF(O14="","",IF(OR(O14&gt;5,O14&lt;0),"CALIFICACIÓN NO VÁLIDA",IF(O14&gt;=4.5,'Rúbrica Lab 1'!$E$10,IF(O14&gt;=3.8,'Rúbrica Lab 1'!$F$10,IF(O14&gt;=3,'Rúbrica Lab 1'!$G$10,IF(O14&gt;=1,'Rúbrica Lab 1'!$H$10,'Rúbrica Lab 1'!$I$10))))))</f>
        <v>Se modela al menos el 50% de los conceptos y relaciones que dan solución al problema, así como también el 50% de los detalles de cada uno de ellos</v>
      </c>
      <c r="Q14" s="262">
        <v>0</v>
      </c>
      <c r="R14" s="264" t="str">
        <f>IF(Q14="","",IF(OR(Q14&gt;5,Q14&lt;0),"CALIFICACIÓN NO VÁLIDA",IF(Q14&gt;=4.5,'Rúbrica Lab 1'!$E$11,IF(Q14&gt;=3.8,'Rúbrica Lab 1'!$F$11,IF(Q14&gt;=3,'Rúbrica Lab 1'!$G$11,IF(Q14&gt;=1,'Rúbrica Lab 1'!$H$11,'Rúbrica Lab 1'!$I$11))))))</f>
        <v>No presenta el pseudocódigo de ninguno de los algoritmos mas relevantes de la solución</v>
      </c>
      <c r="S14" s="262">
        <v>1</v>
      </c>
      <c r="T14" s="265" t="str">
        <f>IF(S14="","",IF(OR(S14&gt;5,S14&lt;0),"CALIFICACIÓN NO VÁLIDA",IF(S14&gt;=4.5,'Rúbrica Lab 1'!$E$12,IF(S14&gt;=3.8,'Rúbrica Lab 1'!$F$12,IF(S14&gt;=3,'Rúbrica Lab 1'!$G$12,IF(S14&gt;=1,'Rúbrica Lab 1'!$H$12,'Rúbrica Lab 1'!$I$12))))))</f>
        <v>Diseña al menos un caso de prueba para al menos el 40% de los algoritmos relevantes de la solución</v>
      </c>
      <c r="U14" s="262">
        <v>3.7</v>
      </c>
      <c r="V14" s="263" t="str">
        <f>IF(U14="","",IF(OR(U14&gt;5,U14&lt;0),"CALIFICACIÓN NO VÁLIDA",IF(U14&gt;=4.5,'Rúbrica Lab 1'!$E$13,IF(U14&gt;=3.8,'Rúbrica Lab 1'!$F$13,IF(U14&gt;=3,'Rúbrica Lab 1'!$G$13,IF(U14&gt;=1,'Rúbrica Lab 1'!$H$13,'Rúbrica Lab 1'!$I$13))))))</f>
        <v>Lleva a cabo de manera precisa y formal el análisis de complejidad temporal de al menos los 2 algoritmos mas relevantes de la solución, incluyendo el procedimiento formal para llegar a la función de tamaño de entrada vs tiempo</v>
      </c>
      <c r="W14" s="262">
        <v>2.7</v>
      </c>
      <c r="X14" s="264" t="str">
        <f>IF(W14="","",IF(OR(W14&gt;5,W14&lt;0),"CALIFICACIÓN NO VÁLIDA",IF(W14&gt;=4.5,'Rúbrica Lab 1'!$E$14,IF(W14&gt;=3.8,'Rúbrica Lab 1'!$F$14,IF(W14&gt;=3,'Rúbrica Lab 1'!$G$14,IF(W14&gt;=1,'Rúbrica Lab 1'!$H$14,'Rúbrica Lab 1'!$I$14))))))</f>
        <v>Realiza un inventario de las estructuras de datos utilizadas para al menos uno (1) de los algoritmos mas relevantes indicando el tamaño de cada una</v>
      </c>
      <c r="Y14" s="262">
        <v>5</v>
      </c>
      <c r="Z14" s="266"/>
      <c r="AA14" s="262">
        <v>5</v>
      </c>
      <c r="AB14" s="266"/>
      <c r="AC14" s="267">
        <v>3.5</v>
      </c>
      <c r="AD14" s="152"/>
      <c r="AE14" s="268">
        <v>1</v>
      </c>
      <c r="AF14" s="269"/>
      <c r="AG14" s="268">
        <v>5</v>
      </c>
      <c r="AH14" s="269"/>
      <c r="AI14" s="269">
        <f t="shared" si="0"/>
        <v>3.0300000000000002</v>
      </c>
    </row>
    <row r="15" spans="1:35" ht="110.4">
      <c r="A15" s="260">
        <v>11</v>
      </c>
      <c r="B15" s="261" t="s">
        <v>334</v>
      </c>
      <c r="C15" s="261" t="s">
        <v>335</v>
      </c>
      <c r="D15" s="261" t="s">
        <v>336</v>
      </c>
      <c r="E15" s="262">
        <v>5</v>
      </c>
      <c r="F15" s="263" t="str">
        <f>IF(E15="","",IF(OR(E15&gt;5,E15&lt;0),"CALIFICACIÓN NO VÁLIDA",IF(E15&gt;=4.5,'Rúbrica Lab 1'!$E$5,IF(E15&gt;=3.8,'Rúbrica Lab 1'!$F$5,IF(E15&gt;=3,'Rúbrica Lab 1'!$G$5,IF(E15&gt;=1,'Rúbrica Lab 1'!$H$5,'Rúbrica Lab 1'!$I$5))))))</f>
        <v>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v>
      </c>
      <c r="G15" s="262">
        <v>5</v>
      </c>
      <c r="H15" s="263" t="str">
        <f>IF(G15="","",IF(OR(G15&gt;5,G15&lt;0),"CALIFICACIÓN NO VÁLIDA",IF(G15&gt;=4.5,'Rúbrica Lab 1'!$E$6,IF(G15&gt;=3.8,'Rúbrica Lab 1'!$F$6,IF(G15&gt;=3,'Rúbrica Lab 1'!$G$6,IF(G15&gt;=1,'Rúbrica Lab 1'!$H$6,'Rúbrica Lab 1'!$I$6))))))</f>
        <v>Evidencia los resultados la búsqueda incluyendo en su informe suficientes elementos que permiten conocer diversas aproximaciones al problema (mínimo 7 alternativas relacionadas) así como elementos teóricos y prácticos relacionados (al menos 3 elementos relacionados). Incluye la referencia de cada una de las fuentes de donde obtuvo la información (al menos 3 fuentes diferentes)</v>
      </c>
      <c r="I15" s="262">
        <v>5</v>
      </c>
      <c r="J15" s="263" t="str">
        <f>IF(I15="","",IF(OR(I15&gt;5,I15&lt;0),"CALIFICACIÓN NO VÁLIDA",IF(I15&gt;=4.5,'Rúbrica Lab 1'!$E$7,IF(I15&gt;=3.8,'Rúbrica Lab 1'!$F$7,IF(I15&gt;=3,'Rúbrica Lab 1'!$G$7,IF(I15&gt;=1,'Rúbrica Lab 1'!$H$7,'Rúbrica Lab 1'!$I$7))))))</f>
        <v>Con base tanto en la información recopilada y alguna técnica de generación de ideas presenta al menos 7 alternativas de solución creativa. La técnica de generación de ideas es indicada y descrita brevemente. Las alternativas creativas estan enriquecidas con ideas propias.</v>
      </c>
      <c r="K15" s="262">
        <v>5</v>
      </c>
      <c r="L15" s="263" t="str">
        <f>IF(K15="","",IF(OR(K15&gt;5,K15&lt;0),"CALIFICACIÓN NO VÁLIDA",IF(K15&gt;=4.5,'Rúbrica Lab 1'!$E$8,IF(K15&gt;=3.8,'Rúbrica Lab 1'!$F$8,IF(K15&gt;=3,'Rúbrica Lab 1'!$G$8,IF(K15&gt;=1,'Rúbrica Lab 1'!$H$8,'Rúbrica Lab 1'!$I$8))))))</f>
        <v>Documenta (explica y justifica) apropiadamente el descarte de ideas no viables. Las ideas no descartadas deben ser más que las que finalmente serán seleccionadas. Formula un diseño preliminar por cada una de las ideas no descartadas. El diseño aunque es preliminar permite conocer mayor información sobre cada una de las ideas</v>
      </c>
      <c r="M15" s="262">
        <v>4.4000000000000004</v>
      </c>
      <c r="N15" s="263" t="str">
        <f>IF(M15="","",IF(OR(M15&gt;5,M15&lt;0),"CALIFICACIÓN NO VÁLIDA",IF(M15&gt;=4.5,'Rúbrica Lab 1'!$E$9,IF(M15&gt;=3.8,'Rúbrica Lab 1'!$F$9,IF(M15&gt;=3,'Rúbrica Lab 1'!$G$9,IF(M15&gt;=1,'Rúbrica Lab 1'!$H$9,'Rúbrica Lab 1'!$I$9))))))</f>
        <v>Define criterios para evaluar las ideas. Evalua cada idea con base en dicho criterio y asigna un resultado de esa evaluación. Totaliza la evaluación para conocer, con base en los criterios elegidos, cuál o cuáles son las ideas que serán implementadas</v>
      </c>
      <c r="O15" s="262">
        <v>2.5</v>
      </c>
      <c r="P15" s="263" t="str">
        <f>IF(O15="","",IF(OR(O15&gt;5,O15&lt;0),"CALIFICACIÓN NO VÁLIDA",IF(O15&gt;=4.5,'Rúbrica Lab 1'!$E$10,IF(O15&gt;=3.8,'Rúbrica Lab 1'!$F$10,IF(O15&gt;=3,'Rúbrica Lab 1'!$G$10,IF(O15&gt;=1,'Rúbrica Lab 1'!$H$10,'Rúbrica Lab 1'!$I$10))))))</f>
        <v>Se modela al menos el 50% de los conceptos y relaciones que dan solución al problema aunque se describa menos del 50% de los detalles de cada uno de ellos</v>
      </c>
      <c r="Q15" s="262">
        <v>5</v>
      </c>
      <c r="R15" s="264" t="str">
        <f>IF(Q15="","",IF(OR(Q15&gt;5,Q15&lt;0),"CALIFICACIÓN NO VÁLIDA",IF(Q15&gt;=4.5,'Rúbrica Lab 1'!$E$11,IF(Q15&gt;=3.8,'Rúbrica Lab 1'!$F$11,IF(Q15&gt;=3,'Rúbrica Lab 1'!$G$11,IF(Q15&gt;=1,'Rúbrica Lab 1'!$H$11,'Rúbrica Lab 1'!$I$11))))))</f>
        <v>Presenta de forma clara y correcta el pseudocódigo de los 4 algoritmos mas relevantes que se implementarán en la solución</v>
      </c>
      <c r="S15" s="262">
        <v>5</v>
      </c>
      <c r="T15" s="265" t="str">
        <f>IF(S15="","",IF(OR(S15&gt;5,S15&lt;0),"CALIFICACIÓN NO VÁLIDA",IF(S15&gt;=4.5,'Rúbrica Lab 1'!$E$12,IF(S15&gt;=3.8,'Rúbrica Lab 1'!$F$12,IF(S15&gt;=3,'Rúbrica Lab 1'!$G$12,IF(S15&gt;=1,'Rúbrica Lab 1'!$H$12,'Rúbrica Lab 1'!$I$12))))))</f>
        <v>Diseña para cada uno de los 4 algoritmos relevantes al menos tres casos de prueba para verificar su correcto funcionamiento (uno estándar, uno que pruebe casos límite y otro interesante) cumpliendo con el formato donde se especifica la clase, el método a probar, el escenario, las entradas y la salida esperada</v>
      </c>
      <c r="U15" s="262">
        <v>5</v>
      </c>
      <c r="V15" s="263" t="str">
        <f>IF(U15="","",IF(OR(U15&gt;5,U15&lt;0),"CALIFICACIÓN NO VÁLIDA",IF(U15&gt;=4.5,'Rúbrica Lab 1'!$E$13,IF(U15&gt;=3.8,'Rúbrica Lab 1'!$F$13,IF(U15&gt;=3,'Rúbrica Lab 1'!$G$13,IF(U15&gt;=1,'Rúbrica Lab 1'!$H$13,'Rúbrica Lab 1'!$I$13))))))</f>
        <v>Lleva a cabo de manera precisa y formal el análisis de complejidad temporal de al menos los 4 algoritmos mas relevantes de la solución, incluyendo análisis de cada línea de código, procedimiento formal para llegar a la función que describe el tiempo del algoritmo en términos de la entrada y su expresión en notación asintótica</v>
      </c>
      <c r="W15" s="262">
        <v>5</v>
      </c>
      <c r="X15" s="264" t="str">
        <f>IF(W15="","",IF(OR(W15&gt;5,W15&lt;0),"CALIFICACIÓN NO VÁLIDA",IF(W15&gt;=4.5,'Rúbrica Lab 1'!$E$14,IF(W15&gt;=3.8,'Rúbrica Lab 1'!$F$14,IF(W15&gt;=3,'Rúbrica Lab 1'!$G$14,IF(W15&gt;=1,'Rúbrica Lab 1'!$H$14,'Rúbrica Lab 1'!$I$14))))))</f>
        <v>Realiza un inventario de las estructuras de datos utilizadas por cada algoritmo relevante indicando el tamaño de cada una y obteniendo finalmente una expresión en notación asintótica del espacio adicional utilizado</v>
      </c>
      <c r="Y15" s="262">
        <v>5</v>
      </c>
      <c r="Z15" s="266"/>
      <c r="AA15" s="262">
        <v>5</v>
      </c>
      <c r="AB15" s="266"/>
      <c r="AC15" s="267">
        <v>5</v>
      </c>
      <c r="AD15" s="152"/>
      <c r="AE15" s="268">
        <v>0</v>
      </c>
      <c r="AF15" s="269"/>
      <c r="AG15" s="268">
        <v>5</v>
      </c>
      <c r="AH15" s="269"/>
      <c r="AI15" s="269">
        <f t="shared" si="0"/>
        <v>4.07</v>
      </c>
    </row>
    <row r="16" spans="1:35" ht="110.4">
      <c r="A16" s="260">
        <v>12</v>
      </c>
      <c r="B16" s="261" t="s">
        <v>337</v>
      </c>
      <c r="C16" s="261" t="s">
        <v>338</v>
      </c>
      <c r="D16" s="261" t="s">
        <v>339</v>
      </c>
      <c r="E16" s="262">
        <v>5</v>
      </c>
      <c r="F16" s="263" t="str">
        <f>IF(E16="","",IF(OR(E16&gt;5,E16&lt;0),"CALIFICACIÓN NO VÁLIDA",IF(E16&gt;=4.5,'Rúbrica Lab 1'!$E$5,IF(E16&gt;=3.8,'Rúbrica Lab 1'!$F$5,IF(E16&gt;=3,'Rúbrica Lab 1'!$G$5,IF(E16&gt;=1,'Rúbrica Lab 1'!$H$5,'Rúbrica Lab 1'!$I$5))))))</f>
        <v>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v>
      </c>
      <c r="G16" s="262">
        <v>5</v>
      </c>
      <c r="H16" s="263" t="str">
        <f>IF(G16="","",IF(OR(G16&gt;5,G16&lt;0),"CALIFICACIÓN NO VÁLIDA",IF(G16&gt;=4.5,'Rúbrica Lab 1'!$E$6,IF(G16&gt;=3.8,'Rúbrica Lab 1'!$F$6,IF(G16&gt;=3,'Rúbrica Lab 1'!$G$6,IF(G16&gt;=1,'Rúbrica Lab 1'!$H$6,'Rúbrica Lab 1'!$I$6))))))</f>
        <v>Evidencia los resultados la búsqueda incluyendo en su informe suficientes elementos que permiten conocer diversas aproximaciones al problema (mínimo 7 alternativas relacionadas) así como elementos teóricos y prácticos relacionados (al menos 3 elementos relacionados). Incluye la referencia de cada una de las fuentes de donde obtuvo la información (al menos 3 fuentes diferentes)</v>
      </c>
      <c r="I16" s="262">
        <v>5</v>
      </c>
      <c r="J16" s="263" t="str">
        <f>IF(I16="","",IF(OR(I16&gt;5,I16&lt;0),"CALIFICACIÓN NO VÁLIDA",IF(I16&gt;=4.5,'Rúbrica Lab 1'!$E$7,IF(I16&gt;=3.8,'Rúbrica Lab 1'!$F$7,IF(I16&gt;=3,'Rúbrica Lab 1'!$G$7,IF(I16&gt;=1,'Rúbrica Lab 1'!$H$7,'Rúbrica Lab 1'!$I$7))))))</f>
        <v>Con base tanto en la información recopilada y alguna técnica de generación de ideas presenta al menos 7 alternativas de solución creativa. La técnica de generación de ideas es indicada y descrita brevemente. Las alternativas creativas estan enriquecidas con ideas propias.</v>
      </c>
      <c r="K16" s="262">
        <v>5</v>
      </c>
      <c r="L16" s="263" t="str">
        <f>IF(K16="","",IF(OR(K16&gt;5,K16&lt;0),"CALIFICACIÓN NO VÁLIDA",IF(K16&gt;=4.5,'Rúbrica Lab 1'!$E$8,IF(K16&gt;=3.8,'Rúbrica Lab 1'!$F$8,IF(K16&gt;=3,'Rúbrica Lab 1'!$G$8,IF(K16&gt;=1,'Rúbrica Lab 1'!$H$8,'Rúbrica Lab 1'!$I$8))))))</f>
        <v>Documenta (explica y justifica) apropiadamente el descarte de ideas no viables. Las ideas no descartadas deben ser más que las que finalmente serán seleccionadas. Formula un diseño preliminar por cada una de las ideas no descartadas. El diseño aunque es preliminar permite conocer mayor información sobre cada una de las ideas</v>
      </c>
      <c r="M16" s="262">
        <v>5</v>
      </c>
      <c r="N16" s="263" t="str">
        <f>IF(M16="","",IF(OR(M16&gt;5,M16&lt;0),"CALIFICACIÓN NO VÁLIDA",IF(M16&gt;=4.5,'Rúbrica Lab 1'!$E$9,IF(M16&gt;=3.8,'Rúbrica Lab 1'!$F$9,IF(M16&gt;=3,'Rúbrica Lab 1'!$G$9,IF(M16&gt;=1,'Rúbrica Lab 1'!$H$9,'Rúbrica Lab 1'!$I$9))))))</f>
        <v>Define criterios para evaluar las ideas. Explica en qué consiste cada criterio y todas las escalas que puede tener una alternativa evaluada con ese criterio. Evalua cada idea con base en dicho criterio y asigna un resultado de esa evaluación. Totaliza la evaluación para conocer, con base en los criterios elegidos, cuál o cuáles son las ideas que serán implementadas</v>
      </c>
      <c r="O16" s="262">
        <v>5</v>
      </c>
      <c r="P16" s="263" t="str">
        <f>IF(O16="","",IF(OR(O16&gt;5,O16&lt;0),"CALIFICACIÓN NO VÁLIDA",IF(O16&gt;=4.5,'Rúbrica Lab 1'!$E$10,IF(O16&gt;=3.8,'Rúbrica Lab 1'!$F$10,IF(O16&gt;=3,'Rúbrica Lab 1'!$G$10,IF(O16&gt;=1,'Rúbrica Lab 1'!$H$10,'Rúbrica Lab 1'!$I$10))))))</f>
        <v>Modela todos los conceptos y sus relaciones necesarios para dar solución al problema, incluye en cada concepto y relación la información detallada necesaria para modelar adecuadamente la solución y cumple con la notación propia del lenguaje en que está soportado</v>
      </c>
      <c r="Q16" s="262">
        <v>5</v>
      </c>
      <c r="R16" s="264" t="str">
        <f>IF(Q16="","",IF(OR(Q16&gt;5,Q16&lt;0),"CALIFICACIÓN NO VÁLIDA",IF(Q16&gt;=4.5,'Rúbrica Lab 1'!$E$11,IF(Q16&gt;=3.8,'Rúbrica Lab 1'!$F$11,IF(Q16&gt;=3,'Rúbrica Lab 1'!$G$11,IF(Q16&gt;=1,'Rúbrica Lab 1'!$H$11,'Rúbrica Lab 1'!$I$11))))))</f>
        <v>Presenta de forma clara y correcta el pseudocódigo de los 4 algoritmos mas relevantes que se implementarán en la solución</v>
      </c>
      <c r="S16" s="262">
        <v>5</v>
      </c>
      <c r="T16" s="265" t="str">
        <f>IF(S16="","",IF(OR(S16&gt;5,S16&lt;0),"CALIFICACIÓN NO VÁLIDA",IF(S16&gt;=4.5,'Rúbrica Lab 1'!$E$12,IF(S16&gt;=3.8,'Rúbrica Lab 1'!$F$12,IF(S16&gt;=3,'Rúbrica Lab 1'!$G$12,IF(S16&gt;=1,'Rúbrica Lab 1'!$H$12,'Rúbrica Lab 1'!$I$12))))))</f>
        <v>Diseña para cada uno de los 4 algoritmos relevantes al menos tres casos de prueba para verificar su correcto funcionamiento (uno estándar, uno que pruebe casos límite y otro interesante) cumpliendo con el formato donde se especifica la clase, el método a probar, el escenario, las entradas y la salida esperada</v>
      </c>
      <c r="U16" s="262">
        <v>5</v>
      </c>
      <c r="V16" s="263" t="str">
        <f>IF(U16="","",IF(OR(U16&gt;5,U16&lt;0),"CALIFICACIÓN NO VÁLIDA",IF(U16&gt;=4.5,'Rúbrica Lab 1'!$E$13,IF(U16&gt;=3.8,'Rúbrica Lab 1'!$F$13,IF(U16&gt;=3,'Rúbrica Lab 1'!$G$13,IF(U16&gt;=1,'Rúbrica Lab 1'!$H$13,'Rúbrica Lab 1'!$I$13))))))</f>
        <v>Lleva a cabo de manera precisa y formal el análisis de complejidad temporal de al menos los 4 algoritmos mas relevantes de la solución, incluyendo análisis de cada línea de código, procedimiento formal para llegar a la función que describe el tiempo del algoritmo en términos de la entrada y su expresión en notación asintótica</v>
      </c>
      <c r="W16" s="262">
        <v>5</v>
      </c>
      <c r="X16" s="264" t="str">
        <f>IF(W16="","",IF(OR(W16&gt;5,W16&lt;0),"CALIFICACIÓN NO VÁLIDA",IF(W16&gt;=4.5,'Rúbrica Lab 1'!$E$14,IF(W16&gt;=3.8,'Rúbrica Lab 1'!$F$14,IF(W16&gt;=3,'Rúbrica Lab 1'!$G$14,IF(W16&gt;=1,'Rúbrica Lab 1'!$H$14,'Rúbrica Lab 1'!$I$14))))))</f>
        <v>Realiza un inventario de las estructuras de datos utilizadas por cada algoritmo relevante indicando el tamaño de cada una y obteniendo finalmente una expresión en notación asintótica del espacio adicional utilizado</v>
      </c>
      <c r="Y16" s="262">
        <v>5</v>
      </c>
      <c r="Z16" s="266"/>
      <c r="AA16" s="262">
        <v>5</v>
      </c>
      <c r="AB16" s="266"/>
      <c r="AC16" s="267">
        <v>5</v>
      </c>
      <c r="AD16" s="152"/>
      <c r="AE16" s="268">
        <v>5</v>
      </c>
      <c r="AF16" s="269"/>
      <c r="AG16" s="268">
        <v>5</v>
      </c>
      <c r="AH16" s="269"/>
      <c r="AI16" s="269">
        <f t="shared" si="0"/>
        <v>5</v>
      </c>
    </row>
    <row r="17" spans="1:35" ht="69">
      <c r="A17" s="260">
        <v>13</v>
      </c>
      <c r="B17" s="261" t="s">
        <v>340</v>
      </c>
      <c r="C17" s="261" t="s">
        <v>341</v>
      </c>
      <c r="D17" s="261" t="s">
        <v>342</v>
      </c>
      <c r="E17" s="262">
        <v>4.7</v>
      </c>
      <c r="F17" s="263" t="str">
        <f>IF(E17="","",IF(OR(E17&gt;5,E17&lt;0),"CALIFICACIÓN NO VÁLIDA",IF(E17&gt;=4.5,'Rúbrica Lab 1'!$E$5,IF(E17&gt;=3.8,'Rúbrica Lab 1'!$F$5,IF(E17&gt;=3,'Rúbrica Lab 1'!$G$5,IF(E17&gt;=1,'Rúbrica Lab 1'!$H$5,'Rúbrica Lab 1'!$I$5))))))</f>
        <v>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v>
      </c>
      <c r="G17" s="262">
        <v>4</v>
      </c>
      <c r="H17" s="263" t="str">
        <f>IF(G17="","",IF(OR(G17&gt;5,G17&lt;0),"CALIFICACIÓN NO VÁLIDA",IF(G17&gt;=4.5,'Rúbrica Lab 1'!$E$6,IF(G17&gt;=3.8,'Rúbrica Lab 1'!$F$6,IF(G17&gt;=3,'Rúbrica Lab 1'!$G$6,IF(G17&gt;=1,'Rúbrica Lab 1'!$H$6,'Rúbrica Lab 1'!$I$6))))))</f>
        <v>Evidencia los resultados la búsqueda incluyendo en su informe suficientes elementos que permiten conocer diversas aproximaciones al problema (mínimo 5 alternativas relacionadas) así como elementos teóricos y prácticos relacionados (al menos 1 elemento relacionado). Incluye la referencia de cada una de las fuentes de donde obtuvo la información (al menos 2 fuentes diferentes)</v>
      </c>
      <c r="I17" s="262">
        <v>3.5</v>
      </c>
      <c r="J17" s="263" t="str">
        <f>IF(I17="","",IF(OR(I17&gt;5,I17&lt;0),"CALIFICACIÓN NO VÁLIDA",IF(I17&gt;=4.5,'Rúbrica Lab 1'!$E$7,IF(I17&gt;=3.8,'Rúbrica Lab 1'!$F$7,IF(I17&gt;=3,'Rúbrica Lab 1'!$G$7,IF(I17&gt;=1,'Rúbrica Lab 1'!$H$7,'Rúbrica Lab 1'!$I$7))))))</f>
        <v>Con base tanto en la información recopilada y alguna técnica de generación de ideas presenta al menos 3 alternativas de solución creativa. Las alternativas creativas estan enriquecidas con ideas propias</v>
      </c>
      <c r="K17" s="262">
        <v>1</v>
      </c>
      <c r="L17" s="263" t="str">
        <f>IF(K17="","",IF(OR(K17&gt;5,K17&lt;0),"CALIFICACIÓN NO VÁLIDA",IF(K17&gt;=4.5,'Rúbrica Lab 1'!$E$8,IF(K17&gt;=3.8,'Rúbrica Lab 1'!$F$8,IF(K17&gt;=3,'Rúbrica Lab 1'!$G$8,IF(K17&gt;=1,'Rúbrica Lab 1'!$H$8,'Rúbrica Lab 1'!$I$8))))))</f>
        <v>Formula un diseño preliminar por cada una de las ideas a evaluar en la siguiente etapa, aunque el diseño presentado no las completa suficientemente</v>
      </c>
      <c r="M17" s="262">
        <v>3.7</v>
      </c>
      <c r="N17" s="263" t="str">
        <f>IF(M17="","",IF(OR(M17&gt;5,M17&lt;0),"CALIFICACIÓN NO VÁLIDA",IF(M17&gt;=4.5,'Rúbrica Lab 1'!$E$9,IF(M17&gt;=3.8,'Rúbrica Lab 1'!$F$9,IF(M17&gt;=3,'Rúbrica Lab 1'!$G$9,IF(M17&gt;=1,'Rúbrica Lab 1'!$H$9,'Rúbrica Lab 1'!$I$9))))))</f>
        <v>Evalúa las ideas que se tienen hasta el momento bajo criterios que no son totalmente claros y selecciona la(s) mejor(es) ideas de acuerdo con esta evaluación</v>
      </c>
      <c r="O17" s="262">
        <v>2.5</v>
      </c>
      <c r="P17" s="263" t="str">
        <f>IF(O17="","",IF(OR(O17&gt;5,O17&lt;0),"CALIFICACIÓN NO VÁLIDA",IF(O17&gt;=4.5,'Rúbrica Lab 1'!$E$10,IF(O17&gt;=3.8,'Rúbrica Lab 1'!$F$10,IF(O17&gt;=3,'Rúbrica Lab 1'!$G$10,IF(O17&gt;=1,'Rúbrica Lab 1'!$H$10,'Rúbrica Lab 1'!$I$10))))))</f>
        <v>Se modela al menos el 50% de los conceptos y relaciones que dan solución al problema aunque se describa menos del 50% de los detalles de cada uno de ellos</v>
      </c>
      <c r="Q17" s="262">
        <v>0</v>
      </c>
      <c r="R17" s="264" t="str">
        <f>IF(Q17="","",IF(OR(Q17&gt;5,Q17&lt;0),"CALIFICACIÓN NO VÁLIDA",IF(Q17&gt;=4.5,'Rúbrica Lab 1'!$E$11,IF(Q17&gt;=3.8,'Rúbrica Lab 1'!$F$11,IF(Q17&gt;=3,'Rúbrica Lab 1'!$G$11,IF(Q17&gt;=1,'Rúbrica Lab 1'!$H$11,'Rúbrica Lab 1'!$I$11))))))</f>
        <v>No presenta el pseudocódigo de ninguno de los algoritmos mas relevantes de la solución</v>
      </c>
      <c r="S17" s="262">
        <v>5</v>
      </c>
      <c r="T17" s="265" t="str">
        <f>IF(S17="","",IF(OR(S17&gt;5,S17&lt;0),"CALIFICACIÓN NO VÁLIDA",IF(S17&gt;=4.5,'Rúbrica Lab 1'!$E$12,IF(S17&gt;=3.8,'Rúbrica Lab 1'!$F$12,IF(S17&gt;=3,'Rúbrica Lab 1'!$G$12,IF(S17&gt;=1,'Rúbrica Lab 1'!$H$12,'Rúbrica Lab 1'!$I$12))))))</f>
        <v>Diseña para cada uno de los 4 algoritmos relevantes al menos tres casos de prueba para verificar su correcto funcionamiento (uno estándar, uno que pruebe casos límite y otro interesante) cumpliendo con el formato donde se especifica la clase, el método a probar, el escenario, las entradas y la salida esperada</v>
      </c>
      <c r="U17" s="262">
        <v>0</v>
      </c>
      <c r="V17" s="263" t="str">
        <f>IF(U17="","",IF(OR(U17&gt;5,U17&lt;0),"CALIFICACIÓN NO VÁLIDA",IF(U17&gt;=4.5,'Rúbrica Lab 1'!$E$13,IF(U17&gt;=3.8,'Rúbrica Lab 1'!$F$13,IF(U17&gt;=3,'Rúbrica Lab 1'!$G$13,IF(U17&gt;=1,'Rúbrica Lab 1'!$H$13,'Rúbrica Lab 1'!$I$13))))))</f>
        <v>No presenta el análisis de complejidad temporal de ningún algoritmo relevante de la solución</v>
      </c>
      <c r="W17" s="262">
        <v>0</v>
      </c>
      <c r="X17" s="264" t="str">
        <f>IF(W17="","",IF(OR(W17&gt;5,W17&lt;0),"CALIFICACIÓN NO VÁLIDA",IF(W17&gt;=4.5,'Rúbrica Lab 1'!$E$14,IF(W17&gt;=3.8,'Rúbrica Lab 1'!$F$14,IF(W17&gt;=3,'Rúbrica Lab 1'!$G$14,IF(W17&gt;=1,'Rúbrica Lab 1'!$H$14,'Rúbrica Lab 1'!$I$14))))))</f>
        <v>No presenta el análisis de complejidad espacial de ningún algoritmo relevante de la solución</v>
      </c>
      <c r="Y17" s="262">
        <v>5</v>
      </c>
      <c r="Z17" s="266"/>
      <c r="AA17" s="262">
        <v>5</v>
      </c>
      <c r="AB17" s="266"/>
      <c r="AC17" s="267">
        <v>5</v>
      </c>
      <c r="AD17" s="152"/>
      <c r="AE17" s="268">
        <v>5</v>
      </c>
      <c r="AF17" s="269"/>
      <c r="AG17" s="268">
        <v>5</v>
      </c>
      <c r="AH17" s="269"/>
      <c r="AI17" s="269">
        <f t="shared" si="0"/>
        <v>3.2450000000000001</v>
      </c>
    </row>
    <row r="18" spans="1:35" ht="124.2">
      <c r="A18" s="260">
        <v>14</v>
      </c>
      <c r="B18" s="261" t="s">
        <v>343</v>
      </c>
      <c r="C18" s="261" t="s">
        <v>344</v>
      </c>
      <c r="D18" s="261" t="s">
        <v>345</v>
      </c>
      <c r="E18" s="262">
        <v>5</v>
      </c>
      <c r="F18" s="263" t="str">
        <f>IF(E18="","",IF(OR(E18&gt;5,E18&lt;0),"CALIFICACIÓN NO VÁLIDA",IF(E18&gt;=4.5,'Rúbrica Lab 1'!$E$5,IF(E18&gt;=3.8,'Rúbrica Lab 1'!$F$5,IF(E18&gt;=3,'Rúbrica Lab 1'!$G$5,IF(E18&gt;=1,'Rúbrica Lab 1'!$H$5,'Rúbrica Lab 1'!$I$5))))))</f>
        <v>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v>
      </c>
      <c r="G18" s="262">
        <v>2.8</v>
      </c>
      <c r="H18" s="263" t="str">
        <f>IF(G18="","",IF(OR(G18&gt;5,G18&lt;0),"CALIFICACIÓN NO VÁLIDA",IF(G18&gt;=4.5,'Rúbrica Lab 1'!$E$6,IF(G18&gt;=3.8,'Rúbrica Lab 1'!$F$6,IF(G18&gt;=3,'Rúbrica Lab 1'!$G$6,IF(G18&gt;=1,'Rúbrica Lab 1'!$H$6,'Rúbrica Lab 1'!$I$6))))))</f>
        <v>Evidencia los resultados la búsqueda incluyendo en su informe suficientes elementos que permiten conocer diversas aproximaciones al problema (mínimo 2 alternativas relacionadas)</v>
      </c>
      <c r="I18" s="262">
        <v>3.5</v>
      </c>
      <c r="J18" s="263" t="str">
        <f>IF(I18="","",IF(OR(I18&gt;5,I18&lt;0),"CALIFICACIÓN NO VÁLIDA",IF(I18&gt;=4.5,'Rúbrica Lab 1'!$E$7,IF(I18&gt;=3.8,'Rúbrica Lab 1'!$F$7,IF(I18&gt;=3,'Rúbrica Lab 1'!$G$7,IF(I18&gt;=1,'Rúbrica Lab 1'!$H$7,'Rúbrica Lab 1'!$I$7))))))</f>
        <v>Con base tanto en la información recopilada y alguna técnica de generación de ideas presenta al menos 3 alternativas de solución creativa. Las alternativas creativas estan enriquecidas con ideas propias</v>
      </c>
      <c r="K18" s="262">
        <v>2.7</v>
      </c>
      <c r="L18" s="263" t="str">
        <f>IF(K18="","",IF(OR(K18&gt;5,K18&lt;0),"CALIFICACIÓN NO VÁLIDA",IF(K18&gt;=4.5,'Rúbrica Lab 1'!$E$8,IF(K18&gt;=3.8,'Rúbrica Lab 1'!$F$8,IF(K18&gt;=3,'Rúbrica Lab 1'!$G$8,IF(K18&gt;=1,'Rúbrica Lab 1'!$H$8,'Rúbrica Lab 1'!$I$8))))))</f>
        <v>Formula un diseño preliminar por cada una de las ideas a evaluar en la siguiente etapa, aunque el diseño presentado no las completa suficientemente</v>
      </c>
      <c r="M18" s="262">
        <v>2</v>
      </c>
      <c r="N18" s="263" t="str">
        <f>IF(M18="","",IF(OR(M18&gt;5,M18&lt;0),"CALIFICACIÓN NO VÁLIDA",IF(M18&gt;=4.5,'Rúbrica Lab 1'!$E$9,IF(M18&gt;=3.8,'Rúbrica Lab 1'!$F$9,IF(M18&gt;=3,'Rúbrica Lab 1'!$G$9,IF(M18&gt;=1,'Rúbrica Lab 1'!$H$9,'Rúbrica Lab 1'!$I$9))))))</f>
        <v>Selecciona la(s) idea(s) sin justificar claramente las razones de la selección</v>
      </c>
      <c r="O18" s="262">
        <v>4.7</v>
      </c>
      <c r="P18" s="263" t="str">
        <f>IF(O18="","",IF(OR(O18&gt;5,O18&lt;0),"CALIFICACIÓN NO VÁLIDA",IF(O18&gt;=4.5,'Rúbrica Lab 1'!$E$10,IF(O18&gt;=3.8,'Rúbrica Lab 1'!$F$10,IF(O18&gt;=3,'Rúbrica Lab 1'!$G$10,IF(O18&gt;=1,'Rúbrica Lab 1'!$H$10,'Rúbrica Lab 1'!$I$10))))))</f>
        <v>Modela todos los conceptos y sus relaciones necesarios para dar solución al problema, incluye en cada concepto y relación la información detallada necesaria para modelar adecuadamente la solución y cumple con la notación propia del lenguaje en que está soportado</v>
      </c>
      <c r="Q18" s="262">
        <v>0</v>
      </c>
      <c r="R18" s="264" t="str">
        <f>IF(Q18="","",IF(OR(Q18&gt;5,Q18&lt;0),"CALIFICACIÓN NO VÁLIDA",IF(Q18&gt;=4.5,'Rúbrica Lab 1'!$E$11,IF(Q18&gt;=3.8,'Rúbrica Lab 1'!$F$11,IF(Q18&gt;=3,'Rúbrica Lab 1'!$G$11,IF(Q18&gt;=1,'Rúbrica Lab 1'!$H$11,'Rúbrica Lab 1'!$I$11))))))</f>
        <v>No presenta el pseudocódigo de ninguno de los algoritmos mas relevantes de la solución</v>
      </c>
      <c r="S18" s="262">
        <v>0</v>
      </c>
      <c r="T18" s="265" t="str">
        <f>IF(S18="","",IF(OR(S18&gt;5,S18&lt;0),"CALIFICACIÓN NO VÁLIDA",IF(S18&gt;=4.5,'Rúbrica Lab 1'!$E$12,IF(S18&gt;=3.8,'Rúbrica Lab 1'!$F$12,IF(S18&gt;=3,'Rúbrica Lab 1'!$G$12,IF(S18&gt;=1,'Rúbrica Lab 1'!$H$12,'Rúbrica Lab 1'!$I$12))))))</f>
        <v>No diseña casos de prueba o lo hace para menos del 40% de los algoritmos relevantes de la solución</v>
      </c>
      <c r="U18" s="262">
        <v>4.4000000000000004</v>
      </c>
      <c r="V18" s="263" t="str">
        <f>IF(U18="","",IF(OR(U18&gt;5,U18&lt;0),"CALIFICACIÓN NO VÁLIDA",IF(U18&gt;=4.5,'Rúbrica Lab 1'!$E$13,IF(U18&gt;=3.8,'Rúbrica Lab 1'!$F$13,IF(U18&gt;=3,'Rúbrica Lab 1'!$G$13,IF(U18&gt;=1,'Rúbrica Lab 1'!$H$13,'Rúbrica Lab 1'!$I$13))))))</f>
        <v>Lleva a cabo de manera precisa y formal el análisis de complejidad temporal de al menos los 3 algoritmos mas relevantes de la solución, incluyendo el procedimiento formal para llegar a la función de tamaño de entrada vs tiempo</v>
      </c>
      <c r="W18" s="262">
        <v>4.4000000000000004</v>
      </c>
      <c r="X18" s="264" t="str">
        <f>IF(W18="","",IF(OR(W18&gt;5,W18&lt;0),"CALIFICACIÓN NO VÁLIDA",IF(W18&gt;=4.5,'Rúbrica Lab 1'!$E$14,IF(W18&gt;=3.8,'Rúbrica Lab 1'!$F$14,IF(W18&gt;=3,'Rúbrica Lab 1'!$G$14,IF(W18&gt;=1,'Rúbrica Lab 1'!$H$14,'Rúbrica Lab 1'!$I$14))))))</f>
        <v>Realiza un inventario de las estructuras de datos utilizadas para al menos el 70% de los algoritmos relevantes indicando el tamaño de cada una y obteniendo finalmente una expresión en notación asintótica del espacio adicional utilizado</v>
      </c>
      <c r="Y18" s="262">
        <v>5</v>
      </c>
      <c r="Z18" s="266"/>
      <c r="AA18" s="262">
        <v>5</v>
      </c>
      <c r="AB18" s="266"/>
      <c r="AC18" s="267">
        <v>5</v>
      </c>
      <c r="AD18" s="152"/>
      <c r="AE18" s="267">
        <v>5</v>
      </c>
      <c r="AF18" s="269"/>
      <c r="AG18" s="268">
        <v>5</v>
      </c>
      <c r="AH18" s="269"/>
      <c r="AI18" s="269">
        <f t="shared" si="0"/>
        <v>3.9180000000000001</v>
      </c>
    </row>
    <row r="19" spans="1:35" ht="15.6">
      <c r="A19" s="260">
        <v>15</v>
      </c>
      <c r="B19" s="261" t="s">
        <v>34</v>
      </c>
      <c r="C19" s="261" t="s">
        <v>346</v>
      </c>
      <c r="D19" s="261" t="s">
        <v>347</v>
      </c>
      <c r="E19" s="262"/>
      <c r="F19" s="263" t="str">
        <f>IF(E19="","",IF(OR(E19&gt;5,E19&lt;0),"CALIFICACIÓN NO VÁLIDA",IF(E19&gt;=4.5,'Rúbrica Lab 1'!$E$5,IF(E19&gt;=3.8,'Rúbrica Lab 1'!$F$5,IF(E19&gt;=3,'Rúbrica Lab 1'!$G$5,IF(E19&gt;=1,'Rúbrica Lab 1'!$H$5,'Rúbrica Lab 1'!$I$5))))))</f>
        <v/>
      </c>
      <c r="G19" s="262"/>
      <c r="H19" s="263" t="str">
        <f>IF(G19="","",IF(OR(G19&gt;5,G19&lt;0),"CALIFICACIÓN NO VÁLIDA",IF(G19&gt;=4.5,'Rúbrica Lab 1'!$E$6,IF(G19&gt;=3.8,'Rúbrica Lab 1'!$F$6,IF(G19&gt;=3,'Rúbrica Lab 1'!$G$6,IF(G19&gt;=1,'Rúbrica Lab 1'!$H$6,'Rúbrica Lab 1'!$I$6))))))</f>
        <v/>
      </c>
      <c r="I19" s="262"/>
      <c r="J19" s="263" t="str">
        <f>IF(I19="","",IF(OR(I19&gt;5,I19&lt;0),"CALIFICACIÓN NO VÁLIDA",IF(I19&gt;=4.5,'Rúbrica Lab 1'!$E$7,IF(I19&gt;=3.8,'Rúbrica Lab 1'!$F$7,IF(I19&gt;=3,'Rúbrica Lab 1'!$G$7,IF(I19&gt;=1,'Rúbrica Lab 1'!$H$7,'Rúbrica Lab 1'!$I$7))))))</f>
        <v/>
      </c>
      <c r="K19" s="262"/>
      <c r="L19" s="263" t="str">
        <f>IF(K19="","",IF(OR(K19&gt;5,K19&lt;0),"CALIFICACIÓN NO VÁLIDA",IF(K19&gt;=4.5,'Rúbrica Lab 1'!$E$8,IF(K19&gt;=3.8,'Rúbrica Lab 1'!$F$8,IF(K19&gt;=3,'Rúbrica Lab 1'!$G$8,IF(K19&gt;=1,'Rúbrica Lab 1'!$H$8,'Rúbrica Lab 1'!$I$8))))))</f>
        <v/>
      </c>
      <c r="M19" s="262"/>
      <c r="N19" s="263" t="str">
        <f>IF(M19="","",IF(OR(M19&gt;5,M19&lt;0),"CALIFICACIÓN NO VÁLIDA",IF(M19&gt;=4.5,'Rúbrica Lab 1'!$E$9,IF(M19&gt;=3.8,'Rúbrica Lab 1'!$F$9,IF(M19&gt;=3,'Rúbrica Lab 1'!$G$9,IF(M19&gt;=1,'Rúbrica Lab 1'!$H$9,'Rúbrica Lab 1'!$I$9))))))</f>
        <v/>
      </c>
      <c r="O19" s="262"/>
      <c r="P19" s="263" t="str">
        <f>IF(O19="","",IF(OR(O19&gt;5,O19&lt;0),"CALIFICACIÓN NO VÁLIDA",IF(O19&gt;=4.5,'Rúbrica Lab 1'!$E$10,IF(O19&gt;=3.8,'Rúbrica Lab 1'!$F$10,IF(O19&gt;=3,'Rúbrica Lab 1'!$G$10,IF(O19&gt;=1,'Rúbrica Lab 1'!$H$10,'Rúbrica Lab 1'!$I$10))))))</f>
        <v/>
      </c>
      <c r="Q19" s="262"/>
      <c r="R19" s="264" t="str">
        <f>IF(Q19="","",IF(OR(Q19&gt;5,Q19&lt;0),"CALIFICACIÓN NO VÁLIDA",IF(Q19&gt;=4.5,'Rúbrica Lab 1'!$E$11,IF(Q19&gt;=3.8,'Rúbrica Lab 1'!$F$11,IF(Q19&gt;=3,'Rúbrica Lab 1'!$G$11,IF(Q19&gt;=1,'Rúbrica Lab 1'!$H$11,'Rúbrica Lab 1'!$I$11))))))</f>
        <v/>
      </c>
      <c r="S19" s="262"/>
      <c r="T19" s="265" t="str">
        <f>IF(S19="","",IF(OR(S19&gt;5,S19&lt;0),"CALIFICACIÓN NO VÁLIDA",IF(S19&gt;=4.5,'Rúbrica Lab 1'!$E$12,IF(S19&gt;=3.8,'Rúbrica Lab 1'!$F$12,IF(S19&gt;=3,'Rúbrica Lab 1'!$G$12,IF(S19&gt;=1,'Rúbrica Lab 1'!$H$12,'Rúbrica Lab 1'!$I$12))))))</f>
        <v/>
      </c>
      <c r="U19" s="262"/>
      <c r="V19" s="263" t="str">
        <f>IF(U19="","",IF(OR(U19&gt;5,U19&lt;0),"CALIFICACIÓN NO VÁLIDA",IF(U19&gt;=4.5,'Rúbrica Lab 1'!$E$13,IF(U19&gt;=3.8,'Rúbrica Lab 1'!$F$13,IF(U19&gt;=3,'Rúbrica Lab 1'!$G$13,IF(U19&gt;=1,'Rúbrica Lab 1'!$H$13,'Rúbrica Lab 1'!$I$13))))))</f>
        <v/>
      </c>
      <c r="W19" s="262"/>
      <c r="X19" s="264" t="str">
        <f>IF(W19="","",IF(OR(W19&gt;5,W19&lt;0),"CALIFICACIÓN NO VÁLIDA",IF(W19&gt;=4.5,'Rúbrica Lab 1'!$E$14,IF(W19&gt;=3.8,'Rúbrica Lab 1'!$F$14,IF(W19&gt;=3,'Rúbrica Lab 1'!$G$14,IF(W19&gt;=1,'Rúbrica Lab 1'!$H$14,'Rúbrica Lab 1'!$I$14))))))</f>
        <v/>
      </c>
      <c r="Y19" s="262"/>
      <c r="Z19" s="266"/>
      <c r="AA19" s="262"/>
      <c r="AB19" s="266"/>
      <c r="AC19" s="267"/>
      <c r="AD19" s="152"/>
      <c r="AE19" s="268"/>
      <c r="AF19" s="269"/>
      <c r="AG19" s="268">
        <v>5</v>
      </c>
      <c r="AH19" s="269"/>
      <c r="AI19" s="269">
        <f t="shared" si="0"/>
        <v>0</v>
      </c>
    </row>
    <row r="20" spans="1:35" ht="96.6">
      <c r="A20" s="260">
        <v>16</v>
      </c>
      <c r="B20" s="261" t="s">
        <v>348</v>
      </c>
      <c r="C20" s="261" t="s">
        <v>349</v>
      </c>
      <c r="D20" s="261" t="s">
        <v>350</v>
      </c>
      <c r="E20" s="262">
        <v>4.4000000000000004</v>
      </c>
      <c r="F20" s="263" t="str">
        <f>IF(E20="","",IF(OR(E20&gt;5,E20&lt;0),"CALIFICACIÓN NO VÁLIDA",IF(E20&gt;=4.5,'Rúbrica Lab 1'!$E$5,IF(E20&gt;=3.8,'Rúbrica Lab 1'!$F$5,IF(E20&gt;=3,'Rúbrica Lab 1'!$G$5,IF(E20&gt;=1,'Rúbrica Lab 1'!$H$5,'Rúbrica Lab 1'!$I$5))))))</f>
        <v>Desarrolla de forma completa y correcta al menos 2 de los siguientes elementos: (1) descripción apropiada del contexto problemático -identificando causas y síntomas- (2) identificación y definición concreta y sin ambigüedad del problema (3) especificación de los requerimientos funcionales asociados con las necesidades planteadas en el enunciado</v>
      </c>
      <c r="G20" s="262">
        <v>4</v>
      </c>
      <c r="H20" s="263" t="str">
        <f>IF(G20="","",IF(OR(G20&gt;5,G20&lt;0),"CALIFICACIÓN NO VÁLIDA",IF(G20&gt;=4.5,'Rúbrica Lab 1'!$E$6,IF(G20&gt;=3.8,'Rúbrica Lab 1'!$F$6,IF(G20&gt;=3,'Rúbrica Lab 1'!$G$6,IF(G20&gt;=1,'Rúbrica Lab 1'!$H$6,'Rúbrica Lab 1'!$I$6))))))</f>
        <v>Evidencia los resultados la búsqueda incluyendo en su informe suficientes elementos que permiten conocer diversas aproximaciones al problema (mínimo 5 alternativas relacionadas) así como elementos teóricos y prácticos relacionados (al menos 1 elemento relacionado). Incluye la referencia de cada una de las fuentes de donde obtuvo la información (al menos 2 fuentes diferentes)</v>
      </c>
      <c r="I20" s="262">
        <v>3.7</v>
      </c>
      <c r="J20" s="263" t="str">
        <f>IF(I20="","",IF(OR(I20&gt;5,I20&lt;0),"CALIFICACIÓN NO VÁLIDA",IF(I20&gt;=4.5,'Rúbrica Lab 1'!$E$7,IF(I20&gt;=3.8,'Rúbrica Lab 1'!$F$7,IF(I20&gt;=3,'Rúbrica Lab 1'!$G$7,IF(I20&gt;=1,'Rúbrica Lab 1'!$H$7,'Rúbrica Lab 1'!$I$7))))))</f>
        <v>Con base tanto en la información recopilada y alguna técnica de generación de ideas presenta al menos 3 alternativas de solución creativa. Las alternativas creativas estan enriquecidas con ideas propias</v>
      </c>
      <c r="K20" s="272">
        <v>5</v>
      </c>
      <c r="L20" s="263" t="str">
        <f>IF(K20="","",IF(OR(K20&gt;5,K20&lt;0),"CALIFICACIÓN NO VÁLIDA",IF(K20&gt;=4.5,'Rúbrica Lab 1'!$E$8,IF(K20&gt;=3.8,'Rúbrica Lab 1'!$F$8,IF(K20&gt;=3,'Rúbrica Lab 1'!$G$8,IF(K20&gt;=1,'Rúbrica Lab 1'!$H$8,'Rúbrica Lab 1'!$I$8))))))</f>
        <v>Documenta (explica y justifica) apropiadamente el descarte de ideas no viables. Las ideas no descartadas deben ser más que las que finalmente serán seleccionadas. Formula un diseño preliminar por cada una de las ideas no descartadas. El diseño aunque es preliminar permite conocer mayor información sobre cada una de las ideas</v>
      </c>
      <c r="M20" s="272">
        <v>5</v>
      </c>
      <c r="N20" s="263" t="str">
        <f>IF(M20="","",IF(OR(M20&gt;5,M20&lt;0),"CALIFICACIÓN NO VÁLIDA",IF(M20&gt;=4.5,'Rúbrica Lab 1'!$E$9,IF(M20&gt;=3.8,'Rúbrica Lab 1'!$F$9,IF(M20&gt;=3,'Rúbrica Lab 1'!$G$9,IF(M20&gt;=1,'Rúbrica Lab 1'!$H$9,'Rúbrica Lab 1'!$I$9))))))</f>
        <v>Define criterios para evaluar las ideas. Explica en qué consiste cada criterio y todas las escalas que puede tener una alternativa evaluada con ese criterio. Evalua cada idea con base en dicho criterio y asigna un resultado de esa evaluación. Totaliza la evaluación para conocer, con base en los criterios elegidos, cuál o cuáles son las ideas que serán implementadas</v>
      </c>
      <c r="O20" s="262">
        <v>2</v>
      </c>
      <c r="P20" s="263" t="str">
        <f>IF(O20="","",IF(OR(O20&gt;5,O20&lt;0),"CALIFICACIÓN NO VÁLIDA",IF(O20&gt;=4.5,'Rúbrica Lab 1'!$E$10,IF(O20&gt;=3.8,'Rúbrica Lab 1'!$F$10,IF(O20&gt;=3,'Rúbrica Lab 1'!$G$10,IF(O20&gt;=1,'Rúbrica Lab 1'!$H$10,'Rúbrica Lab 1'!$I$10))))))</f>
        <v>Se modela al menos el 50% de los conceptos y relaciones que dan solución al problema aunque se describa menos del 50% de los detalles de cada uno de ellos</v>
      </c>
      <c r="Q20" s="272">
        <v>5</v>
      </c>
      <c r="R20" s="264" t="str">
        <f>IF(Q20="","",IF(OR(Q20&gt;5,Q20&lt;0),"CALIFICACIÓN NO VÁLIDA",IF(Q20&gt;=4.5,'Rúbrica Lab 1'!$E$11,IF(Q20&gt;=3.8,'Rúbrica Lab 1'!$F$11,IF(Q20&gt;=3,'Rúbrica Lab 1'!$G$11,IF(Q20&gt;=1,'Rúbrica Lab 1'!$H$11,'Rúbrica Lab 1'!$I$11))))))</f>
        <v>Presenta de forma clara y correcta el pseudocódigo de los 4 algoritmos mas relevantes que se implementarán en la solución</v>
      </c>
      <c r="S20" s="272">
        <v>5</v>
      </c>
      <c r="T20" s="265" t="str">
        <f>IF(S20="","",IF(OR(S20&gt;5,S20&lt;0),"CALIFICACIÓN NO VÁLIDA",IF(S20&gt;=4.5,'Rúbrica Lab 1'!$E$12,IF(S20&gt;=3.8,'Rúbrica Lab 1'!$F$12,IF(S20&gt;=3,'Rúbrica Lab 1'!$G$12,IF(S20&gt;=1,'Rúbrica Lab 1'!$H$12,'Rúbrica Lab 1'!$I$12))))))</f>
        <v>Diseña para cada uno de los 4 algoritmos relevantes al menos tres casos de prueba para verificar su correcto funcionamiento (uno estándar, uno que pruebe casos límite y otro interesante) cumpliendo con el formato donde se especifica la clase, el método a probar, el escenario, las entradas y la salida esperada</v>
      </c>
      <c r="U20" s="262">
        <v>2</v>
      </c>
      <c r="V20" s="263" t="str">
        <f>IF(U20="","",IF(OR(U20&gt;5,U20&lt;0),"CALIFICACIÓN NO VÁLIDA",IF(U20&gt;=4.5,'Rúbrica Lab 1'!$E$13,IF(U20&gt;=3.8,'Rúbrica Lab 1'!$F$13,IF(U20&gt;=3,'Rúbrica Lab 1'!$G$13,IF(U20&gt;=1,'Rúbrica Lab 1'!$H$13,'Rúbrica Lab 1'!$I$13))))))</f>
        <v>Lleva a cabo de manera precisa y formal el análisis de complejidad temporal de al menos uno (1) de los algoritmos mas relevantes de la solución</v>
      </c>
      <c r="W20" s="262">
        <v>2</v>
      </c>
      <c r="X20" s="264" t="str">
        <f>IF(W20="","",IF(OR(W20&gt;5,W20&lt;0),"CALIFICACIÓN NO VÁLIDA",IF(W20&gt;=4.5,'Rúbrica Lab 1'!$E$14,IF(W20&gt;=3.8,'Rúbrica Lab 1'!$F$14,IF(W20&gt;=3,'Rúbrica Lab 1'!$G$14,IF(W20&gt;=1,'Rúbrica Lab 1'!$H$14,'Rúbrica Lab 1'!$I$14))))))</f>
        <v>Realiza un inventario de las estructuras de datos utilizadas para al menos uno (1) de los algoritmos mas relevantes indicando el tamaño de cada una</v>
      </c>
      <c r="Y20" s="272">
        <v>5</v>
      </c>
      <c r="Z20" s="273"/>
      <c r="AA20" s="272">
        <v>5</v>
      </c>
      <c r="AB20" s="273"/>
      <c r="AC20" s="274">
        <v>5</v>
      </c>
      <c r="AD20" s="187"/>
      <c r="AE20" s="275">
        <v>5</v>
      </c>
      <c r="AF20" s="276"/>
      <c r="AG20" s="275">
        <v>5</v>
      </c>
      <c r="AH20" s="276"/>
      <c r="AI20" s="269">
        <f t="shared" si="0"/>
        <v>4.1050000000000004</v>
      </c>
    </row>
    <row r="21" spans="1:35" ht="110.4">
      <c r="A21" s="260">
        <v>17</v>
      </c>
      <c r="B21" s="261" t="s">
        <v>351</v>
      </c>
      <c r="C21" s="261" t="s">
        <v>352</v>
      </c>
      <c r="D21" s="261" t="s">
        <v>342</v>
      </c>
      <c r="E21" s="262">
        <v>4.4000000000000004</v>
      </c>
      <c r="F21" s="263" t="str">
        <f>IF(E21="","",IF(OR(E21&gt;5,E21&lt;0),"CALIFICACIÓN NO VÁLIDA",IF(E21&gt;=4.5,'Rúbrica Lab 1'!$E$5,IF(E21&gt;=3.8,'Rúbrica Lab 1'!$F$5,IF(E21&gt;=3,'Rúbrica Lab 1'!$G$5,IF(E21&gt;=1,'Rúbrica Lab 1'!$H$5,'Rúbrica Lab 1'!$I$5))))))</f>
        <v>Desarrolla de forma completa y correcta al menos 2 de los siguientes elementos: (1) descripción apropiada del contexto problemático -identificando causas y síntomas- (2) identificación y definición concreta y sin ambigüedad del problema (3) especificación de los requerimientos funcionales asociados con las necesidades planteadas en el enunciado</v>
      </c>
      <c r="G21" s="262">
        <v>5</v>
      </c>
      <c r="H21" s="263" t="str">
        <f>IF(G21="","",IF(OR(G21&gt;5,G21&lt;0),"CALIFICACIÓN NO VÁLIDA",IF(G21&gt;=4.5,'Rúbrica Lab 1'!$E$6,IF(G21&gt;=3.8,'Rúbrica Lab 1'!$F$6,IF(G21&gt;=3,'Rúbrica Lab 1'!$G$6,IF(G21&gt;=1,'Rúbrica Lab 1'!$H$6,'Rúbrica Lab 1'!$I$6))))))</f>
        <v>Evidencia los resultados la búsqueda incluyendo en su informe suficientes elementos que permiten conocer diversas aproximaciones al problema (mínimo 7 alternativas relacionadas) así como elementos teóricos y prácticos relacionados (al menos 3 elementos relacionados). Incluye la referencia de cada una de las fuentes de donde obtuvo la información (al menos 3 fuentes diferentes)</v>
      </c>
      <c r="I21" s="262">
        <v>5</v>
      </c>
      <c r="J21" s="263" t="str">
        <f>IF(I21="","",IF(OR(I21&gt;5,I21&lt;0),"CALIFICACIÓN NO VÁLIDA",IF(I21&gt;=4.5,'Rúbrica Lab 1'!$E$7,IF(I21&gt;=3.8,'Rúbrica Lab 1'!$F$7,IF(I21&gt;=3,'Rúbrica Lab 1'!$G$7,IF(I21&gt;=1,'Rúbrica Lab 1'!$H$7,'Rúbrica Lab 1'!$I$7))))))</f>
        <v>Con base tanto en la información recopilada y alguna técnica de generación de ideas presenta al menos 7 alternativas de solución creativa. La técnica de generación de ideas es indicada y descrita brevemente. Las alternativas creativas estan enriquecidas con ideas propias.</v>
      </c>
      <c r="K21" s="262">
        <v>5</v>
      </c>
      <c r="L21" s="263" t="str">
        <f>IF(K21="","",IF(OR(K21&gt;5,K21&lt;0),"CALIFICACIÓN NO VÁLIDA",IF(K21&gt;=4.5,'Rúbrica Lab 1'!$E$8,IF(K21&gt;=3.8,'Rúbrica Lab 1'!$F$8,IF(K21&gt;=3,'Rúbrica Lab 1'!$G$8,IF(K21&gt;=1,'Rúbrica Lab 1'!$H$8,'Rúbrica Lab 1'!$I$8))))))</f>
        <v>Documenta (explica y justifica) apropiadamente el descarte de ideas no viables. Las ideas no descartadas deben ser más que las que finalmente serán seleccionadas. Formula un diseño preliminar por cada una de las ideas no descartadas. El diseño aunque es preliminar permite conocer mayor información sobre cada una de las ideas</v>
      </c>
      <c r="M21" s="262">
        <v>5</v>
      </c>
      <c r="N21" s="263" t="str">
        <f>IF(M21="","",IF(OR(M21&gt;5,M21&lt;0),"CALIFICACIÓN NO VÁLIDA",IF(M21&gt;=4.5,'Rúbrica Lab 1'!$E$9,IF(M21&gt;=3.8,'Rúbrica Lab 1'!$F$9,IF(M21&gt;=3,'Rúbrica Lab 1'!$G$9,IF(M21&gt;=1,'Rúbrica Lab 1'!$H$9,'Rúbrica Lab 1'!$I$9))))))</f>
        <v>Define criterios para evaluar las ideas. Explica en qué consiste cada criterio y todas las escalas que puede tener una alternativa evaluada con ese criterio. Evalua cada idea con base en dicho criterio y asigna un resultado de esa evaluación. Totaliza la evaluación para conocer, con base en los criterios elegidos, cuál o cuáles son las ideas que serán implementadas</v>
      </c>
      <c r="O21" s="262">
        <v>5</v>
      </c>
      <c r="P21" s="263" t="str">
        <f>IF(O21="","",IF(OR(O21&gt;5,O21&lt;0),"CALIFICACIÓN NO VÁLIDA",IF(O21&gt;=4.5,'Rúbrica Lab 1'!$E$10,IF(O21&gt;=3.8,'Rúbrica Lab 1'!$F$10,IF(O21&gt;=3,'Rúbrica Lab 1'!$G$10,IF(O21&gt;=1,'Rúbrica Lab 1'!$H$10,'Rúbrica Lab 1'!$I$10))))))</f>
        <v>Modela todos los conceptos y sus relaciones necesarios para dar solución al problema, incluye en cada concepto y relación la información detallada necesaria para modelar adecuadamente la solución y cumple con la notación propia del lenguaje en que está soportado</v>
      </c>
      <c r="Q21" s="262">
        <v>5</v>
      </c>
      <c r="R21" s="264" t="str">
        <f>IF(Q21="","",IF(OR(Q21&gt;5,Q21&lt;0),"CALIFICACIÓN NO VÁLIDA",IF(Q21&gt;=4.5,'Rúbrica Lab 1'!$E$11,IF(Q21&gt;=3.8,'Rúbrica Lab 1'!$F$11,IF(Q21&gt;=3,'Rúbrica Lab 1'!$G$11,IF(Q21&gt;=1,'Rúbrica Lab 1'!$H$11,'Rúbrica Lab 1'!$I$11))))))</f>
        <v>Presenta de forma clara y correcta el pseudocódigo de los 4 algoritmos mas relevantes que se implementarán en la solución</v>
      </c>
      <c r="S21" s="262">
        <v>5</v>
      </c>
      <c r="T21" s="265" t="str">
        <f>IF(S21="","",IF(OR(S21&gt;5,S21&lt;0),"CALIFICACIÓN NO VÁLIDA",IF(S21&gt;=4.5,'Rúbrica Lab 1'!$E$12,IF(S21&gt;=3.8,'Rúbrica Lab 1'!$F$12,IF(S21&gt;=3,'Rúbrica Lab 1'!$G$12,IF(S21&gt;=1,'Rúbrica Lab 1'!$H$12,'Rúbrica Lab 1'!$I$12))))))</f>
        <v>Diseña para cada uno de los 4 algoritmos relevantes al menos tres casos de prueba para verificar su correcto funcionamiento (uno estándar, uno que pruebe casos límite y otro interesante) cumpliendo con el formato donde se especifica la clase, el método a probar, el escenario, las entradas y la salida esperada</v>
      </c>
      <c r="U21" s="262">
        <v>4.4000000000000004</v>
      </c>
      <c r="V21" s="263" t="str">
        <f>IF(U21="","",IF(OR(U21&gt;5,U21&lt;0),"CALIFICACIÓN NO VÁLIDA",IF(U21&gt;=4.5,'Rúbrica Lab 1'!$E$13,IF(U21&gt;=3.8,'Rúbrica Lab 1'!$F$13,IF(U21&gt;=3,'Rúbrica Lab 1'!$G$13,IF(U21&gt;=1,'Rúbrica Lab 1'!$H$13,'Rúbrica Lab 1'!$I$13))))))</f>
        <v>Lleva a cabo de manera precisa y formal el análisis de complejidad temporal de al menos los 3 algoritmos mas relevantes de la solución, incluyendo el procedimiento formal para llegar a la función de tamaño de entrada vs tiempo</v>
      </c>
      <c r="W21" s="262">
        <v>5</v>
      </c>
      <c r="X21" s="264" t="str">
        <f>IF(W21="","",IF(OR(W21&gt;5,W21&lt;0),"CALIFICACIÓN NO VÁLIDA",IF(W21&gt;=4.5,'Rúbrica Lab 1'!$E$14,IF(W21&gt;=3.8,'Rúbrica Lab 1'!$F$14,IF(W21&gt;=3,'Rúbrica Lab 1'!$G$14,IF(W21&gt;=1,'Rúbrica Lab 1'!$H$14,'Rúbrica Lab 1'!$I$14))))))</f>
        <v>Realiza un inventario de las estructuras de datos utilizadas por cada algoritmo relevante indicando el tamaño de cada una y obteniendo finalmente una expresión en notación asintótica del espacio adicional utilizado</v>
      </c>
      <c r="Y21" s="262">
        <v>5</v>
      </c>
      <c r="Z21" s="266"/>
      <c r="AA21" s="262">
        <v>5</v>
      </c>
      <c r="AB21" s="266"/>
      <c r="AC21" s="267">
        <v>5</v>
      </c>
      <c r="AD21" s="152"/>
      <c r="AE21" s="268">
        <v>5</v>
      </c>
      <c r="AF21" s="269"/>
      <c r="AG21" s="268">
        <v>5</v>
      </c>
      <c r="AH21" s="269"/>
      <c r="AI21" s="269">
        <f t="shared" si="0"/>
        <v>4.91</v>
      </c>
    </row>
    <row r="22" spans="1:35" ht="82.8">
      <c r="A22" s="260">
        <v>18</v>
      </c>
      <c r="B22" s="261" t="s">
        <v>353</v>
      </c>
      <c r="C22" s="261" t="s">
        <v>354</v>
      </c>
      <c r="D22" s="261" t="s">
        <v>342</v>
      </c>
      <c r="E22" s="262">
        <v>5</v>
      </c>
      <c r="F22" s="263" t="str">
        <f>IF(E22="","",IF(OR(E22&gt;5,E22&lt;0),"CALIFICACIÓN NO VÁLIDA",IF(E22&gt;=4.5,'Rúbrica Lab 1'!$E$5,IF(E22&gt;=3.8,'Rúbrica Lab 1'!$F$5,IF(E22&gt;=3,'Rúbrica Lab 1'!$G$5,IF(E22&gt;=1,'Rúbrica Lab 1'!$H$5,'Rúbrica Lab 1'!$I$5))))))</f>
        <v>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v>
      </c>
      <c r="G22" s="262">
        <v>5</v>
      </c>
      <c r="H22" s="263" t="str">
        <f>IF(G22="","",IF(OR(G22&gt;5,G22&lt;0),"CALIFICACIÓN NO VÁLIDA",IF(G22&gt;=4.5,'Rúbrica Lab 1'!$E$6,IF(G22&gt;=3.8,'Rúbrica Lab 1'!$F$6,IF(G22&gt;=3,'Rúbrica Lab 1'!$G$6,IF(G22&gt;=1,'Rúbrica Lab 1'!$H$6,'Rúbrica Lab 1'!$I$6))))))</f>
        <v>Evidencia los resultados la búsqueda incluyendo en su informe suficientes elementos que permiten conocer diversas aproximaciones al problema (mínimo 7 alternativas relacionadas) así como elementos teóricos y prácticos relacionados (al menos 3 elementos relacionados). Incluye la referencia de cada una de las fuentes de donde obtuvo la información (al menos 3 fuentes diferentes)</v>
      </c>
      <c r="I22" s="262">
        <v>1.5</v>
      </c>
      <c r="J22" s="263" t="str">
        <f>IF(I22="","",IF(OR(I22&gt;5,I22&lt;0),"CALIFICACIÓN NO VÁLIDA",IF(I22&gt;=4.5,'Rúbrica Lab 1'!$E$7,IF(I22&gt;=3.8,'Rúbrica Lab 1'!$F$7,IF(I22&gt;=3,'Rúbrica Lab 1'!$G$7,IF(I22&gt;=1,'Rúbrica Lab 1'!$H$7,'Rúbrica Lab 1'!$I$7))))))</f>
        <v>Con base tanto en la información recopilada y alguna técnica de generación de ideas presenta al menos 2 alternativas de solución</v>
      </c>
      <c r="K22" s="262">
        <v>0</v>
      </c>
      <c r="L22" s="263" t="str">
        <f>IF(K22="","",IF(OR(K22&gt;5,K22&lt;0),"CALIFICACIÓN NO VÁLIDA",IF(K22&gt;=4.5,'Rúbrica Lab 1'!$E$8,IF(K22&gt;=3.8,'Rúbrica Lab 1'!$F$8,IF(K22&gt;=3,'Rúbrica Lab 1'!$G$8,IF(K22&gt;=1,'Rúbrica Lab 1'!$H$8,'Rúbrica Lab 1'!$I$8))))))</f>
        <v>No presenta un diseño preliminar de las ideas a evaluar mas adelante</v>
      </c>
      <c r="M22" s="262">
        <v>0</v>
      </c>
      <c r="N22" s="263" t="str">
        <f>IF(M22="","",IF(OR(M22&gt;5,M22&lt;0),"CALIFICACIÓN NO VÁLIDA",IF(M22&gt;=4.5,'Rúbrica Lab 1'!$E$9,IF(M22&gt;=3.8,'Rúbrica Lab 1'!$F$9,IF(M22&gt;=3,'Rúbrica Lab 1'!$G$9,IF(M22&gt;=1,'Rúbrica Lab 1'!$H$9,'Rúbrica Lab 1'!$I$9))))))</f>
        <v>No hace evaluación ni selección de mejores ideas</v>
      </c>
      <c r="O22" s="262">
        <v>2</v>
      </c>
      <c r="P22" s="263" t="str">
        <f>IF(O22="","",IF(OR(O22&gt;5,O22&lt;0),"CALIFICACIÓN NO VÁLIDA",IF(O22&gt;=4.5,'Rúbrica Lab 1'!$E$10,IF(O22&gt;=3.8,'Rúbrica Lab 1'!$F$10,IF(O22&gt;=3,'Rúbrica Lab 1'!$G$10,IF(O22&gt;=1,'Rúbrica Lab 1'!$H$10,'Rúbrica Lab 1'!$I$10))))))</f>
        <v>Se modela al menos el 50% de los conceptos y relaciones que dan solución al problema aunque se describa menos del 50% de los detalles de cada uno de ellos</v>
      </c>
      <c r="Q22" s="262">
        <v>0</v>
      </c>
      <c r="R22" s="264" t="str">
        <f>IF(Q22="","",IF(OR(Q22&gt;5,Q22&lt;0),"CALIFICACIÓN NO VÁLIDA",IF(Q22&gt;=4.5,'Rúbrica Lab 1'!$E$11,IF(Q22&gt;=3.8,'Rúbrica Lab 1'!$F$11,IF(Q22&gt;=3,'Rúbrica Lab 1'!$G$11,IF(Q22&gt;=1,'Rúbrica Lab 1'!$H$11,'Rúbrica Lab 1'!$I$11))))))</f>
        <v>No presenta el pseudocódigo de ninguno de los algoritmos mas relevantes de la solución</v>
      </c>
      <c r="S22" s="262">
        <v>0</v>
      </c>
      <c r="T22" s="265" t="str">
        <f>IF(S22="","",IF(OR(S22&gt;5,S22&lt;0),"CALIFICACIÓN NO VÁLIDA",IF(S22&gt;=4.5,'Rúbrica Lab 1'!$E$12,IF(S22&gt;=3.8,'Rúbrica Lab 1'!$F$12,IF(S22&gt;=3,'Rúbrica Lab 1'!$G$12,IF(S22&gt;=1,'Rúbrica Lab 1'!$H$12,'Rúbrica Lab 1'!$I$12))))))</f>
        <v>No diseña casos de prueba o lo hace para menos del 40% de los algoritmos relevantes de la solución</v>
      </c>
      <c r="U22" s="262">
        <v>1</v>
      </c>
      <c r="V22" s="263" t="str">
        <f>IF(U22="","",IF(OR(U22&gt;5,U22&lt;0),"CALIFICACIÓN NO VÁLIDA",IF(U22&gt;=4.5,'Rúbrica Lab 1'!$E$13,IF(U22&gt;=3.8,'Rúbrica Lab 1'!$F$13,IF(U22&gt;=3,'Rúbrica Lab 1'!$G$13,IF(U22&gt;=1,'Rúbrica Lab 1'!$H$13,'Rúbrica Lab 1'!$I$13))))))</f>
        <v>Lleva a cabo de manera precisa y formal el análisis de complejidad temporal de al menos uno (1) de los algoritmos mas relevantes de la solución</v>
      </c>
      <c r="W22" s="262">
        <v>1</v>
      </c>
      <c r="X22" s="264" t="str">
        <f>IF(W22="","",IF(OR(W22&gt;5,W22&lt;0),"CALIFICACIÓN NO VÁLIDA",IF(W22&gt;=4.5,'Rúbrica Lab 1'!$E$14,IF(W22&gt;=3.8,'Rúbrica Lab 1'!$F$14,IF(W22&gt;=3,'Rúbrica Lab 1'!$G$14,IF(W22&gt;=1,'Rúbrica Lab 1'!$H$14,'Rúbrica Lab 1'!$I$14))))))</f>
        <v>Realiza un inventario de las estructuras de datos utilizadas para al menos uno (1) de los algoritmos mas relevantes indicando el tamaño de cada una</v>
      </c>
      <c r="Y22" s="277">
        <v>5</v>
      </c>
      <c r="Z22" s="266"/>
      <c r="AA22" s="262">
        <v>5</v>
      </c>
      <c r="AB22" s="266"/>
      <c r="AC22" s="267">
        <v>1</v>
      </c>
      <c r="AD22" s="152"/>
      <c r="AE22" s="267">
        <v>1</v>
      </c>
      <c r="AF22" s="269"/>
      <c r="AG22" s="268">
        <v>5</v>
      </c>
      <c r="AH22" s="269"/>
      <c r="AI22" s="269">
        <f t="shared" si="0"/>
        <v>1.6849999999999996</v>
      </c>
    </row>
    <row r="23" spans="1:35" ht="110.4">
      <c r="A23" s="260">
        <v>19</v>
      </c>
      <c r="B23" s="261" t="s">
        <v>355</v>
      </c>
      <c r="C23" s="261" t="s">
        <v>356</v>
      </c>
      <c r="D23" s="261" t="s">
        <v>56</v>
      </c>
      <c r="E23" s="272">
        <v>5</v>
      </c>
      <c r="F23" s="263" t="str">
        <f>IF(E23="","",IF(OR(E23&gt;5,E23&lt;0),"CALIFICACIÓN NO VÁLIDA",IF(E23&gt;=4.5,'Rúbrica Lab 1'!$E$5,IF(E23&gt;=3.8,'Rúbrica Lab 1'!$F$5,IF(E23&gt;=3,'Rúbrica Lab 1'!$G$5,IF(E23&gt;=1,'Rúbrica Lab 1'!$H$5,'Rúbrica Lab 1'!$I$5))))))</f>
        <v>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v>
      </c>
      <c r="G23" s="272">
        <v>3.7</v>
      </c>
      <c r="H23" s="263" t="str">
        <f>IF(G23="","",IF(OR(G23&gt;5,G23&lt;0),"CALIFICACIÓN NO VÁLIDA",IF(G23&gt;=4.5,'Rúbrica Lab 1'!$E$6,IF(G23&gt;=3.8,'Rúbrica Lab 1'!$F$6,IF(G23&gt;=3,'Rúbrica Lab 1'!$G$6,IF(G23&gt;=1,'Rúbrica Lab 1'!$H$6,'Rúbrica Lab 1'!$I$6))))))</f>
        <v>Evidencia los resultados la búsqueda incluyendo en su informe suficientes elementos que permiten conocer diversas aproximaciones al problema (mínimo 3 alternativas relacionadas) así como elementos teóricos y prácticos relacionados (al menos 1 elemento relacionado). Incluye la referencia de cada una de las fuentes de donde obtuvo la información (al menos 1 fuente)</v>
      </c>
      <c r="I23" s="272">
        <v>5</v>
      </c>
      <c r="J23" s="263" t="str">
        <f>IF(I23="","",IF(OR(I23&gt;5,I23&lt;0),"CALIFICACIÓN NO VÁLIDA",IF(I23&gt;=4.5,'Rúbrica Lab 1'!$E$7,IF(I23&gt;=3.8,'Rúbrica Lab 1'!$F$7,IF(I23&gt;=3,'Rúbrica Lab 1'!$G$7,IF(I23&gt;=1,'Rúbrica Lab 1'!$H$7,'Rúbrica Lab 1'!$I$7))))))</f>
        <v>Con base tanto en la información recopilada y alguna técnica de generación de ideas presenta al menos 7 alternativas de solución creativa. La técnica de generación de ideas es indicada y descrita brevemente. Las alternativas creativas estan enriquecidas con ideas propias.</v>
      </c>
      <c r="K23" s="270">
        <v>5</v>
      </c>
      <c r="L23" s="263" t="str">
        <f>IF(K23="","",IF(OR(K23&gt;5,K23&lt;0),"CALIFICACIÓN NO VÁLIDA",IF(K23&gt;=4.5,'Rúbrica Lab 1'!$E$8,IF(K23&gt;=3.8,'Rúbrica Lab 1'!$F$8,IF(K23&gt;=3,'Rúbrica Lab 1'!$G$8,IF(K23&gt;=1,'Rúbrica Lab 1'!$H$8,'Rúbrica Lab 1'!$I$8))))))</f>
        <v>Documenta (explica y justifica) apropiadamente el descarte de ideas no viables. Las ideas no descartadas deben ser más que las que finalmente serán seleccionadas. Formula un diseño preliminar por cada una de las ideas no descartadas. El diseño aunque es preliminar permite conocer mayor información sobre cada una de las ideas</v>
      </c>
      <c r="M23" s="272">
        <v>3.7</v>
      </c>
      <c r="N23" s="263" t="str">
        <f>IF(M23="","",IF(OR(M23&gt;5,M23&lt;0),"CALIFICACIÓN NO VÁLIDA",IF(M23&gt;=4.5,'Rúbrica Lab 1'!$E$9,IF(M23&gt;=3.8,'Rúbrica Lab 1'!$F$9,IF(M23&gt;=3,'Rúbrica Lab 1'!$G$9,IF(M23&gt;=1,'Rúbrica Lab 1'!$H$9,'Rúbrica Lab 1'!$I$9))))))</f>
        <v>Evalúa las ideas que se tienen hasta el momento bajo criterios que no son totalmente claros y selecciona la(s) mejor(es) ideas de acuerdo con esta evaluación</v>
      </c>
      <c r="O23" s="272">
        <v>4.4000000000000004</v>
      </c>
      <c r="P23" s="263" t="str">
        <f>IF(O23="","",IF(OR(O23&gt;5,O23&lt;0),"CALIFICACIÓN NO VÁLIDA",IF(O23&gt;=4.5,'Rúbrica Lab 1'!$E$10,IF(O23&gt;=3.8,'Rúbrica Lab 1'!$F$10,IF(O23&gt;=3,'Rúbrica Lab 1'!$G$10,IF(O23&gt;=1,'Rúbrica Lab 1'!$H$10,'Rúbrica Lab 1'!$I$10))))))</f>
        <v>Se modelan todos los conceptos y relaciones para dar solución al problema e incluyen adecuadamente los detalles propios de cada concepto y relación aunque no se utlice completamente la notación apropiada</v>
      </c>
      <c r="Q23" s="272">
        <v>3.7</v>
      </c>
      <c r="R23" s="264" t="str">
        <f>IF(Q23="","",IF(OR(Q23&gt;5,Q23&lt;0),"CALIFICACIÓN NO VÁLIDA",IF(Q23&gt;=4.5,'Rúbrica Lab 1'!$E$11,IF(Q23&gt;=3.8,'Rúbrica Lab 1'!$F$11,IF(Q23&gt;=3,'Rúbrica Lab 1'!$G$11,IF(Q23&gt;=1,'Rúbrica Lab 1'!$H$11,'Rúbrica Lab 1'!$I$11))))))</f>
        <v>Presenta de forma el pseudocódigo de los 2 algoritmos mas relevantes que se implementarán en la solución</v>
      </c>
      <c r="S23" s="272">
        <v>5</v>
      </c>
      <c r="T23" s="265" t="str">
        <f>IF(S23="","",IF(OR(S23&gt;5,S23&lt;0),"CALIFICACIÓN NO VÁLIDA",IF(S23&gt;=4.5,'Rúbrica Lab 1'!$E$12,IF(S23&gt;=3.8,'Rúbrica Lab 1'!$F$12,IF(S23&gt;=3,'Rúbrica Lab 1'!$G$12,IF(S23&gt;=1,'Rúbrica Lab 1'!$H$12,'Rúbrica Lab 1'!$I$12))))))</f>
        <v>Diseña para cada uno de los 4 algoritmos relevantes al menos tres casos de prueba para verificar su correcto funcionamiento (uno estándar, uno que pruebe casos límite y otro interesante) cumpliendo con el formato donde se especifica la clase, el método a probar, el escenario, las entradas y la salida esperada</v>
      </c>
      <c r="U23" s="272">
        <v>5</v>
      </c>
      <c r="V23" s="263" t="str">
        <f>IF(U23="","",IF(OR(U23&gt;5,U23&lt;0),"CALIFICACIÓN NO VÁLIDA",IF(U23&gt;=4.5,'Rúbrica Lab 1'!$E$13,IF(U23&gt;=3.8,'Rúbrica Lab 1'!$F$13,IF(U23&gt;=3,'Rúbrica Lab 1'!$G$13,IF(U23&gt;=1,'Rúbrica Lab 1'!$H$13,'Rúbrica Lab 1'!$I$13))))))</f>
        <v>Lleva a cabo de manera precisa y formal el análisis de complejidad temporal de al menos los 4 algoritmos mas relevantes de la solución, incluyendo análisis de cada línea de código, procedimiento formal para llegar a la función que describe el tiempo del algoritmo en términos de la entrada y su expresión en notación asintótica</v>
      </c>
      <c r="W23" s="270">
        <v>5</v>
      </c>
      <c r="X23" s="264" t="str">
        <f>IF(W23="","",IF(OR(W23&gt;5,W23&lt;0),"CALIFICACIÓN NO VÁLIDA",IF(W23&gt;=4.5,'Rúbrica Lab 1'!$E$14,IF(W23&gt;=3.8,'Rúbrica Lab 1'!$F$14,IF(W23&gt;=3,'Rúbrica Lab 1'!$G$14,IF(W23&gt;=1,'Rúbrica Lab 1'!$H$14,'Rúbrica Lab 1'!$I$14))))))</f>
        <v>Realiza un inventario de las estructuras de datos utilizadas por cada algoritmo relevante indicando el tamaño de cada una y obteniendo finalmente una expresión en notación asintótica del espacio adicional utilizado</v>
      </c>
      <c r="Y23" s="270">
        <v>5</v>
      </c>
      <c r="Z23" s="271"/>
      <c r="AA23" s="270">
        <v>5</v>
      </c>
      <c r="AB23" s="271"/>
      <c r="AC23" s="270">
        <v>5</v>
      </c>
      <c r="AD23" s="187"/>
      <c r="AE23" s="270">
        <v>5</v>
      </c>
      <c r="AF23" s="271"/>
      <c r="AG23" s="270">
        <v>5</v>
      </c>
      <c r="AH23" s="271"/>
      <c r="AI23" s="269">
        <f t="shared" si="0"/>
        <v>4.7690000000000001</v>
      </c>
    </row>
    <row r="24" spans="1:35" ht="96.6">
      <c r="A24" s="260">
        <v>20</v>
      </c>
      <c r="B24" s="261" t="s">
        <v>357</v>
      </c>
      <c r="C24" s="261" t="s">
        <v>358</v>
      </c>
      <c r="D24" s="261" t="s">
        <v>359</v>
      </c>
      <c r="E24" s="262">
        <v>4.4000000000000004</v>
      </c>
      <c r="F24" s="263" t="str">
        <f>IF(E24="","",IF(OR(E24&gt;5,E24&lt;0),"CALIFICACIÓN NO VÁLIDA",IF(E24&gt;=4.5,'Rúbrica Lab 1'!$E$5,IF(E24&gt;=3.8,'Rúbrica Lab 1'!$F$5,IF(E24&gt;=3,'Rúbrica Lab 1'!$G$5,IF(E24&gt;=1,'Rúbrica Lab 1'!$H$5,'Rúbrica Lab 1'!$I$5))))))</f>
        <v>Desarrolla de forma completa y correcta al menos 2 de los siguientes elementos: (1) descripción apropiada del contexto problemático -identificando causas y síntomas- (2) identificación y definición concreta y sin ambigüedad del problema (3) especificación de los requerimientos funcionales asociados con las necesidades planteadas en el enunciado</v>
      </c>
      <c r="G24" s="262">
        <v>4</v>
      </c>
      <c r="H24" s="263" t="str">
        <f>IF(G24="","",IF(OR(G24&gt;5,G24&lt;0),"CALIFICACIÓN NO VÁLIDA",IF(G24&gt;=4.5,'Rúbrica Lab 1'!$E$6,IF(G24&gt;=3.8,'Rúbrica Lab 1'!$F$6,IF(G24&gt;=3,'Rúbrica Lab 1'!$G$6,IF(G24&gt;=1,'Rúbrica Lab 1'!$H$6,'Rúbrica Lab 1'!$I$6))))))</f>
        <v>Evidencia los resultados la búsqueda incluyendo en su informe suficientes elementos que permiten conocer diversas aproximaciones al problema (mínimo 5 alternativas relacionadas) así como elementos teóricos y prácticos relacionados (al menos 1 elemento relacionado). Incluye la referencia de cada una de las fuentes de donde obtuvo la información (al menos 2 fuentes diferentes)</v>
      </c>
      <c r="I24" s="262">
        <v>3.7</v>
      </c>
      <c r="J24" s="263" t="str">
        <f>IF(I24="","",IF(OR(I24&gt;5,I24&lt;0),"CALIFICACIÓN NO VÁLIDA",IF(I24&gt;=4.5,'Rúbrica Lab 1'!$E$7,IF(I24&gt;=3.8,'Rúbrica Lab 1'!$F$7,IF(I24&gt;=3,'Rúbrica Lab 1'!$G$7,IF(I24&gt;=1,'Rúbrica Lab 1'!$H$7,'Rúbrica Lab 1'!$I$7))))))</f>
        <v>Con base tanto en la información recopilada y alguna técnica de generación de ideas presenta al menos 3 alternativas de solución creativa. Las alternativas creativas estan enriquecidas con ideas propias</v>
      </c>
      <c r="K24" s="262">
        <v>5</v>
      </c>
      <c r="L24" s="263" t="str">
        <f>IF(K24="","",IF(OR(K24&gt;5,K24&lt;0),"CALIFICACIÓN NO VÁLIDA",IF(K24&gt;=4.5,'Rúbrica Lab 1'!$E$8,IF(K24&gt;=3.8,'Rúbrica Lab 1'!$F$8,IF(K24&gt;=3,'Rúbrica Lab 1'!$G$8,IF(K24&gt;=1,'Rúbrica Lab 1'!$H$8,'Rúbrica Lab 1'!$I$8))))))</f>
        <v>Documenta (explica y justifica) apropiadamente el descarte de ideas no viables. Las ideas no descartadas deben ser más que las que finalmente serán seleccionadas. Formula un diseño preliminar por cada una de las ideas no descartadas. El diseño aunque es preliminar permite conocer mayor información sobre cada una de las ideas</v>
      </c>
      <c r="M24" s="262">
        <v>5</v>
      </c>
      <c r="N24" s="263" t="str">
        <f>IF(M24="","",IF(OR(M24&gt;5,M24&lt;0),"CALIFICACIÓN NO VÁLIDA",IF(M24&gt;=4.5,'Rúbrica Lab 1'!$E$9,IF(M24&gt;=3.8,'Rúbrica Lab 1'!$F$9,IF(M24&gt;=3,'Rúbrica Lab 1'!$G$9,IF(M24&gt;=1,'Rúbrica Lab 1'!$H$9,'Rúbrica Lab 1'!$I$9))))))</f>
        <v>Define criterios para evaluar las ideas. Explica en qué consiste cada criterio y todas las escalas que puede tener una alternativa evaluada con ese criterio. Evalua cada idea con base en dicho criterio y asigna un resultado de esa evaluación. Totaliza la evaluación para conocer, con base en los criterios elegidos, cuál o cuáles son las ideas que serán implementadas</v>
      </c>
      <c r="O24" s="262">
        <v>2</v>
      </c>
      <c r="P24" s="263" t="str">
        <f>IF(O24="","",IF(OR(O24&gt;5,O24&lt;0),"CALIFICACIÓN NO VÁLIDA",IF(O24&gt;=4.5,'Rúbrica Lab 1'!$E$10,IF(O24&gt;=3.8,'Rúbrica Lab 1'!$F$10,IF(O24&gt;=3,'Rúbrica Lab 1'!$G$10,IF(O24&gt;=1,'Rúbrica Lab 1'!$H$10,'Rúbrica Lab 1'!$I$10))))))</f>
        <v>Se modela al menos el 50% de los conceptos y relaciones que dan solución al problema aunque se describa menos del 50% de los detalles de cada uno de ellos</v>
      </c>
      <c r="Q24" s="262">
        <v>5</v>
      </c>
      <c r="R24" s="264" t="str">
        <f>IF(Q24="","",IF(OR(Q24&gt;5,Q24&lt;0),"CALIFICACIÓN NO VÁLIDA",IF(Q24&gt;=4.5,'Rúbrica Lab 1'!$E$11,IF(Q24&gt;=3.8,'Rúbrica Lab 1'!$F$11,IF(Q24&gt;=3,'Rúbrica Lab 1'!$G$11,IF(Q24&gt;=1,'Rúbrica Lab 1'!$H$11,'Rúbrica Lab 1'!$I$11))))))</f>
        <v>Presenta de forma clara y correcta el pseudocódigo de los 4 algoritmos mas relevantes que se implementarán en la solución</v>
      </c>
      <c r="S24" s="262">
        <v>5</v>
      </c>
      <c r="T24" s="265" t="str">
        <f>IF(S24="","",IF(OR(S24&gt;5,S24&lt;0),"CALIFICACIÓN NO VÁLIDA",IF(S24&gt;=4.5,'Rúbrica Lab 1'!$E$12,IF(S24&gt;=3.8,'Rúbrica Lab 1'!$F$12,IF(S24&gt;=3,'Rúbrica Lab 1'!$G$12,IF(S24&gt;=1,'Rúbrica Lab 1'!$H$12,'Rúbrica Lab 1'!$I$12))))))</f>
        <v>Diseña para cada uno de los 4 algoritmos relevantes al menos tres casos de prueba para verificar su correcto funcionamiento (uno estándar, uno que pruebe casos límite y otro interesante) cumpliendo con el formato donde se especifica la clase, el método a probar, el escenario, las entradas y la salida esperada</v>
      </c>
      <c r="U24" s="262">
        <v>2</v>
      </c>
      <c r="V24" s="263" t="str">
        <f>IF(U24="","",IF(OR(U24&gt;5,U24&lt;0),"CALIFICACIÓN NO VÁLIDA",IF(U24&gt;=4.5,'Rúbrica Lab 1'!$E$13,IF(U24&gt;=3.8,'Rúbrica Lab 1'!$F$13,IF(U24&gt;=3,'Rúbrica Lab 1'!$G$13,IF(U24&gt;=1,'Rúbrica Lab 1'!$H$13,'Rúbrica Lab 1'!$I$13))))))</f>
        <v>Lleva a cabo de manera precisa y formal el análisis de complejidad temporal de al menos uno (1) de los algoritmos mas relevantes de la solución</v>
      </c>
      <c r="W24" s="262">
        <v>2</v>
      </c>
      <c r="X24" s="264" t="str">
        <f>IF(W24="","",IF(OR(W24&gt;5,W24&lt;0),"CALIFICACIÓN NO VÁLIDA",IF(W24&gt;=4.5,'Rúbrica Lab 1'!$E$14,IF(W24&gt;=3.8,'Rúbrica Lab 1'!$F$14,IF(W24&gt;=3,'Rúbrica Lab 1'!$G$14,IF(W24&gt;=1,'Rúbrica Lab 1'!$H$14,'Rúbrica Lab 1'!$I$14))))))</f>
        <v>Realiza un inventario de las estructuras de datos utilizadas para al menos uno (1) de los algoritmos mas relevantes indicando el tamaño de cada una</v>
      </c>
      <c r="Y24" s="262">
        <v>5</v>
      </c>
      <c r="Z24" s="266"/>
      <c r="AA24" s="262">
        <v>5</v>
      </c>
      <c r="AB24" s="266"/>
      <c r="AC24" s="267">
        <v>5</v>
      </c>
      <c r="AD24" s="152"/>
      <c r="AE24" s="268">
        <v>5</v>
      </c>
      <c r="AF24" s="269"/>
      <c r="AG24" s="268">
        <v>5</v>
      </c>
      <c r="AH24" s="269"/>
      <c r="AI24" s="269">
        <f t="shared" si="0"/>
        <v>4.1050000000000004</v>
      </c>
    </row>
    <row r="25" spans="1:35" ht="124.2">
      <c r="A25" s="260">
        <v>21</v>
      </c>
      <c r="B25" s="261" t="s">
        <v>360</v>
      </c>
      <c r="C25" s="261" t="s">
        <v>361</v>
      </c>
      <c r="D25" s="261" t="s">
        <v>362</v>
      </c>
      <c r="E25" s="262">
        <v>5</v>
      </c>
      <c r="F25" s="263" t="str">
        <f>IF(E25="","",IF(OR(E25&gt;5,E25&lt;0),"CALIFICACIÓN NO VÁLIDA",IF(E25&gt;=4.5,'Rúbrica Lab 1'!$E$5,IF(E25&gt;=3.8,'Rúbrica Lab 1'!$F$5,IF(E25&gt;=3,'Rúbrica Lab 1'!$G$5,IF(E25&gt;=1,'Rúbrica Lab 1'!$H$5,'Rúbrica Lab 1'!$I$5))))))</f>
        <v>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v>
      </c>
      <c r="G25" s="262">
        <v>2.8</v>
      </c>
      <c r="H25" s="263" t="str">
        <f>IF(G25="","",IF(OR(G25&gt;5,G25&lt;0),"CALIFICACIÓN NO VÁLIDA",IF(G25&gt;=4.5,'Rúbrica Lab 1'!$E$6,IF(G25&gt;=3.8,'Rúbrica Lab 1'!$F$6,IF(G25&gt;=3,'Rúbrica Lab 1'!$G$6,IF(G25&gt;=1,'Rúbrica Lab 1'!$H$6,'Rúbrica Lab 1'!$I$6))))))</f>
        <v>Evidencia los resultados la búsqueda incluyendo en su informe suficientes elementos que permiten conocer diversas aproximaciones al problema (mínimo 2 alternativas relacionadas)</v>
      </c>
      <c r="I25" s="262">
        <v>3.5</v>
      </c>
      <c r="J25" s="263" t="str">
        <f>IF(I25="","",IF(OR(I25&gt;5,I25&lt;0),"CALIFICACIÓN NO VÁLIDA",IF(I25&gt;=4.5,'Rúbrica Lab 1'!$E$7,IF(I25&gt;=3.8,'Rúbrica Lab 1'!$F$7,IF(I25&gt;=3,'Rúbrica Lab 1'!$G$7,IF(I25&gt;=1,'Rúbrica Lab 1'!$H$7,'Rúbrica Lab 1'!$I$7))))))</f>
        <v>Con base tanto en la información recopilada y alguna técnica de generación de ideas presenta al menos 3 alternativas de solución creativa. Las alternativas creativas estan enriquecidas con ideas propias</v>
      </c>
      <c r="K25" s="262">
        <v>2.7</v>
      </c>
      <c r="L25" s="263" t="str">
        <f>IF(K25="","",IF(OR(K25&gt;5,K25&lt;0),"CALIFICACIÓN NO VÁLIDA",IF(K25&gt;=4.5,'Rúbrica Lab 1'!$E$8,IF(K25&gt;=3.8,'Rúbrica Lab 1'!$F$8,IF(K25&gt;=3,'Rúbrica Lab 1'!$G$8,IF(K25&gt;=1,'Rúbrica Lab 1'!$H$8,'Rúbrica Lab 1'!$I$8))))))</f>
        <v>Formula un diseño preliminar por cada una de las ideas a evaluar en la siguiente etapa, aunque el diseño presentado no las completa suficientemente</v>
      </c>
      <c r="M25" s="262">
        <v>2</v>
      </c>
      <c r="N25" s="263" t="str">
        <f>IF(M25="","",IF(OR(M25&gt;5,M25&lt;0),"CALIFICACIÓN NO VÁLIDA",IF(M25&gt;=4.5,'Rúbrica Lab 1'!$E$9,IF(M25&gt;=3.8,'Rúbrica Lab 1'!$F$9,IF(M25&gt;=3,'Rúbrica Lab 1'!$G$9,IF(M25&gt;=1,'Rúbrica Lab 1'!$H$9,'Rúbrica Lab 1'!$I$9))))))</f>
        <v>Selecciona la(s) idea(s) sin justificar claramente las razones de la selección</v>
      </c>
      <c r="O25" s="262">
        <v>4.7</v>
      </c>
      <c r="P25" s="263" t="str">
        <f>IF(O25="","",IF(OR(O25&gt;5,O25&lt;0),"CALIFICACIÓN NO VÁLIDA",IF(O25&gt;=4.5,'Rúbrica Lab 1'!$E$10,IF(O25&gt;=3.8,'Rúbrica Lab 1'!$F$10,IF(O25&gt;=3,'Rúbrica Lab 1'!$G$10,IF(O25&gt;=1,'Rúbrica Lab 1'!$H$10,'Rúbrica Lab 1'!$I$10))))))</f>
        <v>Modela todos los conceptos y sus relaciones necesarios para dar solución al problema, incluye en cada concepto y relación la información detallada necesaria para modelar adecuadamente la solución y cumple con la notación propia del lenguaje en que está soportado</v>
      </c>
      <c r="Q25" s="262">
        <v>0</v>
      </c>
      <c r="R25" s="264" t="str">
        <f>IF(Q25="","",IF(OR(Q25&gt;5,Q25&lt;0),"CALIFICACIÓN NO VÁLIDA",IF(Q25&gt;=4.5,'Rúbrica Lab 1'!$E$11,IF(Q25&gt;=3.8,'Rúbrica Lab 1'!$F$11,IF(Q25&gt;=3,'Rúbrica Lab 1'!$G$11,IF(Q25&gt;=1,'Rúbrica Lab 1'!$H$11,'Rúbrica Lab 1'!$I$11))))))</f>
        <v>No presenta el pseudocódigo de ninguno de los algoritmos mas relevantes de la solución</v>
      </c>
      <c r="S25" s="262">
        <v>0</v>
      </c>
      <c r="T25" s="265" t="str">
        <f>IF(S25="","",IF(OR(S25&gt;5,S25&lt;0),"CALIFICACIÓN NO VÁLIDA",IF(S25&gt;=4.5,'Rúbrica Lab 1'!$E$12,IF(S25&gt;=3.8,'Rúbrica Lab 1'!$F$12,IF(S25&gt;=3,'Rúbrica Lab 1'!$G$12,IF(S25&gt;=1,'Rúbrica Lab 1'!$H$12,'Rúbrica Lab 1'!$I$12))))))</f>
        <v>No diseña casos de prueba o lo hace para menos del 40% de los algoritmos relevantes de la solución</v>
      </c>
      <c r="U25" s="262">
        <v>4.4000000000000004</v>
      </c>
      <c r="V25" s="263" t="str">
        <f>IF(U25="","",IF(OR(U25&gt;5,U25&lt;0),"CALIFICACIÓN NO VÁLIDA",IF(U25&gt;=4.5,'Rúbrica Lab 1'!$E$13,IF(U25&gt;=3.8,'Rúbrica Lab 1'!$F$13,IF(U25&gt;=3,'Rúbrica Lab 1'!$G$13,IF(U25&gt;=1,'Rúbrica Lab 1'!$H$13,'Rúbrica Lab 1'!$I$13))))))</f>
        <v>Lleva a cabo de manera precisa y formal el análisis de complejidad temporal de al menos los 3 algoritmos mas relevantes de la solución, incluyendo el procedimiento formal para llegar a la función de tamaño de entrada vs tiempo</v>
      </c>
      <c r="W25" s="262">
        <v>4.4000000000000004</v>
      </c>
      <c r="X25" s="264" t="str">
        <f>IF(W25="","",IF(OR(W25&gt;5,W25&lt;0),"CALIFICACIÓN NO VÁLIDA",IF(W25&gt;=4.5,'Rúbrica Lab 1'!$E$14,IF(W25&gt;=3.8,'Rúbrica Lab 1'!$F$14,IF(W25&gt;=3,'Rúbrica Lab 1'!$G$14,IF(W25&gt;=1,'Rúbrica Lab 1'!$H$14,'Rúbrica Lab 1'!$I$14))))))</f>
        <v>Realiza un inventario de las estructuras de datos utilizadas para al menos el 70% de los algoritmos relevantes indicando el tamaño de cada una y obteniendo finalmente una expresión en notación asintótica del espacio adicional utilizado</v>
      </c>
      <c r="Y25" s="262">
        <v>5</v>
      </c>
      <c r="Z25" s="273"/>
      <c r="AA25" s="262">
        <v>5</v>
      </c>
      <c r="AB25" s="273"/>
      <c r="AC25" s="267">
        <v>5</v>
      </c>
      <c r="AD25" s="187"/>
      <c r="AE25" s="267">
        <v>5</v>
      </c>
      <c r="AF25" s="276"/>
      <c r="AG25" s="275">
        <v>5</v>
      </c>
      <c r="AH25" s="276"/>
      <c r="AI25" s="269">
        <f t="shared" si="0"/>
        <v>3.9180000000000001</v>
      </c>
    </row>
    <row r="26" spans="1:35" ht="110.4">
      <c r="A26" s="260">
        <v>22</v>
      </c>
      <c r="B26" s="261" t="s">
        <v>363</v>
      </c>
      <c r="C26" s="261" t="s">
        <v>364</v>
      </c>
      <c r="D26" s="261" t="s">
        <v>117</v>
      </c>
      <c r="E26" s="262">
        <v>4.4000000000000004</v>
      </c>
      <c r="F26" s="263" t="str">
        <f>IF(E26="","",IF(OR(E26&gt;5,E26&lt;0),"CALIFICACIÓN NO VÁLIDA",IF(E26&gt;=4.5,'Rúbrica Lab 1'!$E$5,IF(E26&gt;=3.8,'Rúbrica Lab 1'!$F$5,IF(E26&gt;=3,'Rúbrica Lab 1'!$G$5,IF(E26&gt;=1,'Rúbrica Lab 1'!$H$5,'Rúbrica Lab 1'!$I$5))))))</f>
        <v>Desarrolla de forma completa y correcta al menos 2 de los siguientes elementos: (1) descripción apropiada del contexto problemático -identificando causas y síntomas- (2) identificación y definición concreta y sin ambigüedad del problema (3) especificación de los requerimientos funcionales asociados con las necesidades planteadas en el enunciado</v>
      </c>
      <c r="G26" s="262">
        <v>5</v>
      </c>
      <c r="H26" s="263" t="str">
        <f>IF(G26="","",IF(OR(G26&gt;5,G26&lt;0),"CALIFICACIÓN NO VÁLIDA",IF(G26&gt;=4.5,'Rúbrica Lab 1'!$E$6,IF(G26&gt;=3.8,'Rúbrica Lab 1'!$F$6,IF(G26&gt;=3,'Rúbrica Lab 1'!$G$6,IF(G26&gt;=1,'Rúbrica Lab 1'!$H$6,'Rúbrica Lab 1'!$I$6))))))</f>
        <v>Evidencia los resultados la búsqueda incluyendo en su informe suficientes elementos que permiten conocer diversas aproximaciones al problema (mínimo 7 alternativas relacionadas) así como elementos teóricos y prácticos relacionados (al menos 3 elementos relacionados). Incluye la referencia de cada una de las fuentes de donde obtuvo la información (al menos 3 fuentes diferentes)</v>
      </c>
      <c r="I26" s="262">
        <v>5</v>
      </c>
      <c r="J26" s="263" t="str">
        <f>IF(I26="","",IF(OR(I26&gt;5,I26&lt;0),"CALIFICACIÓN NO VÁLIDA",IF(I26&gt;=4.5,'Rúbrica Lab 1'!$E$7,IF(I26&gt;=3.8,'Rúbrica Lab 1'!$F$7,IF(I26&gt;=3,'Rúbrica Lab 1'!$G$7,IF(I26&gt;=1,'Rúbrica Lab 1'!$H$7,'Rúbrica Lab 1'!$I$7))))))</f>
        <v>Con base tanto en la información recopilada y alguna técnica de generación de ideas presenta al menos 7 alternativas de solución creativa. La técnica de generación de ideas es indicada y descrita brevemente. Las alternativas creativas estan enriquecidas con ideas propias.</v>
      </c>
      <c r="K26" s="262">
        <v>5</v>
      </c>
      <c r="L26" s="263" t="str">
        <f>IF(K26="","",IF(OR(K26&gt;5,K26&lt;0),"CALIFICACIÓN NO VÁLIDA",IF(K26&gt;=4.5,'Rúbrica Lab 1'!$E$8,IF(K26&gt;=3.8,'Rúbrica Lab 1'!$F$8,IF(K26&gt;=3,'Rúbrica Lab 1'!$G$8,IF(K26&gt;=1,'Rúbrica Lab 1'!$H$8,'Rúbrica Lab 1'!$I$8))))))</f>
        <v>Documenta (explica y justifica) apropiadamente el descarte de ideas no viables. Las ideas no descartadas deben ser más que las que finalmente serán seleccionadas. Formula un diseño preliminar por cada una de las ideas no descartadas. El diseño aunque es preliminar permite conocer mayor información sobre cada una de las ideas</v>
      </c>
      <c r="M26" s="262">
        <v>5</v>
      </c>
      <c r="N26" s="263" t="str">
        <f>IF(M26="","",IF(OR(M26&gt;5,M26&lt;0),"CALIFICACIÓN NO VÁLIDA",IF(M26&gt;=4.5,'Rúbrica Lab 1'!$E$9,IF(M26&gt;=3.8,'Rúbrica Lab 1'!$F$9,IF(M26&gt;=3,'Rúbrica Lab 1'!$G$9,IF(M26&gt;=1,'Rúbrica Lab 1'!$H$9,'Rúbrica Lab 1'!$I$9))))))</f>
        <v>Define criterios para evaluar las ideas. Explica en qué consiste cada criterio y todas las escalas que puede tener una alternativa evaluada con ese criterio. Evalua cada idea con base en dicho criterio y asigna un resultado de esa evaluación. Totaliza la evaluación para conocer, con base en los criterios elegidos, cuál o cuáles son las ideas que serán implementadas</v>
      </c>
      <c r="O26" s="262">
        <v>5</v>
      </c>
      <c r="P26" s="263" t="str">
        <f>IF(O26="","",IF(OR(O26&gt;5,O26&lt;0),"CALIFICACIÓN NO VÁLIDA",IF(O26&gt;=4.5,'Rúbrica Lab 1'!$E$10,IF(O26&gt;=3.8,'Rúbrica Lab 1'!$F$10,IF(O26&gt;=3,'Rúbrica Lab 1'!$G$10,IF(O26&gt;=1,'Rúbrica Lab 1'!$H$10,'Rúbrica Lab 1'!$I$10))))))</f>
        <v>Modela todos los conceptos y sus relaciones necesarios para dar solución al problema, incluye en cada concepto y relación la información detallada necesaria para modelar adecuadamente la solución y cumple con la notación propia del lenguaje en que está soportado</v>
      </c>
      <c r="Q26" s="262">
        <v>5</v>
      </c>
      <c r="R26" s="264" t="str">
        <f>IF(Q26="","",IF(OR(Q26&gt;5,Q26&lt;0),"CALIFICACIÓN NO VÁLIDA",IF(Q26&gt;=4.5,'Rúbrica Lab 1'!$E$11,IF(Q26&gt;=3.8,'Rúbrica Lab 1'!$F$11,IF(Q26&gt;=3,'Rúbrica Lab 1'!$G$11,IF(Q26&gt;=1,'Rúbrica Lab 1'!$H$11,'Rúbrica Lab 1'!$I$11))))))</f>
        <v>Presenta de forma clara y correcta el pseudocódigo de los 4 algoritmos mas relevantes que se implementarán en la solución</v>
      </c>
      <c r="S26" s="262">
        <v>5</v>
      </c>
      <c r="T26" s="265" t="str">
        <f>IF(S26="","",IF(OR(S26&gt;5,S26&lt;0),"CALIFICACIÓN NO VÁLIDA",IF(S26&gt;=4.5,'Rúbrica Lab 1'!$E$12,IF(S26&gt;=3.8,'Rúbrica Lab 1'!$F$12,IF(S26&gt;=3,'Rúbrica Lab 1'!$G$12,IF(S26&gt;=1,'Rúbrica Lab 1'!$H$12,'Rúbrica Lab 1'!$I$12))))))</f>
        <v>Diseña para cada uno de los 4 algoritmos relevantes al menos tres casos de prueba para verificar su correcto funcionamiento (uno estándar, uno que pruebe casos límite y otro interesante) cumpliendo con el formato donde se especifica la clase, el método a probar, el escenario, las entradas y la salida esperada</v>
      </c>
      <c r="U26" s="262">
        <v>4.4000000000000004</v>
      </c>
      <c r="V26" s="263" t="str">
        <f>IF(U26="","",IF(OR(U26&gt;5,U26&lt;0),"CALIFICACIÓN NO VÁLIDA",IF(U26&gt;=4.5,'Rúbrica Lab 1'!$E$13,IF(U26&gt;=3.8,'Rúbrica Lab 1'!$F$13,IF(U26&gt;=3,'Rúbrica Lab 1'!$G$13,IF(U26&gt;=1,'Rúbrica Lab 1'!$H$13,'Rúbrica Lab 1'!$I$13))))))</f>
        <v>Lleva a cabo de manera precisa y formal el análisis de complejidad temporal de al menos los 3 algoritmos mas relevantes de la solución, incluyendo el procedimiento formal para llegar a la función de tamaño de entrada vs tiempo</v>
      </c>
      <c r="W26" s="262">
        <v>5</v>
      </c>
      <c r="X26" s="264" t="str">
        <f>IF(W26="","",IF(OR(W26&gt;5,W26&lt;0),"CALIFICACIÓN NO VÁLIDA",IF(W26&gt;=4.5,'Rúbrica Lab 1'!$E$14,IF(W26&gt;=3.8,'Rúbrica Lab 1'!$F$14,IF(W26&gt;=3,'Rúbrica Lab 1'!$G$14,IF(W26&gt;=1,'Rúbrica Lab 1'!$H$14,'Rúbrica Lab 1'!$I$14))))))</f>
        <v>Realiza un inventario de las estructuras de datos utilizadas por cada algoritmo relevante indicando el tamaño de cada una y obteniendo finalmente una expresión en notación asintótica del espacio adicional utilizado</v>
      </c>
      <c r="Y26" s="262">
        <v>5</v>
      </c>
      <c r="Z26" s="266"/>
      <c r="AA26" s="262">
        <v>5</v>
      </c>
      <c r="AB26" s="266"/>
      <c r="AC26" s="267">
        <v>5</v>
      </c>
      <c r="AD26" s="152"/>
      <c r="AE26" s="268">
        <v>5</v>
      </c>
      <c r="AF26" s="269"/>
      <c r="AG26" s="268">
        <v>5</v>
      </c>
      <c r="AH26" s="269"/>
      <c r="AI26" s="269">
        <f t="shared" si="0"/>
        <v>4.91</v>
      </c>
    </row>
    <row r="27" spans="1:35" ht="69">
      <c r="A27" s="260">
        <v>23</v>
      </c>
      <c r="B27" s="261" t="s">
        <v>365</v>
      </c>
      <c r="C27" s="261" t="s">
        <v>366</v>
      </c>
      <c r="D27" s="261" t="s">
        <v>65</v>
      </c>
      <c r="E27" s="262">
        <v>4.7</v>
      </c>
      <c r="F27" s="263" t="str">
        <f>IF(E27="","",IF(OR(E27&gt;5,E27&lt;0),"CALIFICACIÓN NO VÁLIDA",IF(E27&gt;=4.5,'Rúbrica Lab 1'!$E$5,IF(E27&gt;=3.8,'Rúbrica Lab 1'!$F$5,IF(E27&gt;=3,'Rúbrica Lab 1'!$G$5,IF(E27&gt;=1,'Rúbrica Lab 1'!$H$5,'Rúbrica Lab 1'!$I$5))))))</f>
        <v>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v>
      </c>
      <c r="G27" s="262">
        <v>4</v>
      </c>
      <c r="H27" s="263" t="str">
        <f>IF(G27="","",IF(OR(G27&gt;5,G27&lt;0),"CALIFICACIÓN NO VÁLIDA",IF(G27&gt;=4.5,'Rúbrica Lab 1'!$E$6,IF(G27&gt;=3.8,'Rúbrica Lab 1'!$F$6,IF(G27&gt;=3,'Rúbrica Lab 1'!$G$6,IF(G27&gt;=1,'Rúbrica Lab 1'!$H$6,'Rúbrica Lab 1'!$I$6))))))</f>
        <v>Evidencia los resultados la búsqueda incluyendo en su informe suficientes elementos que permiten conocer diversas aproximaciones al problema (mínimo 5 alternativas relacionadas) así como elementos teóricos y prácticos relacionados (al menos 1 elemento relacionado). Incluye la referencia de cada una de las fuentes de donde obtuvo la información (al menos 2 fuentes diferentes)</v>
      </c>
      <c r="I27" s="262">
        <v>3.5</v>
      </c>
      <c r="J27" s="263" t="str">
        <f>IF(I27="","",IF(OR(I27&gt;5,I27&lt;0),"CALIFICACIÓN NO VÁLIDA",IF(I27&gt;=4.5,'Rúbrica Lab 1'!$E$7,IF(I27&gt;=3.8,'Rúbrica Lab 1'!$F$7,IF(I27&gt;=3,'Rúbrica Lab 1'!$G$7,IF(I27&gt;=1,'Rúbrica Lab 1'!$H$7,'Rúbrica Lab 1'!$I$7))))))</f>
        <v>Con base tanto en la información recopilada y alguna técnica de generación de ideas presenta al menos 3 alternativas de solución creativa. Las alternativas creativas estan enriquecidas con ideas propias</v>
      </c>
      <c r="K27" s="262">
        <v>1</v>
      </c>
      <c r="L27" s="263" t="str">
        <f>IF(K27="","",IF(OR(K27&gt;5,K27&lt;0),"CALIFICACIÓN NO VÁLIDA",IF(K27&gt;=4.5,'Rúbrica Lab 1'!$E$8,IF(K27&gt;=3.8,'Rúbrica Lab 1'!$F$8,IF(K27&gt;=3,'Rúbrica Lab 1'!$G$8,IF(K27&gt;=1,'Rúbrica Lab 1'!$H$8,'Rúbrica Lab 1'!$I$8))))))</f>
        <v>Formula un diseño preliminar por cada una de las ideas a evaluar en la siguiente etapa, aunque el diseño presentado no las completa suficientemente</v>
      </c>
      <c r="M27" s="262">
        <v>3.7</v>
      </c>
      <c r="N27" s="263" t="str">
        <f>IF(M27="","",IF(OR(M27&gt;5,M27&lt;0),"CALIFICACIÓN NO VÁLIDA",IF(M27&gt;=4.5,'Rúbrica Lab 1'!$E$9,IF(M27&gt;=3.8,'Rúbrica Lab 1'!$F$9,IF(M27&gt;=3,'Rúbrica Lab 1'!$G$9,IF(M27&gt;=1,'Rúbrica Lab 1'!$H$9,'Rúbrica Lab 1'!$I$9))))))</f>
        <v>Evalúa las ideas que se tienen hasta el momento bajo criterios que no son totalmente claros y selecciona la(s) mejor(es) ideas de acuerdo con esta evaluación</v>
      </c>
      <c r="O27" s="262">
        <v>2.5</v>
      </c>
      <c r="P27" s="263" t="str">
        <f>IF(O27="","",IF(OR(O27&gt;5,O27&lt;0),"CALIFICACIÓN NO VÁLIDA",IF(O27&gt;=4.5,'Rúbrica Lab 1'!$E$10,IF(O27&gt;=3.8,'Rúbrica Lab 1'!$F$10,IF(O27&gt;=3,'Rúbrica Lab 1'!$G$10,IF(O27&gt;=1,'Rúbrica Lab 1'!$H$10,'Rúbrica Lab 1'!$I$10))))))</f>
        <v>Se modela al menos el 50% de los conceptos y relaciones que dan solución al problema aunque se describa menos del 50% de los detalles de cada uno de ellos</v>
      </c>
      <c r="Q27" s="262">
        <v>0</v>
      </c>
      <c r="R27" s="264" t="str">
        <f>IF(Q27="","",IF(OR(Q27&gt;5,Q27&lt;0),"CALIFICACIÓN NO VÁLIDA",IF(Q27&gt;=4.5,'Rúbrica Lab 1'!$E$11,IF(Q27&gt;=3.8,'Rúbrica Lab 1'!$F$11,IF(Q27&gt;=3,'Rúbrica Lab 1'!$G$11,IF(Q27&gt;=1,'Rúbrica Lab 1'!$H$11,'Rúbrica Lab 1'!$I$11))))))</f>
        <v>No presenta el pseudocódigo de ninguno de los algoritmos mas relevantes de la solución</v>
      </c>
      <c r="S27" s="270">
        <v>5</v>
      </c>
      <c r="T27" s="265" t="str">
        <f>IF(S27="","",IF(OR(S27&gt;5,S27&lt;0),"CALIFICACIÓN NO VÁLIDA",IF(S27&gt;=4.5,'Rúbrica Lab 1'!$E$12,IF(S27&gt;=3.8,'Rúbrica Lab 1'!$F$12,IF(S27&gt;=3,'Rúbrica Lab 1'!$G$12,IF(S27&gt;=1,'Rúbrica Lab 1'!$H$12,'Rúbrica Lab 1'!$I$12))))))</f>
        <v>Diseña para cada uno de los 4 algoritmos relevantes al menos tres casos de prueba para verificar su correcto funcionamiento (uno estándar, uno que pruebe casos límite y otro interesante) cumpliendo con el formato donde se especifica la clase, el método a probar, el escenario, las entradas y la salida esperada</v>
      </c>
      <c r="U27" s="262">
        <v>0</v>
      </c>
      <c r="V27" s="263" t="str">
        <f>IF(U27="","",IF(OR(U27&gt;5,U27&lt;0),"CALIFICACIÓN NO VÁLIDA",IF(U27&gt;=4.5,'Rúbrica Lab 1'!$E$13,IF(U27&gt;=3.8,'Rúbrica Lab 1'!$F$13,IF(U27&gt;=3,'Rúbrica Lab 1'!$G$13,IF(U27&gt;=1,'Rúbrica Lab 1'!$H$13,'Rúbrica Lab 1'!$I$13))))))</f>
        <v>No presenta el análisis de complejidad temporal de ningún algoritmo relevante de la solución</v>
      </c>
      <c r="W27" s="262">
        <v>0</v>
      </c>
      <c r="X27" s="264" t="str">
        <f>IF(W27="","",IF(OR(W27&gt;5,W27&lt;0),"CALIFICACIÓN NO VÁLIDA",IF(W27&gt;=4.5,'Rúbrica Lab 1'!$E$14,IF(W27&gt;=3.8,'Rúbrica Lab 1'!$F$14,IF(W27&gt;=3,'Rúbrica Lab 1'!$G$14,IF(W27&gt;=1,'Rúbrica Lab 1'!$H$14,'Rúbrica Lab 1'!$I$14))))))</f>
        <v>No presenta el análisis de complejidad espacial de ningún algoritmo relevante de la solución</v>
      </c>
      <c r="Y27" s="270">
        <v>5</v>
      </c>
      <c r="Z27" s="271"/>
      <c r="AA27" s="270">
        <v>5</v>
      </c>
      <c r="AB27" s="271"/>
      <c r="AC27" s="270">
        <v>5</v>
      </c>
      <c r="AD27" s="187"/>
      <c r="AE27" s="270">
        <v>5</v>
      </c>
      <c r="AF27" s="271"/>
      <c r="AG27" s="271"/>
      <c r="AH27" s="271"/>
      <c r="AI27" s="269">
        <f t="shared" si="0"/>
        <v>3.2450000000000001</v>
      </c>
    </row>
    <row r="28" spans="1:35" ht="110.4">
      <c r="A28" s="260">
        <v>24</v>
      </c>
      <c r="B28" s="261" t="s">
        <v>367</v>
      </c>
      <c r="C28" s="261" t="s">
        <v>368</v>
      </c>
      <c r="D28" s="261" t="s">
        <v>369</v>
      </c>
      <c r="E28" s="262">
        <v>5</v>
      </c>
      <c r="F28" s="263" t="str">
        <f>IF(E28="","",IF(OR(E28&gt;5,E28&lt;0),"CALIFICACIÓN NO VÁLIDA",IF(E28&gt;=4.5,'Rúbrica Lab 1'!$E$5,IF(E28&gt;=3.8,'Rúbrica Lab 1'!$F$5,IF(E28&gt;=3,'Rúbrica Lab 1'!$G$5,IF(E28&gt;=1,'Rúbrica Lab 1'!$H$5,'Rúbrica Lab 1'!$I$5))))))</f>
        <v>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v>
      </c>
      <c r="G28" s="262">
        <v>5</v>
      </c>
      <c r="H28" s="263" t="str">
        <f>IF(G28="","",IF(OR(G28&gt;5,G28&lt;0),"CALIFICACIÓN NO VÁLIDA",IF(G28&gt;=4.5,'Rúbrica Lab 1'!$E$6,IF(G28&gt;=3.8,'Rúbrica Lab 1'!$F$6,IF(G28&gt;=3,'Rúbrica Lab 1'!$G$6,IF(G28&gt;=1,'Rúbrica Lab 1'!$H$6,'Rúbrica Lab 1'!$I$6))))))</f>
        <v>Evidencia los resultados la búsqueda incluyendo en su informe suficientes elementos que permiten conocer diversas aproximaciones al problema (mínimo 7 alternativas relacionadas) así como elementos teóricos y prácticos relacionados (al menos 3 elementos relacionados). Incluye la referencia de cada una de las fuentes de donde obtuvo la información (al menos 3 fuentes diferentes)</v>
      </c>
      <c r="I28" s="262">
        <v>5</v>
      </c>
      <c r="J28" s="263" t="str">
        <f>IF(I28="","",IF(OR(I28&gt;5,I28&lt;0),"CALIFICACIÓN NO VÁLIDA",IF(I28&gt;=4.5,'Rúbrica Lab 1'!$E$7,IF(I28&gt;=3.8,'Rúbrica Lab 1'!$F$7,IF(I28&gt;=3,'Rúbrica Lab 1'!$G$7,IF(I28&gt;=1,'Rúbrica Lab 1'!$H$7,'Rúbrica Lab 1'!$I$7))))))</f>
        <v>Con base tanto en la información recopilada y alguna técnica de generación de ideas presenta al menos 7 alternativas de solución creativa. La técnica de generación de ideas es indicada y descrita brevemente. Las alternativas creativas estan enriquecidas con ideas propias.</v>
      </c>
      <c r="K28" s="262">
        <v>5</v>
      </c>
      <c r="L28" s="263" t="str">
        <f>IF(K28="","",IF(OR(K28&gt;5,K28&lt;0),"CALIFICACIÓN NO VÁLIDA",IF(K28&gt;=4.5,'Rúbrica Lab 1'!$E$8,IF(K28&gt;=3.8,'Rúbrica Lab 1'!$F$8,IF(K28&gt;=3,'Rúbrica Lab 1'!$G$8,IF(K28&gt;=1,'Rúbrica Lab 1'!$H$8,'Rúbrica Lab 1'!$I$8))))))</f>
        <v>Documenta (explica y justifica) apropiadamente el descarte de ideas no viables. Las ideas no descartadas deben ser más que las que finalmente serán seleccionadas. Formula un diseño preliminar por cada una de las ideas no descartadas. El diseño aunque es preliminar permite conocer mayor información sobre cada una de las ideas</v>
      </c>
      <c r="M28" s="262">
        <v>5</v>
      </c>
      <c r="N28" s="263" t="str">
        <f>IF(M28="","",IF(OR(M28&gt;5,M28&lt;0),"CALIFICACIÓN NO VÁLIDA",IF(M28&gt;=4.5,'Rúbrica Lab 1'!$E$9,IF(M28&gt;=3.8,'Rúbrica Lab 1'!$F$9,IF(M28&gt;=3,'Rúbrica Lab 1'!$G$9,IF(M28&gt;=1,'Rúbrica Lab 1'!$H$9,'Rúbrica Lab 1'!$I$9))))))</f>
        <v>Define criterios para evaluar las ideas. Explica en qué consiste cada criterio y todas las escalas que puede tener una alternativa evaluada con ese criterio. Evalua cada idea con base en dicho criterio y asigna un resultado de esa evaluación. Totaliza la evaluación para conocer, con base en los criterios elegidos, cuál o cuáles son las ideas que serán implementadas</v>
      </c>
      <c r="O28" s="262">
        <v>5</v>
      </c>
      <c r="P28" s="263" t="str">
        <f>IF(O28="","",IF(OR(O28&gt;5,O28&lt;0),"CALIFICACIÓN NO VÁLIDA",IF(O28&gt;=4.5,'Rúbrica Lab 1'!$E$10,IF(O28&gt;=3.8,'Rúbrica Lab 1'!$F$10,IF(O28&gt;=3,'Rúbrica Lab 1'!$G$10,IF(O28&gt;=1,'Rúbrica Lab 1'!$H$10,'Rúbrica Lab 1'!$I$10))))))</f>
        <v>Modela todos los conceptos y sus relaciones necesarios para dar solución al problema, incluye en cada concepto y relación la información detallada necesaria para modelar adecuadamente la solución y cumple con la notación propia del lenguaje en que está soportado</v>
      </c>
      <c r="Q28" s="262">
        <v>5</v>
      </c>
      <c r="R28" s="264" t="str">
        <f>IF(Q28="","",IF(OR(Q28&gt;5,Q28&lt;0),"CALIFICACIÓN NO VÁLIDA",IF(Q28&gt;=4.5,'Rúbrica Lab 1'!$E$11,IF(Q28&gt;=3.8,'Rúbrica Lab 1'!$F$11,IF(Q28&gt;=3,'Rúbrica Lab 1'!$G$11,IF(Q28&gt;=1,'Rúbrica Lab 1'!$H$11,'Rúbrica Lab 1'!$I$11))))))</f>
        <v>Presenta de forma clara y correcta el pseudocódigo de los 4 algoritmos mas relevantes que se implementarán en la solución</v>
      </c>
      <c r="S28" s="262">
        <v>5</v>
      </c>
      <c r="T28" s="265" t="str">
        <f>IF(S28="","",IF(OR(S28&gt;5,S28&lt;0),"CALIFICACIÓN NO VÁLIDA",IF(S28&gt;=4.5,'Rúbrica Lab 1'!$E$12,IF(S28&gt;=3.8,'Rúbrica Lab 1'!$F$12,IF(S28&gt;=3,'Rúbrica Lab 1'!$G$12,IF(S28&gt;=1,'Rúbrica Lab 1'!$H$12,'Rúbrica Lab 1'!$I$12))))))</f>
        <v>Diseña para cada uno de los 4 algoritmos relevantes al menos tres casos de prueba para verificar su correcto funcionamiento (uno estándar, uno que pruebe casos límite y otro interesante) cumpliendo con el formato donde se especifica la clase, el método a probar, el escenario, las entradas y la salida esperada</v>
      </c>
      <c r="U28" s="262">
        <v>5</v>
      </c>
      <c r="V28" s="263" t="str">
        <f>IF(U28="","",IF(OR(U28&gt;5,U28&lt;0),"CALIFICACIÓN NO VÁLIDA",IF(U28&gt;=4.5,'Rúbrica Lab 1'!$E$13,IF(U28&gt;=3.8,'Rúbrica Lab 1'!$F$13,IF(U28&gt;=3,'Rúbrica Lab 1'!$G$13,IF(U28&gt;=1,'Rúbrica Lab 1'!$H$13,'Rúbrica Lab 1'!$I$13))))))</f>
        <v>Lleva a cabo de manera precisa y formal el análisis de complejidad temporal de al menos los 4 algoritmos mas relevantes de la solución, incluyendo análisis de cada línea de código, procedimiento formal para llegar a la función que describe el tiempo del algoritmo en términos de la entrada y su expresión en notación asintótica</v>
      </c>
      <c r="W28" s="262">
        <v>5</v>
      </c>
      <c r="X28" s="264" t="str">
        <f>IF(W28="","",IF(OR(W28&gt;5,W28&lt;0),"CALIFICACIÓN NO VÁLIDA",IF(W28&gt;=4.5,'Rúbrica Lab 1'!$E$14,IF(W28&gt;=3.8,'Rúbrica Lab 1'!$F$14,IF(W28&gt;=3,'Rúbrica Lab 1'!$G$14,IF(W28&gt;=1,'Rúbrica Lab 1'!$H$14,'Rúbrica Lab 1'!$I$14))))))</f>
        <v>Realiza un inventario de las estructuras de datos utilizadas por cada algoritmo relevante indicando el tamaño de cada una y obteniendo finalmente una expresión en notación asintótica del espacio adicional utilizado</v>
      </c>
      <c r="Y28" s="262">
        <v>5</v>
      </c>
      <c r="Z28" s="266"/>
      <c r="AA28" s="262">
        <v>5</v>
      </c>
      <c r="AB28" s="266"/>
      <c r="AC28" s="267">
        <v>5</v>
      </c>
      <c r="AD28" s="152"/>
      <c r="AE28" s="268">
        <v>5</v>
      </c>
      <c r="AF28" s="269"/>
      <c r="AG28" s="268">
        <v>5</v>
      </c>
      <c r="AH28" s="269"/>
      <c r="AI28" s="269">
        <f t="shared" si="0"/>
        <v>5</v>
      </c>
    </row>
    <row r="29" spans="1:35" ht="82.8">
      <c r="A29" s="260">
        <v>25</v>
      </c>
      <c r="B29" s="261" t="s">
        <v>370</v>
      </c>
      <c r="C29" s="261" t="s">
        <v>371</v>
      </c>
      <c r="D29" s="261" t="s">
        <v>372</v>
      </c>
      <c r="E29" s="262">
        <v>5</v>
      </c>
      <c r="F29" s="263" t="str">
        <f>IF(E29="","",IF(OR(E29&gt;5,E29&lt;0),"CALIFICACIÓN NO VÁLIDA",IF(E29&gt;=4.5,'Rúbrica Lab 1'!$E$5,IF(E29&gt;=3.8,'Rúbrica Lab 1'!$F$5,IF(E29&gt;=3,'Rúbrica Lab 1'!$G$5,IF(E29&gt;=1,'Rúbrica Lab 1'!$H$5,'Rúbrica Lab 1'!$I$5))))))</f>
        <v>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v>
      </c>
      <c r="G29" s="262">
        <v>4</v>
      </c>
      <c r="H29" s="263" t="str">
        <f>IF(G29="","",IF(OR(G29&gt;5,G29&lt;0),"CALIFICACIÓN NO VÁLIDA",IF(G29&gt;=4.5,'Rúbrica Lab 1'!$E$6,IF(G29&gt;=3.8,'Rúbrica Lab 1'!$F$6,IF(G29&gt;=3,'Rúbrica Lab 1'!$G$6,IF(G29&gt;=1,'Rúbrica Lab 1'!$H$6,'Rúbrica Lab 1'!$I$6))))))</f>
        <v>Evidencia los resultados la búsqueda incluyendo en su informe suficientes elementos que permiten conocer diversas aproximaciones al problema (mínimo 5 alternativas relacionadas) así como elementos teóricos y prácticos relacionados (al menos 1 elemento relacionado). Incluye la referencia de cada una de las fuentes de donde obtuvo la información (al menos 2 fuentes diferentes)</v>
      </c>
      <c r="I29" s="262">
        <v>1</v>
      </c>
      <c r="J29" s="263" t="str">
        <f>IF(I29="","",IF(OR(I29&gt;5,I29&lt;0),"CALIFICACIÓN NO VÁLIDA",IF(I29&gt;=4.5,'Rúbrica Lab 1'!$E$7,IF(I29&gt;=3.8,'Rúbrica Lab 1'!$F$7,IF(I29&gt;=3,'Rúbrica Lab 1'!$G$7,IF(I29&gt;=1,'Rúbrica Lab 1'!$H$7,'Rúbrica Lab 1'!$I$7))))))</f>
        <v>Con base tanto en la información recopilada y alguna técnica de generación de ideas presenta al menos 2 alternativas de solución</v>
      </c>
      <c r="K29" s="262">
        <v>3.5</v>
      </c>
      <c r="L29" s="263" t="str">
        <f>IF(K29="","",IF(OR(K29&gt;5,K29&lt;0),"CALIFICACIÓN NO VÁLIDA",IF(K29&gt;=4.5,'Rúbrica Lab 1'!$E$8,IF(K29&gt;=3.8,'Rúbrica Lab 1'!$F$8,IF(K29&gt;=3,'Rúbrica Lab 1'!$G$8,IF(K29&gt;=1,'Rúbrica Lab 1'!$H$8,'Rúbrica Lab 1'!$I$8))))))</f>
        <v>Las ideas no descartadas deben ser más que las que finalmente serán seleccionadas. Formula un diseño preliminar por cada una de las ideas no descartadas, aunque el diseño presentado no las completa suficientemente</v>
      </c>
      <c r="M29" s="262">
        <v>0</v>
      </c>
      <c r="N29" s="263" t="str">
        <f>IF(M29="","",IF(OR(M29&gt;5,M29&lt;0),"CALIFICACIÓN NO VÁLIDA",IF(M29&gt;=4.5,'Rúbrica Lab 1'!$E$9,IF(M29&gt;=3.8,'Rúbrica Lab 1'!$F$9,IF(M29&gt;=3,'Rúbrica Lab 1'!$G$9,IF(M29&gt;=1,'Rúbrica Lab 1'!$H$9,'Rúbrica Lab 1'!$I$9))))))</f>
        <v>No hace evaluación ni selección de mejores ideas</v>
      </c>
      <c r="O29" s="262">
        <v>0</v>
      </c>
      <c r="P29" s="263" t="str">
        <f>IF(O29="","",IF(OR(O29&gt;5,O29&lt;0),"CALIFICACIÓN NO VÁLIDA",IF(O29&gt;=4.5,'Rúbrica Lab 1'!$E$10,IF(O29&gt;=3.8,'Rúbrica Lab 1'!$F$10,IF(O29&gt;=3,'Rúbrica Lab 1'!$G$10,IF(O29&gt;=1,'Rúbrica Lab 1'!$H$10,'Rúbrica Lab 1'!$I$10))))))</f>
        <v>El modelo entregado no cumple suficientemente con ninguna de los condiciones planteadas</v>
      </c>
      <c r="Q29" s="262">
        <v>0</v>
      </c>
      <c r="R29" s="264" t="str">
        <f>IF(Q29="","",IF(OR(Q29&gt;5,Q29&lt;0),"CALIFICACIÓN NO VÁLIDA",IF(Q29&gt;=4.5,'Rúbrica Lab 1'!$E$11,IF(Q29&gt;=3.8,'Rúbrica Lab 1'!$F$11,IF(Q29&gt;=3,'Rúbrica Lab 1'!$G$11,IF(Q29&gt;=1,'Rúbrica Lab 1'!$H$11,'Rúbrica Lab 1'!$I$11))))))</f>
        <v>No presenta el pseudocódigo de ninguno de los algoritmos mas relevantes de la solución</v>
      </c>
      <c r="S29" s="262">
        <v>5</v>
      </c>
      <c r="T29" s="265" t="str">
        <f>IF(S29="","",IF(OR(S29&gt;5,S29&lt;0),"CALIFICACIÓN NO VÁLIDA",IF(S29&gt;=4.5,'Rúbrica Lab 1'!$E$12,IF(S29&gt;=3.8,'Rúbrica Lab 1'!$F$12,IF(S29&gt;=3,'Rúbrica Lab 1'!$G$12,IF(S29&gt;=1,'Rúbrica Lab 1'!$H$12,'Rúbrica Lab 1'!$I$12))))))</f>
        <v>Diseña para cada uno de los 4 algoritmos relevantes al menos tres casos de prueba para verificar su correcto funcionamiento (uno estándar, uno que pruebe casos límite y otro interesante) cumpliendo con el formato donde se especifica la clase, el método a probar, el escenario, las entradas y la salida esperada</v>
      </c>
      <c r="U29" s="262">
        <v>2</v>
      </c>
      <c r="V29" s="263" t="str">
        <f>IF(U29="","",IF(OR(U29&gt;5,U29&lt;0),"CALIFICACIÓN NO VÁLIDA",IF(U29&gt;=4.5,'Rúbrica Lab 1'!$E$13,IF(U29&gt;=3.8,'Rúbrica Lab 1'!$F$13,IF(U29&gt;=3,'Rúbrica Lab 1'!$G$13,IF(U29&gt;=1,'Rúbrica Lab 1'!$H$13,'Rúbrica Lab 1'!$I$13))))))</f>
        <v>Lleva a cabo de manera precisa y formal el análisis de complejidad temporal de al menos uno (1) de los algoritmos mas relevantes de la solución</v>
      </c>
      <c r="W29" s="262">
        <v>2</v>
      </c>
      <c r="X29" s="264" t="str">
        <f>IF(W29="","",IF(OR(W29&gt;5,W29&lt;0),"CALIFICACIÓN NO VÁLIDA",IF(W29&gt;=4.5,'Rúbrica Lab 1'!$E$14,IF(W29&gt;=3.8,'Rúbrica Lab 1'!$F$14,IF(W29&gt;=3,'Rúbrica Lab 1'!$G$14,IF(W29&gt;=1,'Rúbrica Lab 1'!$H$14,'Rúbrica Lab 1'!$I$14))))))</f>
        <v>Realiza un inventario de las estructuras de datos utilizadas para al menos uno (1) de los algoritmos mas relevantes indicando el tamaño de cada una</v>
      </c>
      <c r="Y29" s="262">
        <v>5</v>
      </c>
      <c r="Z29" s="266"/>
      <c r="AA29" s="262">
        <v>5</v>
      </c>
      <c r="AB29" s="266"/>
      <c r="AC29" s="267">
        <v>5</v>
      </c>
      <c r="AD29" s="152"/>
      <c r="AE29" s="268">
        <v>5</v>
      </c>
      <c r="AF29" s="269"/>
      <c r="AG29" s="268">
        <v>5</v>
      </c>
      <c r="AH29" s="269"/>
      <c r="AI29" s="269">
        <f t="shared" si="0"/>
        <v>3.3049999999999997</v>
      </c>
    </row>
    <row r="30" spans="1:35" ht="110.4">
      <c r="A30" s="260">
        <v>26</v>
      </c>
      <c r="B30" s="261" t="s">
        <v>373</v>
      </c>
      <c r="C30" s="261" t="s">
        <v>374</v>
      </c>
      <c r="D30" s="261" t="s">
        <v>310</v>
      </c>
      <c r="E30" s="272">
        <v>5</v>
      </c>
      <c r="F30" s="263" t="str">
        <f>IF(E30="","",IF(OR(E30&gt;5,E30&lt;0),"CALIFICACIÓN NO VÁLIDA",IF(E30&gt;=4.5,'Rúbrica Lab 1'!$E$5,IF(E30&gt;=3.8,'Rúbrica Lab 1'!$F$5,IF(E30&gt;=3,'Rúbrica Lab 1'!$G$5,IF(E30&gt;=1,'Rúbrica Lab 1'!$H$5,'Rúbrica Lab 1'!$I$5))))))</f>
        <v>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v>
      </c>
      <c r="G30" s="272">
        <v>3.7</v>
      </c>
      <c r="H30" s="263" t="str">
        <f>IF(G30="","",IF(OR(G30&gt;5,G30&lt;0),"CALIFICACIÓN NO VÁLIDA",IF(G30&gt;=4.5,'Rúbrica Lab 1'!$E$6,IF(G30&gt;=3.8,'Rúbrica Lab 1'!$F$6,IF(G30&gt;=3,'Rúbrica Lab 1'!$G$6,IF(G30&gt;=1,'Rúbrica Lab 1'!$H$6,'Rúbrica Lab 1'!$I$6))))))</f>
        <v>Evidencia los resultados la búsqueda incluyendo en su informe suficientes elementos que permiten conocer diversas aproximaciones al problema (mínimo 3 alternativas relacionadas) así como elementos teóricos y prácticos relacionados (al menos 1 elemento relacionado). Incluye la referencia de cada una de las fuentes de donde obtuvo la información (al menos 1 fuente)</v>
      </c>
      <c r="I30" s="272">
        <v>5</v>
      </c>
      <c r="J30" s="263" t="str">
        <f>IF(I30="","",IF(OR(I30&gt;5,I30&lt;0),"CALIFICACIÓN NO VÁLIDA",IF(I30&gt;=4.5,'Rúbrica Lab 1'!$E$7,IF(I30&gt;=3.8,'Rúbrica Lab 1'!$F$7,IF(I30&gt;=3,'Rúbrica Lab 1'!$G$7,IF(I30&gt;=1,'Rúbrica Lab 1'!$H$7,'Rúbrica Lab 1'!$I$7))))))</f>
        <v>Con base tanto en la información recopilada y alguna técnica de generación de ideas presenta al menos 7 alternativas de solución creativa. La técnica de generación de ideas es indicada y descrita brevemente. Las alternativas creativas estan enriquecidas con ideas propias.</v>
      </c>
      <c r="K30" s="272">
        <v>5</v>
      </c>
      <c r="L30" s="263" t="str">
        <f>IF(K30="","",IF(OR(K30&gt;5,K30&lt;0),"CALIFICACIÓN NO VÁLIDA",IF(K30&gt;=4.5,'Rúbrica Lab 1'!$E$8,IF(K30&gt;=3.8,'Rúbrica Lab 1'!$F$8,IF(K30&gt;=3,'Rúbrica Lab 1'!$G$8,IF(K30&gt;=1,'Rúbrica Lab 1'!$H$8,'Rúbrica Lab 1'!$I$8))))))</f>
        <v>Documenta (explica y justifica) apropiadamente el descarte de ideas no viables. Las ideas no descartadas deben ser más que las que finalmente serán seleccionadas. Formula un diseño preliminar por cada una de las ideas no descartadas. El diseño aunque es preliminar permite conocer mayor información sobre cada una de las ideas</v>
      </c>
      <c r="M30" s="272">
        <v>3.7</v>
      </c>
      <c r="N30" s="263" t="str">
        <f>IF(M30="","",IF(OR(M30&gt;5,M30&lt;0),"CALIFICACIÓN NO VÁLIDA",IF(M30&gt;=4.5,'Rúbrica Lab 1'!$E$9,IF(M30&gt;=3.8,'Rúbrica Lab 1'!$F$9,IF(M30&gt;=3,'Rúbrica Lab 1'!$G$9,IF(M30&gt;=1,'Rúbrica Lab 1'!$H$9,'Rúbrica Lab 1'!$I$9))))))</f>
        <v>Evalúa las ideas que se tienen hasta el momento bajo criterios que no son totalmente claros y selecciona la(s) mejor(es) ideas de acuerdo con esta evaluación</v>
      </c>
      <c r="O30" s="272">
        <v>4.4000000000000004</v>
      </c>
      <c r="P30" s="263" t="str">
        <f>IF(O30="","",IF(OR(O30&gt;5,O30&lt;0),"CALIFICACIÓN NO VÁLIDA",IF(O30&gt;=4.5,'Rúbrica Lab 1'!$E$10,IF(O30&gt;=3.8,'Rúbrica Lab 1'!$F$10,IF(O30&gt;=3,'Rúbrica Lab 1'!$G$10,IF(O30&gt;=1,'Rúbrica Lab 1'!$H$10,'Rúbrica Lab 1'!$I$10))))))</f>
        <v>Se modelan todos los conceptos y relaciones para dar solución al problema e incluyen adecuadamente los detalles propios de cada concepto y relación aunque no se utlice completamente la notación apropiada</v>
      </c>
      <c r="Q30" s="272">
        <v>3.7</v>
      </c>
      <c r="R30" s="264" t="str">
        <f>IF(Q30="","",IF(OR(Q30&gt;5,Q30&lt;0),"CALIFICACIÓN NO VÁLIDA",IF(Q30&gt;=4.5,'Rúbrica Lab 1'!$E$11,IF(Q30&gt;=3.8,'Rúbrica Lab 1'!$F$11,IF(Q30&gt;=3,'Rúbrica Lab 1'!$G$11,IF(Q30&gt;=1,'Rúbrica Lab 1'!$H$11,'Rúbrica Lab 1'!$I$11))))))</f>
        <v>Presenta de forma el pseudocódigo de los 2 algoritmos mas relevantes que se implementarán en la solución</v>
      </c>
      <c r="S30" s="272">
        <v>5</v>
      </c>
      <c r="T30" s="265" t="str">
        <f>IF(S30="","",IF(OR(S30&gt;5,S30&lt;0),"CALIFICACIÓN NO VÁLIDA",IF(S30&gt;=4.5,'Rúbrica Lab 1'!$E$12,IF(S30&gt;=3.8,'Rúbrica Lab 1'!$F$12,IF(S30&gt;=3,'Rúbrica Lab 1'!$G$12,IF(S30&gt;=1,'Rúbrica Lab 1'!$H$12,'Rúbrica Lab 1'!$I$12))))))</f>
        <v>Diseña para cada uno de los 4 algoritmos relevantes al menos tres casos de prueba para verificar su correcto funcionamiento (uno estándar, uno que pruebe casos límite y otro interesante) cumpliendo con el formato donde se especifica la clase, el método a probar, el escenario, las entradas y la salida esperada</v>
      </c>
      <c r="U30" s="272">
        <v>5</v>
      </c>
      <c r="V30" s="263" t="str">
        <f>IF(U30="","",IF(OR(U30&gt;5,U30&lt;0),"CALIFICACIÓN NO VÁLIDA",IF(U30&gt;=4.5,'Rúbrica Lab 1'!$E$13,IF(U30&gt;=3.8,'Rúbrica Lab 1'!$F$13,IF(U30&gt;=3,'Rúbrica Lab 1'!$G$13,IF(U30&gt;=1,'Rúbrica Lab 1'!$H$13,'Rúbrica Lab 1'!$I$13))))))</f>
        <v>Lleva a cabo de manera precisa y formal el análisis de complejidad temporal de al menos los 4 algoritmos mas relevantes de la solución, incluyendo análisis de cada línea de código, procedimiento formal para llegar a la función que describe el tiempo del algoritmo en términos de la entrada y su expresión en notación asintótica</v>
      </c>
      <c r="W30" s="262">
        <v>5</v>
      </c>
      <c r="X30" s="264" t="str">
        <f>IF(W30="","",IF(OR(W30&gt;5,W30&lt;0),"CALIFICACIÓN NO VÁLIDA",IF(W30&gt;=4.5,'Rúbrica Lab 1'!$E$14,IF(W30&gt;=3.8,'Rúbrica Lab 1'!$F$14,IF(W30&gt;=3,'Rúbrica Lab 1'!$G$14,IF(W30&gt;=1,'Rúbrica Lab 1'!$H$14,'Rúbrica Lab 1'!$I$14))))))</f>
        <v>Realiza un inventario de las estructuras de datos utilizadas por cada algoritmo relevante indicando el tamaño de cada una y obteniendo finalmente una expresión en notación asintótica del espacio adicional utilizado</v>
      </c>
      <c r="Y30" s="262">
        <v>5</v>
      </c>
      <c r="Z30" s="266"/>
      <c r="AA30" s="262">
        <v>5</v>
      </c>
      <c r="AB30" s="266"/>
      <c r="AC30" s="267">
        <v>5</v>
      </c>
      <c r="AD30" s="152"/>
      <c r="AE30" s="268">
        <v>5</v>
      </c>
      <c r="AF30" s="269"/>
      <c r="AG30" s="268">
        <v>5</v>
      </c>
      <c r="AH30" s="269"/>
      <c r="AI30" s="269">
        <f t="shared" si="0"/>
        <v>4.7690000000000001</v>
      </c>
    </row>
    <row r="31" spans="1:35" ht="15.6">
      <c r="A31" s="260"/>
      <c r="B31" s="261"/>
      <c r="C31" s="261"/>
      <c r="D31" s="261"/>
      <c r="E31" s="272"/>
      <c r="F31" s="263"/>
      <c r="G31" s="272"/>
      <c r="H31" s="263"/>
      <c r="I31" s="272"/>
      <c r="J31" s="263"/>
      <c r="K31" s="272"/>
      <c r="L31" s="263"/>
      <c r="M31" s="272"/>
      <c r="N31" s="263"/>
      <c r="O31" s="272"/>
      <c r="P31" s="263"/>
      <c r="Q31" s="272"/>
      <c r="R31" s="264"/>
      <c r="S31" s="272"/>
      <c r="T31" s="265"/>
      <c r="U31" s="272"/>
      <c r="V31" s="263"/>
      <c r="W31" s="262"/>
      <c r="X31" s="264"/>
      <c r="Y31" s="262"/>
      <c r="Z31" s="266"/>
      <c r="AA31" s="262"/>
      <c r="AB31" s="266"/>
      <c r="AC31" s="267"/>
      <c r="AD31" s="152"/>
      <c r="AE31" s="268"/>
      <c r="AF31" s="278" t="s">
        <v>567</v>
      </c>
      <c r="AG31" s="268"/>
      <c r="AH31" s="269"/>
      <c r="AI31" s="269">
        <f>AVERAGE(AI5:AI30)</f>
        <v>3.7501538461538471</v>
      </c>
    </row>
  </sheetData>
  <mergeCells count="38">
    <mergeCell ref="AG4:AH4"/>
    <mergeCell ref="S3:T3"/>
    <mergeCell ref="U3:V3"/>
    <mergeCell ref="S4:T4"/>
    <mergeCell ref="U4:V4"/>
    <mergeCell ref="W4:X4"/>
    <mergeCell ref="Y4:Z4"/>
    <mergeCell ref="AA4:AB4"/>
    <mergeCell ref="AG3:AH3"/>
    <mergeCell ref="A1:B2"/>
    <mergeCell ref="C1:C2"/>
    <mergeCell ref="D1:D2"/>
    <mergeCell ref="Y1:AB1"/>
    <mergeCell ref="K2:L3"/>
    <mergeCell ref="M2:N3"/>
    <mergeCell ref="Y2:AB2"/>
    <mergeCell ref="AA3:AB3"/>
    <mergeCell ref="Q4:R4"/>
    <mergeCell ref="W3:X3"/>
    <mergeCell ref="Y3:Z3"/>
    <mergeCell ref="AC3:AD3"/>
    <mergeCell ref="AE3:AF3"/>
    <mergeCell ref="AC4:AD4"/>
    <mergeCell ref="AE4:AF4"/>
    <mergeCell ref="E4:F4"/>
    <mergeCell ref="G4:H4"/>
    <mergeCell ref="I4:J4"/>
    <mergeCell ref="K4:L4"/>
    <mergeCell ref="O3:P3"/>
    <mergeCell ref="M4:N4"/>
    <mergeCell ref="O4:P4"/>
    <mergeCell ref="K1:X1"/>
    <mergeCell ref="O2:X2"/>
    <mergeCell ref="E1:J2"/>
    <mergeCell ref="E3:F3"/>
    <mergeCell ref="G3:H3"/>
    <mergeCell ref="I3:J3"/>
    <mergeCell ref="Q3:R3"/>
  </mergeCells>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outlinePr summaryBelow="0" summaryRight="0"/>
  </sheetPr>
  <dimension ref="A1:AA27"/>
  <sheetViews>
    <sheetView workbookViewId="0"/>
  </sheetViews>
  <sheetFormatPr baseColWidth="10" defaultColWidth="14.44140625" defaultRowHeight="15.75" customHeight="1"/>
  <cols>
    <col min="1" max="1" width="3" customWidth="1"/>
    <col min="2" max="2" width="14.6640625" customWidth="1"/>
    <col min="3" max="3" width="21.33203125" customWidth="1"/>
    <col min="4" max="4" width="20.44140625" customWidth="1"/>
    <col min="5" max="5" width="5.5546875" customWidth="1"/>
    <col min="6" max="6" width="5.109375" customWidth="1"/>
    <col min="7" max="7" width="5" customWidth="1"/>
    <col min="8" max="8" width="4.88671875" customWidth="1"/>
    <col min="9" max="10" width="5.5546875" customWidth="1"/>
    <col min="11" max="11" width="6.88671875" customWidth="1"/>
    <col min="12" max="12" width="5.109375" customWidth="1"/>
    <col min="13" max="13" width="5.33203125" customWidth="1"/>
    <col min="14" max="14" width="5.5546875" customWidth="1"/>
    <col min="15" max="17" width="5.44140625" customWidth="1"/>
    <col min="18" max="18" width="8.33203125" customWidth="1"/>
    <col min="19" max="19" width="5.44140625" customWidth="1"/>
    <col min="20" max="20" width="6.109375" customWidth="1"/>
    <col min="21" max="21" width="5.5546875" customWidth="1"/>
    <col min="22" max="22" width="6.33203125" customWidth="1"/>
    <col min="23" max="23" width="5.33203125" customWidth="1"/>
    <col min="24" max="25" width="5.5546875" customWidth="1"/>
    <col min="26" max="26" width="6" customWidth="1"/>
    <col min="27" max="27" width="6.109375" customWidth="1"/>
  </cols>
  <sheetData>
    <row r="1" spans="1:27" ht="15.75" customHeight="1">
      <c r="A1" s="371"/>
      <c r="B1" s="324"/>
      <c r="C1" s="371"/>
      <c r="D1" s="371"/>
      <c r="E1" s="374" t="s">
        <v>568</v>
      </c>
      <c r="F1" s="324"/>
      <c r="G1" s="324"/>
      <c r="H1" s="324"/>
      <c r="I1" s="324"/>
      <c r="J1" s="324"/>
      <c r="K1" s="375" t="s">
        <v>569</v>
      </c>
      <c r="L1" s="374" t="s">
        <v>570</v>
      </c>
      <c r="M1" s="324"/>
      <c r="N1" s="324"/>
      <c r="O1" s="324"/>
      <c r="P1" s="324"/>
      <c r="Q1" s="324"/>
      <c r="R1" s="378" t="s">
        <v>569</v>
      </c>
      <c r="S1" s="374" t="s">
        <v>571</v>
      </c>
      <c r="T1" s="324"/>
      <c r="U1" s="324"/>
      <c r="V1" s="324"/>
      <c r="W1" s="324"/>
      <c r="X1" s="324"/>
      <c r="Y1" s="375" t="s">
        <v>569</v>
      </c>
      <c r="Z1" s="376" t="s">
        <v>141</v>
      </c>
      <c r="AA1" s="377" t="s">
        <v>143</v>
      </c>
    </row>
    <row r="2" spans="1:27" ht="15.75" customHeight="1">
      <c r="A2" s="324"/>
      <c r="B2" s="324"/>
      <c r="C2" s="324"/>
      <c r="D2" s="324"/>
      <c r="E2" s="279" t="s">
        <v>572</v>
      </c>
      <c r="F2" s="279" t="s">
        <v>573</v>
      </c>
      <c r="G2" s="279" t="s">
        <v>574</v>
      </c>
      <c r="H2" s="279" t="s">
        <v>575</v>
      </c>
      <c r="I2" s="279" t="s">
        <v>576</v>
      </c>
      <c r="J2" s="279" t="s">
        <v>577</v>
      </c>
      <c r="K2" s="324"/>
      <c r="L2" s="279" t="s">
        <v>572</v>
      </c>
      <c r="M2" s="279" t="s">
        <v>573</v>
      </c>
      <c r="N2" s="279" t="s">
        <v>574</v>
      </c>
      <c r="O2" s="279" t="s">
        <v>575</v>
      </c>
      <c r="P2" s="279" t="s">
        <v>576</v>
      </c>
      <c r="Q2" s="279" t="s">
        <v>577</v>
      </c>
      <c r="R2" s="324"/>
      <c r="S2" s="279" t="s">
        <v>572</v>
      </c>
      <c r="T2" s="279" t="s">
        <v>573</v>
      </c>
      <c r="U2" s="279" t="s">
        <v>574</v>
      </c>
      <c r="V2" s="279" t="s">
        <v>575</v>
      </c>
      <c r="W2" s="279" t="s">
        <v>576</v>
      </c>
      <c r="X2" s="279" t="s">
        <v>577</v>
      </c>
      <c r="Y2" s="324"/>
      <c r="Z2" s="324"/>
      <c r="AA2" s="324"/>
    </row>
    <row r="3" spans="1:27" ht="15.75" customHeight="1">
      <c r="A3" s="254" t="s">
        <v>46</v>
      </c>
      <c r="B3" s="280" t="s">
        <v>47</v>
      </c>
      <c r="C3" s="256" t="s">
        <v>48</v>
      </c>
      <c r="D3" s="256" t="s">
        <v>49</v>
      </c>
      <c r="E3" s="281">
        <v>8</v>
      </c>
      <c r="F3" s="281">
        <v>8</v>
      </c>
      <c r="G3" s="281">
        <v>8</v>
      </c>
      <c r="H3" s="281">
        <v>8</v>
      </c>
      <c r="I3" s="281">
        <v>8</v>
      </c>
      <c r="J3" s="281">
        <v>8</v>
      </c>
      <c r="K3" s="282">
        <f>SUM(E3:J3)</f>
        <v>48</v>
      </c>
      <c r="L3" s="281">
        <v>6</v>
      </c>
      <c r="M3" s="281">
        <v>6</v>
      </c>
      <c r="N3" s="281">
        <v>6</v>
      </c>
      <c r="O3" s="281">
        <v>6</v>
      </c>
      <c r="P3" s="281">
        <v>6</v>
      </c>
      <c r="Q3" s="281">
        <v>6</v>
      </c>
      <c r="R3" s="282">
        <f>SUM(L3:Q3)</f>
        <v>36</v>
      </c>
      <c r="S3" s="281">
        <v>3</v>
      </c>
      <c r="T3" s="281">
        <v>3</v>
      </c>
      <c r="U3" s="281">
        <v>3</v>
      </c>
      <c r="V3" s="281">
        <v>3</v>
      </c>
      <c r="W3" s="281">
        <v>3</v>
      </c>
      <c r="X3" s="281">
        <v>3</v>
      </c>
      <c r="Y3" s="282">
        <f>SUM(S3:X3)</f>
        <v>18</v>
      </c>
      <c r="Z3" s="283">
        <f>Y3+R3+K3</f>
        <v>102</v>
      </c>
      <c r="AA3" s="284">
        <f>(Z3*5)/$Z$3</f>
        <v>5</v>
      </c>
    </row>
    <row r="4" spans="1:27">
      <c r="A4" s="285">
        <v>1</v>
      </c>
      <c r="B4" s="286" t="s">
        <v>578</v>
      </c>
      <c r="C4" s="286" t="s">
        <v>579</v>
      </c>
      <c r="D4" s="286" t="s">
        <v>580</v>
      </c>
      <c r="E4" s="287">
        <v>1</v>
      </c>
      <c r="F4" s="287">
        <v>1</v>
      </c>
      <c r="G4" s="287">
        <v>1</v>
      </c>
      <c r="H4" s="287">
        <v>1</v>
      </c>
      <c r="I4" s="287">
        <v>1</v>
      </c>
      <c r="J4" s="287">
        <v>1</v>
      </c>
      <c r="K4" s="288"/>
      <c r="L4" s="287">
        <v>1</v>
      </c>
      <c r="M4" s="287">
        <v>1</v>
      </c>
      <c r="N4" s="287">
        <v>1</v>
      </c>
      <c r="O4" s="287">
        <v>1</v>
      </c>
      <c r="P4" s="287">
        <v>1</v>
      </c>
      <c r="Q4" s="287">
        <v>1</v>
      </c>
      <c r="R4" s="289"/>
      <c r="S4" s="287">
        <v>1</v>
      </c>
      <c r="T4" s="287">
        <v>1</v>
      </c>
      <c r="U4" s="287">
        <v>1</v>
      </c>
      <c r="V4" s="287">
        <v>1</v>
      </c>
      <c r="W4" s="287">
        <v>1</v>
      </c>
      <c r="X4" s="287">
        <v>1</v>
      </c>
      <c r="Y4" s="288"/>
      <c r="Z4" s="290"/>
      <c r="AA4" s="291"/>
    </row>
    <row r="5" spans="1:27">
      <c r="A5" s="285">
        <v>2</v>
      </c>
      <c r="B5" s="286" t="s">
        <v>581</v>
      </c>
      <c r="C5" s="286" t="s">
        <v>582</v>
      </c>
      <c r="D5" s="286" t="s">
        <v>583</v>
      </c>
      <c r="E5" s="292"/>
      <c r="F5" s="292"/>
      <c r="G5" s="292"/>
      <c r="H5" s="292"/>
      <c r="I5" s="292"/>
      <c r="J5" s="292"/>
      <c r="K5" s="293"/>
      <c r="L5" s="292"/>
      <c r="M5" s="292"/>
      <c r="N5" s="292"/>
      <c r="O5" s="292"/>
      <c r="P5" s="292"/>
      <c r="Q5" s="292"/>
      <c r="R5" s="293"/>
      <c r="S5" s="292"/>
      <c r="T5" s="292"/>
      <c r="U5" s="292"/>
      <c r="V5" s="292"/>
      <c r="W5" s="292"/>
      <c r="X5" s="292"/>
      <c r="Y5" s="288"/>
      <c r="Z5" s="290"/>
      <c r="AA5" s="291"/>
    </row>
    <row r="6" spans="1:27">
      <c r="A6" s="285">
        <v>3</v>
      </c>
      <c r="B6" s="286" t="s">
        <v>584</v>
      </c>
      <c r="C6" s="286" t="s">
        <v>585</v>
      </c>
      <c r="D6" s="286" t="s">
        <v>586</v>
      </c>
      <c r="E6" s="292">
        <v>0</v>
      </c>
      <c r="F6" s="292">
        <v>0</v>
      </c>
      <c r="G6" s="292">
        <v>0</v>
      </c>
      <c r="H6" s="292">
        <v>0</v>
      </c>
      <c r="I6" s="292">
        <v>0</v>
      </c>
      <c r="J6" s="292">
        <v>0</v>
      </c>
      <c r="K6" s="288"/>
      <c r="L6" s="292">
        <v>0</v>
      </c>
      <c r="M6" s="292">
        <v>0</v>
      </c>
      <c r="N6" s="292">
        <v>0</v>
      </c>
      <c r="O6" s="292">
        <v>0</v>
      </c>
      <c r="P6" s="292">
        <v>0</v>
      </c>
      <c r="Q6" s="292">
        <v>0</v>
      </c>
      <c r="R6" s="288"/>
      <c r="S6" s="292">
        <v>0</v>
      </c>
      <c r="T6" s="292">
        <v>0</v>
      </c>
      <c r="U6" s="292">
        <v>0</v>
      </c>
      <c r="V6" s="292">
        <v>0</v>
      </c>
      <c r="W6" s="292">
        <v>0</v>
      </c>
      <c r="X6" s="292">
        <v>0</v>
      </c>
      <c r="Y6" s="288"/>
      <c r="Z6" s="290"/>
      <c r="AA6" s="291"/>
    </row>
    <row r="7" spans="1:27">
      <c r="A7" s="285">
        <v>4</v>
      </c>
      <c r="B7" s="286" t="s">
        <v>587</v>
      </c>
      <c r="C7" s="286" t="s">
        <v>588</v>
      </c>
      <c r="D7" s="286" t="s">
        <v>589</v>
      </c>
      <c r="E7" s="292">
        <v>1</v>
      </c>
      <c r="F7" s="292">
        <v>1</v>
      </c>
      <c r="G7" s="292">
        <v>1</v>
      </c>
      <c r="H7" s="292">
        <v>1</v>
      </c>
      <c r="I7" s="292">
        <v>1</v>
      </c>
      <c r="J7" s="292">
        <v>1</v>
      </c>
      <c r="K7" s="288"/>
      <c r="L7" s="292">
        <v>1</v>
      </c>
      <c r="M7" s="292">
        <v>1</v>
      </c>
      <c r="N7" s="292">
        <v>0.5</v>
      </c>
      <c r="O7" s="292">
        <v>0.5</v>
      </c>
      <c r="P7" s="292">
        <v>0.5</v>
      </c>
      <c r="Q7" s="292">
        <v>1</v>
      </c>
      <c r="R7" s="288"/>
      <c r="S7" s="292">
        <v>1</v>
      </c>
      <c r="T7" s="292">
        <v>1</v>
      </c>
      <c r="U7" s="292">
        <v>0</v>
      </c>
      <c r="V7" s="292">
        <v>0</v>
      </c>
      <c r="W7" s="292">
        <v>0</v>
      </c>
      <c r="X7" s="292">
        <v>1</v>
      </c>
      <c r="Y7" s="288"/>
      <c r="Z7" s="290"/>
      <c r="AA7" s="291"/>
    </row>
    <row r="8" spans="1:27">
      <c r="A8" s="285">
        <v>5</v>
      </c>
      <c r="B8" s="286" t="s">
        <v>590</v>
      </c>
      <c r="C8" s="286" t="s">
        <v>591</v>
      </c>
      <c r="D8" s="286" t="s">
        <v>592</v>
      </c>
      <c r="E8" s="292">
        <v>1</v>
      </c>
      <c r="F8" s="292">
        <v>1</v>
      </c>
      <c r="G8" s="292">
        <v>1</v>
      </c>
      <c r="H8" s="292">
        <v>1</v>
      </c>
      <c r="I8" s="292">
        <v>1</v>
      </c>
      <c r="J8" s="292">
        <v>0.5</v>
      </c>
      <c r="K8" s="288"/>
      <c r="L8" s="292">
        <v>1</v>
      </c>
      <c r="M8" s="292">
        <v>1</v>
      </c>
      <c r="N8" s="292">
        <v>1</v>
      </c>
      <c r="O8" s="292">
        <v>1</v>
      </c>
      <c r="P8" s="292">
        <v>1</v>
      </c>
      <c r="Q8" s="292">
        <v>0.5</v>
      </c>
      <c r="R8" s="288"/>
      <c r="S8" s="292">
        <v>1</v>
      </c>
      <c r="T8" s="292">
        <v>1</v>
      </c>
      <c r="U8" s="292">
        <v>1</v>
      </c>
      <c r="V8" s="292">
        <v>1</v>
      </c>
      <c r="W8" s="292">
        <v>1</v>
      </c>
      <c r="X8" s="292">
        <v>0.5</v>
      </c>
      <c r="Y8" s="288"/>
      <c r="Z8" s="290"/>
      <c r="AA8" s="291"/>
    </row>
    <row r="9" spans="1:27">
      <c r="A9" s="294">
        <v>6</v>
      </c>
      <c r="B9" s="286" t="s">
        <v>593</v>
      </c>
      <c r="C9" s="286" t="s">
        <v>594</v>
      </c>
      <c r="D9" s="286" t="s">
        <v>342</v>
      </c>
      <c r="E9" s="292">
        <v>1</v>
      </c>
      <c r="F9" s="292">
        <v>1</v>
      </c>
      <c r="G9" s="292">
        <v>1</v>
      </c>
      <c r="H9" s="292">
        <v>0.5</v>
      </c>
      <c r="I9" s="292">
        <v>1</v>
      </c>
      <c r="J9" s="292">
        <v>0.4</v>
      </c>
      <c r="K9" s="288"/>
      <c r="L9" s="292">
        <v>1</v>
      </c>
      <c r="M9" s="292">
        <v>1</v>
      </c>
      <c r="N9" s="292">
        <v>1</v>
      </c>
      <c r="O9" s="292">
        <v>0.5</v>
      </c>
      <c r="P9" s="292">
        <v>1</v>
      </c>
      <c r="Q9" s="292">
        <v>0.5</v>
      </c>
      <c r="R9" s="288"/>
      <c r="S9" s="292">
        <v>1</v>
      </c>
      <c r="T9" s="292">
        <v>1</v>
      </c>
      <c r="U9" s="292">
        <v>1</v>
      </c>
      <c r="V9" s="292">
        <v>0.5</v>
      </c>
      <c r="W9" s="292">
        <v>1</v>
      </c>
      <c r="X9" s="292">
        <v>0.5</v>
      </c>
      <c r="Y9" s="288"/>
      <c r="Z9" s="290"/>
      <c r="AA9" s="291"/>
    </row>
    <row r="10" spans="1:27">
      <c r="A10" s="285">
        <v>7</v>
      </c>
      <c r="B10" s="286" t="s">
        <v>595</v>
      </c>
      <c r="C10" s="286" t="s">
        <v>596</v>
      </c>
      <c r="D10" s="286" t="s">
        <v>597</v>
      </c>
      <c r="E10" s="292">
        <v>1</v>
      </c>
      <c r="F10" s="292">
        <v>1</v>
      </c>
      <c r="G10" s="292">
        <v>1</v>
      </c>
      <c r="H10" s="292">
        <v>1</v>
      </c>
      <c r="I10" s="292">
        <v>1</v>
      </c>
      <c r="J10" s="292">
        <v>1</v>
      </c>
      <c r="K10" s="288"/>
      <c r="L10" s="292">
        <v>1</v>
      </c>
      <c r="M10" s="292">
        <v>1</v>
      </c>
      <c r="N10" s="292">
        <v>1</v>
      </c>
      <c r="O10" s="292">
        <v>1</v>
      </c>
      <c r="P10" s="292">
        <v>1</v>
      </c>
      <c r="Q10" s="292">
        <v>1</v>
      </c>
      <c r="R10" s="288"/>
      <c r="S10" s="292">
        <v>1</v>
      </c>
      <c r="T10" s="292">
        <v>1</v>
      </c>
      <c r="U10" s="292">
        <v>1</v>
      </c>
      <c r="V10" s="292">
        <v>1</v>
      </c>
      <c r="W10" s="292">
        <v>1</v>
      </c>
      <c r="X10" s="292">
        <v>1</v>
      </c>
      <c r="Y10" s="288"/>
      <c r="Z10" s="290"/>
      <c r="AA10" s="291"/>
    </row>
    <row r="11" spans="1:27">
      <c r="A11" s="294">
        <v>8</v>
      </c>
      <c r="B11" s="286" t="s">
        <v>598</v>
      </c>
      <c r="C11" s="286" t="s">
        <v>599</v>
      </c>
      <c r="D11" s="286" t="s">
        <v>600</v>
      </c>
      <c r="E11" s="292">
        <v>0</v>
      </c>
      <c r="F11" s="292">
        <v>0</v>
      </c>
      <c r="G11" s="292">
        <v>0</v>
      </c>
      <c r="H11" s="292">
        <v>0</v>
      </c>
      <c r="I11" s="292">
        <v>0</v>
      </c>
      <c r="J11" s="292">
        <v>0</v>
      </c>
      <c r="K11" s="288"/>
      <c r="L11" s="292">
        <v>0</v>
      </c>
      <c r="M11" s="292">
        <v>0</v>
      </c>
      <c r="N11" s="292">
        <v>0</v>
      </c>
      <c r="O11" s="292">
        <v>0</v>
      </c>
      <c r="P11" s="292">
        <v>0</v>
      </c>
      <c r="Q11" s="292">
        <v>0</v>
      </c>
      <c r="R11" s="288"/>
      <c r="S11" s="292">
        <v>0</v>
      </c>
      <c r="T11" s="292">
        <v>0</v>
      </c>
      <c r="U11" s="292">
        <v>0</v>
      </c>
      <c r="V11" s="292">
        <v>0</v>
      </c>
      <c r="W11" s="292">
        <v>0</v>
      </c>
      <c r="X11" s="292">
        <v>0</v>
      </c>
      <c r="Y11" s="288"/>
      <c r="Z11" s="290"/>
      <c r="AA11" s="291"/>
    </row>
    <row r="12" spans="1:27">
      <c r="A12" s="285">
        <v>9</v>
      </c>
      <c r="B12" s="286" t="s">
        <v>601</v>
      </c>
      <c r="C12" s="286" t="s">
        <v>602</v>
      </c>
      <c r="D12" s="286" t="s">
        <v>603</v>
      </c>
      <c r="E12" s="292">
        <v>1</v>
      </c>
      <c r="F12" s="292">
        <v>1</v>
      </c>
      <c r="G12" s="292">
        <v>1</v>
      </c>
      <c r="H12" s="292">
        <v>1</v>
      </c>
      <c r="I12" s="292">
        <v>1</v>
      </c>
      <c r="J12" s="292">
        <v>1</v>
      </c>
      <c r="K12" s="288"/>
      <c r="L12" s="292">
        <v>1</v>
      </c>
      <c r="M12" s="292">
        <v>1</v>
      </c>
      <c r="N12" s="292">
        <v>1</v>
      </c>
      <c r="O12" s="292">
        <v>1</v>
      </c>
      <c r="P12" s="292">
        <v>1</v>
      </c>
      <c r="Q12" s="292">
        <v>1</v>
      </c>
      <c r="R12" s="288"/>
      <c r="S12" s="292">
        <v>1</v>
      </c>
      <c r="T12" s="292">
        <v>1</v>
      </c>
      <c r="U12" s="292">
        <v>1</v>
      </c>
      <c r="V12" s="292">
        <v>1</v>
      </c>
      <c r="W12" s="292">
        <v>1</v>
      </c>
      <c r="X12" s="292">
        <v>1</v>
      </c>
      <c r="Y12" s="288"/>
      <c r="Z12" s="290"/>
      <c r="AA12" s="291"/>
    </row>
    <row r="13" spans="1:27">
      <c r="A13" s="294">
        <v>10</v>
      </c>
      <c r="B13" s="286" t="s">
        <v>604</v>
      </c>
      <c r="C13" s="286" t="s">
        <v>605</v>
      </c>
      <c r="D13" s="286" t="s">
        <v>606</v>
      </c>
      <c r="E13" s="292">
        <v>0</v>
      </c>
      <c r="F13" s="292">
        <v>0</v>
      </c>
      <c r="G13" s="292">
        <v>0</v>
      </c>
      <c r="H13" s="292">
        <v>0</v>
      </c>
      <c r="I13" s="292">
        <v>0</v>
      </c>
      <c r="J13" s="292">
        <v>0</v>
      </c>
      <c r="K13" s="288"/>
      <c r="L13" s="292">
        <v>0</v>
      </c>
      <c r="M13" s="292">
        <v>0</v>
      </c>
      <c r="N13" s="292">
        <v>0</v>
      </c>
      <c r="O13" s="292">
        <v>0</v>
      </c>
      <c r="P13" s="292">
        <v>0</v>
      </c>
      <c r="Q13" s="292">
        <v>0</v>
      </c>
      <c r="R13" s="288"/>
      <c r="S13" s="292">
        <v>0</v>
      </c>
      <c r="T13" s="292">
        <v>0</v>
      </c>
      <c r="U13" s="292">
        <v>0</v>
      </c>
      <c r="V13" s="292">
        <v>0</v>
      </c>
      <c r="W13" s="292">
        <v>0</v>
      </c>
      <c r="X13" s="292">
        <v>0</v>
      </c>
      <c r="Y13" s="288"/>
      <c r="Z13" s="290"/>
      <c r="AA13" s="291"/>
    </row>
    <row r="14" spans="1:27">
      <c r="A14" s="285">
        <v>11</v>
      </c>
      <c r="B14" s="286" t="s">
        <v>607</v>
      </c>
      <c r="C14" s="286" t="s">
        <v>608</v>
      </c>
      <c r="D14" s="286" t="s">
        <v>328</v>
      </c>
      <c r="E14" s="292">
        <v>1</v>
      </c>
      <c r="F14" s="292">
        <v>1</v>
      </c>
      <c r="G14" s="292">
        <v>1</v>
      </c>
      <c r="H14" s="292">
        <v>1</v>
      </c>
      <c r="I14" s="292">
        <v>1</v>
      </c>
      <c r="J14" s="292">
        <v>1</v>
      </c>
      <c r="K14" s="288"/>
      <c r="L14" s="292">
        <v>1</v>
      </c>
      <c r="M14" s="292">
        <v>1</v>
      </c>
      <c r="N14" s="292">
        <v>1</v>
      </c>
      <c r="O14" s="292">
        <v>1</v>
      </c>
      <c r="P14" s="292">
        <v>1</v>
      </c>
      <c r="Q14" s="292">
        <v>1</v>
      </c>
      <c r="R14" s="288"/>
      <c r="S14" s="292">
        <v>1</v>
      </c>
      <c r="T14" s="292">
        <v>1</v>
      </c>
      <c r="U14" s="292">
        <v>1</v>
      </c>
      <c r="V14" s="292">
        <v>1</v>
      </c>
      <c r="W14" s="292">
        <v>1</v>
      </c>
      <c r="X14" s="292">
        <v>1</v>
      </c>
      <c r="Y14" s="288"/>
      <c r="Z14" s="290"/>
      <c r="AA14" s="291"/>
    </row>
    <row r="15" spans="1:27">
      <c r="A15" s="294">
        <v>12</v>
      </c>
      <c r="B15" s="286" t="s">
        <v>609</v>
      </c>
      <c r="C15" s="286" t="s">
        <v>610</v>
      </c>
      <c r="D15" s="286" t="s">
        <v>79</v>
      </c>
      <c r="E15" s="292"/>
      <c r="F15" s="292"/>
      <c r="G15" s="292"/>
      <c r="H15" s="292"/>
      <c r="I15" s="292"/>
      <c r="J15" s="292"/>
      <c r="K15" s="293"/>
      <c r="L15" s="292"/>
      <c r="M15" s="292"/>
      <c r="N15" s="292"/>
      <c r="O15" s="292"/>
      <c r="P15" s="292"/>
      <c r="Q15" s="292"/>
      <c r="R15" s="293"/>
      <c r="S15" s="292"/>
      <c r="T15" s="292"/>
      <c r="U15" s="292"/>
      <c r="V15" s="292"/>
      <c r="W15" s="292"/>
      <c r="X15" s="292"/>
      <c r="Y15" s="288"/>
      <c r="Z15" s="290"/>
      <c r="AA15" s="291"/>
    </row>
    <row r="16" spans="1:27">
      <c r="A16" s="285">
        <v>13</v>
      </c>
      <c r="B16" s="286" t="s">
        <v>611</v>
      </c>
      <c r="C16" s="286" t="s">
        <v>612</v>
      </c>
      <c r="D16" s="286" t="s">
        <v>613</v>
      </c>
      <c r="E16" s="292">
        <v>0</v>
      </c>
      <c r="F16" s="292">
        <v>0</v>
      </c>
      <c r="G16" s="292">
        <v>0</v>
      </c>
      <c r="H16" s="292">
        <v>0</v>
      </c>
      <c r="I16" s="292">
        <v>0</v>
      </c>
      <c r="J16" s="292">
        <v>0</v>
      </c>
      <c r="K16" s="288"/>
      <c r="L16" s="292">
        <v>0</v>
      </c>
      <c r="M16" s="292">
        <v>0</v>
      </c>
      <c r="N16" s="292">
        <v>0</v>
      </c>
      <c r="O16" s="292">
        <v>0</v>
      </c>
      <c r="P16" s="292">
        <v>0</v>
      </c>
      <c r="Q16" s="292">
        <v>0</v>
      </c>
      <c r="R16" s="288"/>
      <c r="S16" s="292">
        <v>0</v>
      </c>
      <c r="T16" s="292">
        <v>0</v>
      </c>
      <c r="U16" s="292">
        <v>0</v>
      </c>
      <c r="V16" s="292">
        <v>0</v>
      </c>
      <c r="W16" s="292">
        <v>0</v>
      </c>
      <c r="X16" s="292">
        <v>0</v>
      </c>
      <c r="Y16" s="288"/>
      <c r="Z16" s="290"/>
      <c r="AA16" s="291"/>
    </row>
    <row r="17" spans="1:27">
      <c r="A17" s="294">
        <v>14</v>
      </c>
      <c r="B17" s="286" t="s">
        <v>614</v>
      </c>
      <c r="C17" s="286" t="s">
        <v>615</v>
      </c>
      <c r="D17" s="286" t="s">
        <v>342</v>
      </c>
      <c r="E17" s="292">
        <v>1</v>
      </c>
      <c r="F17" s="292">
        <v>1</v>
      </c>
      <c r="G17" s="292">
        <v>1</v>
      </c>
      <c r="H17" s="292">
        <v>1</v>
      </c>
      <c r="I17" s="292">
        <v>1</v>
      </c>
      <c r="J17" s="292">
        <v>1</v>
      </c>
      <c r="K17" s="288"/>
      <c r="L17" s="292">
        <v>1</v>
      </c>
      <c r="M17" s="292">
        <v>1</v>
      </c>
      <c r="N17" s="292">
        <v>1</v>
      </c>
      <c r="O17" s="292">
        <v>1</v>
      </c>
      <c r="P17" s="292">
        <v>1</v>
      </c>
      <c r="Q17" s="292">
        <v>1</v>
      </c>
      <c r="R17" s="288"/>
      <c r="S17" s="292">
        <v>1</v>
      </c>
      <c r="T17" s="292">
        <v>1</v>
      </c>
      <c r="U17" s="292">
        <v>1</v>
      </c>
      <c r="V17" s="292">
        <v>1</v>
      </c>
      <c r="W17" s="292">
        <v>1</v>
      </c>
      <c r="X17" s="292">
        <v>1</v>
      </c>
      <c r="Y17" s="288"/>
      <c r="Z17" s="290"/>
      <c r="AA17" s="291"/>
    </row>
    <row r="18" spans="1:27">
      <c r="A18" s="285">
        <v>15</v>
      </c>
      <c r="B18" s="286" t="s">
        <v>616</v>
      </c>
      <c r="C18" s="286" t="s">
        <v>617</v>
      </c>
      <c r="D18" s="286" t="s">
        <v>618</v>
      </c>
      <c r="E18" s="292">
        <v>0</v>
      </c>
      <c r="F18" s="292">
        <v>0</v>
      </c>
      <c r="G18" s="292">
        <v>0</v>
      </c>
      <c r="H18" s="292">
        <v>0</v>
      </c>
      <c r="I18" s="292">
        <v>0</v>
      </c>
      <c r="J18" s="292">
        <v>0</v>
      </c>
      <c r="K18" s="288"/>
      <c r="L18" s="292">
        <v>0</v>
      </c>
      <c r="M18" s="292">
        <v>0</v>
      </c>
      <c r="N18" s="292">
        <v>0</v>
      </c>
      <c r="O18" s="292">
        <v>0</v>
      </c>
      <c r="P18" s="292">
        <v>0</v>
      </c>
      <c r="Q18" s="292">
        <v>0</v>
      </c>
      <c r="R18" s="288"/>
      <c r="S18" s="292">
        <v>0</v>
      </c>
      <c r="T18" s="292">
        <v>0</v>
      </c>
      <c r="U18" s="292">
        <v>0</v>
      </c>
      <c r="V18" s="292">
        <v>0</v>
      </c>
      <c r="W18" s="292">
        <v>0</v>
      </c>
      <c r="X18" s="292">
        <v>0</v>
      </c>
      <c r="Y18" s="288"/>
      <c r="Z18" s="290"/>
      <c r="AA18" s="291"/>
    </row>
    <row r="19" spans="1:27">
      <c r="A19" s="294">
        <v>16</v>
      </c>
      <c r="B19" s="286" t="s">
        <v>619</v>
      </c>
      <c r="C19" s="286" t="s">
        <v>620</v>
      </c>
      <c r="D19" s="286" t="s">
        <v>621</v>
      </c>
      <c r="E19" s="292">
        <v>1</v>
      </c>
      <c r="F19" s="292">
        <v>1</v>
      </c>
      <c r="G19" s="292">
        <v>1</v>
      </c>
      <c r="H19" s="292">
        <v>1</v>
      </c>
      <c r="I19" s="292">
        <v>1</v>
      </c>
      <c r="J19" s="292">
        <v>1</v>
      </c>
      <c r="K19" s="288"/>
      <c r="L19" s="292">
        <v>1</v>
      </c>
      <c r="M19" s="292">
        <v>1</v>
      </c>
      <c r="N19" s="292">
        <v>1</v>
      </c>
      <c r="O19" s="292">
        <v>1</v>
      </c>
      <c r="P19" s="292">
        <v>1</v>
      </c>
      <c r="Q19" s="292">
        <v>1</v>
      </c>
      <c r="R19" s="288"/>
      <c r="S19" s="292">
        <v>1</v>
      </c>
      <c r="T19" s="292">
        <v>1</v>
      </c>
      <c r="U19" s="292">
        <v>1</v>
      </c>
      <c r="V19" s="292">
        <v>1</v>
      </c>
      <c r="W19" s="292">
        <v>1</v>
      </c>
      <c r="X19" s="292">
        <v>1</v>
      </c>
      <c r="Y19" s="288"/>
      <c r="Z19" s="290"/>
      <c r="AA19" s="291"/>
    </row>
    <row r="20" spans="1:27">
      <c r="A20" s="285">
        <v>17</v>
      </c>
      <c r="B20" s="286" t="s">
        <v>34</v>
      </c>
      <c r="C20" s="286" t="s">
        <v>346</v>
      </c>
      <c r="D20" s="286" t="s">
        <v>347</v>
      </c>
      <c r="E20" s="292">
        <v>1</v>
      </c>
      <c r="F20" s="292">
        <v>1</v>
      </c>
      <c r="G20" s="292">
        <v>1</v>
      </c>
      <c r="H20" s="292">
        <v>0.5</v>
      </c>
      <c r="I20" s="292">
        <v>1</v>
      </c>
      <c r="J20" s="292">
        <v>1</v>
      </c>
      <c r="K20" s="288"/>
      <c r="L20" s="292">
        <v>1</v>
      </c>
      <c r="M20" s="292">
        <v>1</v>
      </c>
      <c r="N20" s="292">
        <v>1</v>
      </c>
      <c r="O20" s="292">
        <v>0.5</v>
      </c>
      <c r="P20" s="292">
        <v>1</v>
      </c>
      <c r="Q20" s="292">
        <v>1</v>
      </c>
      <c r="R20" s="288"/>
      <c r="S20" s="292">
        <v>1</v>
      </c>
      <c r="T20" s="292">
        <v>1</v>
      </c>
      <c r="U20" s="292">
        <v>1</v>
      </c>
      <c r="V20" s="292">
        <v>0.5</v>
      </c>
      <c r="W20" s="292">
        <v>1</v>
      </c>
      <c r="X20" s="292">
        <v>1</v>
      </c>
      <c r="Y20" s="288"/>
      <c r="Z20" s="290"/>
      <c r="AA20" s="291"/>
    </row>
    <row r="21" spans="1:27">
      <c r="A21" s="294">
        <v>18</v>
      </c>
      <c r="B21" s="286" t="s">
        <v>622</v>
      </c>
      <c r="C21" s="286" t="s">
        <v>623</v>
      </c>
      <c r="D21" s="286" t="s">
        <v>103</v>
      </c>
      <c r="E21" s="292">
        <v>1</v>
      </c>
      <c r="F21" s="292">
        <v>1</v>
      </c>
      <c r="G21" s="292">
        <v>0.3</v>
      </c>
      <c r="H21" s="292">
        <v>0</v>
      </c>
      <c r="I21" s="292">
        <v>1</v>
      </c>
      <c r="J21" s="292">
        <v>0.3</v>
      </c>
      <c r="K21" s="288"/>
      <c r="L21" s="292">
        <v>1</v>
      </c>
      <c r="M21" s="292">
        <v>1</v>
      </c>
      <c r="N21" s="292">
        <v>0.2</v>
      </c>
      <c r="O21" s="292">
        <v>0</v>
      </c>
      <c r="P21" s="292">
        <v>0.8</v>
      </c>
      <c r="Q21" s="292">
        <v>0.5</v>
      </c>
      <c r="R21" s="288"/>
      <c r="S21" s="292">
        <v>1</v>
      </c>
      <c r="T21" s="292">
        <v>1</v>
      </c>
      <c r="U21" s="292">
        <v>0.2</v>
      </c>
      <c r="V21" s="292">
        <v>0</v>
      </c>
      <c r="W21" s="292">
        <v>0.8</v>
      </c>
      <c r="X21" s="292">
        <v>0.5</v>
      </c>
      <c r="Y21" s="288"/>
      <c r="Z21" s="290"/>
      <c r="AA21" s="291"/>
    </row>
    <row r="22" spans="1:27">
      <c r="A22" s="285">
        <v>19</v>
      </c>
      <c r="B22" s="286" t="s">
        <v>624</v>
      </c>
      <c r="C22" s="286" t="s">
        <v>625</v>
      </c>
      <c r="D22" s="286" t="s">
        <v>626</v>
      </c>
      <c r="E22" s="292">
        <v>1</v>
      </c>
      <c r="F22" s="292">
        <v>1</v>
      </c>
      <c r="G22" s="292">
        <v>1</v>
      </c>
      <c r="H22" s="292">
        <v>1</v>
      </c>
      <c r="I22" s="292">
        <v>1</v>
      </c>
      <c r="J22" s="292">
        <v>1</v>
      </c>
      <c r="K22" s="288"/>
      <c r="L22" s="292">
        <v>1</v>
      </c>
      <c r="M22" s="292">
        <v>1</v>
      </c>
      <c r="N22" s="292">
        <v>1</v>
      </c>
      <c r="O22" s="292">
        <v>1</v>
      </c>
      <c r="P22" s="292">
        <v>1</v>
      </c>
      <c r="Q22" s="292">
        <v>1</v>
      </c>
      <c r="R22" s="288"/>
      <c r="S22" s="292">
        <v>1</v>
      </c>
      <c r="T22" s="292">
        <v>1</v>
      </c>
      <c r="U22" s="292">
        <v>1</v>
      </c>
      <c r="V22" s="292">
        <v>1</v>
      </c>
      <c r="W22" s="292">
        <v>1</v>
      </c>
      <c r="X22" s="292">
        <v>1</v>
      </c>
      <c r="Y22" s="288"/>
      <c r="Z22" s="290"/>
      <c r="AA22" s="291"/>
    </row>
    <row r="23" spans="1:27">
      <c r="A23" s="294">
        <v>20</v>
      </c>
      <c r="B23" s="286" t="s">
        <v>627</v>
      </c>
      <c r="C23" s="286" t="s">
        <v>628</v>
      </c>
      <c r="D23" s="286" t="s">
        <v>629</v>
      </c>
      <c r="E23" s="292">
        <v>1</v>
      </c>
      <c r="F23" s="292">
        <v>1</v>
      </c>
      <c r="G23" s="292">
        <v>1</v>
      </c>
      <c r="H23" s="292">
        <v>1</v>
      </c>
      <c r="I23" s="292">
        <v>1</v>
      </c>
      <c r="J23" s="292">
        <v>1</v>
      </c>
      <c r="K23" s="288"/>
      <c r="L23" s="292">
        <v>1</v>
      </c>
      <c r="M23" s="292">
        <v>0.5</v>
      </c>
      <c r="N23" s="292">
        <v>0.5</v>
      </c>
      <c r="O23" s="292">
        <v>0.5</v>
      </c>
      <c r="P23" s="292">
        <v>0.5</v>
      </c>
      <c r="Q23" s="292">
        <v>0.5</v>
      </c>
      <c r="R23" s="288"/>
      <c r="S23" s="292">
        <v>0.5</v>
      </c>
      <c r="T23" s="292">
        <v>0</v>
      </c>
      <c r="U23" s="292">
        <v>0.3</v>
      </c>
      <c r="V23" s="292">
        <v>0</v>
      </c>
      <c r="W23" s="292">
        <v>0</v>
      </c>
      <c r="X23" s="292">
        <v>0</v>
      </c>
      <c r="Y23" s="288"/>
      <c r="Z23" s="290"/>
      <c r="AA23" s="291"/>
    </row>
    <row r="24" spans="1:27">
      <c r="A24" s="285">
        <v>21</v>
      </c>
      <c r="B24" s="286" t="s">
        <v>630</v>
      </c>
      <c r="C24" s="286" t="s">
        <v>631</v>
      </c>
      <c r="D24" s="286" t="s">
        <v>319</v>
      </c>
      <c r="E24" s="292"/>
      <c r="F24" s="292"/>
      <c r="G24" s="292"/>
      <c r="H24" s="292"/>
      <c r="I24" s="292"/>
      <c r="J24" s="292"/>
      <c r="K24" s="293"/>
      <c r="L24" s="292"/>
      <c r="M24" s="292"/>
      <c r="N24" s="292"/>
      <c r="O24" s="292"/>
      <c r="P24" s="292"/>
      <c r="Q24" s="292"/>
      <c r="R24" s="293"/>
      <c r="S24" s="292"/>
      <c r="T24" s="292"/>
      <c r="U24" s="292"/>
      <c r="V24" s="292"/>
      <c r="W24" s="292"/>
      <c r="X24" s="292"/>
      <c r="Y24" s="288"/>
      <c r="Z24" s="290"/>
      <c r="AA24" s="291"/>
    </row>
    <row r="25" spans="1:27">
      <c r="A25" s="294">
        <v>22</v>
      </c>
      <c r="B25" s="286" t="s">
        <v>632</v>
      </c>
      <c r="C25" s="286" t="s">
        <v>633</v>
      </c>
      <c r="D25" s="286" t="s">
        <v>634</v>
      </c>
      <c r="E25" s="292">
        <v>1</v>
      </c>
      <c r="F25" s="292">
        <v>1</v>
      </c>
      <c r="G25" s="292">
        <v>1</v>
      </c>
      <c r="H25" s="292">
        <v>1</v>
      </c>
      <c r="I25" s="292">
        <v>1</v>
      </c>
      <c r="J25" s="292">
        <v>0.5</v>
      </c>
      <c r="K25" s="288"/>
      <c r="L25" s="292">
        <v>1</v>
      </c>
      <c r="M25" s="292">
        <v>1</v>
      </c>
      <c r="N25" s="292">
        <v>0.8</v>
      </c>
      <c r="O25" s="292">
        <v>0.8</v>
      </c>
      <c r="P25" s="292">
        <v>1</v>
      </c>
      <c r="Q25" s="292">
        <v>1</v>
      </c>
      <c r="R25" s="288"/>
      <c r="S25" s="292">
        <v>1</v>
      </c>
      <c r="T25" s="292">
        <v>1</v>
      </c>
      <c r="U25" s="292">
        <v>0.5</v>
      </c>
      <c r="V25" s="292">
        <v>0.5</v>
      </c>
      <c r="W25" s="292">
        <v>1</v>
      </c>
      <c r="X25" s="292">
        <v>0</v>
      </c>
      <c r="Y25" s="288"/>
      <c r="Z25" s="290"/>
      <c r="AA25" s="291"/>
    </row>
    <row r="26" spans="1:27">
      <c r="A26" s="285">
        <v>23</v>
      </c>
      <c r="B26" s="286" t="s">
        <v>635</v>
      </c>
      <c r="C26" s="286" t="s">
        <v>636</v>
      </c>
      <c r="D26" s="286" t="s">
        <v>637</v>
      </c>
      <c r="E26" s="292">
        <v>1</v>
      </c>
      <c r="F26" s="292">
        <v>1</v>
      </c>
      <c r="G26" s="292">
        <v>1</v>
      </c>
      <c r="H26" s="292">
        <v>1</v>
      </c>
      <c r="I26" s="292">
        <v>1</v>
      </c>
      <c r="J26" s="292">
        <v>1</v>
      </c>
      <c r="K26" s="288"/>
      <c r="L26" s="292">
        <v>1</v>
      </c>
      <c r="M26" s="292">
        <v>1</v>
      </c>
      <c r="N26" s="292">
        <v>1</v>
      </c>
      <c r="O26" s="292">
        <v>1</v>
      </c>
      <c r="P26" s="292">
        <v>1</v>
      </c>
      <c r="Q26" s="292">
        <v>1</v>
      </c>
      <c r="R26" s="288"/>
      <c r="S26" s="292">
        <v>1</v>
      </c>
      <c r="T26" s="292">
        <v>1</v>
      </c>
      <c r="U26" s="292">
        <v>1</v>
      </c>
      <c r="V26" s="292">
        <v>1</v>
      </c>
      <c r="W26" s="292">
        <v>1</v>
      </c>
      <c r="X26" s="292">
        <v>1</v>
      </c>
      <c r="Y26" s="288"/>
      <c r="Z26" s="290"/>
      <c r="AA26" s="291"/>
    </row>
    <row r="27" spans="1:27" ht="14.4">
      <c r="A27" s="294">
        <v>24</v>
      </c>
      <c r="B27" s="286" t="s">
        <v>638</v>
      </c>
      <c r="C27" s="286" t="s">
        <v>639</v>
      </c>
      <c r="D27" s="286" t="s">
        <v>640</v>
      </c>
      <c r="E27" s="292">
        <v>1</v>
      </c>
      <c r="F27" s="292">
        <v>1</v>
      </c>
      <c r="G27" s="292">
        <v>1</v>
      </c>
      <c r="H27" s="292">
        <v>1</v>
      </c>
      <c r="I27" s="292">
        <v>1</v>
      </c>
      <c r="J27" s="292">
        <v>1</v>
      </c>
      <c r="K27" s="288"/>
      <c r="L27" s="292">
        <v>1</v>
      </c>
      <c r="M27" s="292">
        <v>1</v>
      </c>
      <c r="N27" s="292">
        <v>1</v>
      </c>
      <c r="O27" s="292">
        <v>1</v>
      </c>
      <c r="P27" s="292">
        <v>1</v>
      </c>
      <c r="Q27" s="292">
        <v>1</v>
      </c>
      <c r="R27" s="288"/>
      <c r="S27" s="292">
        <v>1</v>
      </c>
      <c r="T27" s="292">
        <v>1</v>
      </c>
      <c r="U27" s="292">
        <v>1</v>
      </c>
      <c r="V27" s="292">
        <v>1</v>
      </c>
      <c r="W27" s="292">
        <v>1</v>
      </c>
      <c r="X27" s="292">
        <v>1</v>
      </c>
      <c r="Y27" s="288"/>
      <c r="Z27" s="290"/>
      <c r="AA27" s="291"/>
    </row>
  </sheetData>
  <mergeCells count="11">
    <mergeCell ref="S1:X1"/>
    <mergeCell ref="Y1:Y2"/>
    <mergeCell ref="Z1:Z2"/>
    <mergeCell ref="AA1:AA2"/>
    <mergeCell ref="A1:B2"/>
    <mergeCell ref="C1:C2"/>
    <mergeCell ref="D1:D2"/>
    <mergeCell ref="E1:J1"/>
    <mergeCell ref="K1:K2"/>
    <mergeCell ref="L1:Q1"/>
    <mergeCell ref="R1:R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26"/>
  <sheetViews>
    <sheetView workbookViewId="0"/>
  </sheetViews>
  <sheetFormatPr baseColWidth="10" defaultColWidth="14.44140625" defaultRowHeight="15.75" customHeight="1"/>
  <cols>
    <col min="1" max="1" width="5.44140625" customWidth="1"/>
    <col min="3" max="3" width="26.44140625" hidden="1" customWidth="1"/>
    <col min="4" max="4" width="21.33203125" hidden="1" customWidth="1"/>
    <col min="5" max="5" width="46.109375" customWidth="1"/>
    <col min="6" max="6" width="29.5546875" customWidth="1"/>
    <col min="7" max="7" width="28.5546875" customWidth="1"/>
    <col min="8" max="8" width="28.88671875" customWidth="1"/>
    <col min="9" max="9" width="18.88671875" customWidth="1"/>
    <col min="13" max="13" width="29" customWidth="1"/>
    <col min="14" max="14" width="28.6640625" customWidth="1"/>
    <col min="15" max="15" width="22.88671875" customWidth="1"/>
    <col min="16" max="16" width="20" customWidth="1"/>
    <col min="17" max="17" width="21.44140625" customWidth="1"/>
    <col min="18" max="19" width="22.88671875" customWidth="1"/>
  </cols>
  <sheetData>
    <row r="1" spans="1:22" ht="13.2">
      <c r="A1" s="26"/>
      <c r="B1" s="26"/>
      <c r="C1" s="26"/>
      <c r="D1" s="26"/>
      <c r="E1" s="323" t="s">
        <v>137</v>
      </c>
      <c r="F1" s="324"/>
      <c r="G1" s="324"/>
      <c r="H1" s="324"/>
      <c r="I1" s="324"/>
      <c r="J1" s="325" t="s">
        <v>138</v>
      </c>
      <c r="K1" s="324"/>
      <c r="L1" s="324"/>
      <c r="M1" s="326" t="s">
        <v>139</v>
      </c>
      <c r="N1" s="324"/>
      <c r="O1" s="324"/>
      <c r="P1" s="327" t="s">
        <v>140</v>
      </c>
      <c r="Q1" s="324"/>
      <c r="R1" s="27"/>
      <c r="S1" s="328" t="s">
        <v>141</v>
      </c>
      <c r="T1" s="329" t="s">
        <v>142</v>
      </c>
      <c r="U1" s="330" t="s">
        <v>143</v>
      </c>
      <c r="V1" s="28"/>
    </row>
    <row r="2" spans="1:22" ht="178.5" customHeight="1">
      <c r="A2" s="26"/>
      <c r="B2" s="26"/>
      <c r="C2" s="26"/>
      <c r="D2" s="26"/>
      <c r="E2" s="29" t="s">
        <v>144</v>
      </c>
      <c r="F2" s="29" t="s">
        <v>145</v>
      </c>
      <c r="G2" s="29" t="s">
        <v>146</v>
      </c>
      <c r="H2" s="29" t="s">
        <v>147</v>
      </c>
      <c r="I2" s="30" t="s">
        <v>148</v>
      </c>
      <c r="J2" s="31" t="s">
        <v>149</v>
      </c>
      <c r="K2" s="31" t="s">
        <v>150</v>
      </c>
      <c r="L2" s="31" t="s">
        <v>151</v>
      </c>
      <c r="M2" s="32" t="s">
        <v>152</v>
      </c>
      <c r="N2" s="32" t="s">
        <v>153</v>
      </c>
      <c r="O2" s="33" t="s">
        <v>154</v>
      </c>
      <c r="P2" s="34" t="s">
        <v>155</v>
      </c>
      <c r="Q2" s="34" t="s">
        <v>156</v>
      </c>
      <c r="R2" s="35" t="s">
        <v>157</v>
      </c>
      <c r="S2" s="324"/>
      <c r="T2" s="324"/>
      <c r="U2" s="324"/>
      <c r="V2" s="36" t="s">
        <v>158</v>
      </c>
    </row>
    <row r="3" spans="1:22" ht="13.2">
      <c r="A3" s="37" t="s">
        <v>46</v>
      </c>
      <c r="B3" s="37" t="s">
        <v>47</v>
      </c>
      <c r="C3" s="37" t="s">
        <v>48</v>
      </c>
      <c r="D3" s="37" t="s">
        <v>49</v>
      </c>
      <c r="E3" s="38">
        <v>0.02</v>
      </c>
      <c r="F3" s="38">
        <v>0.02</v>
      </c>
      <c r="G3" s="38">
        <v>0.02</v>
      </c>
      <c r="H3" s="38">
        <v>0.02</v>
      </c>
      <c r="I3" s="38">
        <v>0.02</v>
      </c>
      <c r="J3" s="38">
        <v>0.04</v>
      </c>
      <c r="K3" s="38">
        <v>0.04</v>
      </c>
      <c r="L3" s="38">
        <v>0.02</v>
      </c>
      <c r="M3" s="38">
        <v>0.15</v>
      </c>
      <c r="N3" s="38">
        <v>0.15</v>
      </c>
      <c r="O3" s="38">
        <v>0.1</v>
      </c>
      <c r="P3" s="38">
        <v>0.2</v>
      </c>
      <c r="Q3" s="38">
        <v>0.2</v>
      </c>
      <c r="R3" s="39">
        <v>0.1</v>
      </c>
      <c r="S3" s="40">
        <f>SUM(E3:R3)</f>
        <v>1.1000000000000001</v>
      </c>
      <c r="V3" s="41"/>
    </row>
    <row r="4" spans="1:22" ht="15.6">
      <c r="A4" s="42">
        <v>1</v>
      </c>
      <c r="B4" s="43" t="s">
        <v>54</v>
      </c>
      <c r="C4" s="43" t="s">
        <v>55</v>
      </c>
      <c r="D4" s="43" t="s">
        <v>56</v>
      </c>
      <c r="E4" s="44">
        <v>5</v>
      </c>
      <c r="F4" s="44">
        <v>0</v>
      </c>
      <c r="G4" s="44">
        <v>4</v>
      </c>
      <c r="H4" s="44">
        <v>0</v>
      </c>
      <c r="I4" s="44">
        <v>5</v>
      </c>
      <c r="J4" s="44">
        <v>0</v>
      </c>
      <c r="K4" s="44">
        <v>0</v>
      </c>
      <c r="L4" s="44">
        <v>0</v>
      </c>
      <c r="M4" s="44">
        <v>0</v>
      </c>
      <c r="N4" s="44">
        <v>0</v>
      </c>
      <c r="O4" s="44">
        <v>0</v>
      </c>
      <c r="P4" s="44">
        <v>3</v>
      </c>
      <c r="Q4" s="44">
        <v>1</v>
      </c>
      <c r="R4" s="45">
        <v>0</v>
      </c>
      <c r="S4" s="46">
        <f t="shared" ref="S4:S26" si="0">0.1*(SUM(R4,O4))+0.02*(SUM(E4,F4,G4,H4,I4,L4))+0.04*(SUM(K4,J4))+0.15*(SUM(M4,N4))+0.2*(SUM(P4,Q4))</f>
        <v>1.08</v>
      </c>
      <c r="T4" s="47">
        <v>0.8</v>
      </c>
      <c r="U4" s="48">
        <f t="shared" ref="U4:U26" si="1">S4*T4</f>
        <v>0.8640000000000001</v>
      </c>
      <c r="V4" s="41"/>
    </row>
    <row r="5" spans="1:22" ht="15.6">
      <c r="A5" s="42">
        <v>2</v>
      </c>
      <c r="B5" s="43" t="s">
        <v>57</v>
      </c>
      <c r="C5" s="43" t="s">
        <v>58</v>
      </c>
      <c r="D5" s="43" t="s">
        <v>59</v>
      </c>
      <c r="E5" s="44">
        <v>5</v>
      </c>
      <c r="F5" s="44">
        <v>5</v>
      </c>
      <c r="G5" s="44">
        <v>5</v>
      </c>
      <c r="H5" s="44">
        <v>5</v>
      </c>
      <c r="I5" s="44">
        <v>5</v>
      </c>
      <c r="J5" s="44">
        <v>5</v>
      </c>
      <c r="K5" s="44">
        <v>5</v>
      </c>
      <c r="L5" s="44">
        <v>5</v>
      </c>
      <c r="M5" s="44">
        <v>5</v>
      </c>
      <c r="N5" s="44">
        <v>5</v>
      </c>
      <c r="O5" s="44">
        <v>5</v>
      </c>
      <c r="P5" s="44">
        <v>5</v>
      </c>
      <c r="Q5" s="44">
        <v>5</v>
      </c>
      <c r="R5" s="45">
        <v>5</v>
      </c>
      <c r="S5" s="46">
        <f t="shared" si="0"/>
        <v>5.5</v>
      </c>
      <c r="T5" s="47">
        <v>1</v>
      </c>
      <c r="U5" s="48">
        <f t="shared" si="1"/>
        <v>5.5</v>
      </c>
      <c r="V5" s="41"/>
    </row>
    <row r="6" spans="1:22" ht="15.6">
      <c r="A6" s="42">
        <v>3</v>
      </c>
      <c r="B6" s="43" t="s">
        <v>60</v>
      </c>
      <c r="C6" s="43" t="s">
        <v>61</v>
      </c>
      <c r="D6" s="43" t="s">
        <v>62</v>
      </c>
      <c r="E6" s="44">
        <v>5</v>
      </c>
      <c r="F6" s="44">
        <v>5</v>
      </c>
      <c r="G6" s="44">
        <v>5</v>
      </c>
      <c r="H6" s="44">
        <v>5</v>
      </c>
      <c r="I6" s="44">
        <v>5</v>
      </c>
      <c r="J6" s="44">
        <v>5</v>
      </c>
      <c r="K6" s="44">
        <v>5</v>
      </c>
      <c r="L6" s="44">
        <v>5</v>
      </c>
      <c r="M6" s="44">
        <v>4</v>
      </c>
      <c r="N6" s="44">
        <v>5</v>
      </c>
      <c r="O6" s="44">
        <v>3</v>
      </c>
      <c r="P6" s="44">
        <v>4</v>
      </c>
      <c r="Q6" s="44">
        <v>5</v>
      </c>
      <c r="R6" s="45">
        <v>5</v>
      </c>
      <c r="S6" s="46">
        <f t="shared" si="0"/>
        <v>4.9499999999999993</v>
      </c>
      <c r="T6" s="47">
        <v>0.9</v>
      </c>
      <c r="U6" s="48">
        <f t="shared" si="1"/>
        <v>4.4549999999999992</v>
      </c>
      <c r="V6" s="41"/>
    </row>
    <row r="7" spans="1:22" ht="15.6">
      <c r="A7" s="42">
        <v>4</v>
      </c>
      <c r="B7" s="43" t="s">
        <v>63</v>
      </c>
      <c r="C7" s="43" t="s">
        <v>64</v>
      </c>
      <c r="D7" s="43" t="s">
        <v>65</v>
      </c>
      <c r="E7" s="44">
        <v>5</v>
      </c>
      <c r="F7" s="44">
        <v>4</v>
      </c>
      <c r="G7" s="44">
        <v>5</v>
      </c>
      <c r="H7" s="44">
        <v>5</v>
      </c>
      <c r="I7" s="44">
        <v>5</v>
      </c>
      <c r="J7" s="44">
        <v>5</v>
      </c>
      <c r="K7" s="44">
        <v>5</v>
      </c>
      <c r="L7" s="44">
        <v>0</v>
      </c>
      <c r="M7" s="44">
        <v>4.8</v>
      </c>
      <c r="N7" s="44">
        <v>5</v>
      </c>
      <c r="O7" s="44">
        <v>5</v>
      </c>
      <c r="P7" s="44">
        <v>4</v>
      </c>
      <c r="Q7" s="44">
        <v>4.2</v>
      </c>
      <c r="R7" s="45">
        <v>5</v>
      </c>
      <c r="S7" s="46">
        <f t="shared" si="0"/>
        <v>4.9899999999999993</v>
      </c>
      <c r="T7" s="47">
        <v>1</v>
      </c>
      <c r="U7" s="48">
        <f t="shared" si="1"/>
        <v>4.9899999999999993</v>
      </c>
      <c r="V7" s="41"/>
    </row>
    <row r="8" spans="1:22" ht="15.6">
      <c r="A8" s="42">
        <v>5</v>
      </c>
      <c r="B8" s="43" t="s">
        <v>66</v>
      </c>
      <c r="C8" s="43" t="s">
        <v>67</v>
      </c>
      <c r="D8" s="43" t="s">
        <v>68</v>
      </c>
      <c r="E8" s="44">
        <v>5</v>
      </c>
      <c r="F8" s="44">
        <v>5</v>
      </c>
      <c r="G8" s="44">
        <v>5</v>
      </c>
      <c r="H8" s="44">
        <v>5</v>
      </c>
      <c r="I8" s="44">
        <v>5</v>
      </c>
      <c r="J8" s="44">
        <v>5</v>
      </c>
      <c r="K8" s="44">
        <v>5</v>
      </c>
      <c r="L8" s="44">
        <v>5</v>
      </c>
      <c r="M8" s="44">
        <v>5</v>
      </c>
      <c r="N8" s="44">
        <v>5</v>
      </c>
      <c r="O8" s="44">
        <v>5</v>
      </c>
      <c r="P8" s="44">
        <v>5</v>
      </c>
      <c r="Q8" s="44">
        <v>5</v>
      </c>
      <c r="R8" s="45">
        <v>5</v>
      </c>
      <c r="S8" s="46">
        <f t="shared" si="0"/>
        <v>5.5</v>
      </c>
      <c r="T8" s="47">
        <v>1</v>
      </c>
      <c r="U8" s="48">
        <f t="shared" si="1"/>
        <v>5.5</v>
      </c>
      <c r="V8" s="41"/>
    </row>
    <row r="9" spans="1:22" ht="15.6">
      <c r="A9" s="42">
        <v>6</v>
      </c>
      <c r="B9" s="43" t="s">
        <v>69</v>
      </c>
      <c r="C9" s="43" t="s">
        <v>70</v>
      </c>
      <c r="D9" s="43" t="s">
        <v>71</v>
      </c>
      <c r="E9" s="44">
        <v>5</v>
      </c>
      <c r="F9" s="44">
        <v>2.5</v>
      </c>
      <c r="G9" s="44">
        <v>2</v>
      </c>
      <c r="H9" s="44">
        <v>1</v>
      </c>
      <c r="I9" s="44">
        <v>0</v>
      </c>
      <c r="J9" s="44">
        <v>5</v>
      </c>
      <c r="K9" s="44">
        <v>0</v>
      </c>
      <c r="L9" s="44">
        <v>0</v>
      </c>
      <c r="M9" s="44">
        <v>3.8</v>
      </c>
      <c r="N9" s="44">
        <v>5</v>
      </c>
      <c r="O9" s="44">
        <v>2</v>
      </c>
      <c r="P9" s="44">
        <v>3.8</v>
      </c>
      <c r="Q9" s="44">
        <v>5</v>
      </c>
      <c r="R9" s="45">
        <v>5</v>
      </c>
      <c r="S9" s="46">
        <f t="shared" si="0"/>
        <v>4.1900000000000004</v>
      </c>
      <c r="T9" s="47">
        <v>1</v>
      </c>
      <c r="U9" s="48">
        <f t="shared" si="1"/>
        <v>4.1900000000000004</v>
      </c>
      <c r="V9" s="41"/>
    </row>
    <row r="10" spans="1:22" ht="15.6">
      <c r="A10" s="42">
        <v>7</v>
      </c>
      <c r="B10" s="43" t="s">
        <v>28</v>
      </c>
      <c r="C10" s="43" t="s">
        <v>72</v>
      </c>
      <c r="D10" s="43" t="s">
        <v>73</v>
      </c>
      <c r="E10" s="44">
        <v>5</v>
      </c>
      <c r="F10" s="44">
        <v>0</v>
      </c>
      <c r="G10" s="44">
        <v>4</v>
      </c>
      <c r="H10" s="44">
        <v>0</v>
      </c>
      <c r="I10" s="44">
        <v>5</v>
      </c>
      <c r="J10" s="44">
        <v>5</v>
      </c>
      <c r="K10" s="44">
        <v>0</v>
      </c>
      <c r="L10" s="44">
        <v>0</v>
      </c>
      <c r="M10" s="44">
        <v>0</v>
      </c>
      <c r="N10" s="44">
        <v>0</v>
      </c>
      <c r="O10" s="44">
        <v>0</v>
      </c>
      <c r="P10" s="44">
        <v>3</v>
      </c>
      <c r="Q10" s="44">
        <v>1</v>
      </c>
      <c r="R10" s="45">
        <v>0</v>
      </c>
      <c r="S10" s="46">
        <f t="shared" si="0"/>
        <v>1.28</v>
      </c>
      <c r="T10" s="47">
        <v>0.95</v>
      </c>
      <c r="U10" s="48">
        <f t="shared" si="1"/>
        <v>1.216</v>
      </c>
      <c r="V10" s="41"/>
    </row>
    <row r="11" spans="1:22" ht="15.6">
      <c r="A11" s="42">
        <v>8</v>
      </c>
      <c r="B11" s="43" t="s">
        <v>74</v>
      </c>
      <c r="C11" s="43" t="s">
        <v>75</v>
      </c>
      <c r="D11" s="43" t="s">
        <v>76</v>
      </c>
      <c r="E11" s="49">
        <v>5</v>
      </c>
      <c r="F11" s="50">
        <v>2.5</v>
      </c>
      <c r="G11" s="50">
        <v>2</v>
      </c>
      <c r="H11" s="50">
        <v>1</v>
      </c>
      <c r="I11" s="50">
        <v>0</v>
      </c>
      <c r="J11" s="51">
        <v>5</v>
      </c>
      <c r="K11" s="51">
        <v>5</v>
      </c>
      <c r="L11" s="51">
        <v>4</v>
      </c>
      <c r="M11" s="50">
        <v>3.8</v>
      </c>
      <c r="N11" s="50">
        <v>5</v>
      </c>
      <c r="O11" s="50">
        <v>2</v>
      </c>
      <c r="P11" s="50">
        <v>3.8</v>
      </c>
      <c r="Q11" s="50">
        <v>5</v>
      </c>
      <c r="R11" s="52">
        <v>5</v>
      </c>
      <c r="S11" s="46">
        <f t="shared" si="0"/>
        <v>4.4700000000000006</v>
      </c>
      <c r="T11" s="47">
        <v>1</v>
      </c>
      <c r="U11" s="48">
        <f t="shared" si="1"/>
        <v>4.4700000000000006</v>
      </c>
      <c r="V11" s="41"/>
    </row>
    <row r="12" spans="1:22" ht="15.6">
      <c r="A12" s="42">
        <v>9</v>
      </c>
      <c r="B12" s="43" t="s">
        <v>77</v>
      </c>
      <c r="C12" s="43" t="s">
        <v>78</v>
      </c>
      <c r="D12" s="43" t="s">
        <v>79</v>
      </c>
      <c r="E12" s="44">
        <v>5</v>
      </c>
      <c r="F12" s="44">
        <v>0</v>
      </c>
      <c r="G12" s="44">
        <v>0</v>
      </c>
      <c r="H12" s="44">
        <v>0</v>
      </c>
      <c r="I12" s="44">
        <v>0</v>
      </c>
      <c r="J12" s="44">
        <v>0</v>
      </c>
      <c r="K12" s="44">
        <v>0</v>
      </c>
      <c r="L12" s="44">
        <v>0</v>
      </c>
      <c r="M12" s="44">
        <v>4.3</v>
      </c>
      <c r="N12" s="44">
        <v>4</v>
      </c>
      <c r="O12" s="44">
        <v>3</v>
      </c>
      <c r="P12" s="44">
        <v>5</v>
      </c>
      <c r="Q12" s="44">
        <v>1</v>
      </c>
      <c r="R12" s="45">
        <v>0</v>
      </c>
      <c r="S12" s="46">
        <f t="shared" si="0"/>
        <v>2.8450000000000002</v>
      </c>
      <c r="T12" s="47">
        <v>0.95</v>
      </c>
      <c r="U12" s="48">
        <f t="shared" si="1"/>
        <v>2.70275</v>
      </c>
      <c r="V12" s="41"/>
    </row>
    <row r="13" spans="1:22" ht="15.6">
      <c r="A13" s="42">
        <v>10</v>
      </c>
      <c r="B13" s="43" t="s">
        <v>80</v>
      </c>
      <c r="C13" s="43" t="s">
        <v>81</v>
      </c>
      <c r="D13" s="43" t="s">
        <v>82</v>
      </c>
      <c r="E13" s="44">
        <v>5</v>
      </c>
      <c r="F13" s="44">
        <v>4</v>
      </c>
      <c r="G13" s="44">
        <v>5</v>
      </c>
      <c r="H13" s="44">
        <v>5</v>
      </c>
      <c r="I13" s="44">
        <v>5</v>
      </c>
      <c r="J13" s="44">
        <v>5</v>
      </c>
      <c r="K13" s="44">
        <v>5</v>
      </c>
      <c r="L13" s="44">
        <v>0</v>
      </c>
      <c r="M13" s="44">
        <v>4.8</v>
      </c>
      <c r="N13" s="44">
        <v>5</v>
      </c>
      <c r="O13" s="44">
        <v>5</v>
      </c>
      <c r="P13" s="44">
        <v>4</v>
      </c>
      <c r="Q13" s="44">
        <v>4.2</v>
      </c>
      <c r="R13" s="45">
        <v>5</v>
      </c>
      <c r="S13" s="46">
        <f t="shared" si="0"/>
        <v>4.9899999999999993</v>
      </c>
      <c r="T13" s="47">
        <v>1</v>
      </c>
      <c r="U13" s="48">
        <f t="shared" si="1"/>
        <v>4.9899999999999993</v>
      </c>
      <c r="V13" s="41"/>
    </row>
    <row r="14" spans="1:22" ht="15.6">
      <c r="A14" s="42">
        <v>11</v>
      </c>
      <c r="B14" s="43" t="s">
        <v>83</v>
      </c>
      <c r="C14" s="43" t="s">
        <v>84</v>
      </c>
      <c r="D14" s="43" t="s">
        <v>85</v>
      </c>
      <c r="E14" s="44">
        <v>5</v>
      </c>
      <c r="F14" s="44">
        <v>5</v>
      </c>
      <c r="G14" s="44">
        <v>2</v>
      </c>
      <c r="H14" s="44">
        <v>4</v>
      </c>
      <c r="I14" s="44">
        <v>5</v>
      </c>
      <c r="J14" s="44">
        <v>5</v>
      </c>
      <c r="K14" s="44">
        <v>5</v>
      </c>
      <c r="L14" s="44">
        <v>1</v>
      </c>
      <c r="M14" s="44">
        <v>5</v>
      </c>
      <c r="N14" s="44">
        <v>5</v>
      </c>
      <c r="O14" s="44">
        <v>3</v>
      </c>
      <c r="P14" s="44">
        <v>5</v>
      </c>
      <c r="Q14" s="44">
        <v>5</v>
      </c>
      <c r="R14" s="45">
        <v>5</v>
      </c>
      <c r="S14" s="46">
        <f t="shared" si="0"/>
        <v>5.1400000000000006</v>
      </c>
      <c r="T14" s="47">
        <v>1</v>
      </c>
      <c r="U14" s="48">
        <f t="shared" si="1"/>
        <v>5.1400000000000006</v>
      </c>
      <c r="V14" s="41"/>
    </row>
    <row r="15" spans="1:22" ht="15.6">
      <c r="A15" s="42">
        <v>12</v>
      </c>
      <c r="B15" s="43" t="s">
        <v>86</v>
      </c>
      <c r="C15" s="43" t="s">
        <v>87</v>
      </c>
      <c r="D15" s="43" t="s">
        <v>88</v>
      </c>
      <c r="E15" s="44">
        <v>5</v>
      </c>
      <c r="F15" s="44">
        <v>2.5</v>
      </c>
      <c r="G15" s="44">
        <v>2</v>
      </c>
      <c r="H15" s="44">
        <v>1</v>
      </c>
      <c r="I15" s="44">
        <v>0</v>
      </c>
      <c r="J15" s="44">
        <v>5</v>
      </c>
      <c r="K15" s="44">
        <v>0</v>
      </c>
      <c r="L15" s="44">
        <v>0</v>
      </c>
      <c r="M15" s="44">
        <v>3.8</v>
      </c>
      <c r="N15" s="44">
        <v>5</v>
      </c>
      <c r="O15" s="44">
        <v>2</v>
      </c>
      <c r="P15" s="44">
        <v>3.8</v>
      </c>
      <c r="Q15" s="44">
        <v>5</v>
      </c>
      <c r="R15" s="45">
        <v>5</v>
      </c>
      <c r="S15" s="46">
        <f t="shared" si="0"/>
        <v>4.1900000000000004</v>
      </c>
      <c r="T15" s="47">
        <v>0.85</v>
      </c>
      <c r="U15" s="48">
        <f t="shared" si="1"/>
        <v>3.5615000000000001</v>
      </c>
      <c r="V15" s="41"/>
    </row>
    <row r="16" spans="1:22" ht="15.6">
      <c r="A16" s="42">
        <v>13</v>
      </c>
      <c r="B16" s="43" t="s">
        <v>89</v>
      </c>
      <c r="C16" s="43" t="s">
        <v>90</v>
      </c>
      <c r="D16" s="43" t="s">
        <v>91</v>
      </c>
      <c r="E16" s="44">
        <v>5</v>
      </c>
      <c r="F16" s="44">
        <v>5</v>
      </c>
      <c r="G16" s="44">
        <v>5</v>
      </c>
      <c r="H16" s="44">
        <v>5</v>
      </c>
      <c r="I16" s="44">
        <v>5</v>
      </c>
      <c r="J16" s="44">
        <v>5</v>
      </c>
      <c r="K16" s="44">
        <v>5</v>
      </c>
      <c r="L16" s="44">
        <v>5</v>
      </c>
      <c r="M16" s="44">
        <v>4</v>
      </c>
      <c r="N16" s="44">
        <v>5</v>
      </c>
      <c r="O16" s="44">
        <v>3</v>
      </c>
      <c r="P16" s="44">
        <v>4</v>
      </c>
      <c r="Q16" s="44">
        <v>5</v>
      </c>
      <c r="R16" s="45">
        <v>5</v>
      </c>
      <c r="S16" s="46">
        <f t="shared" si="0"/>
        <v>4.9499999999999993</v>
      </c>
      <c r="T16" s="47">
        <v>0.95</v>
      </c>
      <c r="U16" s="48">
        <f t="shared" si="1"/>
        <v>4.7024999999999988</v>
      </c>
      <c r="V16" s="41"/>
    </row>
    <row r="17" spans="1:22" ht="15.6">
      <c r="A17" s="42">
        <v>14</v>
      </c>
      <c r="B17" s="43" t="s">
        <v>92</v>
      </c>
      <c r="C17" s="43" t="s">
        <v>93</v>
      </c>
      <c r="D17" s="43" t="s">
        <v>94</v>
      </c>
      <c r="E17" s="44"/>
      <c r="F17" s="44"/>
      <c r="G17" s="44"/>
      <c r="H17" s="44"/>
      <c r="I17" s="44"/>
      <c r="J17" s="44"/>
      <c r="K17" s="44"/>
      <c r="L17" s="44"/>
      <c r="M17" s="44"/>
      <c r="N17" s="44"/>
      <c r="O17" s="44"/>
      <c r="P17" s="44"/>
      <c r="Q17" s="44"/>
      <c r="R17" s="46"/>
      <c r="S17" s="46">
        <f t="shared" si="0"/>
        <v>0</v>
      </c>
      <c r="T17" s="47">
        <v>0</v>
      </c>
      <c r="U17" s="48">
        <f t="shared" si="1"/>
        <v>0</v>
      </c>
      <c r="V17" s="41"/>
    </row>
    <row r="18" spans="1:22" ht="15.6">
      <c r="A18" s="42">
        <v>15</v>
      </c>
      <c r="B18" s="43" t="s">
        <v>95</v>
      </c>
      <c r="C18" s="43" t="s">
        <v>96</v>
      </c>
      <c r="D18" s="43" t="s">
        <v>97</v>
      </c>
      <c r="E18" s="44">
        <v>5</v>
      </c>
      <c r="F18" s="44">
        <v>5</v>
      </c>
      <c r="G18" s="44">
        <v>5</v>
      </c>
      <c r="H18" s="44">
        <v>5</v>
      </c>
      <c r="I18" s="44">
        <v>5</v>
      </c>
      <c r="J18" s="44">
        <v>5</v>
      </c>
      <c r="K18" s="44">
        <v>5</v>
      </c>
      <c r="L18" s="44">
        <v>5</v>
      </c>
      <c r="M18" s="44">
        <v>4</v>
      </c>
      <c r="N18" s="44">
        <v>5</v>
      </c>
      <c r="O18" s="44">
        <v>3</v>
      </c>
      <c r="P18" s="44">
        <v>4</v>
      </c>
      <c r="Q18" s="44">
        <v>5</v>
      </c>
      <c r="R18" s="45">
        <v>5</v>
      </c>
      <c r="S18" s="46">
        <f t="shared" si="0"/>
        <v>4.9499999999999993</v>
      </c>
      <c r="T18" s="47">
        <v>0.95</v>
      </c>
      <c r="U18" s="48">
        <f t="shared" si="1"/>
        <v>4.7024999999999988</v>
      </c>
      <c r="V18" s="41"/>
    </row>
    <row r="19" spans="1:22" ht="15.6">
      <c r="A19" s="42">
        <v>16</v>
      </c>
      <c r="B19" s="43" t="s">
        <v>98</v>
      </c>
      <c r="C19" s="43" t="s">
        <v>99</v>
      </c>
      <c r="D19" s="43" t="s">
        <v>100</v>
      </c>
      <c r="E19" s="49">
        <v>5</v>
      </c>
      <c r="F19" s="50">
        <v>2.5</v>
      </c>
      <c r="G19" s="50">
        <v>2</v>
      </c>
      <c r="H19" s="50">
        <v>1</v>
      </c>
      <c r="I19" s="50">
        <v>0</v>
      </c>
      <c r="J19" s="53">
        <v>5</v>
      </c>
      <c r="K19" s="53">
        <v>2.5</v>
      </c>
      <c r="L19" s="53">
        <v>0</v>
      </c>
      <c r="M19" s="50">
        <v>3.8</v>
      </c>
      <c r="N19" s="50">
        <v>5</v>
      </c>
      <c r="O19" s="50">
        <v>2</v>
      </c>
      <c r="P19" s="50">
        <v>3.8</v>
      </c>
      <c r="Q19" s="50">
        <v>5</v>
      </c>
      <c r="R19" s="52">
        <v>5</v>
      </c>
      <c r="S19" s="46">
        <f t="shared" si="0"/>
        <v>4.2900000000000009</v>
      </c>
      <c r="T19" s="47">
        <v>1</v>
      </c>
      <c r="U19" s="48">
        <f t="shared" si="1"/>
        <v>4.2900000000000009</v>
      </c>
      <c r="V19" s="41"/>
    </row>
    <row r="20" spans="1:22" ht="15.6">
      <c r="A20" s="42">
        <v>17</v>
      </c>
      <c r="B20" s="43" t="s">
        <v>101</v>
      </c>
      <c r="C20" s="43" t="s">
        <v>102</v>
      </c>
      <c r="D20" s="43" t="s">
        <v>103</v>
      </c>
      <c r="E20" s="44">
        <v>5</v>
      </c>
      <c r="F20" s="44">
        <v>5</v>
      </c>
      <c r="G20" s="44">
        <v>5</v>
      </c>
      <c r="H20" s="44">
        <v>5</v>
      </c>
      <c r="I20" s="44">
        <v>5</v>
      </c>
      <c r="J20" s="44">
        <v>5</v>
      </c>
      <c r="K20" s="44">
        <v>5</v>
      </c>
      <c r="L20" s="44">
        <v>5</v>
      </c>
      <c r="M20" s="44">
        <v>5</v>
      </c>
      <c r="N20" s="44">
        <v>5</v>
      </c>
      <c r="O20" s="44">
        <v>5</v>
      </c>
      <c r="P20" s="44">
        <v>5</v>
      </c>
      <c r="Q20" s="44">
        <v>5</v>
      </c>
      <c r="R20" s="45">
        <v>5</v>
      </c>
      <c r="S20" s="46">
        <f t="shared" si="0"/>
        <v>5.5</v>
      </c>
      <c r="T20" s="47">
        <v>1</v>
      </c>
      <c r="U20" s="48">
        <f t="shared" si="1"/>
        <v>5.5</v>
      </c>
      <c r="V20" s="41"/>
    </row>
    <row r="21" spans="1:22" ht="15.6">
      <c r="A21" s="42">
        <v>18</v>
      </c>
      <c r="B21" s="43" t="s">
        <v>104</v>
      </c>
      <c r="C21" s="43" t="s">
        <v>105</v>
      </c>
      <c r="D21" s="43" t="s">
        <v>106</v>
      </c>
      <c r="E21" s="44">
        <v>5</v>
      </c>
      <c r="F21" s="44">
        <v>4</v>
      </c>
      <c r="G21" s="44">
        <v>5</v>
      </c>
      <c r="H21" s="44">
        <v>5</v>
      </c>
      <c r="I21" s="44">
        <v>5</v>
      </c>
      <c r="J21" s="44">
        <v>5</v>
      </c>
      <c r="K21" s="44">
        <v>5</v>
      </c>
      <c r="L21" s="44">
        <v>0</v>
      </c>
      <c r="M21" s="44">
        <v>4.8</v>
      </c>
      <c r="N21" s="44">
        <v>5</v>
      </c>
      <c r="O21" s="44">
        <v>5</v>
      </c>
      <c r="P21" s="44">
        <v>4</v>
      </c>
      <c r="Q21" s="44">
        <v>4.2</v>
      </c>
      <c r="R21" s="45">
        <v>5</v>
      </c>
      <c r="S21" s="46">
        <f t="shared" si="0"/>
        <v>4.9899999999999993</v>
      </c>
      <c r="T21" s="47">
        <v>1</v>
      </c>
      <c r="U21" s="48">
        <f t="shared" si="1"/>
        <v>4.9899999999999993</v>
      </c>
      <c r="V21" s="41"/>
    </row>
    <row r="22" spans="1:22" ht="15.6">
      <c r="A22" s="42">
        <v>19</v>
      </c>
      <c r="B22" s="43" t="s">
        <v>107</v>
      </c>
      <c r="C22" s="43" t="s">
        <v>108</v>
      </c>
      <c r="D22" s="43" t="s">
        <v>109</v>
      </c>
      <c r="E22" s="44">
        <v>5</v>
      </c>
      <c r="F22" s="44">
        <v>5</v>
      </c>
      <c r="G22" s="44">
        <v>2</v>
      </c>
      <c r="H22" s="44">
        <v>4</v>
      </c>
      <c r="I22" s="44">
        <v>5</v>
      </c>
      <c r="J22" s="44">
        <v>5</v>
      </c>
      <c r="K22" s="44">
        <v>0</v>
      </c>
      <c r="L22" s="44">
        <v>0</v>
      </c>
      <c r="M22" s="44">
        <v>5</v>
      </c>
      <c r="N22" s="44">
        <v>5</v>
      </c>
      <c r="O22" s="44">
        <v>3</v>
      </c>
      <c r="P22" s="44">
        <v>5</v>
      </c>
      <c r="Q22" s="44">
        <v>5</v>
      </c>
      <c r="R22" s="45">
        <v>5</v>
      </c>
      <c r="S22" s="46">
        <f t="shared" si="0"/>
        <v>4.92</v>
      </c>
      <c r="T22" s="47">
        <v>0.95</v>
      </c>
      <c r="U22" s="48">
        <f t="shared" si="1"/>
        <v>4.6739999999999995</v>
      </c>
      <c r="V22" s="41"/>
    </row>
    <row r="23" spans="1:22" ht="15.6">
      <c r="A23" s="42">
        <v>20</v>
      </c>
      <c r="B23" s="43" t="s">
        <v>110</v>
      </c>
      <c r="C23" s="43" t="s">
        <v>111</v>
      </c>
      <c r="D23" s="43" t="s">
        <v>112</v>
      </c>
      <c r="E23" s="44">
        <v>5</v>
      </c>
      <c r="F23" s="44">
        <v>0</v>
      </c>
      <c r="G23" s="44">
        <v>4</v>
      </c>
      <c r="H23" s="44">
        <v>0</v>
      </c>
      <c r="I23" s="44">
        <v>5</v>
      </c>
      <c r="J23" s="44">
        <v>0</v>
      </c>
      <c r="K23" s="44">
        <v>0</v>
      </c>
      <c r="L23" s="44">
        <v>0</v>
      </c>
      <c r="M23" s="44">
        <v>0</v>
      </c>
      <c r="N23" s="44">
        <v>0</v>
      </c>
      <c r="O23" s="44">
        <v>0</v>
      </c>
      <c r="P23" s="44">
        <v>3</v>
      </c>
      <c r="Q23" s="44">
        <v>1</v>
      </c>
      <c r="R23" s="45">
        <v>0</v>
      </c>
      <c r="S23" s="46">
        <f t="shared" si="0"/>
        <v>1.08</v>
      </c>
      <c r="T23" s="47">
        <v>0.9</v>
      </c>
      <c r="U23" s="48">
        <f t="shared" si="1"/>
        <v>0.97200000000000009</v>
      </c>
      <c r="V23" s="41"/>
    </row>
    <row r="24" spans="1:22" ht="15.6">
      <c r="A24" s="42">
        <v>21</v>
      </c>
      <c r="B24" s="43" t="s">
        <v>113</v>
      </c>
      <c r="C24" s="43" t="s">
        <v>114</v>
      </c>
      <c r="D24" s="43" t="s">
        <v>103</v>
      </c>
      <c r="E24" s="44">
        <v>5</v>
      </c>
      <c r="F24" s="44">
        <v>5</v>
      </c>
      <c r="G24" s="44">
        <v>2</v>
      </c>
      <c r="H24" s="44">
        <v>4</v>
      </c>
      <c r="I24" s="44">
        <v>5</v>
      </c>
      <c r="J24" s="44">
        <v>5</v>
      </c>
      <c r="K24" s="44">
        <v>5</v>
      </c>
      <c r="L24" s="44">
        <v>5</v>
      </c>
      <c r="M24" s="44">
        <v>5</v>
      </c>
      <c r="N24" s="44">
        <v>5</v>
      </c>
      <c r="O24" s="44">
        <v>3</v>
      </c>
      <c r="P24" s="44">
        <v>5</v>
      </c>
      <c r="Q24" s="44">
        <v>5</v>
      </c>
      <c r="R24" s="45">
        <v>5</v>
      </c>
      <c r="S24" s="46">
        <f t="shared" si="0"/>
        <v>5.2200000000000006</v>
      </c>
      <c r="T24" s="47">
        <v>1</v>
      </c>
      <c r="U24" s="48">
        <f t="shared" si="1"/>
        <v>5.2200000000000006</v>
      </c>
      <c r="V24" s="41"/>
    </row>
    <row r="25" spans="1:22" ht="15.6">
      <c r="A25" s="42">
        <v>22</v>
      </c>
      <c r="B25" s="43" t="s">
        <v>115</v>
      </c>
      <c r="C25" s="43" t="s">
        <v>116</v>
      </c>
      <c r="D25" s="43" t="s">
        <v>117</v>
      </c>
      <c r="E25" s="54"/>
      <c r="F25" s="54"/>
      <c r="G25" s="54"/>
      <c r="H25" s="54"/>
      <c r="I25" s="54"/>
      <c r="J25" s="54"/>
      <c r="K25" s="54"/>
      <c r="L25" s="54"/>
      <c r="M25" s="54"/>
      <c r="N25" s="54"/>
      <c r="O25" s="54"/>
      <c r="P25" s="54"/>
      <c r="Q25" s="54"/>
      <c r="R25" s="46"/>
      <c r="S25" s="46">
        <f t="shared" si="0"/>
        <v>0</v>
      </c>
      <c r="T25" s="47">
        <v>0</v>
      </c>
      <c r="U25" s="48">
        <f t="shared" si="1"/>
        <v>0</v>
      </c>
      <c r="V25" s="41"/>
    </row>
    <row r="26" spans="1:22" ht="15.6">
      <c r="A26" s="42">
        <v>23</v>
      </c>
      <c r="B26" s="43" t="s">
        <v>118</v>
      </c>
      <c r="C26" s="43" t="s">
        <v>119</v>
      </c>
      <c r="D26" s="43" t="s">
        <v>120</v>
      </c>
      <c r="E26" s="44">
        <v>5</v>
      </c>
      <c r="F26" s="44">
        <v>5</v>
      </c>
      <c r="G26" s="44">
        <v>2</v>
      </c>
      <c r="H26" s="44">
        <v>4</v>
      </c>
      <c r="I26" s="44">
        <v>5</v>
      </c>
      <c r="J26" s="44">
        <v>5</v>
      </c>
      <c r="K26" s="44">
        <v>5</v>
      </c>
      <c r="L26" s="44">
        <v>5</v>
      </c>
      <c r="M26" s="44">
        <v>5</v>
      </c>
      <c r="N26" s="44">
        <v>5</v>
      </c>
      <c r="O26" s="44">
        <v>3</v>
      </c>
      <c r="P26" s="44">
        <v>5</v>
      </c>
      <c r="Q26" s="44">
        <v>5</v>
      </c>
      <c r="R26" s="45">
        <v>5</v>
      </c>
      <c r="S26" s="46">
        <f t="shared" si="0"/>
        <v>5.2200000000000006</v>
      </c>
      <c r="T26" s="47">
        <v>1</v>
      </c>
      <c r="U26" s="48">
        <f t="shared" si="1"/>
        <v>5.2200000000000006</v>
      </c>
      <c r="V26" s="41"/>
    </row>
  </sheetData>
  <mergeCells count="7">
    <mergeCell ref="T1:T2"/>
    <mergeCell ref="U1:U2"/>
    <mergeCell ref="E1:I1"/>
    <mergeCell ref="J1:L1"/>
    <mergeCell ref="M1:O1"/>
    <mergeCell ref="P1:Q1"/>
    <mergeCell ref="S1:S2"/>
  </mergeCell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outlinePr summaryBelow="0" summaryRight="0"/>
  </sheetPr>
  <dimension ref="A1:M23"/>
  <sheetViews>
    <sheetView workbookViewId="0"/>
  </sheetViews>
  <sheetFormatPr baseColWidth="10" defaultColWidth="14.44140625" defaultRowHeight="15.75" customHeight="1"/>
  <cols>
    <col min="1" max="1" width="6.5546875" customWidth="1"/>
    <col min="2" max="2" width="23.5546875" customWidth="1"/>
    <col min="3" max="3" width="57" customWidth="1"/>
    <col min="4" max="4" width="47.88671875" customWidth="1"/>
    <col min="5" max="5" width="50.109375" customWidth="1"/>
    <col min="6" max="6" width="46.33203125" customWidth="1"/>
    <col min="7" max="7" width="32.109375" customWidth="1"/>
  </cols>
  <sheetData>
    <row r="1" spans="1:13" ht="13.2">
      <c r="A1" s="26"/>
      <c r="B1" s="26"/>
      <c r="C1" s="26"/>
      <c r="D1" s="26"/>
      <c r="E1" s="26"/>
      <c r="F1" s="26"/>
      <c r="G1" s="26"/>
      <c r="H1" s="108"/>
      <c r="I1" s="108"/>
      <c r="J1" s="108"/>
      <c r="K1" s="108"/>
      <c r="L1" s="108"/>
      <c r="M1" s="108"/>
    </row>
    <row r="2" spans="1:13" ht="13.2">
      <c r="A2" s="26"/>
      <c r="B2" s="26" t="s">
        <v>286</v>
      </c>
      <c r="C2" s="26" t="s">
        <v>287</v>
      </c>
      <c r="D2" s="26" t="s">
        <v>288</v>
      </c>
      <c r="E2" s="26" t="s">
        <v>289</v>
      </c>
      <c r="F2" s="26" t="s">
        <v>290</v>
      </c>
      <c r="G2" s="26" t="s">
        <v>291</v>
      </c>
      <c r="H2" s="108"/>
      <c r="I2" s="108"/>
      <c r="J2" s="108"/>
      <c r="K2" s="108"/>
      <c r="L2" s="108"/>
      <c r="M2" s="108"/>
    </row>
    <row r="3" spans="1:13" ht="13.2">
      <c r="A3" s="26"/>
      <c r="B3" s="26" t="s">
        <v>292</v>
      </c>
      <c r="C3" s="26" t="s">
        <v>293</v>
      </c>
      <c r="D3" s="26" t="s">
        <v>294</v>
      </c>
      <c r="E3" s="26" t="s">
        <v>295</v>
      </c>
      <c r="F3" s="26" t="s">
        <v>296</v>
      </c>
      <c r="G3" s="26" t="s">
        <v>297</v>
      </c>
      <c r="H3" s="108"/>
      <c r="I3" s="108"/>
      <c r="J3" s="108"/>
      <c r="K3" s="108"/>
      <c r="L3" s="108"/>
      <c r="M3" s="108"/>
    </row>
    <row r="4" spans="1:13" ht="9" customHeight="1">
      <c r="A4" s="26"/>
      <c r="B4" s="26" t="s">
        <v>298</v>
      </c>
      <c r="C4" s="26"/>
      <c r="D4" s="26"/>
      <c r="E4" s="26"/>
      <c r="F4" s="26"/>
      <c r="G4" s="26"/>
      <c r="H4" s="108"/>
      <c r="I4" s="108"/>
      <c r="J4" s="108"/>
      <c r="K4" s="108"/>
      <c r="L4" s="108"/>
      <c r="M4" s="108"/>
    </row>
    <row r="5" spans="1:13" ht="39" customHeight="1">
      <c r="A5" s="381" t="s">
        <v>137</v>
      </c>
      <c r="B5" s="379" t="s">
        <v>641</v>
      </c>
      <c r="C5" s="346" t="s">
        <v>642</v>
      </c>
      <c r="D5" s="346" t="s">
        <v>643</v>
      </c>
      <c r="E5" s="346" t="s">
        <v>644</v>
      </c>
      <c r="F5" s="346" t="s">
        <v>645</v>
      </c>
      <c r="G5" s="346" t="s">
        <v>646</v>
      </c>
      <c r="H5" s="108"/>
      <c r="I5" s="108"/>
      <c r="J5" s="108"/>
      <c r="K5" s="108"/>
      <c r="L5" s="108"/>
      <c r="M5" s="108"/>
    </row>
    <row r="6" spans="1:13" ht="42.75" customHeight="1">
      <c r="A6" s="324"/>
      <c r="B6" s="324"/>
      <c r="C6" s="324"/>
      <c r="D6" s="324"/>
      <c r="E6" s="324"/>
      <c r="F6" s="324"/>
      <c r="G6" s="324"/>
      <c r="H6" s="108"/>
      <c r="I6" s="108"/>
      <c r="J6" s="108"/>
      <c r="K6" s="108"/>
      <c r="L6" s="108"/>
      <c r="M6" s="108"/>
    </row>
    <row r="7" spans="1:13" ht="42.75" customHeight="1">
      <c r="A7" s="324"/>
      <c r="B7" s="324"/>
      <c r="C7" s="324"/>
      <c r="D7" s="324"/>
      <c r="E7" s="324"/>
      <c r="F7" s="324"/>
      <c r="G7" s="324"/>
      <c r="H7" s="108"/>
      <c r="I7" s="108"/>
      <c r="J7" s="108"/>
      <c r="K7" s="108"/>
      <c r="L7" s="108"/>
      <c r="M7" s="108"/>
    </row>
    <row r="8" spans="1:13" ht="28.5" customHeight="1">
      <c r="A8" s="381" t="s">
        <v>647</v>
      </c>
      <c r="B8" s="379" t="s">
        <v>648</v>
      </c>
      <c r="C8" s="380" t="s">
        <v>149</v>
      </c>
      <c r="D8" s="380" t="s">
        <v>649</v>
      </c>
      <c r="E8" s="380" t="s">
        <v>650</v>
      </c>
      <c r="F8" s="380" t="s">
        <v>651</v>
      </c>
      <c r="G8" s="380" t="s">
        <v>652</v>
      </c>
      <c r="H8" s="108"/>
      <c r="I8" s="108"/>
      <c r="J8" s="108"/>
      <c r="K8" s="108"/>
      <c r="L8" s="108"/>
      <c r="M8" s="108"/>
    </row>
    <row r="9" spans="1:13" ht="31.5" customHeight="1">
      <c r="A9" s="324"/>
      <c r="B9" s="324"/>
      <c r="C9" s="324"/>
      <c r="D9" s="324"/>
      <c r="E9" s="324"/>
      <c r="F9" s="324"/>
      <c r="G9" s="324"/>
      <c r="H9" s="108"/>
      <c r="I9" s="108"/>
      <c r="J9" s="108"/>
      <c r="K9" s="108"/>
      <c r="L9" s="108"/>
      <c r="M9" s="108"/>
    </row>
    <row r="10" spans="1:13" ht="39" customHeight="1">
      <c r="A10" s="324"/>
      <c r="B10" s="379" t="s">
        <v>653</v>
      </c>
      <c r="C10" s="346" t="s">
        <v>150</v>
      </c>
      <c r="D10" s="346" t="s">
        <v>654</v>
      </c>
      <c r="E10" s="346" t="s">
        <v>655</v>
      </c>
      <c r="F10" s="346" t="s">
        <v>656</v>
      </c>
      <c r="G10" s="346" t="s">
        <v>657</v>
      </c>
      <c r="H10" s="108"/>
      <c r="I10" s="108"/>
      <c r="J10" s="108"/>
      <c r="K10" s="108"/>
      <c r="L10" s="108"/>
      <c r="M10" s="108"/>
    </row>
    <row r="11" spans="1:13" ht="33.75" customHeight="1">
      <c r="A11" s="324"/>
      <c r="B11" s="324"/>
      <c r="C11" s="324"/>
      <c r="D11" s="324"/>
      <c r="E11" s="324"/>
      <c r="F11" s="324"/>
      <c r="G11" s="324"/>
      <c r="H11" s="108"/>
      <c r="I11" s="108"/>
      <c r="J11" s="108"/>
      <c r="K11" s="108"/>
      <c r="L11" s="108"/>
      <c r="M11" s="108"/>
    </row>
    <row r="12" spans="1:13" ht="22.5" customHeight="1">
      <c r="A12" s="324"/>
      <c r="B12" s="379" t="s">
        <v>658</v>
      </c>
      <c r="C12" s="346" t="s">
        <v>151</v>
      </c>
      <c r="D12" s="346" t="s">
        <v>659</v>
      </c>
      <c r="E12" s="346" t="s">
        <v>660</v>
      </c>
      <c r="F12" s="346" t="s">
        <v>661</v>
      </c>
      <c r="G12" s="346" t="s">
        <v>662</v>
      </c>
      <c r="H12" s="108"/>
      <c r="I12" s="108"/>
      <c r="J12" s="108"/>
      <c r="K12" s="108"/>
      <c r="L12" s="108"/>
      <c r="M12" s="108"/>
    </row>
    <row r="13" spans="1:13" ht="26.25" customHeight="1">
      <c r="A13" s="324"/>
      <c r="B13" s="324"/>
      <c r="C13" s="324"/>
      <c r="D13" s="324"/>
      <c r="E13" s="324"/>
      <c r="F13" s="324"/>
      <c r="G13" s="324"/>
      <c r="H13" s="108"/>
      <c r="I13" s="108"/>
      <c r="J13" s="108"/>
      <c r="K13" s="108"/>
      <c r="L13" s="108"/>
      <c r="M13" s="108"/>
    </row>
    <row r="14" spans="1:13" ht="52.8">
      <c r="A14" s="381" t="s">
        <v>139</v>
      </c>
      <c r="B14" s="220" t="s">
        <v>663</v>
      </c>
      <c r="C14" s="221" t="s">
        <v>664</v>
      </c>
      <c r="D14" s="221" t="s">
        <v>665</v>
      </c>
      <c r="E14" s="221" t="s">
        <v>666</v>
      </c>
      <c r="F14" s="221" t="s">
        <v>667</v>
      </c>
      <c r="G14" s="221" t="s">
        <v>668</v>
      </c>
      <c r="H14" s="108"/>
      <c r="I14" s="108"/>
      <c r="J14" s="108"/>
      <c r="K14" s="108"/>
      <c r="L14" s="108"/>
      <c r="M14" s="108"/>
    </row>
    <row r="15" spans="1:13" ht="79.2">
      <c r="A15" s="324"/>
      <c r="B15" s="220" t="s">
        <v>669</v>
      </c>
      <c r="C15" s="221" t="s">
        <v>670</v>
      </c>
      <c r="D15" s="221" t="s">
        <v>671</v>
      </c>
      <c r="E15" s="221" t="s">
        <v>672</v>
      </c>
      <c r="F15" s="221" t="s">
        <v>673</v>
      </c>
      <c r="G15" s="221" t="s">
        <v>674</v>
      </c>
      <c r="H15" s="108"/>
      <c r="I15" s="108"/>
      <c r="J15" s="108"/>
      <c r="K15" s="108"/>
      <c r="L15" s="108"/>
      <c r="M15" s="108"/>
    </row>
    <row r="16" spans="1:13" ht="67.5" customHeight="1">
      <c r="A16" s="324"/>
      <c r="B16" s="295" t="s">
        <v>211</v>
      </c>
      <c r="C16" s="221" t="s">
        <v>154</v>
      </c>
      <c r="D16" s="221" t="s">
        <v>675</v>
      </c>
      <c r="E16" s="221" t="s">
        <v>676</v>
      </c>
      <c r="F16" s="221" t="s">
        <v>677</v>
      </c>
      <c r="G16" s="221" t="s">
        <v>678</v>
      </c>
      <c r="H16" s="108"/>
      <c r="I16" s="108"/>
      <c r="J16" s="108"/>
      <c r="K16" s="108"/>
      <c r="L16" s="108"/>
      <c r="M16" s="108"/>
    </row>
    <row r="17" spans="1:13" ht="60" customHeight="1">
      <c r="A17" s="381" t="s">
        <v>140</v>
      </c>
      <c r="B17" s="220" t="s">
        <v>679</v>
      </c>
      <c r="C17" s="221" t="s">
        <v>155</v>
      </c>
      <c r="D17" s="221" t="s">
        <v>680</v>
      </c>
      <c r="E17" s="221" t="s">
        <v>681</v>
      </c>
      <c r="F17" s="221" t="s">
        <v>682</v>
      </c>
      <c r="G17" s="221" t="s">
        <v>683</v>
      </c>
      <c r="H17" s="108"/>
      <c r="I17" s="108"/>
      <c r="J17" s="108"/>
      <c r="K17" s="108"/>
      <c r="L17" s="108"/>
      <c r="M17" s="108"/>
    </row>
    <row r="18" spans="1:13" ht="60" customHeight="1">
      <c r="A18" s="324"/>
      <c r="B18" s="220" t="s">
        <v>559</v>
      </c>
      <c r="C18" s="221" t="s">
        <v>684</v>
      </c>
      <c r="D18" s="221" t="s">
        <v>685</v>
      </c>
      <c r="E18" s="221" t="s">
        <v>686</v>
      </c>
      <c r="F18" s="221" t="s">
        <v>687</v>
      </c>
      <c r="G18" s="221" t="s">
        <v>688</v>
      </c>
      <c r="H18" s="108"/>
      <c r="I18" s="108"/>
      <c r="J18" s="108"/>
      <c r="K18" s="108"/>
      <c r="L18" s="108"/>
      <c r="M18" s="108"/>
    </row>
    <row r="19" spans="1:13" ht="60" customHeight="1">
      <c r="A19" s="324"/>
      <c r="B19" s="295" t="s">
        <v>689</v>
      </c>
      <c r="C19" s="221" t="s">
        <v>690</v>
      </c>
      <c r="D19" s="221" t="s">
        <v>691</v>
      </c>
      <c r="E19" s="221" t="s">
        <v>692</v>
      </c>
      <c r="F19" s="221" t="s">
        <v>693</v>
      </c>
      <c r="G19" s="221" t="s">
        <v>694</v>
      </c>
      <c r="H19" s="108"/>
      <c r="I19" s="108"/>
      <c r="J19" s="108"/>
      <c r="K19" s="108"/>
      <c r="L19" s="108"/>
      <c r="M19" s="108"/>
    </row>
    <row r="20" spans="1:13" ht="60" customHeight="1">
      <c r="A20" s="324"/>
      <c r="B20" s="220" t="s">
        <v>541</v>
      </c>
      <c r="C20" s="221" t="s">
        <v>542</v>
      </c>
      <c r="D20" s="221" t="s">
        <v>543</v>
      </c>
      <c r="E20" s="221" t="s">
        <v>544</v>
      </c>
      <c r="F20" s="221" t="s">
        <v>545</v>
      </c>
      <c r="G20" s="221" t="s">
        <v>546</v>
      </c>
      <c r="H20" s="108"/>
      <c r="I20" s="108"/>
      <c r="J20" s="108"/>
      <c r="K20" s="108"/>
      <c r="L20" s="108"/>
      <c r="M20" s="108"/>
    </row>
    <row r="21" spans="1:13" ht="60" customHeight="1">
      <c r="A21" s="324"/>
      <c r="B21" s="220" t="s">
        <v>547</v>
      </c>
      <c r="C21" s="296" t="s">
        <v>548</v>
      </c>
      <c r="D21" s="296" t="s">
        <v>549</v>
      </c>
      <c r="E21" s="296" t="s">
        <v>550</v>
      </c>
      <c r="F21" s="296" t="s">
        <v>551</v>
      </c>
      <c r="G21" s="221" t="s">
        <v>552</v>
      </c>
      <c r="H21" s="108"/>
      <c r="I21" s="108"/>
      <c r="J21" s="108"/>
      <c r="K21" s="108"/>
      <c r="L21" s="108"/>
      <c r="M21" s="108"/>
    </row>
    <row r="22" spans="1:13" ht="60" customHeight="1">
      <c r="A22" s="297"/>
      <c r="B22" s="174"/>
      <c r="C22" s="175"/>
      <c r="D22" s="175"/>
      <c r="E22" s="175"/>
      <c r="F22" s="175"/>
      <c r="G22" s="175"/>
      <c r="H22" s="108"/>
      <c r="I22" s="108"/>
      <c r="J22" s="108"/>
      <c r="K22" s="108"/>
      <c r="L22" s="108"/>
      <c r="M22" s="108"/>
    </row>
    <row r="23" spans="1:13" ht="60" customHeight="1">
      <c r="A23" s="297"/>
      <c r="B23" s="208"/>
      <c r="C23" s="175"/>
      <c r="D23" s="207"/>
      <c r="E23" s="207"/>
      <c r="F23" s="207"/>
      <c r="G23" s="298"/>
      <c r="H23" s="108"/>
      <c r="I23" s="108"/>
      <c r="J23" s="108"/>
      <c r="K23" s="108"/>
      <c r="L23" s="108"/>
      <c r="M23" s="108"/>
    </row>
  </sheetData>
  <mergeCells count="28">
    <mergeCell ref="E5:E7"/>
    <mergeCell ref="F5:F7"/>
    <mergeCell ref="G5:G7"/>
    <mergeCell ref="G8:G9"/>
    <mergeCell ref="A14:A16"/>
    <mergeCell ref="A17:A21"/>
    <mergeCell ref="A5:A7"/>
    <mergeCell ref="C5:C7"/>
    <mergeCell ref="D5:D7"/>
    <mergeCell ref="G10:G11"/>
    <mergeCell ref="E12:E13"/>
    <mergeCell ref="F12:F13"/>
    <mergeCell ref="G12:G13"/>
    <mergeCell ref="A8:A13"/>
    <mergeCell ref="B10:B11"/>
    <mergeCell ref="B12:B13"/>
    <mergeCell ref="C12:C13"/>
    <mergeCell ref="D12:D13"/>
    <mergeCell ref="E8:E9"/>
    <mergeCell ref="F8:F9"/>
    <mergeCell ref="E10:E11"/>
    <mergeCell ref="F10:F11"/>
    <mergeCell ref="B5:B7"/>
    <mergeCell ref="B8:B9"/>
    <mergeCell ref="C8:C9"/>
    <mergeCell ref="D8:D9"/>
    <mergeCell ref="C10:C11"/>
    <mergeCell ref="D10:D11"/>
  </mergeCells>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outlinePr summaryBelow="0" summaryRight="0"/>
  </sheetPr>
  <dimension ref="A1:AC29"/>
  <sheetViews>
    <sheetView workbookViewId="0">
      <pane xSplit="4" ySplit="3" topLeftCell="E4" activePane="bottomRight" state="frozen"/>
      <selection pane="topRight" activeCell="E1" sqref="E1"/>
      <selection pane="bottomLeft" activeCell="A4" sqref="A4"/>
      <selection pane="bottomRight" activeCell="E4" sqref="E4"/>
    </sheetView>
  </sheetViews>
  <sheetFormatPr baseColWidth="10" defaultColWidth="14.44140625" defaultRowHeight="15.75" customHeight="1"/>
  <cols>
    <col min="1" max="1" width="6.109375" customWidth="1"/>
    <col min="2" max="2" width="11.44140625" customWidth="1"/>
    <col min="3" max="3" width="25.6640625" customWidth="1"/>
    <col min="4" max="4" width="20.5546875" customWidth="1"/>
    <col min="6" max="6" width="26.109375" customWidth="1"/>
    <col min="8" max="8" width="33.44140625" customWidth="1"/>
    <col min="10" max="10" width="27.109375" customWidth="1"/>
    <col min="14" max="14" width="37.6640625" customWidth="1"/>
    <col min="16" max="16" width="39.33203125" customWidth="1"/>
    <col min="18" max="18" width="50.44140625" customWidth="1"/>
    <col min="20" max="20" width="25.5546875" customWidth="1"/>
    <col min="21" max="21" width="15.88671875" customWidth="1"/>
    <col min="22" max="22" width="19.109375" customWidth="1"/>
    <col min="23" max="25" width="15.88671875" customWidth="1"/>
    <col min="26" max="26" width="34.6640625" customWidth="1"/>
    <col min="27" max="27" width="15.44140625" customWidth="1"/>
    <col min="28" max="28" width="25.6640625" customWidth="1"/>
  </cols>
  <sheetData>
    <row r="1" spans="1:29" ht="15.75" customHeight="1">
      <c r="A1" s="165"/>
      <c r="E1" s="385" t="str">
        <f>Unidad2_Rúbrica!A5</f>
        <v>Método de la Ingeniería</v>
      </c>
      <c r="F1" s="324"/>
      <c r="G1" s="382" t="str">
        <f>Unidad2_Rúbrica!A8</f>
        <v>PSP 0</v>
      </c>
      <c r="H1" s="324"/>
      <c r="I1" s="324"/>
      <c r="J1" s="324"/>
      <c r="K1" s="324"/>
      <c r="L1" s="324"/>
      <c r="M1" s="386" t="str">
        <f>Unidad2_Rúbrica!A14</f>
        <v>Diseño</v>
      </c>
      <c r="N1" s="324"/>
      <c r="O1" s="324"/>
      <c r="P1" s="324"/>
      <c r="Q1" s="324"/>
      <c r="R1" s="324"/>
      <c r="S1" s="387" t="str">
        <f>Unidad2_Rúbrica!A17</f>
        <v>Implementación</v>
      </c>
      <c r="T1" s="324"/>
      <c r="U1" s="324"/>
      <c r="V1" s="324"/>
      <c r="W1" s="324"/>
      <c r="X1" s="324"/>
      <c r="Y1" s="324"/>
      <c r="Z1" s="324"/>
      <c r="AA1" s="299"/>
      <c r="AB1" s="299"/>
      <c r="AC1" s="388" t="s">
        <v>141</v>
      </c>
    </row>
    <row r="2" spans="1:29" ht="15.75" customHeight="1">
      <c r="A2" s="165"/>
      <c r="E2" s="389" t="str">
        <f>Unidad2_Rúbrica!B5</f>
        <v>Aplicación del Método de la Ingeniería para la solución del problema</v>
      </c>
      <c r="F2" s="324"/>
      <c r="G2" s="382" t="str">
        <f>Unidad2_Rúbrica!B8</f>
        <v>Medición del tiempo</v>
      </c>
      <c r="H2" s="324"/>
      <c r="I2" s="382" t="str">
        <f>Unidad2_Rúbrica!B10</f>
        <v>Registro de defectos</v>
      </c>
      <c r="J2" s="324"/>
      <c r="K2" s="382" t="str">
        <f>Unidad2_Rúbrica!B12</f>
        <v>Registro de comentarios</v>
      </c>
      <c r="L2" s="324"/>
      <c r="M2" s="383" t="str">
        <f>Unidad2_Rúbrica!B14</f>
        <v>Definición de Tipos Abstractos de Datos</v>
      </c>
      <c r="N2" s="324"/>
      <c r="O2" s="383" t="str">
        <f>Unidad2_Rúbrica!B15</f>
        <v>Diseño de diagramas de clase</v>
      </c>
      <c r="P2" s="324"/>
      <c r="Q2" s="383" t="str">
        <f>Unidad2_Rúbrica!B16</f>
        <v>Diseño de Casos de Pruebas Unitarias</v>
      </c>
      <c r="R2" s="324"/>
      <c r="S2" s="384" t="str">
        <f>Unidad2_Rúbrica!B17</f>
        <v>Estructuras de Datos</v>
      </c>
      <c r="T2" s="324"/>
      <c r="U2" s="384" t="str">
        <f>Unidad2_Rúbrica!B18</f>
        <v>Programa completo</v>
      </c>
      <c r="V2" s="324"/>
      <c r="W2" s="384" t="str">
        <f>Unidad2_Rúbrica!B19</f>
        <v>Implementación de las Pruebas Unitarias</v>
      </c>
      <c r="X2" s="324"/>
      <c r="Y2" s="384" t="str">
        <f>Unidad2_Rúbrica!B20</f>
        <v>Inglés en codificación</v>
      </c>
      <c r="Z2" s="324"/>
      <c r="AA2" s="384" t="str">
        <f>Unidad2_Rúbrica!B21</f>
        <v>Uso de un sistema de control de versiones</v>
      </c>
      <c r="AB2" s="324"/>
      <c r="AC2" s="324"/>
    </row>
    <row r="3" spans="1:29" ht="15.75" customHeight="1">
      <c r="A3" s="168" t="s">
        <v>46</v>
      </c>
      <c r="B3" s="37" t="s">
        <v>47</v>
      </c>
      <c r="C3" s="37" t="s">
        <v>48</v>
      </c>
      <c r="D3" s="37" t="s">
        <v>49</v>
      </c>
      <c r="E3" s="359">
        <v>0.15</v>
      </c>
      <c r="F3" s="324"/>
      <c r="G3" s="359">
        <v>0.04</v>
      </c>
      <c r="H3" s="324"/>
      <c r="I3" s="359">
        <v>0.03</v>
      </c>
      <c r="J3" s="324"/>
      <c r="K3" s="359">
        <v>0.03</v>
      </c>
      <c r="L3" s="324"/>
      <c r="M3" s="359">
        <v>0.15</v>
      </c>
      <c r="N3" s="324"/>
      <c r="O3" s="359">
        <v>0.15</v>
      </c>
      <c r="P3" s="324"/>
      <c r="Q3" s="359">
        <v>0.1</v>
      </c>
      <c r="R3" s="324"/>
      <c r="S3" s="359">
        <v>0.1</v>
      </c>
      <c r="T3" s="324"/>
      <c r="U3" s="359">
        <v>0.1</v>
      </c>
      <c r="V3" s="324"/>
      <c r="W3" s="359">
        <v>0.05</v>
      </c>
      <c r="X3" s="324"/>
      <c r="Y3" s="359">
        <v>0.05</v>
      </c>
      <c r="Z3" s="324"/>
      <c r="AA3" s="359">
        <v>0.05</v>
      </c>
      <c r="AB3" s="324"/>
      <c r="AC3" s="194">
        <f>SUM(E3:AB3)</f>
        <v>1</v>
      </c>
    </row>
    <row r="4" spans="1:29" ht="15.75" customHeight="1">
      <c r="A4" s="300">
        <v>1</v>
      </c>
      <c r="B4" s="261" t="s">
        <v>305</v>
      </c>
      <c r="C4" s="261" t="s">
        <v>306</v>
      </c>
      <c r="D4" s="261" t="s">
        <v>307</v>
      </c>
      <c r="E4" s="301">
        <v>3.3</v>
      </c>
      <c r="F4" s="302" t="str">
        <f>IF(E4="","",IF(OR(E4&gt;5,E4&lt;0),"CALIFICACIÓN NO VÁLIDA",IF(E4&gt;=4.5,Unidad2_Rúbrica!$C$5,IF(E4&gt;=3.8,Unidad2_Rúbrica!$D$5,IF(E4&gt;=3,Unidad2_Rúbrica!$E$5,IF(E4&gt;=1,Unidad2_Rúbrica!$F$5,Unidad2_Rúbrica!$G$5))))))</f>
        <v>Desarrolla al menos un 70% de las fases del Método de la Ingeniería para dar solución al problema. Al menos un 70% de los componentes desarrollados en cada fase es claro, conciso y correcto.</v>
      </c>
      <c r="G4" s="301">
        <v>5</v>
      </c>
      <c r="H4" s="302" t="str">
        <f>IF(G4="","",IF(OR(G4&gt;5,G4&lt;0),"CALIFICACIÓN NO VÁLIDA",IF(G4&gt;=4.5,Unidad2_Rúbrica!$C$8,IF(G4&gt;=3.8,Unidad2_Rúbrica!$D$8,IF(G4&gt;=3,Unidad2_Rúbrica!$E$8,IF(G4&gt;=1,Unidad2_Rúbrica!$F$8,Unidad2_Rúbrica!$G$8))))))</f>
        <v>Mide el tiempo de cada fase de desarrollo. Los tiempos reportados en cada una de las etapas son consistentes en cantidad (tiempo en minutos) con el trabajo mínimo inherente a la actividad.</v>
      </c>
      <c r="I4" s="301">
        <v>5</v>
      </c>
      <c r="J4" s="302" t="str">
        <f>IF(I4="","",IF(OR(I4&gt;5,I4&lt;0),"CALIFICACIÓN NO VÁLIDA",IF(I4&gt;=4.5,Unidad2_Rúbrica!$C$10,IF(I4&gt;=3.8,Unidad2_Rúbrica!$D$10,IF(I4&gt;=3,Unidad2_Rúbrica!$E$10,IF(I4&gt;=1,Unidad2_Rúbrica!$F$10,Unidad2_Rúbrica!$G$10))))))</f>
        <v>Registra los defectos y el tiempo de su reparación. La cantidad de defectos y el tiempo tomado para cada uno es consistente con el trabajo propio de la actividad.</v>
      </c>
      <c r="K4" s="301">
        <v>5</v>
      </c>
      <c r="L4" s="303" t="str">
        <f>IF(K4="","",IF(OR(K4&gt;5,K4&lt;0),"CALIFICACIÓN NO VÁLIDA",IF(K4&gt;=4.5,Unidad2_Rúbrica!$C$12,IF(K4&gt;=3.8,Unidad2_Rúbrica!$D$12,IF(K4&gt;=3,Unidad2_Rúbrica!$E$12,IF(K4&gt;=1,Unidad2_Rúbrica!$F$12,Unidad2_Rúbrica!$G$12))))))</f>
        <v>Registra comentarios que resumen las actividades realizadas en cada etapa.</v>
      </c>
      <c r="M4" s="301">
        <v>3.7</v>
      </c>
      <c r="N4" s="303" t="str">
        <f>IF(M4="","",IF(OR(M4&gt;5,M4&lt;0),"CALIFICACIÓN NO VÁLIDA",IF(M4&gt;=4.5,Unidad2_Rúbrica!$C$14,IF(M4&gt;=3.8,Unidad2_Rúbrica!$D$14,IF(M4&gt;=3,Unidad2_Rúbrica!$E$14,IF(M4&gt;=1,Unidad2_Rúbrica!$F$14,Unidad2_Rúbrica!$G$14))))))</f>
        <v>Define al menos el 70% de los TAD a utilizarse, incluyendo, al menos un 50% de sus componentes desarrollados de manera correcta.</v>
      </c>
      <c r="O4" s="301">
        <v>2</v>
      </c>
      <c r="P4" s="303" t="str">
        <f>IF(O4="","",IF(OR(O4&gt;5,O4&lt;0),"CALIFICACIÓN NO VÁLIDA",IF(O4&gt;=4.5,Unidad2_Rúbrica!$C$15,IF(O4&gt;=3.8,Unidad2_Rúbrica!$D$15,IF(O4&gt;=3,Unidad2_Rúbrica!$E$15,IF(O4&gt;=1,Unidad2_Rúbrica!$F$15,Unidad2_Rúbrica!$G$15))))))</f>
        <v>Se modela al menos el 50% de los conceptos y relaciones que dan solución al problema aunque se describa menos del 50% de los detalles de cada uno de ellos.</v>
      </c>
      <c r="Q4" s="301">
        <v>4</v>
      </c>
      <c r="R4" s="303" t="str">
        <f>IF(Q4="","",IF(OR(Q4&gt;5,Q4&lt;0),"CALIFICACIÓN NO VÁLIDA",IF(Q4&gt;=4.5,Unidad2_Rúbrica!$C$16,IF(Q4&gt;=3.8,Unidad2_Rúbrica!$D$16,IF(Q4&gt;=3,Unidad2_Rúbrica!$E$16,IF(Q4&gt;=1,Unidad2_Rúbrica!$F$16,Unidad2_Rúbrica!$G$16))))))</f>
        <v>Diseña para cada operación de cada una de las estructuras de datos utilizadas al menos dos casos de prueba para verificar su correcto funcionamiento (uno estándar, uno que pruebe casos límite y otro interesante) cumpliendo con el formato donde se especifica la clase, el método a probar, el escenario, las entradas y la salida esperada.</v>
      </c>
      <c r="S4" s="301">
        <v>5</v>
      </c>
      <c r="T4" s="303" t="str">
        <f>IF(S4="","",IF(OR(S4&gt;5,S4&lt;0),"CALIFICACIÓN NO VÁLIDA",IF(S4&gt;=4.5,Unidad2_Rúbrica!$C$17,IF(S4&gt;=3.8,Unidad2_Rúbrica!$D$17,IF(S4&gt;=3,Unidad2_Rúbrica!$E$17,IF(S4&gt;=1,Unidad2_Rúbrica!$F$17,Unidad2_Rúbrica!$G$17))))))</f>
        <v>Todas las estructuras de datos utilizadas funcionan correctamente. Incluyen pruebas unitarias automáticas, con casos interesantes para verificarlas.</v>
      </c>
      <c r="U4" s="129">
        <v>5</v>
      </c>
      <c r="V4" s="303" t="str">
        <f>IF(U4="","",IF(OR(U4&gt;5,U4&lt;0),"CALIFICACIÓN NO VÁLIDA",IF(U4&gt;=4.5,Unidad2_Rúbrica!$C$18,IF(U4&gt;=3.8,Unidad2_Rúbrica!$D$18,IF(U4&gt;=3,Unidad2_Rúbrica!$E$18,IF(U4&gt;=1,Unidad2_Rúbrica!$F$18,Unidad2_Rúbrica!$G$18))))))</f>
        <v>El programa ofrece una solución a todas las necesidades planteadas en el enunciado.</v>
      </c>
      <c r="W4" s="129">
        <v>3</v>
      </c>
      <c r="X4" s="303" t="str">
        <f>IF(W4="","",IF(OR(W4&gt;5,W4&lt;0),"CALIFICACIÓN NO VÁLIDA",IF(W4&gt;=4.5,Unidad2_Rúbrica!$C$19,IF(W4&gt;=3.8,Unidad2_Rúbrica!$D$19,IF(W4&gt;=3,Unidad2_Rúbrica!$E$19,IF(W4&gt;=1,Unidad2_Rúbrica!$F$19,Unidad2_Rúbrica!$G$19))))))</f>
        <v>Implementa los casos de prueba diseñados con algunos errores</v>
      </c>
      <c r="Y4" s="129">
        <v>5</v>
      </c>
      <c r="Z4" s="304" t="str">
        <f>IF(Y4="","",IF(OR(Y4&gt;5,Y4&lt;0),"CALIFICACIÓN NO VÁLIDA",IF(Y4&gt;=4.5,Unidad2_Rúbrica!$C$20,IF(Y4&gt;=3.8,Unidad2_Rúbrica!$D$20,IF(Y4&gt;=3,Unidad2_Rúbrica!$E$20,IF(Y4&gt;=1,Unidad2_Rúbrica!$F$20,Unidad2_Rúbrica!$G$20))))))</f>
        <v>Los identificadores y los comentarios en el código fuente están definidos en su totalidad en inglés</v>
      </c>
      <c r="AA4" s="129">
        <v>5</v>
      </c>
      <c r="AB4" s="304" t="str">
        <f>IF(AA4="","",IF(OR(AA4&gt;5,AA4&lt;0),"CALIFICACIÓN NO VÁLIDA",IF(AA4&gt;=4.5,Unidad2_Rúbrica!$C$21,IF(AA4&gt;=3.8,Unidad2_Rúbrica!$D$21,IF(AA4&gt;=3,Unidad2_Rúbrica!$E$21,IF(AA4&gt;=1,Unidad2_Rúbrica!$F$21,Unidad2_Rúbrica!$G$21))))))</f>
        <v>El proyecto ha sido desarrollado utilizando un sistema de control de versiones y se evidencia las continuas contribuciones (de todos los archivos del desarrollo -análisis, diseño, implementación y reporte del método de la ingeniería-) de los colaboradores (que deben ser todos los integrantes del grupo) desde el inicio del mismo hasta la fecha de entrega</v>
      </c>
      <c r="AC4" s="182">
        <f t="shared" ref="AC4:AC29" si="0">E$3*E4+G$3*G4+I$3*I4+K$3*K4+M$3*M4+O$3*O4+Q$3*Q4+S$3*S4+U$3*U4+W$3*W4+Y$3*Y4+AA$3*AA4</f>
        <v>3.9</v>
      </c>
    </row>
    <row r="5" spans="1:29" ht="15.75" customHeight="1">
      <c r="A5" s="300">
        <v>2</v>
      </c>
      <c r="B5" s="261" t="s">
        <v>308</v>
      </c>
      <c r="C5" s="261" t="s">
        <v>309</v>
      </c>
      <c r="D5" s="261" t="s">
        <v>310</v>
      </c>
      <c r="E5" s="178">
        <v>5</v>
      </c>
      <c r="F5" s="302" t="str">
        <f>IF(E5="","",IF(OR(E5&gt;5,E5&lt;0),"CALIFICACIÓN NO VÁLIDA",IF(E5&gt;=4.5,Unidad2_Rúbrica!$C$5,IF(E5&gt;=3.8,Unidad2_Rúbrica!$D$5,IF(E5&gt;=3,Unidad2_Rúbrica!$E$5,IF(E5&gt;=1,Unidad2_Rúbrica!$F$5,Unidad2_Rúbrica!$G$5))))))</f>
        <v xml:space="preserve">Desarrolla de manera completa y correcta cada una de las fases del Método de la Ingeniería para dar solución al problema. </v>
      </c>
      <c r="G5" s="178">
        <v>5</v>
      </c>
      <c r="H5" s="302" t="str">
        <f>IF(G5="","",IF(OR(G5&gt;5,G5&lt;0),"CALIFICACIÓN NO VÁLIDA",IF(G5&gt;=4.5,Unidad2_Rúbrica!$C$8,IF(G5&gt;=3.8,Unidad2_Rúbrica!$D$8,IF(G5&gt;=3,Unidad2_Rúbrica!$E$8,IF(G5&gt;=1,Unidad2_Rúbrica!$F$8,Unidad2_Rúbrica!$G$8))))))</f>
        <v>Mide el tiempo de cada fase de desarrollo. Los tiempos reportados en cada una de las etapas son consistentes en cantidad (tiempo en minutos) con el trabajo mínimo inherente a la actividad.</v>
      </c>
      <c r="I5" s="178">
        <v>5</v>
      </c>
      <c r="J5" s="302" t="str">
        <f>IF(I5="","",IF(OR(I5&gt;5,I5&lt;0),"CALIFICACIÓN NO VÁLIDA",IF(I5&gt;=4.5,Unidad2_Rúbrica!$C$10,IF(I5&gt;=3.8,Unidad2_Rúbrica!$D$10,IF(I5&gt;=3,Unidad2_Rúbrica!$E$10,IF(I5&gt;=1,Unidad2_Rúbrica!$F$10,Unidad2_Rúbrica!$G$10))))))</f>
        <v>Registra los defectos y el tiempo de su reparación. La cantidad de defectos y el tiempo tomado para cada uno es consistente con el trabajo propio de la actividad.</v>
      </c>
      <c r="K5" s="178">
        <v>5</v>
      </c>
      <c r="L5" s="303" t="str">
        <f>IF(K5="","",IF(OR(K5&gt;5,K5&lt;0),"CALIFICACIÓN NO VÁLIDA",IF(K5&gt;=4.5,Unidad2_Rúbrica!$C$12,IF(K5&gt;=3.8,Unidad2_Rúbrica!$D$12,IF(K5&gt;=3,Unidad2_Rúbrica!$E$12,IF(K5&gt;=1,Unidad2_Rúbrica!$F$12,Unidad2_Rúbrica!$G$12))))))</f>
        <v>Registra comentarios que resumen las actividades realizadas en cada etapa.</v>
      </c>
      <c r="M5" s="178">
        <v>5</v>
      </c>
      <c r="N5" s="303" t="str">
        <f>IF(M5="","",IF(OR(M5&gt;5,M5&lt;0),"CALIFICACIÓN NO VÁLIDA",IF(M5&gt;=4.5,Unidad2_Rúbrica!$C$14,IF(M5&gt;=3.8,Unidad2_Rúbrica!$D$14,IF(M5&gt;=3,Unidad2_Rúbrica!$E$14,IF(M5&gt;=1,Unidad2_Rúbrica!$F$14,Unidad2_Rúbrica!$G$14))))))</f>
        <v>Define todos los TAD a utilizarse, incluyendo, de manera correcta y completa todos sus componentes (nombre,
descripción del objeto abstracto, invariante, y declaración de operaciones, con nombre, entradas y salida).</v>
      </c>
      <c r="O5" s="178">
        <v>5</v>
      </c>
      <c r="P5" s="303" t="str">
        <f>IF(O5="","",IF(OR(O5&gt;5,O5&lt;0),"CALIFICACIÓN NO VÁLIDA",IF(O5&gt;=4.5,Unidad2_Rúbrica!$C$15,IF(O5&gt;=3.8,Unidad2_Rúbrica!$D$15,IF(O5&gt;=3,Unidad2_Rúbrica!$E$15,IF(O5&gt;=1,Unidad2_Rúbrica!$F$15,Unidad2_Rúbrica!$G$15))))))</f>
        <v>Modela todos los conceptos y relaciones necesarias para dar solución al problema, incluyendo en éstas la información detallada necesaria para modelar adecuadamente la solución, cumpliendo con la notación propia del lenguaje en que está soportado.</v>
      </c>
      <c r="Q5" s="178">
        <v>5</v>
      </c>
      <c r="R5" s="303" t="str">
        <f>IF(Q5="","",IF(OR(Q5&gt;5,Q5&lt;0),"CALIFICACIÓN NO VÁLIDA",IF(Q5&gt;=4.5,Unidad2_Rúbrica!$C$16,IF(Q5&gt;=3.8,Unidad2_Rúbrica!$D$16,IF(Q5&gt;=3,Unidad2_Rúbrica!$E$16,IF(Q5&gt;=1,Unidad2_Rúbrica!$F$16,Unidad2_Rúbrica!$G$16))))))</f>
        <v>Diseña para cada operación de cada una de las estructuras de datos utilizadas al menos tres casos de prueba para verificar su correcto funcionamiento (uno estándar, uno que pruebe casos límite y otro interesante) cumpliendo con el formato donde se especifica la clase, el método a probar, el escenario, las entradas y la salida esperada</v>
      </c>
      <c r="S5" s="305">
        <v>5</v>
      </c>
      <c r="T5" s="303" t="str">
        <f>IF(S5="","",IF(OR(S5&gt;5,S5&lt;0),"CALIFICACIÓN NO VÁLIDA",IF(S5&gt;=4.5,Unidad2_Rúbrica!$C$17,IF(S5&gt;=3.8,Unidad2_Rúbrica!$D$17,IF(S5&gt;=3,Unidad2_Rúbrica!$E$17,IF(S5&gt;=1,Unidad2_Rúbrica!$F$17,Unidad2_Rúbrica!$G$17))))))</f>
        <v>Todas las estructuras de datos utilizadas funcionan correctamente. Incluyen pruebas unitarias automáticas, con casos interesantes para verificarlas.</v>
      </c>
      <c r="U5" s="178">
        <v>4.5999999999999996</v>
      </c>
      <c r="V5" s="303" t="str">
        <f>IF(U5="","",IF(OR(U5&gt;5,U5&lt;0),"CALIFICACIÓN NO VÁLIDA",IF(U5&gt;=4.5,Unidad2_Rúbrica!$C$18,IF(U5&gt;=3.8,Unidad2_Rúbrica!$D$18,IF(U5&gt;=3,Unidad2_Rúbrica!$E$18,IF(U5&gt;=1,Unidad2_Rúbrica!$F$18,Unidad2_Rúbrica!$G$18))))))</f>
        <v>El programa ofrece una solución a todas las necesidades planteadas en el enunciado.</v>
      </c>
      <c r="W5" s="279">
        <v>5</v>
      </c>
      <c r="X5" s="303" t="str">
        <f>IF(W5="","",IF(OR(W5&gt;5,W5&lt;0),"CALIFICACIÓN NO VÁLIDA",IF(W5&gt;=4.5,Unidad2_Rúbrica!$C$19,IF(W5&gt;=3.8,Unidad2_Rúbrica!$D$19,IF(W5&gt;=3,Unidad2_Rúbrica!$E$19,IF(W5&gt;=1,Unidad2_Rúbrica!$F$19,Unidad2_Rúbrica!$G$19))))))</f>
        <v>Implementa correctamente los casos de prueba diseñados</v>
      </c>
      <c r="Y5" s="306">
        <v>5</v>
      </c>
      <c r="Z5" s="304" t="str">
        <f>IF(Y5="","",IF(OR(Y5&gt;5,Y5&lt;0),"CALIFICACIÓN NO VÁLIDA",IF(Y5&gt;=4.5,Unidad2_Rúbrica!$C$20,IF(Y5&gt;=3.8,Unidad2_Rúbrica!$D$20,IF(Y5&gt;=3,Unidad2_Rúbrica!$E$20,IF(Y5&gt;=1,Unidad2_Rúbrica!$F$20,Unidad2_Rúbrica!$G$20))))))</f>
        <v>Los identificadores y los comentarios en el código fuente están definidos en su totalidad en inglés</v>
      </c>
      <c r="AA5" s="306">
        <v>5</v>
      </c>
      <c r="AB5" s="304" t="str">
        <f>IF(AA5="","",IF(OR(AA5&gt;5,AA5&lt;0),"CALIFICACIÓN NO VÁLIDA",IF(AA5&gt;=4.5,Unidad2_Rúbrica!$C$21,IF(AA5&gt;=3.8,Unidad2_Rúbrica!$D$21,IF(AA5&gt;=3,Unidad2_Rúbrica!$E$21,IF(AA5&gt;=1,Unidad2_Rúbrica!$F$21,Unidad2_Rúbrica!$G$21))))))</f>
        <v>El proyecto ha sido desarrollado utilizando un sistema de control de versiones y se evidencia las continuas contribuciones (de todos los archivos del desarrollo -análisis, diseño, implementación y reporte del método de la ingeniería-) de los colaboradores (que deben ser todos los integrantes del grupo) desde el inicio del mismo hasta la fecha de entrega</v>
      </c>
      <c r="AC5" s="182">
        <f t="shared" si="0"/>
        <v>4.96</v>
      </c>
    </row>
    <row r="6" spans="1:29" ht="15.75" customHeight="1">
      <c r="A6" s="300">
        <v>3</v>
      </c>
      <c r="B6" s="261" t="s">
        <v>311</v>
      </c>
      <c r="C6" s="261" t="s">
        <v>312</v>
      </c>
      <c r="D6" s="261" t="s">
        <v>313</v>
      </c>
      <c r="E6" s="178">
        <v>4.5999999999999996</v>
      </c>
      <c r="F6" s="302" t="str">
        <f>IF(E6="","",IF(OR(E6&gt;5,E6&lt;0),"CALIFICACIÓN NO VÁLIDA",IF(E6&gt;=4.5,Unidad2_Rúbrica!$C$5,IF(E6&gt;=3.8,Unidad2_Rúbrica!$D$5,IF(E6&gt;=3,Unidad2_Rúbrica!$E$5,IF(E6&gt;=1,Unidad2_Rúbrica!$F$5,Unidad2_Rúbrica!$G$5))))))</f>
        <v xml:space="preserve">Desarrolla de manera completa y correcta cada una de las fases del Método de la Ingeniería para dar solución al problema. </v>
      </c>
      <c r="G6" s="301">
        <v>5</v>
      </c>
      <c r="H6" s="302" t="str">
        <f>IF(G6="","",IF(OR(G6&gt;5,G6&lt;0),"CALIFICACIÓN NO VÁLIDA",IF(G6&gt;=4.5,Unidad2_Rúbrica!$C$8,IF(G6&gt;=3.8,Unidad2_Rúbrica!$D$8,IF(G6&gt;=3,Unidad2_Rúbrica!$E$8,IF(G6&gt;=1,Unidad2_Rúbrica!$F$8,Unidad2_Rúbrica!$G$8))))))</f>
        <v>Mide el tiempo de cada fase de desarrollo. Los tiempos reportados en cada una de las etapas son consistentes en cantidad (tiempo en minutos) con el trabajo mínimo inherente a la actividad.</v>
      </c>
      <c r="I6" s="301">
        <v>5</v>
      </c>
      <c r="J6" s="302" t="str">
        <f>IF(I6="","",IF(OR(I6&gt;5,I6&lt;0),"CALIFICACIÓN NO VÁLIDA",IF(I6&gt;=4.5,Unidad2_Rúbrica!$C$10,IF(I6&gt;=3.8,Unidad2_Rúbrica!$D$10,IF(I6&gt;=3,Unidad2_Rúbrica!$E$10,IF(I6&gt;=1,Unidad2_Rúbrica!$F$10,Unidad2_Rúbrica!$G$10))))))</f>
        <v>Registra los defectos y el tiempo de su reparación. La cantidad de defectos y el tiempo tomado para cada uno es consistente con el trabajo propio de la actividad.</v>
      </c>
      <c r="K6" s="301">
        <v>5</v>
      </c>
      <c r="L6" s="303" t="str">
        <f>IF(K6="","",IF(OR(K6&gt;5,K6&lt;0),"CALIFICACIÓN NO VÁLIDA",IF(K6&gt;=4.5,Unidad2_Rúbrica!$C$12,IF(K6&gt;=3.8,Unidad2_Rúbrica!$D$12,IF(K6&gt;=3,Unidad2_Rúbrica!$E$12,IF(K6&gt;=1,Unidad2_Rúbrica!$F$12,Unidad2_Rúbrica!$G$12))))))</f>
        <v>Registra comentarios que resumen las actividades realizadas en cada etapa.</v>
      </c>
      <c r="M6" s="305">
        <v>4.5</v>
      </c>
      <c r="N6" s="303" t="str">
        <f>IF(M6="","",IF(OR(M6&gt;5,M6&lt;0),"CALIFICACIÓN NO VÁLIDA",IF(M6&gt;=4.5,Unidad2_Rúbrica!$C$14,IF(M6&gt;=3.8,Unidad2_Rúbrica!$D$14,IF(M6&gt;=3,Unidad2_Rúbrica!$E$14,IF(M6&gt;=1,Unidad2_Rúbrica!$F$14,Unidad2_Rúbrica!$G$14))))))</f>
        <v>Define todos los TAD a utilizarse, incluyendo, de manera correcta y completa todos sus componentes (nombre,
descripción del objeto abstracto, invariante, y declaración de operaciones, con nombre, entradas y salida).</v>
      </c>
      <c r="O6" s="305">
        <v>5</v>
      </c>
      <c r="P6" s="303" t="str">
        <f>IF(O6="","",IF(OR(O6&gt;5,O6&lt;0),"CALIFICACIÓN NO VÁLIDA",IF(O6&gt;=4.5,Unidad2_Rúbrica!$C$15,IF(O6&gt;=3.8,Unidad2_Rúbrica!$D$15,IF(O6&gt;=3,Unidad2_Rúbrica!$E$15,IF(O6&gt;=1,Unidad2_Rúbrica!$F$15,Unidad2_Rúbrica!$G$15))))))</f>
        <v>Modela todos los conceptos y relaciones necesarias para dar solución al problema, incluyendo en éstas la información detallada necesaria para modelar adecuadamente la solución, cumpliendo con la notación propia del lenguaje en que está soportado.</v>
      </c>
      <c r="Q6" s="305">
        <v>5</v>
      </c>
      <c r="R6" s="303" t="str">
        <f>IF(Q6="","",IF(OR(Q6&gt;5,Q6&lt;0),"CALIFICACIÓN NO VÁLIDA",IF(Q6&gt;=4.5,Unidad2_Rúbrica!$C$16,IF(Q6&gt;=3.8,Unidad2_Rúbrica!$D$16,IF(Q6&gt;=3,Unidad2_Rúbrica!$E$16,IF(Q6&gt;=1,Unidad2_Rúbrica!$F$16,Unidad2_Rúbrica!$G$16))))))</f>
        <v>Diseña para cada operación de cada una de las estructuras de datos utilizadas al menos tres casos de prueba para verificar su correcto funcionamiento (uno estándar, uno que pruebe casos límite y otro interesante) cumpliendo con el formato donde se especifica la clase, el método a probar, el escenario, las entradas y la salida esperada</v>
      </c>
      <c r="S6" s="305">
        <v>5</v>
      </c>
      <c r="T6" s="303" t="str">
        <f>IF(S6="","",IF(OR(S6&gt;5,S6&lt;0),"CALIFICACIÓN NO VÁLIDA",IF(S6&gt;=4.5,Unidad2_Rúbrica!$C$17,IF(S6&gt;=3.8,Unidad2_Rúbrica!$D$17,IF(S6&gt;=3,Unidad2_Rúbrica!$E$17,IF(S6&gt;=1,Unidad2_Rúbrica!$F$17,Unidad2_Rúbrica!$G$17))))))</f>
        <v>Todas las estructuras de datos utilizadas funcionan correctamente. Incluyen pruebas unitarias automáticas, con casos interesantes para verificarlas.</v>
      </c>
      <c r="U6" s="306">
        <v>5</v>
      </c>
      <c r="V6" s="303" t="str">
        <f>IF(U6="","",IF(OR(U6&gt;5,U6&lt;0),"CALIFICACIÓN NO VÁLIDA",IF(U6&gt;=4.5,Unidad2_Rúbrica!$C$18,IF(U6&gt;=3.8,Unidad2_Rúbrica!$D$18,IF(U6&gt;=3,Unidad2_Rúbrica!$E$18,IF(U6&gt;=1,Unidad2_Rúbrica!$F$18,Unidad2_Rúbrica!$G$18))))))</f>
        <v>El programa ofrece una solución a todas las necesidades planteadas en el enunciado.</v>
      </c>
      <c r="W6" s="279">
        <v>5</v>
      </c>
      <c r="X6" s="303" t="str">
        <f>IF(W6="","",IF(OR(W6&gt;5,W6&lt;0),"CALIFICACIÓN NO VÁLIDA",IF(W6&gt;=4.5,Unidad2_Rúbrica!$C$19,IF(W6&gt;=3.8,Unidad2_Rúbrica!$D$19,IF(W6&gt;=3,Unidad2_Rúbrica!$E$19,IF(W6&gt;=1,Unidad2_Rúbrica!$F$19,Unidad2_Rúbrica!$G$19))))))</f>
        <v>Implementa correctamente los casos de prueba diseñados</v>
      </c>
      <c r="Y6" s="306">
        <v>5</v>
      </c>
      <c r="Z6" s="304" t="str">
        <f>IF(Y6="","",IF(OR(Y6&gt;5,Y6&lt;0),"CALIFICACIÓN NO VÁLIDA",IF(Y6&gt;=4.5,Unidad2_Rúbrica!$C$20,IF(Y6&gt;=3.8,Unidad2_Rúbrica!$D$20,IF(Y6&gt;=3,Unidad2_Rúbrica!$E$20,IF(Y6&gt;=1,Unidad2_Rúbrica!$F$20,Unidad2_Rúbrica!$G$20))))))</f>
        <v>Los identificadores y los comentarios en el código fuente están definidos en su totalidad en inglés</v>
      </c>
      <c r="AA6" s="306">
        <v>5</v>
      </c>
      <c r="AB6" s="304" t="str">
        <f>IF(AA6="","",IF(OR(AA6&gt;5,AA6&lt;0),"CALIFICACIÓN NO VÁLIDA",IF(AA6&gt;=4.5,Unidad2_Rúbrica!$C$21,IF(AA6&gt;=3.8,Unidad2_Rúbrica!$D$21,IF(AA6&gt;=3,Unidad2_Rúbrica!$E$21,IF(AA6&gt;=1,Unidad2_Rúbrica!$F$21,Unidad2_Rúbrica!$G$21))))))</f>
        <v>El proyecto ha sido desarrollado utilizando un sistema de control de versiones y se evidencia las continuas contribuciones (de todos los archivos del desarrollo -análisis, diseño, implementación y reporte del método de la ingeniería-) de los colaboradores (que deben ser todos los integrantes del grupo) desde el inicio del mismo hasta la fecha de entrega</v>
      </c>
      <c r="AC6" s="182">
        <f t="shared" si="0"/>
        <v>4.8650000000000002</v>
      </c>
    </row>
    <row r="7" spans="1:29" ht="15.75" customHeight="1">
      <c r="A7" s="300">
        <v>4</v>
      </c>
      <c r="B7" s="261" t="s">
        <v>314</v>
      </c>
      <c r="C7" s="261" t="s">
        <v>315</v>
      </c>
      <c r="D7" s="261" t="s">
        <v>316</v>
      </c>
      <c r="E7" s="178">
        <v>4.5999999999999996</v>
      </c>
      <c r="F7" s="302" t="str">
        <f>IF(E7="","",IF(OR(E7&gt;5,E7&lt;0),"CALIFICACIÓN NO VÁLIDA",IF(E7&gt;=4.5,Unidad2_Rúbrica!$C$5,IF(E7&gt;=3.8,Unidad2_Rúbrica!$D$5,IF(E7&gt;=3,Unidad2_Rúbrica!$E$5,IF(E7&gt;=1,Unidad2_Rúbrica!$F$5,Unidad2_Rúbrica!$G$5))))))</f>
        <v xml:space="preserve">Desarrolla de manera completa y correcta cada una de las fases del Método de la Ingeniería para dar solución al problema. </v>
      </c>
      <c r="G7" s="305">
        <v>5</v>
      </c>
      <c r="H7" s="302" t="str">
        <f>IF(G7="","",IF(OR(G7&gt;5,G7&lt;0),"CALIFICACIÓN NO VÁLIDA",IF(G7&gt;=4.5,Unidad2_Rúbrica!$C$8,IF(G7&gt;=3.8,Unidad2_Rúbrica!$D$8,IF(G7&gt;=3,Unidad2_Rúbrica!$E$8,IF(G7&gt;=1,Unidad2_Rúbrica!$F$8,Unidad2_Rúbrica!$G$8))))))</f>
        <v>Mide el tiempo de cada fase de desarrollo. Los tiempos reportados en cada una de las etapas son consistentes en cantidad (tiempo en minutos) con el trabajo mínimo inherente a la actividad.</v>
      </c>
      <c r="I7" s="305">
        <v>5</v>
      </c>
      <c r="J7" s="302" t="str">
        <f>IF(I7="","",IF(OR(I7&gt;5,I7&lt;0),"CALIFICACIÓN NO VÁLIDA",IF(I7&gt;=4.5,Unidad2_Rúbrica!$C$10,IF(I7&gt;=3.8,Unidad2_Rúbrica!$D$10,IF(I7&gt;=3,Unidad2_Rúbrica!$E$10,IF(I7&gt;=1,Unidad2_Rúbrica!$F$10,Unidad2_Rúbrica!$G$10))))))</f>
        <v>Registra los defectos y el tiempo de su reparación. La cantidad de defectos y el tiempo tomado para cada uno es consistente con el trabajo propio de la actividad.</v>
      </c>
      <c r="K7" s="305">
        <v>5</v>
      </c>
      <c r="L7" s="303" t="str">
        <f>IF(K7="","",IF(OR(K7&gt;5,K7&lt;0),"CALIFICACIÓN NO VÁLIDA",IF(K7&gt;=4.5,Unidad2_Rúbrica!$C$12,IF(K7&gt;=3.8,Unidad2_Rúbrica!$D$12,IF(K7&gt;=3,Unidad2_Rúbrica!$E$12,IF(K7&gt;=1,Unidad2_Rúbrica!$F$12,Unidad2_Rúbrica!$G$12))))))</f>
        <v>Registra comentarios que resumen las actividades realizadas en cada etapa.</v>
      </c>
      <c r="M7" s="301">
        <v>5</v>
      </c>
      <c r="N7" s="303" t="str">
        <f>IF(M7="","",IF(OR(M7&gt;5,M7&lt;0),"CALIFICACIÓN NO VÁLIDA",IF(M7&gt;=4.5,Unidad2_Rúbrica!$C$14,IF(M7&gt;=3.8,Unidad2_Rúbrica!$D$14,IF(M7&gt;=3,Unidad2_Rúbrica!$E$14,IF(M7&gt;=1,Unidad2_Rúbrica!$F$14,Unidad2_Rúbrica!$G$14))))))</f>
        <v>Define todos los TAD a utilizarse, incluyendo, de manera correcta y completa todos sus componentes (nombre,
descripción del objeto abstracto, invariante, y declaración de operaciones, con nombre, entradas y salida).</v>
      </c>
      <c r="O7" s="301">
        <v>5</v>
      </c>
      <c r="P7" s="303" t="str">
        <f>IF(O7="","",IF(OR(O7&gt;5,O7&lt;0),"CALIFICACIÓN NO VÁLIDA",IF(O7&gt;=4.5,Unidad2_Rúbrica!$C$15,IF(O7&gt;=3.8,Unidad2_Rúbrica!$D$15,IF(O7&gt;=3,Unidad2_Rúbrica!$E$15,IF(O7&gt;=1,Unidad2_Rúbrica!$F$15,Unidad2_Rúbrica!$G$15))))))</f>
        <v>Modela todos los conceptos y relaciones necesarias para dar solución al problema, incluyendo en éstas la información detallada necesaria para modelar adecuadamente la solución, cumpliendo con la notación propia del lenguaje en que está soportado.</v>
      </c>
      <c r="Q7" s="301">
        <v>5</v>
      </c>
      <c r="R7" s="303" t="str">
        <f>IF(Q7="","",IF(OR(Q7&gt;5,Q7&lt;0),"CALIFICACIÓN NO VÁLIDA",IF(Q7&gt;=4.5,Unidad2_Rúbrica!$C$16,IF(Q7&gt;=3.8,Unidad2_Rúbrica!$D$16,IF(Q7&gt;=3,Unidad2_Rúbrica!$E$16,IF(Q7&gt;=1,Unidad2_Rúbrica!$F$16,Unidad2_Rúbrica!$G$16))))))</f>
        <v>Diseña para cada operación de cada una de las estructuras de datos utilizadas al menos tres casos de prueba para verificar su correcto funcionamiento (uno estándar, uno que pruebe casos límite y otro interesante) cumpliendo con el formato donde se especifica la clase, el método a probar, el escenario, las entradas y la salida esperada</v>
      </c>
      <c r="S7" s="301">
        <v>5</v>
      </c>
      <c r="T7" s="303" t="str">
        <f>IF(S7="","",IF(OR(S7&gt;5,S7&lt;0),"CALIFICACIÓN NO VÁLIDA",IF(S7&gt;=4.5,Unidad2_Rúbrica!$C$17,IF(S7&gt;=3.8,Unidad2_Rúbrica!$D$17,IF(S7&gt;=3,Unidad2_Rúbrica!$E$17,IF(S7&gt;=1,Unidad2_Rúbrica!$F$17,Unidad2_Rúbrica!$G$17))))))</f>
        <v>Todas las estructuras de datos utilizadas funcionan correctamente. Incluyen pruebas unitarias automáticas, con casos interesantes para verificarlas.</v>
      </c>
      <c r="U7" s="301">
        <v>5</v>
      </c>
      <c r="V7" s="303" t="str">
        <f>IF(U7="","",IF(OR(U7&gt;5,U7&lt;0),"CALIFICACIÓN NO VÁLIDA",IF(U7&gt;=4.5,Unidad2_Rúbrica!$C$18,IF(U7&gt;=3.8,Unidad2_Rúbrica!$D$18,IF(U7&gt;=3,Unidad2_Rúbrica!$E$18,IF(U7&gt;=1,Unidad2_Rúbrica!$F$18,Unidad2_Rúbrica!$G$18))))))</f>
        <v>El programa ofrece una solución a todas las necesidades planteadas en el enunciado.</v>
      </c>
      <c r="W7" s="301">
        <v>5</v>
      </c>
      <c r="X7" s="303" t="str">
        <f>IF(W7="","",IF(OR(W7&gt;5,W7&lt;0),"CALIFICACIÓN NO VÁLIDA",IF(W7&gt;=4.5,Unidad2_Rúbrica!$C$19,IF(W7&gt;=3.8,Unidad2_Rúbrica!$D$19,IF(W7&gt;=3,Unidad2_Rúbrica!$E$19,IF(W7&gt;=1,Unidad2_Rúbrica!$F$19,Unidad2_Rúbrica!$G$19))))))</f>
        <v>Implementa correctamente los casos de prueba diseñados</v>
      </c>
      <c r="Y7" s="301">
        <v>5</v>
      </c>
      <c r="Z7" s="304" t="str">
        <f>IF(Y7="","",IF(OR(Y7&gt;5,Y7&lt;0),"CALIFICACIÓN NO VÁLIDA",IF(Y7&gt;=4.5,Unidad2_Rúbrica!$C$20,IF(Y7&gt;=3.8,Unidad2_Rúbrica!$D$20,IF(Y7&gt;=3,Unidad2_Rúbrica!$E$20,IF(Y7&gt;=1,Unidad2_Rúbrica!$F$20,Unidad2_Rúbrica!$G$20))))))</f>
        <v>Los identificadores y los comentarios en el código fuente están definidos en su totalidad en inglés</v>
      </c>
      <c r="AA7" s="301">
        <v>5</v>
      </c>
      <c r="AB7" s="304" t="str">
        <f>IF(AA7="","",IF(OR(AA7&gt;5,AA7&lt;0),"CALIFICACIÓN NO VÁLIDA",IF(AA7&gt;=4.5,Unidad2_Rúbrica!$C$21,IF(AA7&gt;=3.8,Unidad2_Rúbrica!$D$21,IF(AA7&gt;=3,Unidad2_Rúbrica!$E$21,IF(AA7&gt;=1,Unidad2_Rúbrica!$F$21,Unidad2_Rúbrica!$G$21))))))</f>
        <v>El proyecto ha sido desarrollado utilizando un sistema de control de versiones y se evidencia las continuas contribuciones (de todos los archivos del desarrollo -análisis, diseño, implementación y reporte del método de la ingeniería-) de los colaboradores (que deben ser todos los integrantes del grupo) desde el inicio del mismo hasta la fecha de entrega</v>
      </c>
      <c r="AC7" s="182">
        <f t="shared" si="0"/>
        <v>4.9399999999999995</v>
      </c>
    </row>
    <row r="8" spans="1:29" ht="15.75" customHeight="1">
      <c r="A8" s="300">
        <v>5</v>
      </c>
      <c r="B8" s="261" t="s">
        <v>317</v>
      </c>
      <c r="C8" s="261" t="s">
        <v>318</v>
      </c>
      <c r="D8" s="261" t="s">
        <v>319</v>
      </c>
      <c r="E8" s="178">
        <v>4.5999999999999996</v>
      </c>
      <c r="F8" s="302" t="str">
        <f>IF(E8="","",IF(OR(E8&gt;5,E8&lt;0),"CALIFICACIÓN NO VÁLIDA",IF(E8&gt;=4.5,Unidad2_Rúbrica!$C$5,IF(E8&gt;=3.8,Unidad2_Rúbrica!$D$5,IF(E8&gt;=3,Unidad2_Rúbrica!$E$5,IF(E8&gt;=1,Unidad2_Rúbrica!$F$5,Unidad2_Rúbrica!$G$5))))))</f>
        <v xml:space="preserve">Desarrolla de manera completa y correcta cada una de las fases del Método de la Ingeniería para dar solución al problema. </v>
      </c>
      <c r="G8" s="301">
        <v>5</v>
      </c>
      <c r="H8" s="302" t="str">
        <f>IF(G8="","",IF(OR(G8&gt;5,G8&lt;0),"CALIFICACIÓN NO VÁLIDA",IF(G8&gt;=4.5,Unidad2_Rúbrica!$C$8,IF(G8&gt;=3.8,Unidad2_Rúbrica!$D$8,IF(G8&gt;=3,Unidad2_Rúbrica!$E$8,IF(G8&gt;=1,Unidad2_Rúbrica!$F$8,Unidad2_Rúbrica!$G$8))))))</f>
        <v>Mide el tiempo de cada fase de desarrollo. Los tiempos reportados en cada una de las etapas son consistentes en cantidad (tiempo en minutos) con el trabajo mínimo inherente a la actividad.</v>
      </c>
      <c r="I8" s="301">
        <v>5</v>
      </c>
      <c r="J8" s="302" t="str">
        <f>IF(I8="","",IF(OR(I8&gt;5,I8&lt;0),"CALIFICACIÓN NO VÁLIDA",IF(I8&gt;=4.5,Unidad2_Rúbrica!$C$10,IF(I8&gt;=3.8,Unidad2_Rúbrica!$D$10,IF(I8&gt;=3,Unidad2_Rúbrica!$E$10,IF(I8&gt;=1,Unidad2_Rúbrica!$F$10,Unidad2_Rúbrica!$G$10))))))</f>
        <v>Registra los defectos y el tiempo de su reparación. La cantidad de defectos y el tiempo tomado para cada uno es consistente con el trabajo propio de la actividad.</v>
      </c>
      <c r="K8" s="301">
        <v>5</v>
      </c>
      <c r="L8" s="303" t="str">
        <f>IF(K8="","",IF(OR(K8&gt;5,K8&lt;0),"CALIFICACIÓN NO VÁLIDA",IF(K8&gt;=4.5,Unidad2_Rúbrica!$C$12,IF(K8&gt;=3.8,Unidad2_Rúbrica!$D$12,IF(K8&gt;=3,Unidad2_Rúbrica!$E$12,IF(K8&gt;=1,Unidad2_Rúbrica!$F$12,Unidad2_Rúbrica!$G$12))))))</f>
        <v>Registra comentarios que resumen las actividades realizadas en cada etapa.</v>
      </c>
      <c r="M8" s="305">
        <v>0</v>
      </c>
      <c r="N8" s="303" t="str">
        <f>IF(M8="","",IF(OR(M8&gt;5,M8&lt;0),"CALIFICACIÓN NO VÁLIDA",IF(M8&gt;=4.5,Unidad2_Rúbrica!$C$14,IF(M8&gt;=3.8,Unidad2_Rúbrica!$D$14,IF(M8&gt;=3,Unidad2_Rúbrica!$E$14,IF(M8&gt;=1,Unidad2_Rúbrica!$F$14,Unidad2_Rúbrica!$G$14))))))</f>
        <v>Define menos del 25% de los TAD a utilizarse, incluyendo, menos de un 25% de sus componentes desarrollados de manera correcta.</v>
      </c>
      <c r="O8" s="305">
        <v>4.4000000000000004</v>
      </c>
      <c r="P8" s="303" t="str">
        <f>IF(O8="","",IF(OR(O8&gt;5,O8&lt;0),"CALIFICACIÓN NO VÁLIDA",IF(O8&gt;=4.5,Unidad2_Rúbrica!$C$15,IF(O8&gt;=3.8,Unidad2_Rúbrica!$D$15,IF(O8&gt;=3,Unidad2_Rúbrica!$E$15,IF(O8&gt;=1,Unidad2_Rúbrica!$F$15,Unidad2_Rúbrica!$G$15))))))</f>
        <v>Modela todos los conceptos y relaciones necesarias para dar solución al problema, incluyendo en éstas la información detallada necesaria para modelar adecuadamente la solución, aunque no cumpliendo completamente con la notación propia del lenguaje en que está soportado.</v>
      </c>
      <c r="Q8" s="305">
        <v>0</v>
      </c>
      <c r="R8" s="303" t="str">
        <f>IF(Q8="","",IF(OR(Q8&gt;5,Q8&lt;0),"CALIFICACIÓN NO VÁLIDA",IF(Q8&gt;=4.5,Unidad2_Rúbrica!$C$16,IF(Q8&gt;=3.8,Unidad2_Rúbrica!$D$16,IF(Q8&gt;=3,Unidad2_Rúbrica!$E$16,IF(Q8&gt;=1,Unidad2_Rúbrica!$F$16,Unidad2_Rúbrica!$G$16))))))</f>
        <v>No diseña casos de prueba o lo hace para menos del 40% de las operaciones de cada una de las estructuras de datos utilizadas.</v>
      </c>
      <c r="S8" s="305">
        <v>4.4000000000000004</v>
      </c>
      <c r="T8" s="303" t="str">
        <f>IF(S8="","",IF(OR(S8&gt;5,S8&lt;0),"CALIFICACIÓN NO VÁLIDA",IF(S8&gt;=4.5,Unidad2_Rúbrica!$C$17,IF(S8&gt;=3.8,Unidad2_Rúbrica!$D$17,IF(S8&gt;=3,Unidad2_Rúbrica!$E$17,IF(S8&gt;=1,Unidad2_Rúbrica!$F$17,Unidad2_Rúbrica!$G$17))))))</f>
        <v>Al menos el 70% de las estructuras de datos utilizadas funcionan correctamente. Incluyen pruebas unitarias automáticas, con casos interesantes para verificarlas.</v>
      </c>
      <c r="U8" s="129">
        <v>4.4000000000000004</v>
      </c>
      <c r="V8" s="303" t="str">
        <f>IF(U8="","",IF(OR(U8&gt;5,U8&lt;0),"CALIFICACIÓN NO VÁLIDA",IF(U8&gt;=4.5,Unidad2_Rúbrica!$C$18,IF(U8&gt;=3.8,Unidad2_Rúbrica!$D$18,IF(U8&gt;=3,Unidad2_Rúbrica!$E$18,IF(U8&gt;=1,Unidad2_Rúbrica!$F$18,Unidad2_Rúbrica!$G$18))))))</f>
        <v>El programa ofrece una solución a al menos un 70% de las necesidades planteadas en el enunciado.</v>
      </c>
      <c r="W8" s="211">
        <v>0</v>
      </c>
      <c r="X8" s="303" t="str">
        <f>IF(W8="","",IF(OR(W8&gt;5,W8&lt;0),"CALIFICACIÓN NO VÁLIDA",IF(W8&gt;=4.5,Unidad2_Rúbrica!$C$19,IF(W8&gt;=3.8,Unidad2_Rúbrica!$D$19,IF(W8&gt;=3,Unidad2_Rúbrica!$E$19,IF(W8&gt;=1,Unidad2_Rúbrica!$F$19,Unidad2_Rúbrica!$G$19))))))</f>
        <v>No implementa casos de prueba</v>
      </c>
      <c r="Y8" s="129">
        <v>5</v>
      </c>
      <c r="Z8" s="304" t="str">
        <f>IF(Y8="","",IF(OR(Y8&gt;5,Y8&lt;0),"CALIFICACIÓN NO VÁLIDA",IF(Y8&gt;=4.5,Unidad2_Rúbrica!$C$20,IF(Y8&gt;=3.8,Unidad2_Rúbrica!$D$20,IF(Y8&gt;=3,Unidad2_Rúbrica!$E$20,IF(Y8&gt;=1,Unidad2_Rúbrica!$F$20,Unidad2_Rúbrica!$G$20))))))</f>
        <v>Los identificadores y los comentarios en el código fuente están definidos en su totalidad en inglés</v>
      </c>
      <c r="AA8" s="172">
        <v>5</v>
      </c>
      <c r="AB8" s="304" t="str">
        <f>IF(AA8="","",IF(OR(AA8&gt;5,AA8&lt;0),"CALIFICACIÓN NO VÁLIDA",IF(AA8&gt;=4.5,Unidad2_Rúbrica!$C$21,IF(AA8&gt;=3.8,Unidad2_Rúbrica!$D$21,IF(AA8&gt;=3,Unidad2_Rúbrica!$E$21,IF(AA8&gt;=1,Unidad2_Rúbrica!$F$21,Unidad2_Rúbrica!$G$21))))))</f>
        <v>El proyecto ha sido desarrollado utilizando un sistema de control de versiones y se evidencia las continuas contribuciones (de todos los archivos del desarrollo -análisis, diseño, implementación y reporte del método de la ingeniería-) de los colaboradores (que deben ser todos los integrantes del grupo) desde el inicio del mismo hasta la fecha de entrega</v>
      </c>
      <c r="AC8" s="182">
        <f t="shared" si="0"/>
        <v>3.2299999999999995</v>
      </c>
    </row>
    <row r="9" spans="1:29" ht="15.75" customHeight="1">
      <c r="A9" s="300">
        <v>6</v>
      </c>
      <c r="B9" s="261" t="s">
        <v>320</v>
      </c>
      <c r="C9" s="261" t="s">
        <v>321</v>
      </c>
      <c r="D9" s="261" t="s">
        <v>322</v>
      </c>
      <c r="E9" s="301">
        <v>4.5</v>
      </c>
      <c r="F9" s="302" t="str">
        <f>IF(E9="","",IF(OR(E9&gt;5,E9&lt;0),"CALIFICACIÓN NO VÁLIDA",IF(E9&gt;=4.5,Unidad2_Rúbrica!$C$5,IF(E9&gt;=3.8,Unidad2_Rúbrica!$D$5,IF(E9&gt;=3,Unidad2_Rúbrica!$E$5,IF(E9&gt;=1,Unidad2_Rúbrica!$F$5,Unidad2_Rúbrica!$G$5))))))</f>
        <v xml:space="preserve">Desarrolla de manera completa y correcta cada una de las fases del Método de la Ingeniería para dar solución al problema. </v>
      </c>
      <c r="G9" s="301">
        <v>5</v>
      </c>
      <c r="H9" s="302" t="str">
        <f>IF(G9="","",IF(OR(G9&gt;5,G9&lt;0),"CALIFICACIÓN NO VÁLIDA",IF(G9&gt;=4.5,Unidad2_Rúbrica!$C$8,IF(G9&gt;=3.8,Unidad2_Rúbrica!$D$8,IF(G9&gt;=3,Unidad2_Rúbrica!$E$8,IF(G9&gt;=1,Unidad2_Rúbrica!$F$8,Unidad2_Rúbrica!$G$8))))))</f>
        <v>Mide el tiempo de cada fase de desarrollo. Los tiempos reportados en cada una de las etapas son consistentes en cantidad (tiempo en minutos) con el trabajo mínimo inherente a la actividad.</v>
      </c>
      <c r="I9" s="301">
        <v>5</v>
      </c>
      <c r="J9" s="302" t="str">
        <f>IF(I9="","",IF(OR(I9&gt;5,I9&lt;0),"CALIFICACIÓN NO VÁLIDA",IF(I9&gt;=4.5,Unidad2_Rúbrica!$C$10,IF(I9&gt;=3.8,Unidad2_Rúbrica!$D$10,IF(I9&gt;=3,Unidad2_Rúbrica!$E$10,IF(I9&gt;=1,Unidad2_Rúbrica!$F$10,Unidad2_Rúbrica!$G$10))))))</f>
        <v>Registra los defectos y el tiempo de su reparación. La cantidad de defectos y el tiempo tomado para cada uno es consistente con el trabajo propio de la actividad.</v>
      </c>
      <c r="K9" s="301">
        <v>5</v>
      </c>
      <c r="L9" s="303" t="str">
        <f>IF(K9="","",IF(OR(K9&gt;5,K9&lt;0),"CALIFICACIÓN NO VÁLIDA",IF(K9&gt;=4.5,Unidad2_Rúbrica!$C$12,IF(K9&gt;=3.8,Unidad2_Rúbrica!$D$12,IF(K9&gt;=3,Unidad2_Rúbrica!$E$12,IF(K9&gt;=1,Unidad2_Rúbrica!$F$12,Unidad2_Rúbrica!$G$12))))))</f>
        <v>Registra comentarios que resumen las actividades realizadas en cada etapa.</v>
      </c>
      <c r="M9" s="305">
        <v>5</v>
      </c>
      <c r="N9" s="303" t="str">
        <f>IF(M9="","",IF(OR(M9&gt;5,M9&lt;0),"CALIFICACIÓN NO VÁLIDA",IF(M9&gt;=4.5,Unidad2_Rúbrica!$C$14,IF(M9&gt;=3.8,Unidad2_Rúbrica!$D$14,IF(M9&gt;=3,Unidad2_Rúbrica!$E$14,IF(M9&gt;=1,Unidad2_Rúbrica!$F$14,Unidad2_Rúbrica!$G$14))))))</f>
        <v>Define todos los TAD a utilizarse, incluyendo, de manera correcta y completa todos sus componentes (nombre,
descripción del objeto abstracto, invariante, y declaración de operaciones, con nombre, entradas y salida).</v>
      </c>
      <c r="O9" s="305">
        <v>5</v>
      </c>
      <c r="P9" s="303" t="str">
        <f>IF(O9="","",IF(OR(O9&gt;5,O9&lt;0),"CALIFICACIÓN NO VÁLIDA",IF(O9&gt;=4.5,Unidad2_Rúbrica!$C$15,IF(O9&gt;=3.8,Unidad2_Rúbrica!$D$15,IF(O9&gt;=3,Unidad2_Rúbrica!$E$15,IF(O9&gt;=1,Unidad2_Rúbrica!$F$15,Unidad2_Rúbrica!$G$15))))))</f>
        <v>Modela todos los conceptos y relaciones necesarias para dar solución al problema, incluyendo en éstas la información detallada necesaria para modelar adecuadamente la solución, cumpliendo con la notación propia del lenguaje en que está soportado.</v>
      </c>
      <c r="Q9" s="305">
        <v>5</v>
      </c>
      <c r="R9" s="303" t="str">
        <f>IF(Q9="","",IF(OR(Q9&gt;5,Q9&lt;0),"CALIFICACIÓN NO VÁLIDA",IF(Q9&gt;=4.5,Unidad2_Rúbrica!$C$16,IF(Q9&gt;=3.8,Unidad2_Rúbrica!$D$16,IF(Q9&gt;=3,Unidad2_Rúbrica!$E$16,IF(Q9&gt;=1,Unidad2_Rúbrica!$F$16,Unidad2_Rúbrica!$G$16))))))</f>
        <v>Diseña para cada operación de cada una de las estructuras de datos utilizadas al menos tres casos de prueba para verificar su correcto funcionamiento (uno estándar, uno que pruebe casos límite y otro interesante) cumpliendo con el formato donde se especifica la clase, el método a probar, el escenario, las entradas y la salida esperada</v>
      </c>
      <c r="S9" s="305">
        <v>5</v>
      </c>
      <c r="T9" s="303" t="str">
        <f>IF(S9="","",IF(OR(S9&gt;5,S9&lt;0),"CALIFICACIÓN NO VÁLIDA",IF(S9&gt;=4.5,Unidad2_Rúbrica!$C$17,IF(S9&gt;=3.8,Unidad2_Rúbrica!$D$17,IF(S9&gt;=3,Unidad2_Rúbrica!$E$17,IF(S9&gt;=1,Unidad2_Rúbrica!$F$17,Unidad2_Rúbrica!$G$17))))))</f>
        <v>Todas las estructuras de datos utilizadas funcionan correctamente. Incluyen pruebas unitarias automáticas, con casos interesantes para verificarlas.</v>
      </c>
      <c r="U9" s="306">
        <v>4.4000000000000004</v>
      </c>
      <c r="V9" s="303" t="str">
        <f>IF(U9="","",IF(OR(U9&gt;5,U9&lt;0),"CALIFICACIÓN NO VÁLIDA",IF(U9&gt;=4.5,Unidad2_Rúbrica!$C$18,IF(U9&gt;=3.8,Unidad2_Rúbrica!$D$18,IF(U9&gt;=3,Unidad2_Rúbrica!$E$18,IF(U9&gt;=1,Unidad2_Rúbrica!$F$18,Unidad2_Rúbrica!$G$18))))))</f>
        <v>El programa ofrece una solución a al menos un 70% de las necesidades planteadas en el enunciado.</v>
      </c>
      <c r="W9" s="279">
        <v>5</v>
      </c>
      <c r="X9" s="303" t="str">
        <f>IF(W9="","",IF(OR(W9&gt;5,W9&lt;0),"CALIFICACIÓN NO VÁLIDA",IF(W9&gt;=4.5,Unidad2_Rúbrica!$C$19,IF(W9&gt;=3.8,Unidad2_Rúbrica!$D$19,IF(W9&gt;=3,Unidad2_Rúbrica!$E$19,IF(W9&gt;=1,Unidad2_Rúbrica!$F$19,Unidad2_Rúbrica!$G$19))))))</f>
        <v>Implementa correctamente los casos de prueba diseñados</v>
      </c>
      <c r="Y9" s="306">
        <v>5</v>
      </c>
      <c r="Z9" s="304" t="str">
        <f>IF(Y9="","",IF(OR(Y9&gt;5,Y9&lt;0),"CALIFICACIÓN NO VÁLIDA",IF(Y9&gt;=4.5,Unidad2_Rúbrica!$C$20,IF(Y9&gt;=3.8,Unidad2_Rúbrica!$D$20,IF(Y9&gt;=3,Unidad2_Rúbrica!$E$20,IF(Y9&gt;=1,Unidad2_Rúbrica!$F$20,Unidad2_Rúbrica!$G$20))))))</f>
        <v>Los identificadores y los comentarios en el código fuente están definidos en su totalidad en inglés</v>
      </c>
      <c r="AA9" s="306">
        <v>5</v>
      </c>
      <c r="AB9" s="304" t="str">
        <f>IF(AA9="","",IF(OR(AA9&gt;5,AA9&lt;0),"CALIFICACIÓN NO VÁLIDA",IF(AA9&gt;=4.5,Unidad2_Rúbrica!$C$21,IF(AA9&gt;=3.8,Unidad2_Rúbrica!$D$21,IF(AA9&gt;=3,Unidad2_Rúbrica!$E$21,IF(AA9&gt;=1,Unidad2_Rúbrica!$F$21,Unidad2_Rúbrica!$G$21))))))</f>
        <v>El proyecto ha sido desarrollado utilizando un sistema de control de versiones y se evidencia las continuas contribuciones (de todos los archivos del desarrollo -análisis, diseño, implementación y reporte del método de la ingeniería-) de los colaboradores (que deben ser todos los integrantes del grupo) desde el inicio del mismo hasta la fecha de entrega</v>
      </c>
      <c r="AC9" s="182">
        <f t="shared" si="0"/>
        <v>4.8650000000000002</v>
      </c>
    </row>
    <row r="10" spans="1:29" ht="15.75" customHeight="1">
      <c r="A10" s="300">
        <v>7</v>
      </c>
      <c r="B10" s="261" t="s">
        <v>323</v>
      </c>
      <c r="C10" s="261" t="s">
        <v>324</v>
      </c>
      <c r="D10" s="261" t="s">
        <v>325</v>
      </c>
      <c r="E10" s="301">
        <v>2.7</v>
      </c>
      <c r="F10" s="302" t="str">
        <f>IF(E10="","",IF(OR(E10&gt;5,E10&lt;0),"CALIFICACIÓN NO VÁLIDA",IF(E10&gt;=4.5,Unidad2_Rúbrica!$C$5,IF(E10&gt;=3.8,Unidad2_Rúbrica!$D$5,IF(E10&gt;=3,Unidad2_Rúbrica!$E$5,IF(E10&gt;=1,Unidad2_Rúbrica!$F$5,Unidad2_Rúbrica!$G$5))))))</f>
        <v>Desarrolla al menos un 70% de las fases del Método de la Ingeniería para dar solución al problema. Al menos un 50% de los componentes desarrollados en cada fase es claro, conciso y correcto.</v>
      </c>
      <c r="G10" s="301">
        <v>0</v>
      </c>
      <c r="H10" s="302" t="str">
        <f>IF(G10="","",IF(OR(G10&gt;5,G10&lt;0),"CALIFICACIÓN NO VÁLIDA",IF(G10&gt;=4.5,Unidad2_Rúbrica!$C$8,IF(G10&gt;=3.8,Unidad2_Rúbrica!$D$8,IF(G10&gt;=3,Unidad2_Rúbrica!$E$8,IF(G10&gt;=1,Unidad2_Rúbrica!$F$8,Unidad2_Rúbrica!$G$8))))))</f>
        <v>Mide el tiempo de menos del 25% de las fases de desarrollo. Los tiempos reportados en cada una de las etapas son consistentes en en menos de un 25%.</v>
      </c>
      <c r="I10" s="301">
        <v>0</v>
      </c>
      <c r="J10" s="302" t="str">
        <f>IF(I10="","",IF(OR(I10&gt;5,I10&lt;0),"CALIFICACIÓN NO VÁLIDA",IF(I10&gt;=4.5,Unidad2_Rúbrica!$C$10,IF(I10&gt;=3.8,Unidad2_Rúbrica!$D$10,IF(I10&gt;=3,Unidad2_Rúbrica!$E$10,IF(I10&gt;=1,Unidad2_Rúbrica!$F$10,Unidad2_Rúbrica!$G$10))))))</f>
        <v>Registra menos de un 25% de los defectos y el tiempo de su reparación. La cantidad de defectos y el tiempo tomado para cada uno es consistente con menos de un 25%.</v>
      </c>
      <c r="K10" s="301">
        <v>0</v>
      </c>
      <c r="L10" s="303" t="str">
        <f>IF(K10="","",IF(OR(K10&gt;5,K10&lt;0),"CALIFICACIÓN NO VÁLIDA",IF(K10&gt;=4.5,Unidad2_Rúbrica!$C$12,IF(K10&gt;=3.8,Unidad2_Rúbrica!$D$12,IF(K10&gt;=3,Unidad2_Rúbrica!$E$12,IF(K10&gt;=1,Unidad2_Rúbrica!$F$12,Unidad2_Rúbrica!$G$12))))))</f>
        <v>Registra comentarios que resumen las actividades realizadas en menos de un 25% de las etapas.</v>
      </c>
      <c r="M10" s="301">
        <v>5</v>
      </c>
      <c r="N10" s="303" t="str">
        <f>IF(M10="","",IF(OR(M10&gt;5,M10&lt;0),"CALIFICACIÓN NO VÁLIDA",IF(M10&gt;=4.5,Unidad2_Rúbrica!$C$14,IF(M10&gt;=3.8,Unidad2_Rúbrica!$D$14,IF(M10&gt;=3,Unidad2_Rúbrica!$E$14,IF(M10&gt;=1,Unidad2_Rúbrica!$F$14,Unidad2_Rúbrica!$G$14))))))</f>
        <v>Define todos los TAD a utilizarse, incluyendo, de manera correcta y completa todos sus componentes (nombre,
descripción del objeto abstracto, invariante, y declaración de operaciones, con nombre, entradas y salida).</v>
      </c>
      <c r="O10" s="307"/>
      <c r="P10" s="303" t="str">
        <f>IF(O10="","",IF(OR(O10&gt;5,O10&lt;0),"CALIFICACIÓN NO VÁLIDA",IF(O10&gt;=4.5,Unidad2_Rúbrica!$C$15,IF(O10&gt;=3.8,Unidad2_Rúbrica!$D$15,IF(O10&gt;=3,Unidad2_Rúbrica!$E$15,IF(O10&gt;=1,Unidad2_Rúbrica!$F$15,Unidad2_Rúbrica!$G$15))))))</f>
        <v/>
      </c>
      <c r="Q10" s="301">
        <v>3.5</v>
      </c>
      <c r="R10" s="303" t="str">
        <f>IF(Q10="","",IF(OR(Q10&gt;5,Q10&lt;0),"CALIFICACIÓN NO VÁLIDA",IF(Q10&gt;=4.5,Unidad2_Rúbrica!$C$16,IF(Q10&gt;=3.8,Unidad2_Rúbrica!$D$16,IF(Q10&gt;=3,Unidad2_Rúbrica!$E$16,IF(Q10&gt;=1,Unidad2_Rúbrica!$F$16,Unidad2_Rúbrica!$G$16))))))</f>
        <v>Diseña para cada operación de cada una de las estructuras de datos utilizadas al menos un caso de prueba para verificar su correcto funcionamiento (uno estándar y otro interesante) en un formato que permita implementar las pruebas sin ambigüedad.</v>
      </c>
      <c r="S10" s="301">
        <v>5</v>
      </c>
      <c r="T10" s="303" t="str">
        <f>IF(S10="","",IF(OR(S10&gt;5,S10&lt;0),"CALIFICACIÓN NO VÁLIDA",IF(S10&gt;=4.5,Unidad2_Rúbrica!$C$17,IF(S10&gt;=3.8,Unidad2_Rúbrica!$D$17,IF(S10&gt;=3,Unidad2_Rúbrica!$E$17,IF(S10&gt;=1,Unidad2_Rúbrica!$F$17,Unidad2_Rúbrica!$G$17))))))</f>
        <v>Todas las estructuras de datos utilizadas funcionan correctamente. Incluyen pruebas unitarias automáticas, con casos interesantes para verificarlas.</v>
      </c>
      <c r="U10" s="301">
        <v>1.5</v>
      </c>
      <c r="V10" s="303" t="str">
        <f>IF(U10="","",IF(OR(U10&gt;5,U10&lt;0),"CALIFICACIÓN NO VÁLIDA",IF(U10&gt;=4.5,Unidad2_Rúbrica!$C$18,IF(U10&gt;=3.8,Unidad2_Rúbrica!$D$18,IF(U10&gt;=3,Unidad2_Rúbrica!$E$18,IF(U10&gt;=1,Unidad2_Rúbrica!$F$18,Unidad2_Rúbrica!$G$18))))))</f>
        <v>El programa ofrece una solución a al menos un 25% de las necesidades planteadas en el enunciado.</v>
      </c>
      <c r="W10" s="308">
        <v>4.4000000000000004</v>
      </c>
      <c r="X10" s="303" t="str">
        <f>IF(W10="","",IF(OR(W10&gt;5,W10&lt;0),"CALIFICACIÓN NO VÁLIDA",IF(W10&gt;=4.5,Unidad2_Rúbrica!$C$19,IF(W10&gt;=3.8,Unidad2_Rúbrica!$D$19,IF(W10&gt;=3,Unidad2_Rúbrica!$E$19,IF(W10&gt;=1,Unidad2_Rúbrica!$F$19,Unidad2_Rúbrica!$G$19))))))</f>
        <v>Implementa el 80% los casos de prueba diseñados</v>
      </c>
      <c r="Y10" s="301">
        <v>5</v>
      </c>
      <c r="Z10" s="304" t="str">
        <f>IF(Y10="","",IF(OR(Y10&gt;5,Y10&lt;0),"CALIFICACIÓN NO VÁLIDA",IF(Y10&gt;=4.5,Unidad2_Rúbrica!$C$20,IF(Y10&gt;=3.8,Unidad2_Rúbrica!$D$20,IF(Y10&gt;=3,Unidad2_Rúbrica!$E$20,IF(Y10&gt;=1,Unidad2_Rúbrica!$F$20,Unidad2_Rúbrica!$G$20))))))</f>
        <v>Los identificadores y los comentarios en el código fuente están definidos en su totalidad en inglés</v>
      </c>
      <c r="AA10" s="301">
        <v>5</v>
      </c>
      <c r="AB10" s="304" t="str">
        <f>IF(AA10="","",IF(OR(AA10&gt;5,AA10&lt;0),"CALIFICACIÓN NO VÁLIDA",IF(AA10&gt;=4.5,Unidad2_Rúbrica!$C$21,IF(AA10&gt;=3.8,Unidad2_Rúbrica!$D$21,IF(AA10&gt;=3,Unidad2_Rúbrica!$E$21,IF(AA10&gt;=1,Unidad2_Rúbrica!$F$21,Unidad2_Rúbrica!$G$21))))))</f>
        <v>El proyecto ha sido desarrollado utilizando un sistema de control de versiones y se evidencia las continuas contribuciones (de todos los archivos del desarrollo -análisis, diseño, implementación y reporte del método de la ingeniería-) de los colaboradores (que deben ser todos los integrantes del grupo) desde el inicio del mismo hasta la fecha de entrega</v>
      </c>
      <c r="AC10" s="182">
        <f t="shared" si="0"/>
        <v>2.875</v>
      </c>
    </row>
    <row r="11" spans="1:29" ht="15.75" customHeight="1">
      <c r="A11" s="300">
        <v>8</v>
      </c>
      <c r="B11" s="261" t="s">
        <v>326</v>
      </c>
      <c r="C11" s="261" t="s">
        <v>327</v>
      </c>
      <c r="D11" s="261" t="s">
        <v>328</v>
      </c>
      <c r="E11" s="301">
        <v>2.7</v>
      </c>
      <c r="F11" s="302" t="str">
        <f>IF(E11="","",IF(OR(E11&gt;5,E11&lt;0),"CALIFICACIÓN NO VÁLIDA",IF(E11&gt;=4.5,Unidad2_Rúbrica!$C$5,IF(E11&gt;=3.8,Unidad2_Rúbrica!$D$5,IF(E11&gt;=3,Unidad2_Rúbrica!$E$5,IF(E11&gt;=1,Unidad2_Rúbrica!$F$5,Unidad2_Rúbrica!$G$5))))))</f>
        <v>Desarrolla al menos un 70% de las fases del Método de la Ingeniería para dar solución al problema. Al menos un 50% de los componentes desarrollados en cada fase es claro, conciso y correcto.</v>
      </c>
      <c r="G11" s="301">
        <v>0</v>
      </c>
      <c r="H11" s="302" t="str">
        <f>IF(G11="","",IF(OR(G11&gt;5,G11&lt;0),"CALIFICACIÓN NO VÁLIDA",IF(G11&gt;=4.5,Unidad2_Rúbrica!$C$8,IF(G11&gt;=3.8,Unidad2_Rúbrica!$D$8,IF(G11&gt;=3,Unidad2_Rúbrica!$E$8,IF(G11&gt;=1,Unidad2_Rúbrica!$F$8,Unidad2_Rúbrica!$G$8))))))</f>
        <v>Mide el tiempo de menos del 25% de las fases de desarrollo. Los tiempos reportados en cada una de las etapas son consistentes en en menos de un 25%.</v>
      </c>
      <c r="I11" s="301">
        <v>0</v>
      </c>
      <c r="J11" s="302" t="str">
        <f>IF(I11="","",IF(OR(I11&gt;5,I11&lt;0),"CALIFICACIÓN NO VÁLIDA",IF(I11&gt;=4.5,Unidad2_Rúbrica!$C$10,IF(I11&gt;=3.8,Unidad2_Rúbrica!$D$10,IF(I11&gt;=3,Unidad2_Rúbrica!$E$10,IF(I11&gt;=1,Unidad2_Rúbrica!$F$10,Unidad2_Rúbrica!$G$10))))))</f>
        <v>Registra menos de un 25% de los defectos y el tiempo de su reparación. La cantidad de defectos y el tiempo tomado para cada uno es consistente con menos de un 25%.</v>
      </c>
      <c r="K11" s="301">
        <v>0</v>
      </c>
      <c r="L11" s="303" t="str">
        <f>IF(K11="","",IF(OR(K11&gt;5,K11&lt;0),"CALIFICACIÓN NO VÁLIDA",IF(K11&gt;=4.5,Unidad2_Rúbrica!$C$12,IF(K11&gt;=3.8,Unidad2_Rúbrica!$D$12,IF(K11&gt;=3,Unidad2_Rúbrica!$E$12,IF(K11&gt;=1,Unidad2_Rúbrica!$F$12,Unidad2_Rúbrica!$G$12))))))</f>
        <v>Registra comentarios que resumen las actividades realizadas en menos de un 25% de las etapas.</v>
      </c>
      <c r="M11" s="301">
        <v>5</v>
      </c>
      <c r="N11" s="303" t="str">
        <f>IF(M11="","",IF(OR(M11&gt;5,M11&lt;0),"CALIFICACIÓN NO VÁLIDA",IF(M11&gt;=4.5,Unidad2_Rúbrica!$C$14,IF(M11&gt;=3.8,Unidad2_Rúbrica!$D$14,IF(M11&gt;=3,Unidad2_Rúbrica!$E$14,IF(M11&gt;=1,Unidad2_Rúbrica!$F$14,Unidad2_Rúbrica!$G$14))))))</f>
        <v>Define todos los TAD a utilizarse, incluyendo, de manera correcta y completa todos sus componentes (nombre,
descripción del objeto abstracto, invariante, y declaración de operaciones, con nombre, entradas y salida).</v>
      </c>
      <c r="O11" s="307"/>
      <c r="P11" s="303" t="str">
        <f>IF(O11="","",IF(OR(O11&gt;5,O11&lt;0),"CALIFICACIÓN NO VÁLIDA",IF(O11&gt;=4.5,Unidad2_Rúbrica!$C$15,IF(O11&gt;=3.8,Unidad2_Rúbrica!$D$15,IF(O11&gt;=3,Unidad2_Rúbrica!$E$15,IF(O11&gt;=1,Unidad2_Rúbrica!$F$15,Unidad2_Rúbrica!$G$15))))))</f>
        <v/>
      </c>
      <c r="Q11" s="301">
        <v>3.5</v>
      </c>
      <c r="R11" s="303" t="str">
        <f>IF(Q11="","",IF(OR(Q11&gt;5,Q11&lt;0),"CALIFICACIÓN NO VÁLIDA",IF(Q11&gt;=4.5,Unidad2_Rúbrica!$C$16,IF(Q11&gt;=3.8,Unidad2_Rúbrica!$D$16,IF(Q11&gt;=3,Unidad2_Rúbrica!$E$16,IF(Q11&gt;=1,Unidad2_Rúbrica!$F$16,Unidad2_Rúbrica!$G$16))))))</f>
        <v>Diseña para cada operación de cada una de las estructuras de datos utilizadas al menos un caso de prueba para verificar su correcto funcionamiento (uno estándar y otro interesante) en un formato que permita implementar las pruebas sin ambigüedad.</v>
      </c>
      <c r="S11" s="301">
        <v>5</v>
      </c>
      <c r="T11" s="303" t="str">
        <f>IF(S11="","",IF(OR(S11&gt;5,S11&lt;0),"CALIFICACIÓN NO VÁLIDA",IF(S11&gt;=4.5,Unidad2_Rúbrica!$C$17,IF(S11&gt;=3.8,Unidad2_Rúbrica!$D$17,IF(S11&gt;=3,Unidad2_Rúbrica!$E$17,IF(S11&gt;=1,Unidad2_Rúbrica!$F$17,Unidad2_Rúbrica!$G$17))))))</f>
        <v>Todas las estructuras de datos utilizadas funcionan correctamente. Incluyen pruebas unitarias automáticas, con casos interesantes para verificarlas.</v>
      </c>
      <c r="U11" s="301">
        <v>1.5</v>
      </c>
      <c r="V11" s="303" t="str">
        <f>IF(U11="","",IF(OR(U11&gt;5,U11&lt;0),"CALIFICACIÓN NO VÁLIDA",IF(U11&gt;=4.5,Unidad2_Rúbrica!$C$18,IF(U11&gt;=3.8,Unidad2_Rúbrica!$D$18,IF(U11&gt;=3,Unidad2_Rúbrica!$E$18,IF(U11&gt;=1,Unidad2_Rúbrica!$F$18,Unidad2_Rúbrica!$G$18))))))</f>
        <v>El programa ofrece una solución a al menos un 25% de las necesidades planteadas en el enunciado.</v>
      </c>
      <c r="W11" s="308">
        <v>4.4000000000000004</v>
      </c>
      <c r="X11" s="303" t="str">
        <f>IF(W11="","",IF(OR(W11&gt;5,W11&lt;0),"CALIFICACIÓN NO VÁLIDA",IF(W11&gt;=4.5,Unidad2_Rúbrica!$C$19,IF(W11&gt;=3.8,Unidad2_Rúbrica!$D$19,IF(W11&gt;=3,Unidad2_Rúbrica!$E$19,IF(W11&gt;=1,Unidad2_Rúbrica!$F$19,Unidad2_Rúbrica!$G$19))))))</f>
        <v>Implementa el 80% los casos de prueba diseñados</v>
      </c>
      <c r="Y11" s="301">
        <v>5</v>
      </c>
      <c r="Z11" s="304" t="str">
        <f>IF(Y11="","",IF(OR(Y11&gt;5,Y11&lt;0),"CALIFICACIÓN NO VÁLIDA",IF(Y11&gt;=4.5,Unidad2_Rúbrica!$C$20,IF(Y11&gt;=3.8,Unidad2_Rúbrica!$D$20,IF(Y11&gt;=3,Unidad2_Rúbrica!$E$20,IF(Y11&gt;=1,Unidad2_Rúbrica!$F$20,Unidad2_Rúbrica!$G$20))))))</f>
        <v>Los identificadores y los comentarios en el código fuente están definidos en su totalidad en inglés</v>
      </c>
      <c r="AA11" s="301">
        <v>5</v>
      </c>
      <c r="AB11" s="304" t="str">
        <f>IF(AA11="","",IF(OR(AA11&gt;5,AA11&lt;0),"CALIFICACIÓN NO VÁLIDA",IF(AA11&gt;=4.5,Unidad2_Rúbrica!$C$21,IF(AA11&gt;=3.8,Unidad2_Rúbrica!$D$21,IF(AA11&gt;=3,Unidad2_Rúbrica!$E$21,IF(AA11&gt;=1,Unidad2_Rúbrica!$F$21,Unidad2_Rúbrica!$G$21))))))</f>
        <v>El proyecto ha sido desarrollado utilizando un sistema de control de versiones y se evidencia las continuas contribuciones (de todos los archivos del desarrollo -análisis, diseño, implementación y reporte del método de la ingeniería-) de los colaboradores (que deben ser todos los integrantes del grupo) desde el inicio del mismo hasta la fecha de entrega</v>
      </c>
      <c r="AC11" s="182">
        <f t="shared" si="0"/>
        <v>2.875</v>
      </c>
    </row>
    <row r="12" spans="1:29" ht="15.75" customHeight="1">
      <c r="A12" s="300">
        <v>9</v>
      </c>
      <c r="B12" s="261" t="s">
        <v>329</v>
      </c>
      <c r="C12" s="261" t="s">
        <v>330</v>
      </c>
      <c r="D12" s="261" t="s">
        <v>331</v>
      </c>
      <c r="E12" s="178">
        <v>4.5999999999999996</v>
      </c>
      <c r="F12" s="302" t="str">
        <f>IF(E12="","",IF(OR(E12&gt;5,E12&lt;0),"CALIFICACIÓN NO VÁLIDA",IF(E12&gt;=4.5,Unidad2_Rúbrica!$C$5,IF(E12&gt;=3.8,Unidad2_Rúbrica!$D$5,IF(E12&gt;=3,Unidad2_Rúbrica!$E$5,IF(E12&gt;=1,Unidad2_Rúbrica!$F$5,Unidad2_Rúbrica!$G$5))))))</f>
        <v xml:space="preserve">Desarrolla de manera completa y correcta cada una de las fases del Método de la Ingeniería para dar solución al problema. </v>
      </c>
      <c r="G12" s="305">
        <v>5</v>
      </c>
      <c r="H12" s="302" t="str">
        <f>IF(G12="","",IF(OR(G12&gt;5,G12&lt;0),"CALIFICACIÓN NO VÁLIDA",IF(G12&gt;=4.5,Unidad2_Rúbrica!$C$8,IF(G12&gt;=3.8,Unidad2_Rúbrica!$D$8,IF(G12&gt;=3,Unidad2_Rúbrica!$E$8,IF(G12&gt;=1,Unidad2_Rúbrica!$F$8,Unidad2_Rúbrica!$G$8))))))</f>
        <v>Mide el tiempo de cada fase de desarrollo. Los tiempos reportados en cada una de las etapas son consistentes en cantidad (tiempo en minutos) con el trabajo mínimo inherente a la actividad.</v>
      </c>
      <c r="I12" s="305">
        <v>5</v>
      </c>
      <c r="J12" s="302" t="str">
        <f>IF(I12="","",IF(OR(I12&gt;5,I12&lt;0),"CALIFICACIÓN NO VÁLIDA",IF(I12&gt;=4.5,Unidad2_Rúbrica!$C$10,IF(I12&gt;=3.8,Unidad2_Rúbrica!$D$10,IF(I12&gt;=3,Unidad2_Rúbrica!$E$10,IF(I12&gt;=1,Unidad2_Rúbrica!$F$10,Unidad2_Rúbrica!$G$10))))))</f>
        <v>Registra los defectos y el tiempo de su reparación. La cantidad de defectos y el tiempo tomado para cada uno es consistente con el trabajo propio de la actividad.</v>
      </c>
      <c r="K12" s="305">
        <v>5</v>
      </c>
      <c r="L12" s="303" t="str">
        <f>IF(K12="","",IF(OR(K12&gt;5,K12&lt;0),"CALIFICACIÓN NO VÁLIDA",IF(K12&gt;=4.5,Unidad2_Rúbrica!$C$12,IF(K12&gt;=3.8,Unidad2_Rúbrica!$D$12,IF(K12&gt;=3,Unidad2_Rúbrica!$E$12,IF(K12&gt;=1,Unidad2_Rúbrica!$F$12,Unidad2_Rúbrica!$G$12))))))</f>
        <v>Registra comentarios que resumen las actividades realizadas en cada etapa.</v>
      </c>
      <c r="M12" s="301">
        <v>5</v>
      </c>
      <c r="N12" s="303" t="str">
        <f>IF(M12="","",IF(OR(M12&gt;5,M12&lt;0),"CALIFICACIÓN NO VÁLIDA",IF(M12&gt;=4.5,Unidad2_Rúbrica!$C$14,IF(M12&gt;=3.8,Unidad2_Rúbrica!$D$14,IF(M12&gt;=3,Unidad2_Rúbrica!$E$14,IF(M12&gt;=1,Unidad2_Rúbrica!$F$14,Unidad2_Rúbrica!$G$14))))))</f>
        <v>Define todos los TAD a utilizarse, incluyendo, de manera correcta y completa todos sus componentes (nombre,
descripción del objeto abstracto, invariante, y declaración de operaciones, con nombre, entradas y salida).</v>
      </c>
      <c r="O12" s="301">
        <v>5</v>
      </c>
      <c r="P12" s="303" t="str">
        <f>IF(O12="","",IF(OR(O12&gt;5,O12&lt;0),"CALIFICACIÓN NO VÁLIDA",IF(O12&gt;=4.5,Unidad2_Rúbrica!$C$15,IF(O12&gt;=3.8,Unidad2_Rúbrica!$D$15,IF(O12&gt;=3,Unidad2_Rúbrica!$E$15,IF(O12&gt;=1,Unidad2_Rúbrica!$F$15,Unidad2_Rúbrica!$G$15))))))</f>
        <v>Modela todos los conceptos y relaciones necesarias para dar solución al problema, incluyendo en éstas la información detallada necesaria para modelar adecuadamente la solución, cumpliendo con la notación propia del lenguaje en que está soportado.</v>
      </c>
      <c r="Q12" s="301">
        <v>5</v>
      </c>
      <c r="R12" s="303" t="str">
        <f>IF(Q12="","",IF(OR(Q12&gt;5,Q12&lt;0),"CALIFICACIÓN NO VÁLIDA",IF(Q12&gt;=4.5,Unidad2_Rúbrica!$C$16,IF(Q12&gt;=3.8,Unidad2_Rúbrica!$D$16,IF(Q12&gt;=3,Unidad2_Rúbrica!$E$16,IF(Q12&gt;=1,Unidad2_Rúbrica!$F$16,Unidad2_Rúbrica!$G$16))))))</f>
        <v>Diseña para cada operación de cada una de las estructuras de datos utilizadas al menos tres casos de prueba para verificar su correcto funcionamiento (uno estándar, uno que pruebe casos límite y otro interesante) cumpliendo con el formato donde se especifica la clase, el método a probar, el escenario, las entradas y la salida esperada</v>
      </c>
      <c r="S12" s="301">
        <v>5</v>
      </c>
      <c r="T12" s="303" t="str">
        <f>IF(S12="","",IF(OR(S12&gt;5,S12&lt;0),"CALIFICACIÓN NO VÁLIDA",IF(S12&gt;=4.5,Unidad2_Rúbrica!$C$17,IF(S12&gt;=3.8,Unidad2_Rúbrica!$D$17,IF(S12&gt;=3,Unidad2_Rúbrica!$E$17,IF(S12&gt;=1,Unidad2_Rúbrica!$F$17,Unidad2_Rúbrica!$G$17))))))</f>
        <v>Todas las estructuras de datos utilizadas funcionan correctamente. Incluyen pruebas unitarias automáticas, con casos interesantes para verificarlas.</v>
      </c>
      <c r="U12" s="301">
        <v>5</v>
      </c>
      <c r="V12" s="303" t="str">
        <f>IF(U12="","",IF(OR(U12&gt;5,U12&lt;0),"CALIFICACIÓN NO VÁLIDA",IF(U12&gt;=4.5,Unidad2_Rúbrica!$C$18,IF(U12&gt;=3.8,Unidad2_Rúbrica!$D$18,IF(U12&gt;=3,Unidad2_Rúbrica!$E$18,IF(U12&gt;=1,Unidad2_Rúbrica!$F$18,Unidad2_Rúbrica!$G$18))))))</f>
        <v>El programa ofrece una solución a todas las necesidades planteadas en el enunciado.</v>
      </c>
      <c r="W12" s="301">
        <v>5</v>
      </c>
      <c r="X12" s="303" t="str">
        <f>IF(W12="","",IF(OR(W12&gt;5,W12&lt;0),"CALIFICACIÓN NO VÁLIDA",IF(W12&gt;=4.5,Unidad2_Rúbrica!$C$19,IF(W12&gt;=3.8,Unidad2_Rúbrica!$D$19,IF(W12&gt;=3,Unidad2_Rúbrica!$E$19,IF(W12&gt;=1,Unidad2_Rúbrica!$F$19,Unidad2_Rúbrica!$G$19))))))</f>
        <v>Implementa correctamente los casos de prueba diseñados</v>
      </c>
      <c r="Y12" s="301">
        <v>5</v>
      </c>
      <c r="Z12" s="304" t="str">
        <f>IF(Y12="","",IF(OR(Y12&gt;5,Y12&lt;0),"CALIFICACIÓN NO VÁLIDA",IF(Y12&gt;=4.5,Unidad2_Rúbrica!$C$20,IF(Y12&gt;=3.8,Unidad2_Rúbrica!$D$20,IF(Y12&gt;=3,Unidad2_Rúbrica!$E$20,IF(Y12&gt;=1,Unidad2_Rúbrica!$F$20,Unidad2_Rúbrica!$G$20))))))</f>
        <v>Los identificadores y los comentarios en el código fuente están definidos en su totalidad en inglés</v>
      </c>
      <c r="AA12" s="301">
        <v>5</v>
      </c>
      <c r="AB12" s="304" t="str">
        <f>IF(AA12="","",IF(OR(AA12&gt;5,AA12&lt;0),"CALIFICACIÓN NO VÁLIDA",IF(AA12&gt;=4.5,Unidad2_Rúbrica!$C$21,IF(AA12&gt;=3.8,Unidad2_Rúbrica!$D$21,IF(AA12&gt;=3,Unidad2_Rúbrica!$E$21,IF(AA12&gt;=1,Unidad2_Rúbrica!$F$21,Unidad2_Rúbrica!$G$21))))))</f>
        <v>El proyecto ha sido desarrollado utilizando un sistema de control de versiones y se evidencia las continuas contribuciones (de todos los archivos del desarrollo -análisis, diseño, implementación y reporte del método de la ingeniería-) de los colaboradores (que deben ser todos los integrantes del grupo) desde el inicio del mismo hasta la fecha de entrega</v>
      </c>
      <c r="AC12" s="182">
        <f t="shared" si="0"/>
        <v>4.9399999999999995</v>
      </c>
    </row>
    <row r="13" spans="1:29" ht="15.75" customHeight="1">
      <c r="A13" s="300">
        <v>10</v>
      </c>
      <c r="B13" s="261" t="s">
        <v>25</v>
      </c>
      <c r="C13" s="261" t="s">
        <v>332</v>
      </c>
      <c r="D13" s="261" t="s">
        <v>333</v>
      </c>
      <c r="E13" s="305"/>
      <c r="F13" s="302" t="str">
        <f>IF(E13="","",IF(OR(E13&gt;5,E13&lt;0),"CALIFICACIÓN NO VÁLIDA",IF(E13&gt;=4.5,Unidad2_Rúbrica!$C$5,IF(E13&gt;=3.8,Unidad2_Rúbrica!$D$5,IF(E13&gt;=3,Unidad2_Rúbrica!$E$5,IF(E13&gt;=1,Unidad2_Rúbrica!$F$5,Unidad2_Rúbrica!$G$5))))))</f>
        <v/>
      </c>
      <c r="G13" s="305"/>
      <c r="H13" s="302" t="str">
        <f>IF(G13="","",IF(OR(G13&gt;5,G13&lt;0),"CALIFICACIÓN NO VÁLIDA",IF(G13&gt;=4.5,Unidad2_Rúbrica!$C$8,IF(G13&gt;=3.8,Unidad2_Rúbrica!$D$8,IF(G13&gt;=3,Unidad2_Rúbrica!$E$8,IF(G13&gt;=1,Unidad2_Rúbrica!$F$8,Unidad2_Rúbrica!$G$8))))))</f>
        <v/>
      </c>
      <c r="I13" s="305"/>
      <c r="J13" s="302" t="str">
        <f>IF(I13="","",IF(OR(I13&gt;5,I13&lt;0),"CALIFICACIÓN NO VÁLIDA",IF(I13&gt;=4.5,Unidad2_Rúbrica!$C$10,IF(I13&gt;=3.8,Unidad2_Rúbrica!$D$10,IF(I13&gt;=3,Unidad2_Rúbrica!$E$10,IF(I13&gt;=1,Unidad2_Rúbrica!$F$10,Unidad2_Rúbrica!$G$10))))))</f>
        <v/>
      </c>
      <c r="K13" s="305"/>
      <c r="L13" s="303" t="str">
        <f>IF(K13="","",IF(OR(K13&gt;5,K13&lt;0),"CALIFICACIÓN NO VÁLIDA",IF(K13&gt;=4.5,Unidad2_Rúbrica!$C$12,IF(K13&gt;=3.8,Unidad2_Rúbrica!$D$12,IF(K13&gt;=3,Unidad2_Rúbrica!$E$12,IF(K13&gt;=1,Unidad2_Rúbrica!$F$12,Unidad2_Rúbrica!$G$12))))))</f>
        <v/>
      </c>
      <c r="M13" s="305"/>
      <c r="N13" s="303" t="str">
        <f>IF(M13="","",IF(OR(M13&gt;5,M13&lt;0),"CALIFICACIÓN NO VÁLIDA",IF(M13&gt;=4.5,Unidad2_Rúbrica!$C$14,IF(M13&gt;=3.8,Unidad2_Rúbrica!$D$14,IF(M13&gt;=3,Unidad2_Rúbrica!$E$14,IF(M13&gt;=1,Unidad2_Rúbrica!$F$14,Unidad2_Rúbrica!$G$14))))))</f>
        <v/>
      </c>
      <c r="O13" s="305"/>
      <c r="P13" s="303" t="str">
        <f>IF(O13="","",IF(OR(O13&gt;5,O13&lt;0),"CALIFICACIÓN NO VÁLIDA",IF(O13&gt;=4.5,Unidad2_Rúbrica!$C$15,IF(O13&gt;=3.8,Unidad2_Rúbrica!$D$15,IF(O13&gt;=3,Unidad2_Rúbrica!$E$15,IF(O13&gt;=1,Unidad2_Rúbrica!$F$15,Unidad2_Rúbrica!$G$15))))))</f>
        <v/>
      </c>
      <c r="Q13" s="305"/>
      <c r="R13" s="303" t="str">
        <f>IF(Q13="","",IF(OR(Q13&gt;5,Q13&lt;0),"CALIFICACIÓN NO VÁLIDA",IF(Q13&gt;=4.5,Unidad2_Rúbrica!$C$16,IF(Q13&gt;=3.8,Unidad2_Rúbrica!$D$16,IF(Q13&gt;=3,Unidad2_Rúbrica!$E$16,IF(Q13&gt;=1,Unidad2_Rúbrica!$F$16,Unidad2_Rúbrica!$G$16))))))</f>
        <v/>
      </c>
      <c r="S13" s="305"/>
      <c r="T13" s="303" t="str">
        <f>IF(S13="","",IF(OR(S13&gt;5,S13&lt;0),"CALIFICACIÓN NO VÁLIDA",IF(S13&gt;=4.5,Unidad2_Rúbrica!$C$17,IF(S13&gt;=3.8,Unidad2_Rúbrica!$D$17,IF(S13&gt;=3,Unidad2_Rúbrica!$E$17,IF(S13&gt;=1,Unidad2_Rúbrica!$F$17,Unidad2_Rúbrica!$G$17))))))</f>
        <v/>
      </c>
      <c r="U13" s="306"/>
      <c r="V13" s="303" t="str">
        <f>IF(U13="","",IF(OR(U13&gt;5,U13&lt;0),"CALIFICACIÓN NO VÁLIDA",IF(U13&gt;=4.5,Unidad2_Rúbrica!$C$18,IF(U13&gt;=3.8,Unidad2_Rúbrica!$D$18,IF(U13&gt;=3,Unidad2_Rúbrica!$E$18,IF(U13&gt;=1,Unidad2_Rúbrica!$F$18,Unidad2_Rúbrica!$G$18))))))</f>
        <v/>
      </c>
      <c r="W13" s="279"/>
      <c r="X13" s="303" t="str">
        <f>IF(W13="","",IF(OR(W13&gt;5,W13&lt;0),"CALIFICACIÓN NO VÁLIDA",IF(W13&gt;=4.5,Unidad2_Rúbrica!$C$19,IF(W13&gt;=3.8,Unidad2_Rúbrica!$D$19,IF(W13&gt;=3,Unidad2_Rúbrica!$E$19,IF(W13&gt;=1,Unidad2_Rúbrica!$F$19,Unidad2_Rúbrica!$G$19))))))</f>
        <v/>
      </c>
      <c r="Y13" s="306"/>
      <c r="Z13" s="304" t="str">
        <f>IF(Y13="","",IF(OR(Y13&gt;5,Y13&lt;0),"CALIFICACIÓN NO VÁLIDA",IF(Y13&gt;=4.5,Unidad2_Rúbrica!$C$20,IF(Y13&gt;=3.8,Unidad2_Rúbrica!$D$20,IF(Y13&gt;=3,Unidad2_Rúbrica!$E$20,IF(Y13&gt;=1,Unidad2_Rúbrica!$F$20,Unidad2_Rúbrica!$G$20))))))</f>
        <v/>
      </c>
      <c r="AA13" s="306"/>
      <c r="AB13" s="304" t="str">
        <f>IF(AA13="","",IF(OR(AA13&gt;5,AA13&lt;0),"CALIFICACIÓN NO VÁLIDA",IF(AA13&gt;=4.5,Unidad2_Rúbrica!$C$21,IF(AA13&gt;=3.8,Unidad2_Rúbrica!$D$21,IF(AA13&gt;=3,Unidad2_Rúbrica!$E$21,IF(AA13&gt;=1,Unidad2_Rúbrica!$F$21,Unidad2_Rúbrica!$G$21))))))</f>
        <v/>
      </c>
      <c r="AC13" s="182">
        <f t="shared" si="0"/>
        <v>0</v>
      </c>
    </row>
    <row r="14" spans="1:29" ht="15.75" customHeight="1">
      <c r="A14" s="300">
        <v>11</v>
      </c>
      <c r="B14" s="261" t="s">
        <v>334</v>
      </c>
      <c r="C14" s="261" t="s">
        <v>335</v>
      </c>
      <c r="D14" s="261" t="s">
        <v>336</v>
      </c>
      <c r="E14" s="178">
        <v>4.5999999999999996</v>
      </c>
      <c r="F14" s="302" t="str">
        <f>IF(E14="","",IF(OR(E14&gt;5,E14&lt;0),"CALIFICACIÓN NO VÁLIDA",IF(E14&gt;=4.5,Unidad2_Rúbrica!$C$5,IF(E14&gt;=3.8,Unidad2_Rúbrica!$D$5,IF(E14&gt;=3,Unidad2_Rúbrica!$E$5,IF(E14&gt;=1,Unidad2_Rúbrica!$F$5,Unidad2_Rúbrica!$G$5))))))</f>
        <v xml:space="preserve">Desarrolla de manera completa y correcta cada una de las fases del Método de la Ingeniería para dar solución al problema. </v>
      </c>
      <c r="G14" s="305">
        <v>0</v>
      </c>
      <c r="H14" s="302" t="str">
        <f>IF(G14="","",IF(OR(G14&gt;5,G14&lt;0),"CALIFICACIÓN NO VÁLIDA",IF(G14&gt;=4.5,Unidad2_Rúbrica!$C$8,IF(G14&gt;=3.8,Unidad2_Rúbrica!$D$8,IF(G14&gt;=3,Unidad2_Rúbrica!$E$8,IF(G14&gt;=1,Unidad2_Rúbrica!$F$8,Unidad2_Rúbrica!$G$8))))))</f>
        <v>Mide el tiempo de menos del 25% de las fases de desarrollo. Los tiempos reportados en cada una de las etapas son consistentes en en menos de un 25%.</v>
      </c>
      <c r="I14" s="305">
        <v>0</v>
      </c>
      <c r="J14" s="302" t="str">
        <f>IF(I14="","",IF(OR(I14&gt;5,I14&lt;0),"CALIFICACIÓN NO VÁLIDA",IF(I14&gt;=4.5,Unidad2_Rúbrica!$C$10,IF(I14&gt;=3.8,Unidad2_Rúbrica!$D$10,IF(I14&gt;=3,Unidad2_Rúbrica!$E$10,IF(I14&gt;=1,Unidad2_Rúbrica!$F$10,Unidad2_Rúbrica!$G$10))))))</f>
        <v>Registra menos de un 25% de los defectos y el tiempo de su reparación. La cantidad de defectos y el tiempo tomado para cada uno es consistente con menos de un 25%.</v>
      </c>
      <c r="K14" s="305">
        <v>0</v>
      </c>
      <c r="L14" s="303" t="str">
        <f>IF(K14="","",IF(OR(K14&gt;5,K14&lt;0),"CALIFICACIÓN NO VÁLIDA",IF(K14&gt;=4.5,Unidad2_Rúbrica!$C$12,IF(K14&gt;=3.8,Unidad2_Rúbrica!$D$12,IF(K14&gt;=3,Unidad2_Rúbrica!$E$12,IF(K14&gt;=1,Unidad2_Rúbrica!$F$12,Unidad2_Rúbrica!$G$12))))))</f>
        <v>Registra comentarios que resumen las actividades realizadas en menos de un 25% de las etapas.</v>
      </c>
      <c r="M14" s="305">
        <v>5</v>
      </c>
      <c r="N14" s="303" t="str">
        <f>IF(M14="","",IF(OR(M14&gt;5,M14&lt;0),"CALIFICACIÓN NO VÁLIDA",IF(M14&gt;=4.5,Unidad2_Rúbrica!$C$14,IF(M14&gt;=3.8,Unidad2_Rúbrica!$D$14,IF(M14&gt;=3,Unidad2_Rúbrica!$E$14,IF(M14&gt;=1,Unidad2_Rúbrica!$F$14,Unidad2_Rúbrica!$G$14))))))</f>
        <v>Define todos los TAD a utilizarse, incluyendo, de manera correcta y completa todos sus componentes (nombre,
descripción del objeto abstracto, invariante, y declaración de operaciones, con nombre, entradas y salida).</v>
      </c>
      <c r="O14" s="305">
        <v>1</v>
      </c>
      <c r="P14" s="303" t="str">
        <f>IF(O14="","",IF(OR(O14&gt;5,O14&lt;0),"CALIFICACIÓN NO VÁLIDA",IF(O14&gt;=4.5,Unidad2_Rúbrica!$C$15,IF(O14&gt;=3.8,Unidad2_Rúbrica!$D$15,IF(O14&gt;=3,Unidad2_Rúbrica!$E$15,IF(O14&gt;=1,Unidad2_Rúbrica!$F$15,Unidad2_Rúbrica!$G$15))))))</f>
        <v>Se modela al menos el 50% de los conceptos y relaciones que dan solución al problema aunque se describa menos del 50% de los detalles de cada uno de ellos.</v>
      </c>
      <c r="Q14" s="305">
        <v>1</v>
      </c>
      <c r="R14" s="303" t="str">
        <f>IF(Q14="","",IF(OR(Q14&gt;5,Q14&lt;0),"CALIFICACIÓN NO VÁLIDA",IF(Q14&gt;=4.5,Unidad2_Rúbrica!$C$16,IF(Q14&gt;=3.8,Unidad2_Rúbrica!$D$16,IF(Q14&gt;=3,Unidad2_Rúbrica!$E$16,IF(Q14&gt;=1,Unidad2_Rúbrica!$F$16,Unidad2_Rúbrica!$G$16))))))</f>
        <v>Diseña al menos un caso de prueba para al menos el 40% de las operaciones de cada una de las estructuras de datos utilizadas.</v>
      </c>
      <c r="S14" s="305">
        <v>0</v>
      </c>
      <c r="T14" s="303" t="str">
        <f>IF(S14="","",IF(OR(S14&gt;5,S14&lt;0),"CALIFICACIÓN NO VÁLIDA",IF(S14&gt;=4.5,Unidad2_Rúbrica!$C$17,IF(S14&gt;=3.8,Unidad2_Rúbrica!$D$17,IF(S14&gt;=3,Unidad2_Rúbrica!$E$17,IF(S14&gt;=1,Unidad2_Rúbrica!$F$17,Unidad2_Rúbrica!$G$17))))))</f>
        <v xml:space="preserve">Menos del 25% de las estructuras de datos utilizadas funcionan correctamente. </v>
      </c>
      <c r="U14" s="306">
        <v>5</v>
      </c>
      <c r="V14" s="303" t="str">
        <f>IF(U14="","",IF(OR(U14&gt;5,U14&lt;0),"CALIFICACIÓN NO VÁLIDA",IF(U14&gt;=4.5,Unidad2_Rúbrica!$C$18,IF(U14&gt;=3.8,Unidad2_Rúbrica!$D$18,IF(U14&gt;=3,Unidad2_Rúbrica!$E$18,IF(U14&gt;=1,Unidad2_Rúbrica!$F$18,Unidad2_Rúbrica!$G$18))))))</f>
        <v>El programa ofrece una solución a todas las necesidades planteadas en el enunciado.</v>
      </c>
      <c r="W14" s="305">
        <v>0</v>
      </c>
      <c r="X14" s="303" t="str">
        <f>IF(W14="","",IF(OR(W14&gt;5,W14&lt;0),"CALIFICACIÓN NO VÁLIDA",IF(W14&gt;=4.5,Unidad2_Rúbrica!$C$19,IF(W14&gt;=3.8,Unidad2_Rúbrica!$D$19,IF(W14&gt;=3,Unidad2_Rúbrica!$E$19,IF(W14&gt;=1,Unidad2_Rúbrica!$F$19,Unidad2_Rúbrica!$G$19))))))</f>
        <v>No implementa casos de prueba</v>
      </c>
      <c r="Y14" s="306">
        <v>5</v>
      </c>
      <c r="Z14" s="304" t="str">
        <f>IF(Y14="","",IF(OR(Y14&gt;5,Y14&lt;0),"CALIFICACIÓN NO VÁLIDA",IF(Y14&gt;=4.5,Unidad2_Rúbrica!$C$20,IF(Y14&gt;=3.8,Unidad2_Rúbrica!$D$20,IF(Y14&gt;=3,Unidad2_Rúbrica!$E$20,IF(Y14&gt;=1,Unidad2_Rúbrica!$F$20,Unidad2_Rúbrica!$G$20))))))</f>
        <v>Los identificadores y los comentarios en el código fuente están definidos en su totalidad en inglés</v>
      </c>
      <c r="AA14" s="306">
        <v>5</v>
      </c>
      <c r="AB14" s="304" t="str">
        <f>IF(AA14="","",IF(OR(AA14&gt;5,AA14&lt;0),"CALIFICACIÓN NO VÁLIDA",IF(AA14&gt;=4.5,Unidad2_Rúbrica!$C$21,IF(AA14&gt;=3.8,Unidad2_Rúbrica!$D$21,IF(AA14&gt;=3,Unidad2_Rúbrica!$E$21,IF(AA14&gt;=1,Unidad2_Rúbrica!$F$21,Unidad2_Rúbrica!$G$21))))))</f>
        <v>El proyecto ha sido desarrollado utilizando un sistema de control de versiones y se evidencia las continuas contribuciones (de todos los archivos del desarrollo -análisis, diseño, implementación y reporte del método de la ingeniería-) de los colaboradores (que deben ser todos los integrantes del grupo) desde el inicio del mismo hasta la fecha de entrega</v>
      </c>
      <c r="AC14" s="182">
        <f t="shared" si="0"/>
        <v>2.69</v>
      </c>
    </row>
    <row r="15" spans="1:29" ht="15.75" customHeight="1">
      <c r="A15" s="300">
        <v>12</v>
      </c>
      <c r="B15" s="261" t="s">
        <v>337</v>
      </c>
      <c r="C15" s="261" t="s">
        <v>338</v>
      </c>
      <c r="D15" s="261" t="s">
        <v>339</v>
      </c>
      <c r="E15" s="178">
        <v>5</v>
      </c>
      <c r="F15" s="302" t="str">
        <f>IF(E15="","",IF(OR(E15&gt;5,E15&lt;0),"CALIFICACIÓN NO VÁLIDA",IF(E15&gt;=4.5,Unidad2_Rúbrica!$C$5,IF(E15&gt;=3.8,Unidad2_Rúbrica!$D$5,IF(E15&gt;=3,Unidad2_Rúbrica!$E$5,IF(E15&gt;=1,Unidad2_Rúbrica!$F$5,Unidad2_Rúbrica!$G$5))))))</f>
        <v xml:space="preserve">Desarrolla de manera completa y correcta cada una de las fases del Método de la Ingeniería para dar solución al problema. </v>
      </c>
      <c r="G15" s="178">
        <v>5</v>
      </c>
      <c r="H15" s="302" t="str">
        <f>IF(G15="","",IF(OR(G15&gt;5,G15&lt;0),"CALIFICACIÓN NO VÁLIDA",IF(G15&gt;=4.5,Unidad2_Rúbrica!$C$8,IF(G15&gt;=3.8,Unidad2_Rúbrica!$D$8,IF(G15&gt;=3,Unidad2_Rúbrica!$E$8,IF(G15&gt;=1,Unidad2_Rúbrica!$F$8,Unidad2_Rúbrica!$G$8))))))</f>
        <v>Mide el tiempo de cada fase de desarrollo. Los tiempos reportados en cada una de las etapas son consistentes en cantidad (tiempo en minutos) con el trabajo mínimo inherente a la actividad.</v>
      </c>
      <c r="I15" s="178">
        <v>5</v>
      </c>
      <c r="J15" s="302" t="str">
        <f>IF(I15="","",IF(OR(I15&gt;5,I15&lt;0),"CALIFICACIÓN NO VÁLIDA",IF(I15&gt;=4.5,Unidad2_Rúbrica!$C$10,IF(I15&gt;=3.8,Unidad2_Rúbrica!$D$10,IF(I15&gt;=3,Unidad2_Rúbrica!$E$10,IF(I15&gt;=1,Unidad2_Rúbrica!$F$10,Unidad2_Rúbrica!$G$10))))))</f>
        <v>Registra los defectos y el tiempo de su reparación. La cantidad de defectos y el tiempo tomado para cada uno es consistente con el trabajo propio de la actividad.</v>
      </c>
      <c r="K15" s="178">
        <v>5</v>
      </c>
      <c r="L15" s="303" t="str">
        <f>IF(K15="","",IF(OR(K15&gt;5,K15&lt;0),"CALIFICACIÓN NO VÁLIDA",IF(K15&gt;=4.5,Unidad2_Rúbrica!$C$12,IF(K15&gt;=3.8,Unidad2_Rúbrica!$D$12,IF(K15&gt;=3,Unidad2_Rúbrica!$E$12,IF(K15&gt;=1,Unidad2_Rúbrica!$F$12,Unidad2_Rúbrica!$G$12))))))</f>
        <v>Registra comentarios que resumen las actividades realizadas en cada etapa.</v>
      </c>
      <c r="M15" s="178">
        <v>5</v>
      </c>
      <c r="N15" s="303" t="str">
        <f>IF(M15="","",IF(OR(M15&gt;5,M15&lt;0),"CALIFICACIÓN NO VÁLIDA",IF(M15&gt;=4.5,Unidad2_Rúbrica!$C$14,IF(M15&gt;=3.8,Unidad2_Rúbrica!$D$14,IF(M15&gt;=3,Unidad2_Rúbrica!$E$14,IF(M15&gt;=1,Unidad2_Rúbrica!$F$14,Unidad2_Rúbrica!$G$14))))))</f>
        <v>Define todos los TAD a utilizarse, incluyendo, de manera correcta y completa todos sus componentes (nombre,
descripción del objeto abstracto, invariante, y declaración de operaciones, con nombre, entradas y salida).</v>
      </c>
      <c r="O15" s="178">
        <v>5</v>
      </c>
      <c r="P15" s="303" t="str">
        <f>IF(O15="","",IF(OR(O15&gt;5,O15&lt;0),"CALIFICACIÓN NO VÁLIDA",IF(O15&gt;=4.5,Unidad2_Rúbrica!$C$15,IF(O15&gt;=3.8,Unidad2_Rúbrica!$D$15,IF(O15&gt;=3,Unidad2_Rúbrica!$E$15,IF(O15&gt;=1,Unidad2_Rúbrica!$F$15,Unidad2_Rúbrica!$G$15))))))</f>
        <v>Modela todos los conceptos y relaciones necesarias para dar solución al problema, incluyendo en éstas la información detallada necesaria para modelar adecuadamente la solución, cumpliendo con la notación propia del lenguaje en que está soportado.</v>
      </c>
      <c r="Q15" s="178">
        <v>5</v>
      </c>
      <c r="R15" s="303" t="str">
        <f>IF(Q15="","",IF(OR(Q15&gt;5,Q15&lt;0),"CALIFICACIÓN NO VÁLIDA",IF(Q15&gt;=4.5,Unidad2_Rúbrica!$C$16,IF(Q15&gt;=3.8,Unidad2_Rúbrica!$D$16,IF(Q15&gt;=3,Unidad2_Rúbrica!$E$16,IF(Q15&gt;=1,Unidad2_Rúbrica!$F$16,Unidad2_Rúbrica!$G$16))))))</f>
        <v>Diseña para cada operación de cada una de las estructuras de datos utilizadas al menos tres casos de prueba para verificar su correcto funcionamiento (uno estándar, uno que pruebe casos límite y otro interesante) cumpliendo con el formato donde se especifica la clase, el método a probar, el escenario, las entradas y la salida esperada</v>
      </c>
      <c r="S15" s="178">
        <v>5</v>
      </c>
      <c r="T15" s="303" t="str">
        <f>IF(S15="","",IF(OR(S15&gt;5,S15&lt;0),"CALIFICACIÓN NO VÁLIDA",IF(S15&gt;=4.5,Unidad2_Rúbrica!$C$17,IF(S15&gt;=3.8,Unidad2_Rúbrica!$D$17,IF(S15&gt;=3,Unidad2_Rúbrica!$E$17,IF(S15&gt;=1,Unidad2_Rúbrica!$F$17,Unidad2_Rúbrica!$G$17))))))</f>
        <v>Todas las estructuras de datos utilizadas funcionan correctamente. Incluyen pruebas unitarias automáticas, con casos interesantes para verificarlas.</v>
      </c>
      <c r="U15" s="178">
        <v>5</v>
      </c>
      <c r="V15" s="303" t="str">
        <f>IF(U15="","",IF(OR(U15&gt;5,U15&lt;0),"CALIFICACIÓN NO VÁLIDA",IF(U15&gt;=4.5,Unidad2_Rúbrica!$C$18,IF(U15&gt;=3.8,Unidad2_Rúbrica!$D$18,IF(U15&gt;=3,Unidad2_Rúbrica!$E$18,IF(U15&gt;=1,Unidad2_Rúbrica!$F$18,Unidad2_Rúbrica!$G$18))))))</f>
        <v>El programa ofrece una solución a todas las necesidades planteadas en el enunciado.</v>
      </c>
      <c r="W15" s="178">
        <v>5</v>
      </c>
      <c r="X15" s="303" t="str">
        <f>IF(W15="","",IF(OR(W15&gt;5,W15&lt;0),"CALIFICACIÓN NO VÁLIDA",IF(W15&gt;=4.5,Unidad2_Rúbrica!$C$19,IF(W15&gt;=3.8,Unidad2_Rúbrica!$D$19,IF(W15&gt;=3,Unidad2_Rúbrica!$E$19,IF(W15&gt;=1,Unidad2_Rúbrica!$F$19,Unidad2_Rúbrica!$G$19))))))</f>
        <v>Implementa correctamente los casos de prueba diseñados</v>
      </c>
      <c r="Y15" s="178">
        <v>5</v>
      </c>
      <c r="Z15" s="304" t="str">
        <f>IF(Y15="","",IF(OR(Y15&gt;5,Y15&lt;0),"CALIFICACIÓN NO VÁLIDA",IF(Y15&gt;=4.5,Unidad2_Rúbrica!$C$20,IF(Y15&gt;=3.8,Unidad2_Rúbrica!$D$20,IF(Y15&gt;=3,Unidad2_Rúbrica!$E$20,IF(Y15&gt;=1,Unidad2_Rúbrica!$F$20,Unidad2_Rúbrica!$G$20))))))</f>
        <v>Los identificadores y los comentarios en el código fuente están definidos en su totalidad en inglés</v>
      </c>
      <c r="AA15" s="129">
        <v>5</v>
      </c>
      <c r="AB15" s="304" t="str">
        <f>IF(AA15="","",IF(OR(AA15&gt;5,AA15&lt;0),"CALIFICACIÓN NO VÁLIDA",IF(AA15&gt;=4.5,Unidad2_Rúbrica!$C$21,IF(AA15&gt;=3.8,Unidad2_Rúbrica!$D$21,IF(AA15&gt;=3,Unidad2_Rúbrica!$E$21,IF(AA15&gt;=1,Unidad2_Rúbrica!$F$21,Unidad2_Rúbrica!$G$21))))))</f>
        <v>El proyecto ha sido desarrollado utilizando un sistema de control de versiones y se evidencia las continuas contribuciones (de todos los archivos del desarrollo -análisis, diseño, implementación y reporte del método de la ingeniería-) de los colaboradores (que deben ser todos los integrantes del grupo) desde el inicio del mismo hasta la fecha de entrega</v>
      </c>
      <c r="AC15" s="182">
        <f t="shared" si="0"/>
        <v>5</v>
      </c>
    </row>
    <row r="16" spans="1:29" ht="15.75" customHeight="1">
      <c r="A16" s="300">
        <v>13</v>
      </c>
      <c r="B16" s="261" t="s">
        <v>340</v>
      </c>
      <c r="C16" s="261" t="s">
        <v>341</v>
      </c>
      <c r="D16" s="261" t="s">
        <v>342</v>
      </c>
      <c r="E16" s="178">
        <v>4.5999999999999996</v>
      </c>
      <c r="F16" s="302" t="str">
        <f>IF(E16="","",IF(OR(E16&gt;5,E16&lt;0),"CALIFICACIÓN NO VÁLIDA",IF(E16&gt;=4.5,Unidad2_Rúbrica!$C$5,IF(E16&gt;=3.8,Unidad2_Rúbrica!$D$5,IF(E16&gt;=3,Unidad2_Rúbrica!$E$5,IF(E16&gt;=1,Unidad2_Rúbrica!$F$5,Unidad2_Rúbrica!$G$5))))))</f>
        <v xml:space="preserve">Desarrolla de manera completa y correcta cada una de las fases del Método de la Ingeniería para dar solución al problema. </v>
      </c>
      <c r="G16" s="305">
        <v>5</v>
      </c>
      <c r="H16" s="302" t="str">
        <f>IF(G16="","",IF(OR(G16&gt;5,G16&lt;0),"CALIFICACIÓN NO VÁLIDA",IF(G16&gt;=4.5,Unidad2_Rúbrica!$C$8,IF(G16&gt;=3.8,Unidad2_Rúbrica!$D$8,IF(G16&gt;=3,Unidad2_Rúbrica!$E$8,IF(G16&gt;=1,Unidad2_Rúbrica!$F$8,Unidad2_Rúbrica!$G$8))))))</f>
        <v>Mide el tiempo de cada fase de desarrollo. Los tiempos reportados en cada una de las etapas son consistentes en cantidad (tiempo en minutos) con el trabajo mínimo inherente a la actividad.</v>
      </c>
      <c r="I16" s="305">
        <v>5</v>
      </c>
      <c r="J16" s="302" t="str">
        <f>IF(I16="","",IF(OR(I16&gt;5,I16&lt;0),"CALIFICACIÓN NO VÁLIDA",IF(I16&gt;=4.5,Unidad2_Rúbrica!$C$10,IF(I16&gt;=3.8,Unidad2_Rúbrica!$D$10,IF(I16&gt;=3,Unidad2_Rúbrica!$E$10,IF(I16&gt;=1,Unidad2_Rúbrica!$F$10,Unidad2_Rúbrica!$G$10))))))</f>
        <v>Registra los defectos y el tiempo de su reparación. La cantidad de defectos y el tiempo tomado para cada uno es consistente con el trabajo propio de la actividad.</v>
      </c>
      <c r="K16" s="305">
        <v>5</v>
      </c>
      <c r="L16" s="303" t="str">
        <f>IF(K16="","",IF(OR(K16&gt;5,K16&lt;0),"CALIFICACIÓN NO VÁLIDA",IF(K16&gt;=4.5,Unidad2_Rúbrica!$C$12,IF(K16&gt;=3.8,Unidad2_Rúbrica!$D$12,IF(K16&gt;=3,Unidad2_Rúbrica!$E$12,IF(K16&gt;=1,Unidad2_Rúbrica!$F$12,Unidad2_Rúbrica!$G$12))))))</f>
        <v>Registra comentarios que resumen las actividades realizadas en cada etapa.</v>
      </c>
      <c r="M16" s="305">
        <v>4.5</v>
      </c>
      <c r="N16" s="303" t="str">
        <f>IF(M16="","",IF(OR(M16&gt;5,M16&lt;0),"CALIFICACIÓN NO VÁLIDA",IF(M16&gt;=4.5,Unidad2_Rúbrica!$C$14,IF(M16&gt;=3.8,Unidad2_Rúbrica!$D$14,IF(M16&gt;=3,Unidad2_Rúbrica!$E$14,IF(M16&gt;=1,Unidad2_Rúbrica!$F$14,Unidad2_Rúbrica!$G$14))))))</f>
        <v>Define todos los TAD a utilizarse, incluyendo, de manera correcta y completa todos sus componentes (nombre,
descripción del objeto abstracto, invariante, y declaración de operaciones, con nombre, entradas y salida).</v>
      </c>
      <c r="O16" s="305">
        <v>5</v>
      </c>
      <c r="P16" s="303" t="str">
        <f>IF(O16="","",IF(OR(O16&gt;5,O16&lt;0),"CALIFICACIÓN NO VÁLIDA",IF(O16&gt;=4.5,Unidad2_Rúbrica!$C$15,IF(O16&gt;=3.8,Unidad2_Rúbrica!$D$15,IF(O16&gt;=3,Unidad2_Rúbrica!$E$15,IF(O16&gt;=1,Unidad2_Rúbrica!$F$15,Unidad2_Rúbrica!$G$15))))))</f>
        <v>Modela todos los conceptos y relaciones necesarias para dar solución al problema, incluyendo en éstas la información detallada necesaria para modelar adecuadamente la solución, cumpliendo con la notación propia del lenguaje en que está soportado.</v>
      </c>
      <c r="Q16" s="305">
        <v>5</v>
      </c>
      <c r="R16" s="303" t="str">
        <f>IF(Q16="","",IF(OR(Q16&gt;5,Q16&lt;0),"CALIFICACIÓN NO VÁLIDA",IF(Q16&gt;=4.5,Unidad2_Rúbrica!$C$16,IF(Q16&gt;=3.8,Unidad2_Rúbrica!$D$16,IF(Q16&gt;=3,Unidad2_Rúbrica!$E$16,IF(Q16&gt;=1,Unidad2_Rúbrica!$F$16,Unidad2_Rúbrica!$G$16))))))</f>
        <v>Diseña para cada operación de cada una de las estructuras de datos utilizadas al menos tres casos de prueba para verificar su correcto funcionamiento (uno estándar, uno que pruebe casos límite y otro interesante) cumpliendo con el formato donde se especifica la clase, el método a probar, el escenario, las entradas y la salida esperada</v>
      </c>
      <c r="S16" s="301">
        <v>5</v>
      </c>
      <c r="T16" s="303" t="str">
        <f>IF(S16="","",IF(OR(S16&gt;5,S16&lt;0),"CALIFICACIÓN NO VÁLIDA",IF(S16&gt;=4.5,Unidad2_Rúbrica!$C$17,IF(S16&gt;=3.8,Unidad2_Rúbrica!$D$17,IF(S16&gt;=3,Unidad2_Rúbrica!$E$17,IF(S16&gt;=1,Unidad2_Rúbrica!$F$17,Unidad2_Rúbrica!$G$17))))))</f>
        <v>Todas las estructuras de datos utilizadas funcionan correctamente. Incluyen pruebas unitarias automáticas, con casos interesantes para verificarlas.</v>
      </c>
      <c r="U16" s="129">
        <v>5</v>
      </c>
      <c r="V16" s="303" t="str">
        <f>IF(U16="","",IF(OR(U16&gt;5,U16&lt;0),"CALIFICACIÓN NO VÁLIDA",IF(U16&gt;=4.5,Unidad2_Rúbrica!$C$18,IF(U16&gt;=3.8,Unidad2_Rúbrica!$D$18,IF(U16&gt;=3,Unidad2_Rúbrica!$E$18,IF(U16&gt;=1,Unidad2_Rúbrica!$F$18,Unidad2_Rúbrica!$G$18))))))</f>
        <v>El programa ofrece una solución a todas las necesidades planteadas en el enunciado.</v>
      </c>
      <c r="W16" s="211">
        <v>5</v>
      </c>
      <c r="X16" s="303" t="str">
        <f>IF(W16="","",IF(OR(W16&gt;5,W16&lt;0),"CALIFICACIÓN NO VÁLIDA",IF(W16&gt;=4.5,Unidad2_Rúbrica!$C$19,IF(W16&gt;=3.8,Unidad2_Rúbrica!$D$19,IF(W16&gt;=3,Unidad2_Rúbrica!$E$19,IF(W16&gt;=1,Unidad2_Rúbrica!$F$19,Unidad2_Rúbrica!$G$19))))))</f>
        <v>Implementa correctamente los casos de prueba diseñados</v>
      </c>
      <c r="Y16" s="129">
        <v>5</v>
      </c>
      <c r="Z16" s="304" t="str">
        <f>IF(Y16="","",IF(OR(Y16&gt;5,Y16&lt;0),"CALIFICACIÓN NO VÁLIDA",IF(Y16&gt;=4.5,Unidad2_Rúbrica!$C$20,IF(Y16&gt;=3.8,Unidad2_Rúbrica!$D$20,IF(Y16&gt;=3,Unidad2_Rúbrica!$E$20,IF(Y16&gt;=1,Unidad2_Rúbrica!$F$20,Unidad2_Rúbrica!$G$20))))))</f>
        <v>Los identificadores y los comentarios en el código fuente están definidos en su totalidad en inglés</v>
      </c>
      <c r="AA16" s="129">
        <v>5</v>
      </c>
      <c r="AB16" s="304" t="str">
        <f>IF(AA16="","",IF(OR(AA16&gt;5,AA16&lt;0),"CALIFICACIÓN NO VÁLIDA",IF(AA16&gt;=4.5,Unidad2_Rúbrica!$C$21,IF(AA16&gt;=3.8,Unidad2_Rúbrica!$D$21,IF(AA16&gt;=3,Unidad2_Rúbrica!$E$21,IF(AA16&gt;=1,Unidad2_Rúbrica!$F$21,Unidad2_Rúbrica!$G$21))))))</f>
        <v>El proyecto ha sido desarrollado utilizando un sistema de control de versiones y se evidencia las continuas contribuciones (de todos los archivos del desarrollo -análisis, diseño, implementación y reporte del método de la ingeniería-) de los colaboradores (que deben ser todos los integrantes del grupo) desde el inicio del mismo hasta la fecha de entrega</v>
      </c>
      <c r="AC16" s="182">
        <f t="shared" si="0"/>
        <v>4.8650000000000002</v>
      </c>
    </row>
    <row r="17" spans="1:29" ht="15.75" customHeight="1">
      <c r="A17" s="300">
        <v>14</v>
      </c>
      <c r="B17" s="261" t="s">
        <v>343</v>
      </c>
      <c r="C17" s="261" t="s">
        <v>344</v>
      </c>
      <c r="D17" s="261" t="s">
        <v>345</v>
      </c>
      <c r="E17" s="301">
        <v>3.3</v>
      </c>
      <c r="F17" s="302" t="str">
        <f>IF(E17="","",IF(OR(E17&gt;5,E17&lt;0),"CALIFICACIÓN NO VÁLIDA",IF(E17&gt;=4.5,Unidad2_Rúbrica!$C$5,IF(E17&gt;=3.8,Unidad2_Rúbrica!$D$5,IF(E17&gt;=3,Unidad2_Rúbrica!$E$5,IF(E17&gt;=1,Unidad2_Rúbrica!$F$5,Unidad2_Rúbrica!$G$5))))))</f>
        <v>Desarrolla al menos un 70% de las fases del Método de la Ingeniería para dar solución al problema. Al menos un 70% de los componentes desarrollados en cada fase es claro, conciso y correcto.</v>
      </c>
      <c r="G17" s="305">
        <v>5</v>
      </c>
      <c r="H17" s="302" t="str">
        <f>IF(G17="","",IF(OR(G17&gt;5,G17&lt;0),"CALIFICACIÓN NO VÁLIDA",IF(G17&gt;=4.5,Unidad2_Rúbrica!$C$8,IF(G17&gt;=3.8,Unidad2_Rúbrica!$D$8,IF(G17&gt;=3,Unidad2_Rúbrica!$E$8,IF(G17&gt;=1,Unidad2_Rúbrica!$F$8,Unidad2_Rúbrica!$G$8))))))</f>
        <v>Mide el tiempo de cada fase de desarrollo. Los tiempos reportados en cada una de las etapas son consistentes en cantidad (tiempo en minutos) con el trabajo mínimo inherente a la actividad.</v>
      </c>
      <c r="I17" s="305">
        <v>5</v>
      </c>
      <c r="J17" s="302" t="str">
        <f>IF(I17="","",IF(OR(I17&gt;5,I17&lt;0),"CALIFICACIÓN NO VÁLIDA",IF(I17&gt;=4.5,Unidad2_Rúbrica!$C$10,IF(I17&gt;=3.8,Unidad2_Rúbrica!$D$10,IF(I17&gt;=3,Unidad2_Rúbrica!$E$10,IF(I17&gt;=1,Unidad2_Rúbrica!$F$10,Unidad2_Rúbrica!$G$10))))))</f>
        <v>Registra los defectos y el tiempo de su reparación. La cantidad de defectos y el tiempo tomado para cada uno es consistente con el trabajo propio de la actividad.</v>
      </c>
      <c r="K17" s="305">
        <v>5</v>
      </c>
      <c r="L17" s="303" t="str">
        <f>IF(K17="","",IF(OR(K17&gt;5,K17&lt;0),"CALIFICACIÓN NO VÁLIDA",IF(K17&gt;=4.5,Unidad2_Rúbrica!$C$12,IF(K17&gt;=3.8,Unidad2_Rúbrica!$D$12,IF(K17&gt;=3,Unidad2_Rúbrica!$E$12,IF(K17&gt;=1,Unidad2_Rúbrica!$F$12,Unidad2_Rúbrica!$G$12))))))</f>
        <v>Registra comentarios que resumen las actividades realizadas en cada etapa.</v>
      </c>
      <c r="M17" s="301">
        <v>3.7</v>
      </c>
      <c r="N17" s="303" t="str">
        <f>IF(M17="","",IF(OR(M17&gt;5,M17&lt;0),"CALIFICACIÓN NO VÁLIDA",IF(M17&gt;=4.5,Unidad2_Rúbrica!$C$14,IF(M17&gt;=3.8,Unidad2_Rúbrica!$D$14,IF(M17&gt;=3,Unidad2_Rúbrica!$E$14,IF(M17&gt;=1,Unidad2_Rúbrica!$F$14,Unidad2_Rúbrica!$G$14))))))</f>
        <v>Define al menos el 70% de los TAD a utilizarse, incluyendo, al menos un 50% de sus componentes desarrollados de manera correcta.</v>
      </c>
      <c r="O17" s="301">
        <v>2</v>
      </c>
      <c r="P17" s="303" t="str">
        <f>IF(O17="","",IF(OR(O17&gt;5,O17&lt;0),"CALIFICACIÓN NO VÁLIDA",IF(O17&gt;=4.5,Unidad2_Rúbrica!$C$15,IF(O17&gt;=3.8,Unidad2_Rúbrica!$D$15,IF(O17&gt;=3,Unidad2_Rúbrica!$E$15,IF(O17&gt;=1,Unidad2_Rúbrica!$F$15,Unidad2_Rúbrica!$G$15))))))</f>
        <v>Se modela al menos el 50% de los conceptos y relaciones que dan solución al problema aunque se describa menos del 50% de los detalles de cada uno de ellos.</v>
      </c>
      <c r="Q17" s="301">
        <v>4</v>
      </c>
      <c r="R17" s="303" t="str">
        <f>IF(Q17="","",IF(OR(Q17&gt;5,Q17&lt;0),"CALIFICACIÓN NO VÁLIDA",IF(Q17&gt;=4.5,Unidad2_Rúbrica!$C$16,IF(Q17&gt;=3.8,Unidad2_Rúbrica!$D$16,IF(Q17&gt;=3,Unidad2_Rúbrica!$E$16,IF(Q17&gt;=1,Unidad2_Rúbrica!$F$16,Unidad2_Rúbrica!$G$16))))))</f>
        <v>Diseña para cada operación de cada una de las estructuras de datos utilizadas al menos dos casos de prueba para verificar su correcto funcionamiento (uno estándar, uno que pruebe casos límite y otro interesante) cumpliendo con el formato donde se especifica la clase, el método a probar, el escenario, las entradas y la salida esperada.</v>
      </c>
      <c r="S17" s="305">
        <v>5</v>
      </c>
      <c r="T17" s="303" t="str">
        <f>IF(S17="","",IF(OR(S17&gt;5,S17&lt;0),"CALIFICACIÓN NO VÁLIDA",IF(S17&gt;=4.5,Unidad2_Rúbrica!$C$17,IF(S17&gt;=3.8,Unidad2_Rúbrica!$D$17,IF(S17&gt;=3,Unidad2_Rúbrica!$E$17,IF(S17&gt;=1,Unidad2_Rúbrica!$F$17,Unidad2_Rúbrica!$G$17))))))</f>
        <v>Todas las estructuras de datos utilizadas funcionan correctamente. Incluyen pruebas unitarias automáticas, con casos interesantes para verificarlas.</v>
      </c>
      <c r="U17" s="178">
        <v>4.5999999999999996</v>
      </c>
      <c r="V17" s="303" t="str">
        <f>IF(U17="","",IF(OR(U17&gt;5,U17&lt;0),"CALIFICACIÓN NO VÁLIDA",IF(U17&gt;=4.5,Unidad2_Rúbrica!$C$18,IF(U17&gt;=3.8,Unidad2_Rúbrica!$D$18,IF(U17&gt;=3,Unidad2_Rúbrica!$E$18,IF(U17&gt;=1,Unidad2_Rúbrica!$F$18,Unidad2_Rúbrica!$G$18))))))</f>
        <v>El programa ofrece una solución a todas las necesidades planteadas en el enunciado.</v>
      </c>
      <c r="W17" s="129">
        <v>3</v>
      </c>
      <c r="X17" s="303" t="str">
        <f>IF(W17="","",IF(OR(W17&gt;5,W17&lt;0),"CALIFICACIÓN NO VÁLIDA",IF(W17&gt;=4.5,Unidad2_Rúbrica!$C$19,IF(W17&gt;=3.8,Unidad2_Rúbrica!$D$19,IF(W17&gt;=3,Unidad2_Rúbrica!$E$19,IF(W17&gt;=1,Unidad2_Rúbrica!$F$19,Unidad2_Rúbrica!$G$19))))))</f>
        <v>Implementa los casos de prueba diseñados con algunos errores</v>
      </c>
      <c r="Y17" s="306">
        <v>5</v>
      </c>
      <c r="Z17" s="304" t="str">
        <f>IF(Y17="","",IF(OR(Y17&gt;5,Y17&lt;0),"CALIFICACIÓN NO VÁLIDA",IF(Y17&gt;=4.5,Unidad2_Rúbrica!$C$20,IF(Y17&gt;=3.8,Unidad2_Rúbrica!$D$20,IF(Y17&gt;=3,Unidad2_Rúbrica!$E$20,IF(Y17&gt;=1,Unidad2_Rúbrica!$F$20,Unidad2_Rúbrica!$G$20))))))</f>
        <v>Los identificadores y los comentarios en el código fuente están definidos en su totalidad en inglés</v>
      </c>
      <c r="AA17" s="306">
        <v>5</v>
      </c>
      <c r="AB17" s="304" t="str">
        <f>IF(AA17="","",IF(OR(AA17&gt;5,AA17&lt;0),"CALIFICACIÓN NO VÁLIDA",IF(AA17&gt;=4.5,Unidad2_Rúbrica!$C$21,IF(AA17&gt;=3.8,Unidad2_Rúbrica!$D$21,IF(AA17&gt;=3,Unidad2_Rúbrica!$E$21,IF(AA17&gt;=1,Unidad2_Rúbrica!$F$21,Unidad2_Rúbrica!$G$21))))))</f>
        <v>El proyecto ha sido desarrollado utilizando un sistema de control de versiones y se evidencia las continuas contribuciones (de todos los archivos del desarrollo -análisis, diseño, implementación y reporte del método de la ingeniería-) de los colaboradores (que deben ser todos los integrantes del grupo) desde el inicio del mismo hasta la fecha de entrega</v>
      </c>
      <c r="AC17" s="182">
        <f t="shared" si="0"/>
        <v>3.86</v>
      </c>
    </row>
    <row r="18" spans="1:29" ht="15.75" customHeight="1">
      <c r="A18" s="300">
        <v>15</v>
      </c>
      <c r="B18" s="261" t="s">
        <v>34</v>
      </c>
      <c r="C18" s="261" t="s">
        <v>346</v>
      </c>
      <c r="D18" s="261" t="s">
        <v>347</v>
      </c>
      <c r="E18" s="178">
        <v>3</v>
      </c>
      <c r="F18" s="302" t="str">
        <f>IF(E18="","",IF(OR(E18&gt;5,E18&lt;0),"CALIFICACIÓN NO VÁLIDA",IF(E18&gt;=4.5,Unidad2_Rúbrica!$C$5,IF(E18&gt;=3.8,Unidad2_Rúbrica!$D$5,IF(E18&gt;=3,Unidad2_Rúbrica!$E$5,IF(E18&gt;=1,Unidad2_Rúbrica!$F$5,Unidad2_Rúbrica!$G$5))))))</f>
        <v>Desarrolla al menos un 70% de las fases del Método de la Ingeniería para dar solución al problema. Al menos un 70% de los componentes desarrollados en cada fase es claro, conciso y correcto.</v>
      </c>
      <c r="G18" s="178">
        <v>0</v>
      </c>
      <c r="H18" s="302" t="str">
        <f>IF(G18="","",IF(OR(G18&gt;5,G18&lt;0),"CALIFICACIÓN NO VÁLIDA",IF(G18&gt;=4.5,Unidad2_Rúbrica!$C$8,IF(G18&gt;=3.8,Unidad2_Rúbrica!$D$8,IF(G18&gt;=3,Unidad2_Rúbrica!$E$8,IF(G18&gt;=1,Unidad2_Rúbrica!$F$8,Unidad2_Rúbrica!$G$8))))))</f>
        <v>Mide el tiempo de menos del 25% de las fases de desarrollo. Los tiempos reportados en cada una de las etapas son consistentes en en menos de un 25%.</v>
      </c>
      <c r="I18" s="178">
        <v>0</v>
      </c>
      <c r="J18" s="302" t="str">
        <f>IF(I18="","",IF(OR(I18&gt;5,I18&lt;0),"CALIFICACIÓN NO VÁLIDA",IF(I18&gt;=4.5,Unidad2_Rúbrica!$C$10,IF(I18&gt;=3.8,Unidad2_Rúbrica!$D$10,IF(I18&gt;=3,Unidad2_Rúbrica!$E$10,IF(I18&gt;=1,Unidad2_Rúbrica!$F$10,Unidad2_Rúbrica!$G$10))))))</f>
        <v>Registra menos de un 25% de los defectos y el tiempo de su reparación. La cantidad de defectos y el tiempo tomado para cada uno es consistente con menos de un 25%.</v>
      </c>
      <c r="K18" s="178">
        <v>0</v>
      </c>
      <c r="L18" s="303" t="str">
        <f>IF(K18="","",IF(OR(K18&gt;5,K18&lt;0),"CALIFICACIÓN NO VÁLIDA",IF(K18&gt;=4.5,Unidad2_Rúbrica!$C$12,IF(K18&gt;=3.8,Unidad2_Rúbrica!$D$12,IF(K18&gt;=3,Unidad2_Rúbrica!$E$12,IF(K18&gt;=1,Unidad2_Rúbrica!$F$12,Unidad2_Rúbrica!$G$12))))))</f>
        <v>Registra comentarios que resumen las actividades realizadas en menos de un 25% de las etapas.</v>
      </c>
      <c r="M18" s="178">
        <v>3.7</v>
      </c>
      <c r="N18" s="303" t="str">
        <f>IF(M18="","",IF(OR(M18&gt;5,M18&lt;0),"CALIFICACIÓN NO VÁLIDA",IF(M18&gt;=4.5,Unidad2_Rúbrica!$C$14,IF(M18&gt;=3.8,Unidad2_Rúbrica!$D$14,IF(M18&gt;=3,Unidad2_Rúbrica!$E$14,IF(M18&gt;=1,Unidad2_Rúbrica!$F$14,Unidad2_Rúbrica!$G$14))))))</f>
        <v>Define al menos el 70% de los TAD a utilizarse, incluyendo, al menos un 50% de sus componentes desarrollados de manera correcta.</v>
      </c>
      <c r="O18" s="305">
        <v>4</v>
      </c>
      <c r="P18" s="303" t="str">
        <f>IF(O18="","",IF(OR(O18&gt;5,O18&lt;0),"CALIFICACIÓN NO VÁLIDA",IF(O18&gt;=4.5,Unidad2_Rúbrica!$C$15,IF(O18&gt;=3.8,Unidad2_Rúbrica!$D$15,IF(O18&gt;=3,Unidad2_Rúbrica!$E$15,IF(O18&gt;=1,Unidad2_Rúbrica!$F$15,Unidad2_Rúbrica!$G$15))))))</f>
        <v>Modela todos los conceptos y relaciones necesarias para dar solución al problema, incluyendo en éstas la información detallada necesaria para modelar adecuadamente la solución, aunque no cumpliendo completamente con la notación propia del lenguaje en que está soportado.</v>
      </c>
      <c r="Q18" s="178">
        <v>0</v>
      </c>
      <c r="R18" s="303" t="str">
        <f>IF(Q18="","",IF(OR(Q18&gt;5,Q18&lt;0),"CALIFICACIÓN NO VÁLIDA",IF(Q18&gt;=4.5,Unidad2_Rúbrica!$C$16,IF(Q18&gt;=3.8,Unidad2_Rúbrica!$D$16,IF(Q18&gt;=3,Unidad2_Rúbrica!$E$16,IF(Q18&gt;=1,Unidad2_Rúbrica!$F$16,Unidad2_Rúbrica!$G$16))))))</f>
        <v>No diseña casos de prueba o lo hace para menos del 40% de las operaciones de cada una de las estructuras de datos utilizadas.</v>
      </c>
      <c r="S18" s="305">
        <v>3.5</v>
      </c>
      <c r="T18" s="303" t="str">
        <f>IF(S18="","",IF(OR(S18&gt;5,S18&lt;0),"CALIFICACIÓN NO VÁLIDA",IF(S18&gt;=4.5,Unidad2_Rúbrica!$C$17,IF(S18&gt;=3.8,Unidad2_Rúbrica!$D$17,IF(S18&gt;=3,Unidad2_Rúbrica!$E$17,IF(S18&gt;=1,Unidad2_Rúbrica!$F$17,Unidad2_Rúbrica!$G$17))))))</f>
        <v>Al menos el 50% de las estructuras de datos utilizadas funcionan correctamente. Incluyen pruebas unitarias automáticas para verificarlas.</v>
      </c>
      <c r="U18" s="306">
        <v>5</v>
      </c>
      <c r="V18" s="303" t="str">
        <f>IF(U18="","",IF(OR(U18&gt;5,U18&lt;0),"CALIFICACIÓN NO VÁLIDA",IF(U18&gt;=4.5,Unidad2_Rúbrica!$C$18,IF(U18&gt;=3.8,Unidad2_Rúbrica!$D$18,IF(U18&gt;=3,Unidad2_Rúbrica!$E$18,IF(U18&gt;=1,Unidad2_Rúbrica!$F$18,Unidad2_Rúbrica!$G$18))))))</f>
        <v>El programa ofrece una solución a todas las necesidades planteadas en el enunciado.</v>
      </c>
      <c r="W18" s="178">
        <v>0</v>
      </c>
      <c r="X18" s="303" t="str">
        <f>IF(W18="","",IF(OR(W18&gt;5,W18&lt;0),"CALIFICACIÓN NO VÁLIDA",IF(W18&gt;=4.5,Unidad2_Rúbrica!$C$19,IF(W18&gt;=3.8,Unidad2_Rúbrica!$D$19,IF(W18&gt;=3,Unidad2_Rúbrica!$E$19,IF(W18&gt;=1,Unidad2_Rúbrica!$F$19,Unidad2_Rúbrica!$G$19))))))</f>
        <v>No implementa casos de prueba</v>
      </c>
      <c r="Y18" s="306">
        <v>5</v>
      </c>
      <c r="Z18" s="304" t="str">
        <f>IF(Y18="","",IF(OR(Y18&gt;5,Y18&lt;0),"CALIFICACIÓN NO VÁLIDA",IF(Y18&gt;=4.5,Unidad2_Rúbrica!$C$20,IF(Y18&gt;=3.8,Unidad2_Rúbrica!$D$20,IF(Y18&gt;=3,Unidad2_Rúbrica!$E$20,IF(Y18&gt;=1,Unidad2_Rúbrica!$F$20,Unidad2_Rúbrica!$G$20))))))</f>
        <v>Los identificadores y los comentarios en el código fuente están definidos en su totalidad en inglés</v>
      </c>
      <c r="AA18" s="306">
        <v>5</v>
      </c>
      <c r="AB18" s="304" t="str">
        <f>IF(AA18="","",IF(OR(AA18&gt;5,AA18&lt;0),"CALIFICACIÓN NO VÁLIDA",IF(AA18&gt;=4.5,Unidad2_Rúbrica!$C$21,IF(AA18&gt;=3.8,Unidad2_Rúbrica!$D$21,IF(AA18&gt;=3,Unidad2_Rúbrica!$E$21,IF(AA18&gt;=1,Unidad2_Rúbrica!$F$21,Unidad2_Rúbrica!$G$21))))))</f>
        <v>El proyecto ha sido desarrollado utilizando un sistema de control de versiones y se evidencia las continuas contribuciones (de todos los archivos del desarrollo -análisis, diseño, implementación y reporte del método de la ingeniería-) de los colaboradores (que deben ser todos los integrantes del grupo) desde el inicio del mismo hasta la fecha de entrega</v>
      </c>
      <c r="AC18" s="182">
        <f t="shared" si="0"/>
        <v>2.9550000000000001</v>
      </c>
    </row>
    <row r="19" spans="1:29" ht="15.75" customHeight="1">
      <c r="A19" s="300">
        <v>16</v>
      </c>
      <c r="B19" s="261" t="s">
        <v>348</v>
      </c>
      <c r="C19" s="261" t="s">
        <v>349</v>
      </c>
      <c r="D19" s="261" t="s">
        <v>350</v>
      </c>
      <c r="E19" s="301">
        <v>4.4000000000000004</v>
      </c>
      <c r="F19" s="302" t="str">
        <f>IF(E19="","",IF(OR(E19&gt;5,E19&lt;0),"CALIFICACIÓN NO VÁLIDA",IF(E19&gt;=4.5,Unidad2_Rúbrica!$C$5,IF(E19&gt;=3.8,Unidad2_Rúbrica!$D$5,IF(E19&gt;=3,Unidad2_Rúbrica!$E$5,IF(E19&gt;=1,Unidad2_Rúbrica!$F$5,Unidad2_Rúbrica!$G$5))))))</f>
        <v>Desarrolla cada una de las fases del Método de la Ingeniería para dar solución al problema. Al menos un 70% de los componentes desarrollados en cada fase es claro, conciso y correcto.</v>
      </c>
      <c r="G19" s="178">
        <v>0</v>
      </c>
      <c r="H19" s="302" t="str">
        <f>IF(G19="","",IF(OR(G19&gt;5,G19&lt;0),"CALIFICACIÓN NO VÁLIDA",IF(G19&gt;=4.5,Unidad2_Rúbrica!$C$8,IF(G19&gt;=3.8,Unidad2_Rúbrica!$D$8,IF(G19&gt;=3,Unidad2_Rúbrica!$E$8,IF(G19&gt;=1,Unidad2_Rúbrica!$F$8,Unidad2_Rúbrica!$G$8))))))</f>
        <v>Mide el tiempo de menos del 25% de las fases de desarrollo. Los tiempos reportados en cada una de las etapas son consistentes en en menos de un 25%.</v>
      </c>
      <c r="I19" s="178">
        <v>0</v>
      </c>
      <c r="J19" s="302" t="str">
        <f>IF(I19="","",IF(OR(I19&gt;5,I19&lt;0),"CALIFICACIÓN NO VÁLIDA",IF(I19&gt;=4.5,Unidad2_Rúbrica!$C$10,IF(I19&gt;=3.8,Unidad2_Rúbrica!$D$10,IF(I19&gt;=3,Unidad2_Rúbrica!$E$10,IF(I19&gt;=1,Unidad2_Rúbrica!$F$10,Unidad2_Rúbrica!$G$10))))))</f>
        <v>Registra menos de un 25% de los defectos y el tiempo de su reparación. La cantidad de defectos y el tiempo tomado para cada uno es consistente con menos de un 25%.</v>
      </c>
      <c r="K19" s="178">
        <v>0</v>
      </c>
      <c r="L19" s="303" t="str">
        <f>IF(K19="","",IF(OR(K19&gt;5,K19&lt;0),"CALIFICACIÓN NO VÁLIDA",IF(K19&gt;=4.5,Unidad2_Rúbrica!$C$12,IF(K19&gt;=3.8,Unidad2_Rúbrica!$D$12,IF(K19&gt;=3,Unidad2_Rúbrica!$E$12,IF(K19&gt;=1,Unidad2_Rúbrica!$F$12,Unidad2_Rúbrica!$G$12))))))</f>
        <v>Registra comentarios que resumen las actividades realizadas en menos de un 25% de las etapas.</v>
      </c>
      <c r="M19" s="305">
        <v>3.5</v>
      </c>
      <c r="N19" s="303" t="str">
        <f>IF(M19="","",IF(OR(M19&gt;5,M19&lt;0),"CALIFICACIÓN NO VÁLIDA",IF(M19&gt;=4.5,Unidad2_Rúbrica!$C$14,IF(M19&gt;=3.8,Unidad2_Rúbrica!$D$14,IF(M19&gt;=3,Unidad2_Rúbrica!$E$14,IF(M19&gt;=1,Unidad2_Rúbrica!$F$14,Unidad2_Rúbrica!$G$14))))))</f>
        <v>Define al menos el 70% de los TAD a utilizarse, incluyendo, al menos un 50% de sus componentes desarrollados de manera correcta.</v>
      </c>
      <c r="O19" s="305">
        <v>5</v>
      </c>
      <c r="P19" s="303" t="str">
        <f>IF(O19="","",IF(OR(O19&gt;5,O19&lt;0),"CALIFICACIÓN NO VÁLIDA",IF(O19&gt;=4.5,Unidad2_Rúbrica!$C$15,IF(O19&gt;=3.8,Unidad2_Rúbrica!$D$15,IF(O19&gt;=3,Unidad2_Rúbrica!$E$15,IF(O19&gt;=1,Unidad2_Rúbrica!$F$15,Unidad2_Rúbrica!$G$15))))))</f>
        <v>Modela todos los conceptos y relaciones necesarias para dar solución al problema, incluyendo en éstas la información detallada necesaria para modelar adecuadamente la solución, cumpliendo con la notación propia del lenguaje en que está soportado.</v>
      </c>
      <c r="Q19" s="305">
        <v>4.4000000000000004</v>
      </c>
      <c r="R19" s="303" t="str">
        <f>IF(Q19="","",IF(OR(Q19&gt;5,Q19&lt;0),"CALIFICACIÓN NO VÁLIDA",IF(Q19&gt;=4.5,Unidad2_Rúbrica!$C$16,IF(Q19&gt;=3.8,Unidad2_Rúbrica!$D$16,IF(Q19&gt;=3,Unidad2_Rúbrica!$E$16,IF(Q19&gt;=1,Unidad2_Rúbrica!$F$16,Unidad2_Rúbrica!$G$16))))))</f>
        <v>Diseña para cada operación de cada una de las estructuras de datos utilizadas al menos dos casos de prueba para verificar su correcto funcionamiento (uno estándar, uno que pruebe casos límite y otro interesante) cumpliendo con el formato donde se especifica la clase, el método a probar, el escenario, las entradas y la salida esperada.</v>
      </c>
      <c r="S19" s="301">
        <v>5</v>
      </c>
      <c r="T19" s="303" t="str">
        <f>IF(S19="","",IF(OR(S19&gt;5,S19&lt;0),"CALIFICACIÓN NO VÁLIDA",IF(S19&gt;=4.5,Unidad2_Rúbrica!$C$17,IF(S19&gt;=3.8,Unidad2_Rúbrica!$D$17,IF(S19&gt;=3,Unidad2_Rúbrica!$E$17,IF(S19&gt;=1,Unidad2_Rúbrica!$F$17,Unidad2_Rúbrica!$G$17))))))</f>
        <v>Todas las estructuras de datos utilizadas funcionan correctamente. Incluyen pruebas unitarias automáticas, con casos interesantes para verificarlas.</v>
      </c>
      <c r="U19" s="301">
        <v>5</v>
      </c>
      <c r="V19" s="303" t="str">
        <f>IF(U19="","",IF(OR(U19&gt;5,U19&lt;0),"CALIFICACIÓN NO VÁLIDA",IF(U19&gt;=4.5,Unidad2_Rúbrica!$C$18,IF(U19&gt;=3.8,Unidad2_Rúbrica!$D$18,IF(U19&gt;=3,Unidad2_Rúbrica!$E$18,IF(U19&gt;=1,Unidad2_Rúbrica!$F$18,Unidad2_Rúbrica!$G$18))))))</f>
        <v>El programa ofrece una solución a todas las necesidades planteadas en el enunciado.</v>
      </c>
      <c r="W19" s="211">
        <v>5</v>
      </c>
      <c r="X19" s="303" t="str">
        <f>IF(W19="","",IF(OR(W19&gt;5,W19&lt;0),"CALIFICACIÓN NO VÁLIDA",IF(W19&gt;=4.5,Unidad2_Rúbrica!$C$19,IF(W19&gt;=3.8,Unidad2_Rúbrica!$D$19,IF(W19&gt;=3,Unidad2_Rúbrica!$E$19,IF(W19&gt;=1,Unidad2_Rúbrica!$F$19,Unidad2_Rúbrica!$G$19))))))</f>
        <v>Implementa correctamente los casos de prueba diseñados</v>
      </c>
      <c r="Y19" s="129">
        <v>5</v>
      </c>
      <c r="Z19" s="304" t="str">
        <f>IF(Y19="","",IF(OR(Y19&gt;5,Y19&lt;0),"CALIFICACIÓN NO VÁLIDA",IF(Y19&gt;=4.5,Unidad2_Rúbrica!$C$20,IF(Y19&gt;=3.8,Unidad2_Rúbrica!$D$20,IF(Y19&gt;=3,Unidad2_Rúbrica!$E$20,IF(Y19&gt;=1,Unidad2_Rúbrica!$F$20,Unidad2_Rúbrica!$G$20))))))</f>
        <v>Los identificadores y los comentarios en el código fuente están definidos en su totalidad en inglés</v>
      </c>
      <c r="AA19" s="129">
        <v>5</v>
      </c>
      <c r="AB19" s="304" t="str">
        <f>IF(AA19="","",IF(OR(AA19&gt;5,AA19&lt;0),"CALIFICACIÓN NO VÁLIDA",IF(AA19&gt;=4.5,Unidad2_Rúbrica!$C$21,IF(AA19&gt;=3.8,Unidad2_Rúbrica!$D$21,IF(AA19&gt;=3,Unidad2_Rúbrica!$E$21,IF(AA19&gt;=1,Unidad2_Rúbrica!$F$21,Unidad2_Rúbrica!$G$21))))))</f>
        <v>El proyecto ha sido desarrollado utilizando un sistema de control de versiones y se evidencia las continuas contribuciones (de todos los archivos del desarrollo -análisis, diseño, implementación y reporte del método de la ingeniería-) de los colaboradores (que deben ser todos los integrantes del grupo) desde el inicio del mismo hasta la fecha de entrega</v>
      </c>
      <c r="AC19" s="182">
        <f t="shared" si="0"/>
        <v>4.125</v>
      </c>
    </row>
    <row r="20" spans="1:29" ht="15.75" customHeight="1">
      <c r="A20" s="300">
        <v>17</v>
      </c>
      <c r="B20" s="261" t="s">
        <v>351</v>
      </c>
      <c r="C20" s="261" t="s">
        <v>352</v>
      </c>
      <c r="D20" s="261" t="s">
        <v>342</v>
      </c>
      <c r="E20" s="178">
        <v>4.2</v>
      </c>
      <c r="F20" s="302" t="str">
        <f>IF(E20="","",IF(OR(E20&gt;5,E20&lt;0),"CALIFICACIÓN NO VÁLIDA",IF(E20&gt;=4.5,Unidad2_Rúbrica!$C$5,IF(E20&gt;=3.8,Unidad2_Rúbrica!$D$5,IF(E20&gt;=3,Unidad2_Rúbrica!$E$5,IF(E20&gt;=1,Unidad2_Rúbrica!$F$5,Unidad2_Rúbrica!$G$5))))))</f>
        <v>Desarrolla cada una de las fases del Método de la Ingeniería para dar solución al problema. Al menos un 70% de los componentes desarrollados en cada fase es claro, conciso y correcto.</v>
      </c>
      <c r="G20" s="305">
        <v>5</v>
      </c>
      <c r="H20" s="302" t="str">
        <f>IF(G20="","",IF(OR(G20&gt;5,G20&lt;0),"CALIFICACIÓN NO VÁLIDA",IF(G20&gt;=4.5,Unidad2_Rúbrica!$C$8,IF(G20&gt;=3.8,Unidad2_Rúbrica!$D$8,IF(G20&gt;=3,Unidad2_Rúbrica!$E$8,IF(G20&gt;=1,Unidad2_Rúbrica!$F$8,Unidad2_Rúbrica!$G$8))))))</f>
        <v>Mide el tiempo de cada fase de desarrollo. Los tiempos reportados en cada una de las etapas son consistentes en cantidad (tiempo en minutos) con el trabajo mínimo inherente a la actividad.</v>
      </c>
      <c r="I20" s="305">
        <v>5</v>
      </c>
      <c r="J20" s="302" t="str">
        <f>IF(I20="","",IF(OR(I20&gt;5,I20&lt;0),"CALIFICACIÓN NO VÁLIDA",IF(I20&gt;=4.5,Unidad2_Rúbrica!$C$10,IF(I20&gt;=3.8,Unidad2_Rúbrica!$D$10,IF(I20&gt;=3,Unidad2_Rúbrica!$E$10,IF(I20&gt;=1,Unidad2_Rúbrica!$F$10,Unidad2_Rúbrica!$G$10))))))</f>
        <v>Registra los defectos y el tiempo de su reparación. La cantidad de defectos y el tiempo tomado para cada uno es consistente con el trabajo propio de la actividad.</v>
      </c>
      <c r="K20" s="305">
        <v>5</v>
      </c>
      <c r="L20" s="303" t="str">
        <f>IF(K20="","",IF(OR(K20&gt;5,K20&lt;0),"CALIFICACIÓN NO VÁLIDA",IF(K20&gt;=4.5,Unidad2_Rúbrica!$C$12,IF(K20&gt;=3.8,Unidad2_Rúbrica!$D$12,IF(K20&gt;=3,Unidad2_Rúbrica!$E$12,IF(K20&gt;=1,Unidad2_Rúbrica!$F$12,Unidad2_Rúbrica!$G$12))))))</f>
        <v>Registra comentarios que resumen las actividades realizadas en cada etapa.</v>
      </c>
      <c r="M20" s="301">
        <v>5</v>
      </c>
      <c r="N20" s="303" t="str">
        <f>IF(M20="","",IF(OR(M20&gt;5,M20&lt;0),"CALIFICACIÓN NO VÁLIDA",IF(M20&gt;=4.5,Unidad2_Rúbrica!$C$14,IF(M20&gt;=3.8,Unidad2_Rúbrica!$D$14,IF(M20&gt;=3,Unidad2_Rúbrica!$E$14,IF(M20&gt;=1,Unidad2_Rúbrica!$F$14,Unidad2_Rúbrica!$G$14))))))</f>
        <v>Define todos los TAD a utilizarse, incluyendo, de manera correcta y completa todos sus componentes (nombre,
descripción del objeto abstracto, invariante, y declaración de operaciones, con nombre, entradas y salida).</v>
      </c>
      <c r="O20" s="305">
        <v>5</v>
      </c>
      <c r="P20" s="303" t="str">
        <f>IF(O20="","",IF(OR(O20&gt;5,O20&lt;0),"CALIFICACIÓN NO VÁLIDA",IF(O20&gt;=4.5,Unidad2_Rúbrica!$C$15,IF(O20&gt;=3.8,Unidad2_Rúbrica!$D$15,IF(O20&gt;=3,Unidad2_Rúbrica!$E$15,IF(O20&gt;=1,Unidad2_Rúbrica!$F$15,Unidad2_Rúbrica!$G$15))))))</f>
        <v>Modela todos los conceptos y relaciones necesarias para dar solución al problema, incluyendo en éstas la información detallada necesaria para modelar adecuadamente la solución, cumpliendo con la notación propia del lenguaje en que está soportado.</v>
      </c>
      <c r="Q20" s="305">
        <v>5</v>
      </c>
      <c r="R20" s="303" t="str">
        <f>IF(Q20="","",IF(OR(Q20&gt;5,Q20&lt;0),"CALIFICACIÓN NO VÁLIDA",IF(Q20&gt;=4.5,Unidad2_Rúbrica!$C$16,IF(Q20&gt;=3.8,Unidad2_Rúbrica!$D$16,IF(Q20&gt;=3,Unidad2_Rúbrica!$E$16,IF(Q20&gt;=1,Unidad2_Rúbrica!$F$16,Unidad2_Rúbrica!$G$16))))))</f>
        <v>Diseña para cada operación de cada una de las estructuras de datos utilizadas al menos tres casos de prueba para verificar su correcto funcionamiento (uno estándar, uno que pruebe casos límite y otro interesante) cumpliendo con el formato donde se especifica la clase, el método a probar, el escenario, las entradas y la salida esperada</v>
      </c>
      <c r="S20" s="301">
        <v>5</v>
      </c>
      <c r="T20" s="303" t="str">
        <f>IF(S20="","",IF(OR(S20&gt;5,S20&lt;0),"CALIFICACIÓN NO VÁLIDA",IF(S20&gt;=4.5,Unidad2_Rúbrica!$C$17,IF(S20&gt;=3.8,Unidad2_Rúbrica!$D$17,IF(S20&gt;=3,Unidad2_Rúbrica!$E$17,IF(S20&gt;=1,Unidad2_Rúbrica!$F$17,Unidad2_Rúbrica!$G$17))))))</f>
        <v>Todas las estructuras de datos utilizadas funcionan correctamente. Incluyen pruebas unitarias automáticas, con casos interesantes para verificarlas.</v>
      </c>
      <c r="U20" s="129">
        <v>5</v>
      </c>
      <c r="V20" s="303" t="str">
        <f>IF(U20="","",IF(OR(U20&gt;5,U20&lt;0),"CALIFICACIÓN NO VÁLIDA",IF(U20&gt;=4.5,Unidad2_Rúbrica!$C$18,IF(U20&gt;=3.8,Unidad2_Rúbrica!$D$18,IF(U20&gt;=3,Unidad2_Rúbrica!$E$18,IF(U20&gt;=1,Unidad2_Rúbrica!$F$18,Unidad2_Rúbrica!$G$18))))))</f>
        <v>El programa ofrece una solución a todas las necesidades planteadas en el enunciado.</v>
      </c>
      <c r="W20" s="129">
        <v>5</v>
      </c>
      <c r="X20" s="303" t="str">
        <f>IF(W20="","",IF(OR(W20&gt;5,W20&lt;0),"CALIFICACIÓN NO VÁLIDA",IF(W20&gt;=4.5,Unidad2_Rúbrica!$C$19,IF(W20&gt;=3.8,Unidad2_Rúbrica!$D$19,IF(W20&gt;=3,Unidad2_Rúbrica!$E$19,IF(W20&gt;=1,Unidad2_Rúbrica!$F$19,Unidad2_Rúbrica!$G$19))))))</f>
        <v>Implementa correctamente los casos de prueba diseñados</v>
      </c>
      <c r="Y20" s="129">
        <v>5</v>
      </c>
      <c r="Z20" s="304" t="str">
        <f>IF(Y20="","",IF(OR(Y20&gt;5,Y20&lt;0),"CALIFICACIÓN NO VÁLIDA",IF(Y20&gt;=4.5,Unidad2_Rúbrica!$C$20,IF(Y20&gt;=3.8,Unidad2_Rúbrica!$D$20,IF(Y20&gt;=3,Unidad2_Rúbrica!$E$20,IF(Y20&gt;=1,Unidad2_Rúbrica!$F$20,Unidad2_Rúbrica!$G$20))))))</f>
        <v>Los identificadores y los comentarios en el código fuente están definidos en su totalidad en inglés</v>
      </c>
      <c r="AA20" s="306">
        <v>5</v>
      </c>
      <c r="AB20" s="304" t="str">
        <f>IF(AA20="","",IF(OR(AA20&gt;5,AA20&lt;0),"CALIFICACIÓN NO VÁLIDA",IF(AA20&gt;=4.5,Unidad2_Rúbrica!$C$21,IF(AA20&gt;=3.8,Unidad2_Rúbrica!$D$21,IF(AA20&gt;=3,Unidad2_Rúbrica!$E$21,IF(AA20&gt;=1,Unidad2_Rúbrica!$F$21,Unidad2_Rúbrica!$G$21))))))</f>
        <v>El proyecto ha sido desarrollado utilizando un sistema de control de versiones y se evidencia las continuas contribuciones (de todos los archivos del desarrollo -análisis, diseño, implementación y reporte del método de la ingeniería-) de los colaboradores (que deben ser todos los integrantes del grupo) desde el inicio del mismo hasta la fecha de entrega</v>
      </c>
      <c r="AC20" s="182">
        <f t="shared" si="0"/>
        <v>4.88</v>
      </c>
    </row>
    <row r="21" spans="1:29" ht="15.75" customHeight="1">
      <c r="A21" s="300">
        <v>18</v>
      </c>
      <c r="B21" s="261" t="s">
        <v>353</v>
      </c>
      <c r="C21" s="261" t="s">
        <v>354</v>
      </c>
      <c r="D21" s="261" t="s">
        <v>342</v>
      </c>
      <c r="E21" s="305">
        <v>0</v>
      </c>
      <c r="F21" s="302" t="str">
        <f>IF(E21="","",IF(OR(E21&gt;5,E21&lt;0),"CALIFICACIÓN NO VÁLIDA",IF(E21&gt;=4.5,Unidad2_Rúbrica!$C$5,IF(E21&gt;=3.8,Unidad2_Rúbrica!$D$5,IF(E21&gt;=3,Unidad2_Rúbrica!$E$5,IF(E21&gt;=1,Unidad2_Rúbrica!$F$5,Unidad2_Rúbrica!$G$5))))))</f>
        <v>Desarrolla menos de un 50% de las fases del Método de la Ingeniería para dar solución al problema. Menos de un 50% de los componentes desarrollados en cada fase es correcto.</v>
      </c>
      <c r="G21" s="305">
        <v>5</v>
      </c>
      <c r="H21" s="302" t="str">
        <f>IF(G21="","",IF(OR(G21&gt;5,G21&lt;0),"CALIFICACIÓN NO VÁLIDA",IF(G21&gt;=4.5,Unidad2_Rúbrica!$C$8,IF(G21&gt;=3.8,Unidad2_Rúbrica!$D$8,IF(G21&gt;=3,Unidad2_Rúbrica!$E$8,IF(G21&gt;=1,Unidad2_Rúbrica!$F$8,Unidad2_Rúbrica!$G$8))))))</f>
        <v>Mide el tiempo de cada fase de desarrollo. Los tiempos reportados en cada una de las etapas son consistentes en cantidad (tiempo en minutos) con el trabajo mínimo inherente a la actividad.</v>
      </c>
      <c r="I21" s="305">
        <v>5</v>
      </c>
      <c r="J21" s="302" t="str">
        <f>IF(I21="","",IF(OR(I21&gt;5,I21&lt;0),"CALIFICACIÓN NO VÁLIDA",IF(I21&gt;=4.5,Unidad2_Rúbrica!$C$10,IF(I21&gt;=3.8,Unidad2_Rúbrica!$D$10,IF(I21&gt;=3,Unidad2_Rúbrica!$E$10,IF(I21&gt;=1,Unidad2_Rúbrica!$F$10,Unidad2_Rúbrica!$G$10))))))</f>
        <v>Registra los defectos y el tiempo de su reparación. La cantidad de defectos y el tiempo tomado para cada uno es consistente con el trabajo propio de la actividad.</v>
      </c>
      <c r="K21" s="305">
        <v>5</v>
      </c>
      <c r="L21" s="303" t="str">
        <f>IF(K21="","",IF(OR(K21&gt;5,K21&lt;0),"CALIFICACIÓN NO VÁLIDA",IF(K21&gt;=4.5,Unidad2_Rúbrica!$C$12,IF(K21&gt;=3.8,Unidad2_Rúbrica!$D$12,IF(K21&gt;=3,Unidad2_Rúbrica!$E$12,IF(K21&gt;=1,Unidad2_Rúbrica!$F$12,Unidad2_Rúbrica!$G$12))))))</f>
        <v>Registra comentarios que resumen las actividades realizadas en cada etapa.</v>
      </c>
      <c r="M21" s="305">
        <v>0</v>
      </c>
      <c r="N21" s="303" t="str">
        <f>IF(M21="","",IF(OR(M21&gt;5,M21&lt;0),"CALIFICACIÓN NO VÁLIDA",IF(M21&gt;=4.5,Unidad2_Rúbrica!$C$14,IF(M21&gt;=3.8,Unidad2_Rúbrica!$D$14,IF(M21&gt;=3,Unidad2_Rúbrica!$E$14,IF(M21&gt;=1,Unidad2_Rúbrica!$F$14,Unidad2_Rúbrica!$G$14))))))</f>
        <v>Define menos del 25% de los TAD a utilizarse, incluyendo, menos de un 25% de sus componentes desarrollados de manera correcta.</v>
      </c>
      <c r="O21" s="305">
        <v>2</v>
      </c>
      <c r="P21" s="303" t="str">
        <f>IF(O21="","",IF(OR(O21&gt;5,O21&lt;0),"CALIFICACIÓN NO VÁLIDA",IF(O21&gt;=4.5,Unidad2_Rúbrica!$C$15,IF(O21&gt;=3.8,Unidad2_Rúbrica!$D$15,IF(O21&gt;=3,Unidad2_Rúbrica!$E$15,IF(O21&gt;=1,Unidad2_Rúbrica!$F$15,Unidad2_Rúbrica!$G$15))))))</f>
        <v>Se modela al menos el 50% de los conceptos y relaciones que dan solución al problema aunque se describa menos del 50% de los detalles de cada uno de ellos.</v>
      </c>
      <c r="Q21" s="305">
        <v>0</v>
      </c>
      <c r="R21" s="303" t="str">
        <f>IF(Q21="","",IF(OR(Q21&gt;5,Q21&lt;0),"CALIFICACIÓN NO VÁLIDA",IF(Q21&gt;=4.5,Unidad2_Rúbrica!$C$16,IF(Q21&gt;=3.8,Unidad2_Rúbrica!$D$16,IF(Q21&gt;=3,Unidad2_Rúbrica!$E$16,IF(Q21&gt;=1,Unidad2_Rúbrica!$F$16,Unidad2_Rúbrica!$G$16))))))</f>
        <v>No diseña casos de prueba o lo hace para menos del 40% de las operaciones de cada una de las estructuras de datos utilizadas.</v>
      </c>
      <c r="S21" s="305">
        <v>0</v>
      </c>
      <c r="T21" s="303" t="str">
        <f>IF(S21="","",IF(OR(S21&gt;5,S21&lt;0),"CALIFICACIÓN NO VÁLIDA",IF(S21&gt;=4.5,Unidad2_Rúbrica!$C$17,IF(S21&gt;=3.8,Unidad2_Rúbrica!$D$17,IF(S21&gt;=3,Unidad2_Rúbrica!$E$17,IF(S21&gt;=1,Unidad2_Rúbrica!$F$17,Unidad2_Rúbrica!$G$17))))))</f>
        <v xml:space="preserve">Menos del 25% de las estructuras de datos utilizadas funcionan correctamente. </v>
      </c>
      <c r="U21" s="306">
        <v>5</v>
      </c>
      <c r="V21" s="303" t="str">
        <f>IF(U21="","",IF(OR(U21&gt;5,U21&lt;0),"CALIFICACIÓN NO VÁLIDA",IF(U21&gt;=4.5,Unidad2_Rúbrica!$C$18,IF(U21&gt;=3.8,Unidad2_Rúbrica!$D$18,IF(U21&gt;=3,Unidad2_Rúbrica!$E$18,IF(U21&gt;=1,Unidad2_Rúbrica!$F$18,Unidad2_Rúbrica!$G$18))))))</f>
        <v>El programa ofrece una solución a todas las necesidades planteadas en el enunciado.</v>
      </c>
      <c r="W21" s="305">
        <v>0</v>
      </c>
      <c r="X21" s="303" t="str">
        <f>IF(W21="","",IF(OR(W21&gt;5,W21&lt;0),"CALIFICACIÓN NO VÁLIDA",IF(W21&gt;=4.5,Unidad2_Rúbrica!$C$19,IF(W21&gt;=3.8,Unidad2_Rúbrica!$D$19,IF(W21&gt;=3,Unidad2_Rúbrica!$E$19,IF(W21&gt;=1,Unidad2_Rúbrica!$F$19,Unidad2_Rúbrica!$G$19))))))</f>
        <v>No implementa casos de prueba</v>
      </c>
      <c r="Y21" s="306">
        <v>5</v>
      </c>
      <c r="Z21" s="304" t="str">
        <f>IF(Y21="","",IF(OR(Y21&gt;5,Y21&lt;0),"CALIFICACIÓN NO VÁLIDA",IF(Y21&gt;=4.5,Unidad2_Rúbrica!$C$20,IF(Y21&gt;=3.8,Unidad2_Rúbrica!$D$20,IF(Y21&gt;=3,Unidad2_Rúbrica!$E$20,IF(Y21&gt;=1,Unidad2_Rúbrica!$F$20,Unidad2_Rúbrica!$G$20))))))</f>
        <v>Los identificadores y los comentarios en el código fuente están definidos en su totalidad en inglés</v>
      </c>
      <c r="AA21" s="306">
        <v>5</v>
      </c>
      <c r="AB21" s="304" t="str">
        <f>IF(AA21="","",IF(OR(AA21&gt;5,AA21&lt;0),"CALIFICACIÓN NO VÁLIDA",IF(AA21&gt;=4.5,Unidad2_Rúbrica!$C$21,IF(AA21&gt;=3.8,Unidad2_Rúbrica!$D$21,IF(AA21&gt;=3,Unidad2_Rúbrica!$E$21,IF(AA21&gt;=1,Unidad2_Rúbrica!$F$21,Unidad2_Rúbrica!$G$21))))))</f>
        <v>El proyecto ha sido desarrollado utilizando un sistema de control de versiones y se evidencia las continuas contribuciones (de todos los archivos del desarrollo -análisis, diseño, implementación y reporte del método de la ingeniería-) de los colaboradores (que deben ser todos los integrantes del grupo) desde el inicio del mismo hasta la fecha de entrega</v>
      </c>
      <c r="AC21" s="182">
        <f t="shared" si="0"/>
        <v>1.8</v>
      </c>
    </row>
    <row r="22" spans="1:29" ht="15.75" customHeight="1">
      <c r="A22" s="300">
        <v>19</v>
      </c>
      <c r="B22" s="261" t="s">
        <v>355</v>
      </c>
      <c r="C22" s="261" t="s">
        <v>356</v>
      </c>
      <c r="D22" s="261" t="s">
        <v>56</v>
      </c>
      <c r="E22" s="301">
        <v>4.5</v>
      </c>
      <c r="F22" s="302" t="str">
        <f>IF(E22="","",IF(OR(E22&gt;5,E22&lt;0),"CALIFICACIÓN NO VÁLIDA",IF(E22&gt;=4.5,Unidad2_Rúbrica!$C$5,IF(E22&gt;=3.8,Unidad2_Rúbrica!$D$5,IF(E22&gt;=3,Unidad2_Rúbrica!$E$5,IF(E22&gt;=1,Unidad2_Rúbrica!$F$5,Unidad2_Rúbrica!$G$5))))))</f>
        <v xml:space="preserve">Desarrolla de manera completa y correcta cada una de las fases del Método de la Ingeniería para dar solución al problema. </v>
      </c>
      <c r="G22" s="305">
        <v>5</v>
      </c>
      <c r="H22" s="302" t="str">
        <f>IF(G22="","",IF(OR(G22&gt;5,G22&lt;0),"CALIFICACIÓN NO VÁLIDA",IF(G22&gt;=4.5,Unidad2_Rúbrica!$C$8,IF(G22&gt;=3.8,Unidad2_Rúbrica!$D$8,IF(G22&gt;=3,Unidad2_Rúbrica!$E$8,IF(G22&gt;=1,Unidad2_Rúbrica!$F$8,Unidad2_Rúbrica!$G$8))))))</f>
        <v>Mide el tiempo de cada fase de desarrollo. Los tiempos reportados en cada una de las etapas son consistentes en cantidad (tiempo en minutos) con el trabajo mínimo inherente a la actividad.</v>
      </c>
      <c r="I22" s="305">
        <v>5</v>
      </c>
      <c r="J22" s="302" t="str">
        <f>IF(I22="","",IF(OR(I22&gt;5,I22&lt;0),"CALIFICACIÓN NO VÁLIDA",IF(I22&gt;=4.5,Unidad2_Rúbrica!$C$10,IF(I22&gt;=3.8,Unidad2_Rúbrica!$D$10,IF(I22&gt;=3,Unidad2_Rúbrica!$E$10,IF(I22&gt;=1,Unidad2_Rúbrica!$F$10,Unidad2_Rúbrica!$G$10))))))</f>
        <v>Registra los defectos y el tiempo de su reparación. La cantidad de defectos y el tiempo tomado para cada uno es consistente con el trabajo propio de la actividad.</v>
      </c>
      <c r="K22" s="305">
        <v>5</v>
      </c>
      <c r="L22" s="303" t="str">
        <f>IF(K22="","",IF(OR(K22&gt;5,K22&lt;0),"CALIFICACIÓN NO VÁLIDA",IF(K22&gt;=4.5,Unidad2_Rúbrica!$C$12,IF(K22&gt;=3.8,Unidad2_Rúbrica!$D$12,IF(K22&gt;=3,Unidad2_Rúbrica!$E$12,IF(K22&gt;=1,Unidad2_Rúbrica!$F$12,Unidad2_Rúbrica!$G$12))))))</f>
        <v>Registra comentarios que resumen las actividades realizadas en cada etapa.</v>
      </c>
      <c r="M22" s="305">
        <v>5</v>
      </c>
      <c r="N22" s="303" t="str">
        <f>IF(M22="","",IF(OR(M22&gt;5,M22&lt;0),"CALIFICACIÓN NO VÁLIDA",IF(M22&gt;=4.5,Unidad2_Rúbrica!$C$14,IF(M22&gt;=3.8,Unidad2_Rúbrica!$D$14,IF(M22&gt;=3,Unidad2_Rúbrica!$E$14,IF(M22&gt;=1,Unidad2_Rúbrica!$F$14,Unidad2_Rúbrica!$G$14))))))</f>
        <v>Define todos los TAD a utilizarse, incluyendo, de manera correcta y completa todos sus componentes (nombre,
descripción del objeto abstracto, invariante, y declaración de operaciones, con nombre, entradas y salida).</v>
      </c>
      <c r="O22" s="305">
        <v>5</v>
      </c>
      <c r="P22" s="303" t="str">
        <f>IF(O22="","",IF(OR(O22&gt;5,O22&lt;0),"CALIFICACIÓN NO VÁLIDA",IF(O22&gt;=4.5,Unidad2_Rúbrica!$C$15,IF(O22&gt;=3.8,Unidad2_Rúbrica!$D$15,IF(O22&gt;=3,Unidad2_Rúbrica!$E$15,IF(O22&gt;=1,Unidad2_Rúbrica!$F$15,Unidad2_Rúbrica!$G$15))))))</f>
        <v>Modela todos los conceptos y relaciones necesarias para dar solución al problema, incluyendo en éstas la información detallada necesaria para modelar adecuadamente la solución, cumpliendo con la notación propia del lenguaje en que está soportado.</v>
      </c>
      <c r="Q22" s="305">
        <v>5</v>
      </c>
      <c r="R22" s="303" t="str">
        <f>IF(Q22="","",IF(OR(Q22&gt;5,Q22&lt;0),"CALIFICACIÓN NO VÁLIDA",IF(Q22&gt;=4.5,Unidad2_Rúbrica!$C$16,IF(Q22&gt;=3.8,Unidad2_Rúbrica!$D$16,IF(Q22&gt;=3,Unidad2_Rúbrica!$E$16,IF(Q22&gt;=1,Unidad2_Rúbrica!$F$16,Unidad2_Rúbrica!$G$16))))))</f>
        <v>Diseña para cada operación de cada una de las estructuras de datos utilizadas al menos tres casos de prueba para verificar su correcto funcionamiento (uno estándar, uno que pruebe casos límite y otro interesante) cumpliendo con el formato donde se especifica la clase, el método a probar, el escenario, las entradas y la salida esperada</v>
      </c>
      <c r="S22" s="305">
        <v>5</v>
      </c>
      <c r="T22" s="303" t="str">
        <f>IF(S22="","",IF(OR(S22&gt;5,S22&lt;0),"CALIFICACIÓN NO VÁLIDA",IF(S22&gt;=4.5,Unidad2_Rúbrica!$C$17,IF(S22&gt;=3.8,Unidad2_Rúbrica!$D$17,IF(S22&gt;=3,Unidad2_Rúbrica!$E$17,IF(S22&gt;=1,Unidad2_Rúbrica!$F$17,Unidad2_Rúbrica!$G$17))))))</f>
        <v>Todas las estructuras de datos utilizadas funcionan correctamente. Incluyen pruebas unitarias automáticas, con casos interesantes para verificarlas.</v>
      </c>
      <c r="U22" s="306">
        <v>4.4000000000000004</v>
      </c>
      <c r="V22" s="303" t="str">
        <f>IF(U22="","",IF(OR(U22&gt;5,U22&lt;0),"CALIFICACIÓN NO VÁLIDA",IF(U22&gt;=4.5,Unidad2_Rúbrica!$C$18,IF(U22&gt;=3.8,Unidad2_Rúbrica!$D$18,IF(U22&gt;=3,Unidad2_Rúbrica!$E$18,IF(U22&gt;=1,Unidad2_Rúbrica!$F$18,Unidad2_Rúbrica!$G$18))))))</f>
        <v>El programa ofrece una solución a al menos un 70% de las necesidades planteadas en el enunciado.</v>
      </c>
      <c r="W22" s="279">
        <v>5</v>
      </c>
      <c r="X22" s="303" t="str">
        <f>IF(W22="","",IF(OR(W22&gt;5,W22&lt;0),"CALIFICACIÓN NO VÁLIDA",IF(W22&gt;=4.5,Unidad2_Rúbrica!$C$19,IF(W22&gt;=3.8,Unidad2_Rúbrica!$D$19,IF(W22&gt;=3,Unidad2_Rúbrica!$E$19,IF(W22&gt;=1,Unidad2_Rúbrica!$F$19,Unidad2_Rúbrica!$G$19))))))</f>
        <v>Implementa correctamente los casos de prueba diseñados</v>
      </c>
      <c r="Y22" s="306">
        <v>5</v>
      </c>
      <c r="Z22" s="304" t="str">
        <f>IF(Y22="","",IF(OR(Y22&gt;5,Y22&lt;0),"CALIFICACIÓN NO VÁLIDA",IF(Y22&gt;=4.5,Unidad2_Rúbrica!$C$20,IF(Y22&gt;=3.8,Unidad2_Rúbrica!$D$20,IF(Y22&gt;=3,Unidad2_Rúbrica!$E$20,IF(Y22&gt;=1,Unidad2_Rúbrica!$F$20,Unidad2_Rúbrica!$G$20))))))</f>
        <v>Los identificadores y los comentarios en el código fuente están definidos en su totalidad en inglés</v>
      </c>
      <c r="AA22" s="306">
        <v>5</v>
      </c>
      <c r="AB22" s="304" t="str">
        <f>IF(AA22="","",IF(OR(AA22&gt;5,AA22&lt;0),"CALIFICACIÓN NO VÁLIDA",IF(AA22&gt;=4.5,Unidad2_Rúbrica!$C$21,IF(AA22&gt;=3.8,Unidad2_Rúbrica!$D$21,IF(AA22&gt;=3,Unidad2_Rúbrica!$E$21,IF(AA22&gt;=1,Unidad2_Rúbrica!$F$21,Unidad2_Rúbrica!$G$21))))))</f>
        <v>El proyecto ha sido desarrollado utilizando un sistema de control de versiones y se evidencia las continuas contribuciones (de todos los archivos del desarrollo -análisis, diseño, implementación y reporte del método de la ingeniería-) de los colaboradores (que deben ser todos los integrantes del grupo) desde el inicio del mismo hasta la fecha de entrega</v>
      </c>
      <c r="AC22" s="182">
        <f t="shared" si="0"/>
        <v>4.8650000000000002</v>
      </c>
    </row>
    <row r="23" spans="1:29" ht="15.75" customHeight="1">
      <c r="A23" s="300">
        <v>20</v>
      </c>
      <c r="B23" s="261" t="s">
        <v>357</v>
      </c>
      <c r="C23" s="261" t="s">
        <v>358</v>
      </c>
      <c r="D23" s="261" t="s">
        <v>359</v>
      </c>
      <c r="E23" s="301">
        <v>4.4000000000000004</v>
      </c>
      <c r="F23" s="302" t="str">
        <f>IF(E23="","",IF(OR(E23&gt;5,E23&lt;0),"CALIFICACIÓN NO VÁLIDA",IF(E23&gt;=4.5,Unidad2_Rúbrica!$C$5,IF(E23&gt;=3.8,Unidad2_Rúbrica!$D$5,IF(E23&gt;=3,Unidad2_Rúbrica!$E$5,IF(E23&gt;=1,Unidad2_Rúbrica!$F$5,Unidad2_Rúbrica!$G$5))))))</f>
        <v>Desarrolla cada una de las fases del Método de la Ingeniería para dar solución al problema. Al menos un 70% de los componentes desarrollados en cada fase es claro, conciso y correcto.</v>
      </c>
      <c r="G23" s="178">
        <v>0</v>
      </c>
      <c r="H23" s="302" t="str">
        <f>IF(G23="","",IF(OR(G23&gt;5,G23&lt;0),"CALIFICACIÓN NO VÁLIDA",IF(G23&gt;=4.5,Unidad2_Rúbrica!$C$8,IF(G23&gt;=3.8,Unidad2_Rúbrica!$D$8,IF(G23&gt;=3,Unidad2_Rúbrica!$E$8,IF(G23&gt;=1,Unidad2_Rúbrica!$F$8,Unidad2_Rúbrica!$G$8))))))</f>
        <v>Mide el tiempo de menos del 25% de las fases de desarrollo. Los tiempos reportados en cada una de las etapas son consistentes en en menos de un 25%.</v>
      </c>
      <c r="I23" s="178">
        <v>0</v>
      </c>
      <c r="J23" s="302" t="str">
        <f>IF(I23="","",IF(OR(I23&gt;5,I23&lt;0),"CALIFICACIÓN NO VÁLIDA",IF(I23&gt;=4.5,Unidad2_Rúbrica!$C$10,IF(I23&gt;=3.8,Unidad2_Rúbrica!$D$10,IF(I23&gt;=3,Unidad2_Rúbrica!$E$10,IF(I23&gt;=1,Unidad2_Rúbrica!$F$10,Unidad2_Rúbrica!$G$10))))))</f>
        <v>Registra menos de un 25% de los defectos y el tiempo de su reparación. La cantidad de defectos y el tiempo tomado para cada uno es consistente con menos de un 25%.</v>
      </c>
      <c r="K23" s="178">
        <v>0</v>
      </c>
      <c r="L23" s="303" t="str">
        <f>IF(K23="","",IF(OR(K23&gt;5,K23&lt;0),"CALIFICACIÓN NO VÁLIDA",IF(K23&gt;=4.5,Unidad2_Rúbrica!$C$12,IF(K23&gt;=3.8,Unidad2_Rúbrica!$D$12,IF(K23&gt;=3,Unidad2_Rúbrica!$E$12,IF(K23&gt;=1,Unidad2_Rúbrica!$F$12,Unidad2_Rúbrica!$G$12))))))</f>
        <v>Registra comentarios que resumen las actividades realizadas en menos de un 25% de las etapas.</v>
      </c>
      <c r="M23" s="305">
        <v>3.5</v>
      </c>
      <c r="N23" s="303" t="str">
        <f>IF(M23="","",IF(OR(M23&gt;5,M23&lt;0),"CALIFICACIÓN NO VÁLIDA",IF(M23&gt;=4.5,Unidad2_Rúbrica!$C$14,IF(M23&gt;=3.8,Unidad2_Rúbrica!$D$14,IF(M23&gt;=3,Unidad2_Rúbrica!$E$14,IF(M23&gt;=1,Unidad2_Rúbrica!$F$14,Unidad2_Rúbrica!$G$14))))))</f>
        <v>Define al menos el 70% de los TAD a utilizarse, incluyendo, al menos un 50% de sus componentes desarrollados de manera correcta.</v>
      </c>
      <c r="O23" s="305">
        <v>5</v>
      </c>
      <c r="P23" s="303" t="str">
        <f>IF(O23="","",IF(OR(O23&gt;5,O23&lt;0),"CALIFICACIÓN NO VÁLIDA",IF(O23&gt;=4.5,Unidad2_Rúbrica!$C$15,IF(O23&gt;=3.8,Unidad2_Rúbrica!$D$15,IF(O23&gt;=3,Unidad2_Rúbrica!$E$15,IF(O23&gt;=1,Unidad2_Rúbrica!$F$15,Unidad2_Rúbrica!$G$15))))))</f>
        <v>Modela todos los conceptos y relaciones necesarias para dar solución al problema, incluyendo en éstas la información detallada necesaria para modelar adecuadamente la solución, cumpliendo con la notación propia del lenguaje en que está soportado.</v>
      </c>
      <c r="Q23" s="305">
        <v>4.4000000000000004</v>
      </c>
      <c r="R23" s="303" t="str">
        <f>IF(Q23="","",IF(OR(Q23&gt;5,Q23&lt;0),"CALIFICACIÓN NO VÁLIDA",IF(Q23&gt;=4.5,Unidad2_Rúbrica!$C$16,IF(Q23&gt;=3.8,Unidad2_Rúbrica!$D$16,IF(Q23&gt;=3,Unidad2_Rúbrica!$E$16,IF(Q23&gt;=1,Unidad2_Rúbrica!$F$16,Unidad2_Rúbrica!$G$16))))))</f>
        <v>Diseña para cada operación de cada una de las estructuras de datos utilizadas al menos dos casos de prueba para verificar su correcto funcionamiento (uno estándar, uno que pruebe casos límite y otro interesante) cumpliendo con el formato donde se especifica la clase, el método a probar, el escenario, las entradas y la salida esperada.</v>
      </c>
      <c r="S23" s="301">
        <v>5</v>
      </c>
      <c r="T23" s="303" t="str">
        <f>IF(S23="","",IF(OR(S23&gt;5,S23&lt;0),"CALIFICACIÓN NO VÁLIDA",IF(S23&gt;=4.5,Unidad2_Rúbrica!$C$17,IF(S23&gt;=3.8,Unidad2_Rúbrica!$D$17,IF(S23&gt;=3,Unidad2_Rúbrica!$E$17,IF(S23&gt;=1,Unidad2_Rúbrica!$F$17,Unidad2_Rúbrica!$G$17))))))</f>
        <v>Todas las estructuras de datos utilizadas funcionan correctamente. Incluyen pruebas unitarias automáticas, con casos interesantes para verificarlas.</v>
      </c>
      <c r="U23" s="301">
        <v>5</v>
      </c>
      <c r="V23" s="303" t="str">
        <f>IF(U23="","",IF(OR(U23&gt;5,U23&lt;0),"CALIFICACIÓN NO VÁLIDA",IF(U23&gt;=4.5,Unidad2_Rúbrica!$C$18,IF(U23&gt;=3.8,Unidad2_Rúbrica!$D$18,IF(U23&gt;=3,Unidad2_Rúbrica!$E$18,IF(U23&gt;=1,Unidad2_Rúbrica!$F$18,Unidad2_Rúbrica!$G$18))))))</f>
        <v>El programa ofrece una solución a todas las necesidades planteadas en el enunciado.</v>
      </c>
      <c r="W23" s="211">
        <v>5</v>
      </c>
      <c r="X23" s="303" t="str">
        <f>IF(W23="","",IF(OR(W23&gt;5,W23&lt;0),"CALIFICACIÓN NO VÁLIDA",IF(W23&gt;=4.5,Unidad2_Rúbrica!$C$19,IF(W23&gt;=3.8,Unidad2_Rúbrica!$D$19,IF(W23&gt;=3,Unidad2_Rúbrica!$E$19,IF(W23&gt;=1,Unidad2_Rúbrica!$F$19,Unidad2_Rúbrica!$G$19))))))</f>
        <v>Implementa correctamente los casos de prueba diseñados</v>
      </c>
      <c r="Y23" s="129">
        <v>5</v>
      </c>
      <c r="Z23" s="304" t="str">
        <f>IF(Y23="","",IF(OR(Y23&gt;5,Y23&lt;0),"CALIFICACIÓN NO VÁLIDA",IF(Y23&gt;=4.5,Unidad2_Rúbrica!$C$20,IF(Y23&gt;=3.8,Unidad2_Rúbrica!$D$20,IF(Y23&gt;=3,Unidad2_Rúbrica!$E$20,IF(Y23&gt;=1,Unidad2_Rúbrica!$F$20,Unidad2_Rúbrica!$G$20))))))</f>
        <v>Los identificadores y los comentarios en el código fuente están definidos en su totalidad en inglés</v>
      </c>
      <c r="AA23" s="172">
        <v>5</v>
      </c>
      <c r="AB23" s="304" t="str">
        <f>IF(AA23="","",IF(OR(AA23&gt;5,AA23&lt;0),"CALIFICACIÓN NO VÁLIDA",IF(AA23&gt;=4.5,Unidad2_Rúbrica!$C$21,IF(AA23&gt;=3.8,Unidad2_Rúbrica!$D$21,IF(AA23&gt;=3,Unidad2_Rúbrica!$E$21,IF(AA23&gt;=1,Unidad2_Rúbrica!$F$21,Unidad2_Rúbrica!$G$21))))))</f>
        <v>El proyecto ha sido desarrollado utilizando un sistema de control de versiones y se evidencia las continuas contribuciones (de todos los archivos del desarrollo -análisis, diseño, implementación y reporte del método de la ingeniería-) de los colaboradores (que deben ser todos los integrantes del grupo) desde el inicio del mismo hasta la fecha de entrega</v>
      </c>
      <c r="AC23" s="182">
        <f t="shared" si="0"/>
        <v>4.125</v>
      </c>
    </row>
    <row r="24" spans="1:29" ht="15.75" customHeight="1">
      <c r="A24" s="300">
        <v>21</v>
      </c>
      <c r="B24" s="261" t="s">
        <v>360</v>
      </c>
      <c r="C24" s="261" t="s">
        <v>361</v>
      </c>
      <c r="D24" s="261" t="s">
        <v>362</v>
      </c>
      <c r="E24" s="178">
        <v>4.5999999999999996</v>
      </c>
      <c r="F24" s="302" t="str">
        <f>IF(E24="","",IF(OR(E24&gt;5,E24&lt;0),"CALIFICACIÓN NO VÁLIDA",IF(E24&gt;=4.5,Unidad2_Rúbrica!$C$5,IF(E24&gt;=3.8,Unidad2_Rúbrica!$D$5,IF(E24&gt;=3,Unidad2_Rúbrica!$E$5,IF(E24&gt;=1,Unidad2_Rúbrica!$F$5,Unidad2_Rúbrica!$G$5))))))</f>
        <v xml:space="preserve">Desarrolla de manera completa y correcta cada una de las fases del Método de la Ingeniería para dar solución al problema. </v>
      </c>
      <c r="G24" s="305">
        <v>5</v>
      </c>
      <c r="H24" s="302" t="str">
        <f>IF(G24="","",IF(OR(G24&gt;5,G24&lt;0),"CALIFICACIÓN NO VÁLIDA",IF(G24&gt;=4.5,Unidad2_Rúbrica!$C$8,IF(G24&gt;=3.8,Unidad2_Rúbrica!$D$8,IF(G24&gt;=3,Unidad2_Rúbrica!$E$8,IF(G24&gt;=1,Unidad2_Rúbrica!$F$8,Unidad2_Rúbrica!$G$8))))))</f>
        <v>Mide el tiempo de cada fase de desarrollo. Los tiempos reportados en cada una de las etapas son consistentes en cantidad (tiempo en minutos) con el trabajo mínimo inherente a la actividad.</v>
      </c>
      <c r="I24" s="305">
        <v>5</v>
      </c>
      <c r="J24" s="302" t="str">
        <f>IF(I24="","",IF(OR(I24&gt;5,I24&lt;0),"CALIFICACIÓN NO VÁLIDA",IF(I24&gt;=4.5,Unidad2_Rúbrica!$C$10,IF(I24&gt;=3.8,Unidad2_Rúbrica!$D$10,IF(I24&gt;=3,Unidad2_Rúbrica!$E$10,IF(I24&gt;=1,Unidad2_Rúbrica!$F$10,Unidad2_Rúbrica!$G$10))))))</f>
        <v>Registra los defectos y el tiempo de su reparación. La cantidad de defectos y el tiempo tomado para cada uno es consistente con el trabajo propio de la actividad.</v>
      </c>
      <c r="K24" s="305">
        <v>5</v>
      </c>
      <c r="L24" s="303" t="str">
        <f>IF(K24="","",IF(OR(K24&gt;5,K24&lt;0),"CALIFICACIÓN NO VÁLIDA",IF(K24&gt;=4.5,Unidad2_Rúbrica!$C$12,IF(K24&gt;=3.8,Unidad2_Rúbrica!$D$12,IF(K24&gt;=3,Unidad2_Rúbrica!$E$12,IF(K24&gt;=1,Unidad2_Rúbrica!$F$12,Unidad2_Rúbrica!$G$12))))))</f>
        <v>Registra comentarios que resumen las actividades realizadas en cada etapa.</v>
      </c>
      <c r="M24" s="305">
        <v>0</v>
      </c>
      <c r="N24" s="303" t="str">
        <f>IF(M24="","",IF(OR(M24&gt;5,M24&lt;0),"CALIFICACIÓN NO VÁLIDA",IF(M24&gt;=4.5,Unidad2_Rúbrica!$C$14,IF(M24&gt;=3.8,Unidad2_Rúbrica!$D$14,IF(M24&gt;=3,Unidad2_Rúbrica!$E$14,IF(M24&gt;=1,Unidad2_Rúbrica!$F$14,Unidad2_Rúbrica!$G$14))))))</f>
        <v>Define menos del 25% de los TAD a utilizarse, incluyendo, menos de un 25% de sus componentes desarrollados de manera correcta.</v>
      </c>
      <c r="O24" s="305">
        <v>4.4000000000000004</v>
      </c>
      <c r="P24" s="303" t="str">
        <f>IF(O24="","",IF(OR(O24&gt;5,O24&lt;0),"CALIFICACIÓN NO VÁLIDA",IF(O24&gt;=4.5,Unidad2_Rúbrica!$C$15,IF(O24&gt;=3.8,Unidad2_Rúbrica!$D$15,IF(O24&gt;=3,Unidad2_Rúbrica!$E$15,IF(O24&gt;=1,Unidad2_Rúbrica!$F$15,Unidad2_Rúbrica!$G$15))))))</f>
        <v>Modela todos los conceptos y relaciones necesarias para dar solución al problema, incluyendo en éstas la información detallada necesaria para modelar adecuadamente la solución, aunque no cumpliendo completamente con la notación propia del lenguaje en que está soportado.</v>
      </c>
      <c r="Q24" s="305">
        <v>0</v>
      </c>
      <c r="R24" s="303" t="str">
        <f>IF(Q24="","",IF(OR(Q24&gt;5,Q24&lt;0),"CALIFICACIÓN NO VÁLIDA",IF(Q24&gt;=4.5,Unidad2_Rúbrica!$C$16,IF(Q24&gt;=3.8,Unidad2_Rúbrica!$D$16,IF(Q24&gt;=3,Unidad2_Rúbrica!$E$16,IF(Q24&gt;=1,Unidad2_Rúbrica!$F$16,Unidad2_Rúbrica!$G$16))))))</f>
        <v>No diseña casos de prueba o lo hace para menos del 40% de las operaciones de cada una de las estructuras de datos utilizadas.</v>
      </c>
      <c r="S24" s="305">
        <v>4.4000000000000004</v>
      </c>
      <c r="T24" s="303" t="str">
        <f>IF(S24="","",IF(OR(S24&gt;5,S24&lt;0),"CALIFICACIÓN NO VÁLIDA",IF(S24&gt;=4.5,Unidad2_Rúbrica!$C$17,IF(S24&gt;=3.8,Unidad2_Rúbrica!$D$17,IF(S24&gt;=3,Unidad2_Rúbrica!$E$17,IF(S24&gt;=1,Unidad2_Rúbrica!$F$17,Unidad2_Rúbrica!$G$17))))))</f>
        <v>Al menos el 70% de las estructuras de datos utilizadas funcionan correctamente. Incluyen pruebas unitarias automáticas, con casos interesantes para verificarlas.</v>
      </c>
      <c r="U24" s="129">
        <v>4.4000000000000004</v>
      </c>
      <c r="V24" s="303" t="str">
        <f>IF(U24="","",IF(OR(U24&gt;5,U24&lt;0),"CALIFICACIÓN NO VÁLIDA",IF(U24&gt;=4.5,Unidad2_Rúbrica!$C$18,IF(U24&gt;=3.8,Unidad2_Rúbrica!$D$18,IF(U24&gt;=3,Unidad2_Rúbrica!$E$18,IF(U24&gt;=1,Unidad2_Rúbrica!$F$18,Unidad2_Rúbrica!$G$18))))))</f>
        <v>El programa ofrece una solución a al menos un 70% de las necesidades planteadas en el enunciado.</v>
      </c>
      <c r="W24" s="211">
        <v>0</v>
      </c>
      <c r="X24" s="303" t="str">
        <f>IF(W24="","",IF(OR(W24&gt;5,W24&lt;0),"CALIFICACIÓN NO VÁLIDA",IF(W24&gt;=4.5,Unidad2_Rúbrica!$C$19,IF(W24&gt;=3.8,Unidad2_Rúbrica!$D$19,IF(W24&gt;=3,Unidad2_Rúbrica!$E$19,IF(W24&gt;=1,Unidad2_Rúbrica!$F$19,Unidad2_Rúbrica!$G$19))))))</f>
        <v>No implementa casos de prueba</v>
      </c>
      <c r="Y24" s="129">
        <v>5</v>
      </c>
      <c r="Z24" s="304" t="str">
        <f>IF(Y24="","",IF(OR(Y24&gt;5,Y24&lt;0),"CALIFICACIÓN NO VÁLIDA",IF(Y24&gt;=4.5,Unidad2_Rúbrica!$C$20,IF(Y24&gt;=3.8,Unidad2_Rúbrica!$D$20,IF(Y24&gt;=3,Unidad2_Rúbrica!$E$20,IF(Y24&gt;=1,Unidad2_Rúbrica!$F$20,Unidad2_Rúbrica!$G$20))))))</f>
        <v>Los identificadores y los comentarios en el código fuente están definidos en su totalidad en inglés</v>
      </c>
      <c r="AA24" s="129">
        <v>5</v>
      </c>
      <c r="AB24" s="304" t="str">
        <f>IF(AA24="","",IF(OR(AA24&gt;5,AA24&lt;0),"CALIFICACIÓN NO VÁLIDA",IF(AA24&gt;=4.5,Unidad2_Rúbrica!$C$21,IF(AA24&gt;=3.8,Unidad2_Rúbrica!$D$21,IF(AA24&gt;=3,Unidad2_Rúbrica!$E$21,IF(AA24&gt;=1,Unidad2_Rúbrica!$F$21,Unidad2_Rúbrica!$G$21))))))</f>
        <v>El proyecto ha sido desarrollado utilizando un sistema de control de versiones y se evidencia las continuas contribuciones (de todos los archivos del desarrollo -análisis, diseño, implementación y reporte del método de la ingeniería-) de los colaboradores (que deben ser todos los integrantes del grupo) desde el inicio del mismo hasta la fecha de entrega</v>
      </c>
      <c r="AC24" s="182">
        <f t="shared" si="0"/>
        <v>3.2299999999999995</v>
      </c>
    </row>
    <row r="25" spans="1:29" ht="15.75" customHeight="1">
      <c r="A25" s="300">
        <v>22</v>
      </c>
      <c r="B25" s="261" t="s">
        <v>363</v>
      </c>
      <c r="C25" s="261" t="s">
        <v>364</v>
      </c>
      <c r="D25" s="261" t="s">
        <v>117</v>
      </c>
      <c r="E25" s="178">
        <v>4.2</v>
      </c>
      <c r="F25" s="302" t="str">
        <f>IF(E25="","",IF(OR(E25&gt;5,E25&lt;0),"CALIFICACIÓN NO VÁLIDA",IF(E25&gt;=4.5,Unidad2_Rúbrica!$C$5,IF(E25&gt;=3.8,Unidad2_Rúbrica!$D$5,IF(E25&gt;=3,Unidad2_Rúbrica!$E$5,IF(E25&gt;=1,Unidad2_Rúbrica!$F$5,Unidad2_Rúbrica!$G$5))))))</f>
        <v>Desarrolla cada una de las fases del Método de la Ingeniería para dar solución al problema. Al menos un 70% de los componentes desarrollados en cada fase es claro, conciso y correcto.</v>
      </c>
      <c r="G25" s="305">
        <v>5</v>
      </c>
      <c r="H25" s="302" t="str">
        <f>IF(G25="","",IF(OR(G25&gt;5,G25&lt;0),"CALIFICACIÓN NO VÁLIDA",IF(G25&gt;=4.5,Unidad2_Rúbrica!$C$8,IF(G25&gt;=3.8,Unidad2_Rúbrica!$D$8,IF(G25&gt;=3,Unidad2_Rúbrica!$E$8,IF(G25&gt;=1,Unidad2_Rúbrica!$F$8,Unidad2_Rúbrica!$G$8))))))</f>
        <v>Mide el tiempo de cada fase de desarrollo. Los tiempos reportados en cada una de las etapas son consistentes en cantidad (tiempo en minutos) con el trabajo mínimo inherente a la actividad.</v>
      </c>
      <c r="I25" s="305">
        <v>5</v>
      </c>
      <c r="J25" s="302" t="str">
        <f>IF(I25="","",IF(OR(I25&gt;5,I25&lt;0),"CALIFICACIÓN NO VÁLIDA",IF(I25&gt;=4.5,Unidad2_Rúbrica!$C$10,IF(I25&gt;=3.8,Unidad2_Rúbrica!$D$10,IF(I25&gt;=3,Unidad2_Rúbrica!$E$10,IF(I25&gt;=1,Unidad2_Rúbrica!$F$10,Unidad2_Rúbrica!$G$10))))))</f>
        <v>Registra los defectos y el tiempo de su reparación. La cantidad de defectos y el tiempo tomado para cada uno es consistente con el trabajo propio de la actividad.</v>
      </c>
      <c r="K25" s="305">
        <v>5</v>
      </c>
      <c r="L25" s="303" t="str">
        <f>IF(K25="","",IF(OR(K25&gt;5,K25&lt;0),"CALIFICACIÓN NO VÁLIDA",IF(K25&gt;=4.5,Unidad2_Rúbrica!$C$12,IF(K25&gt;=3.8,Unidad2_Rúbrica!$D$12,IF(K25&gt;=3,Unidad2_Rúbrica!$E$12,IF(K25&gt;=1,Unidad2_Rúbrica!$F$12,Unidad2_Rúbrica!$G$12))))))</f>
        <v>Registra comentarios que resumen las actividades realizadas en cada etapa.</v>
      </c>
      <c r="M25" s="305">
        <v>5</v>
      </c>
      <c r="N25" s="303" t="str">
        <f>IF(M25="","",IF(OR(M25&gt;5,M25&lt;0),"CALIFICACIÓN NO VÁLIDA",IF(M25&gt;=4.5,Unidad2_Rúbrica!$C$14,IF(M25&gt;=3.8,Unidad2_Rúbrica!$D$14,IF(M25&gt;=3,Unidad2_Rúbrica!$E$14,IF(M25&gt;=1,Unidad2_Rúbrica!$F$14,Unidad2_Rúbrica!$G$14))))))</f>
        <v>Define todos los TAD a utilizarse, incluyendo, de manera correcta y completa todos sus componentes (nombre,
descripción del objeto abstracto, invariante, y declaración de operaciones, con nombre, entradas y salida).</v>
      </c>
      <c r="O25" s="305">
        <v>5</v>
      </c>
      <c r="P25" s="303" t="str">
        <f>IF(O25="","",IF(OR(O25&gt;5,O25&lt;0),"CALIFICACIÓN NO VÁLIDA",IF(O25&gt;=4.5,Unidad2_Rúbrica!$C$15,IF(O25&gt;=3.8,Unidad2_Rúbrica!$D$15,IF(O25&gt;=3,Unidad2_Rúbrica!$E$15,IF(O25&gt;=1,Unidad2_Rúbrica!$F$15,Unidad2_Rúbrica!$G$15))))))</f>
        <v>Modela todos los conceptos y relaciones necesarias para dar solución al problema, incluyendo en éstas la información detallada necesaria para modelar adecuadamente la solución, cumpliendo con la notación propia del lenguaje en que está soportado.</v>
      </c>
      <c r="Q25" s="305">
        <v>5</v>
      </c>
      <c r="R25" s="303" t="str">
        <f>IF(Q25="","",IF(OR(Q25&gt;5,Q25&lt;0),"CALIFICACIÓN NO VÁLIDA",IF(Q25&gt;=4.5,Unidad2_Rúbrica!$C$16,IF(Q25&gt;=3.8,Unidad2_Rúbrica!$D$16,IF(Q25&gt;=3,Unidad2_Rúbrica!$E$16,IF(Q25&gt;=1,Unidad2_Rúbrica!$F$16,Unidad2_Rúbrica!$G$16))))))</f>
        <v>Diseña para cada operación de cada una de las estructuras de datos utilizadas al menos tres casos de prueba para verificar su correcto funcionamiento (uno estándar, uno que pruebe casos límite y otro interesante) cumpliendo con el formato donde se especifica la clase, el método a probar, el escenario, las entradas y la salida esperada</v>
      </c>
      <c r="S25" s="301">
        <v>5</v>
      </c>
      <c r="T25" s="303" t="str">
        <f>IF(S25="","",IF(OR(S25&gt;5,S25&lt;0),"CALIFICACIÓN NO VÁLIDA",IF(S25&gt;=4.5,Unidad2_Rúbrica!$C$17,IF(S25&gt;=3.8,Unidad2_Rúbrica!$D$17,IF(S25&gt;=3,Unidad2_Rúbrica!$E$17,IF(S25&gt;=1,Unidad2_Rúbrica!$F$17,Unidad2_Rúbrica!$G$17))))))</f>
        <v>Todas las estructuras de datos utilizadas funcionan correctamente. Incluyen pruebas unitarias automáticas, con casos interesantes para verificarlas.</v>
      </c>
      <c r="U25" s="129">
        <v>5</v>
      </c>
      <c r="V25" s="303" t="str">
        <f>IF(U25="","",IF(OR(U25&gt;5,U25&lt;0),"CALIFICACIÓN NO VÁLIDA",IF(U25&gt;=4.5,Unidad2_Rúbrica!$C$18,IF(U25&gt;=3.8,Unidad2_Rúbrica!$D$18,IF(U25&gt;=3,Unidad2_Rúbrica!$E$18,IF(U25&gt;=1,Unidad2_Rúbrica!$F$18,Unidad2_Rúbrica!$G$18))))))</f>
        <v>El programa ofrece una solución a todas las necesidades planteadas en el enunciado.</v>
      </c>
      <c r="W25" s="129">
        <v>5</v>
      </c>
      <c r="X25" s="303" t="str">
        <f>IF(W25="","",IF(OR(W25&gt;5,W25&lt;0),"CALIFICACIÓN NO VÁLIDA",IF(W25&gt;=4.5,Unidad2_Rúbrica!$C$19,IF(W25&gt;=3.8,Unidad2_Rúbrica!$D$19,IF(W25&gt;=3,Unidad2_Rúbrica!$E$19,IF(W25&gt;=1,Unidad2_Rúbrica!$F$19,Unidad2_Rúbrica!$G$19))))))</f>
        <v>Implementa correctamente los casos de prueba diseñados</v>
      </c>
      <c r="Y25" s="129">
        <v>5</v>
      </c>
      <c r="Z25" s="304" t="str">
        <f>IF(Y25="","",IF(OR(Y25&gt;5,Y25&lt;0),"CALIFICACIÓN NO VÁLIDA",IF(Y25&gt;=4.5,Unidad2_Rúbrica!$C$20,IF(Y25&gt;=3.8,Unidad2_Rúbrica!$D$20,IF(Y25&gt;=3,Unidad2_Rúbrica!$E$20,IF(Y25&gt;=1,Unidad2_Rúbrica!$F$20,Unidad2_Rúbrica!$G$20))))))</f>
        <v>Los identificadores y los comentarios en el código fuente están definidos en su totalidad en inglés</v>
      </c>
      <c r="AA25" s="306">
        <v>5</v>
      </c>
      <c r="AB25" s="304" t="str">
        <f>IF(AA25="","",IF(OR(AA25&gt;5,AA25&lt;0),"CALIFICACIÓN NO VÁLIDA",IF(AA25&gt;=4.5,Unidad2_Rúbrica!$C$21,IF(AA25&gt;=3.8,Unidad2_Rúbrica!$D$21,IF(AA25&gt;=3,Unidad2_Rúbrica!$E$21,IF(AA25&gt;=1,Unidad2_Rúbrica!$F$21,Unidad2_Rúbrica!$G$21))))))</f>
        <v>El proyecto ha sido desarrollado utilizando un sistema de control de versiones y se evidencia las continuas contribuciones (de todos los archivos del desarrollo -análisis, diseño, implementación y reporte del método de la ingeniería-) de los colaboradores (que deben ser todos los integrantes del grupo) desde el inicio del mismo hasta la fecha de entrega</v>
      </c>
      <c r="AC25" s="182">
        <f t="shared" si="0"/>
        <v>4.88</v>
      </c>
    </row>
    <row r="26" spans="1:29" ht="15.75" customHeight="1">
      <c r="A26" s="300">
        <v>23</v>
      </c>
      <c r="B26" s="261" t="s">
        <v>365</v>
      </c>
      <c r="C26" s="261" t="s">
        <v>366</v>
      </c>
      <c r="D26" s="261" t="s">
        <v>65</v>
      </c>
      <c r="E26" s="178">
        <v>4.5999999999999996</v>
      </c>
      <c r="F26" s="302" t="str">
        <f>IF(E26="","",IF(OR(E26&gt;5,E26&lt;0),"CALIFICACIÓN NO VÁLIDA",IF(E26&gt;=4.5,Unidad2_Rúbrica!$C$5,IF(E26&gt;=3.8,Unidad2_Rúbrica!$D$5,IF(E26&gt;=3,Unidad2_Rúbrica!$E$5,IF(E26&gt;=1,Unidad2_Rúbrica!$F$5,Unidad2_Rúbrica!$G$5))))))</f>
        <v xml:space="preserve">Desarrolla de manera completa y correcta cada una de las fases del Método de la Ingeniería para dar solución al problema. </v>
      </c>
      <c r="G26" s="305">
        <v>5</v>
      </c>
      <c r="H26" s="302" t="str">
        <f>IF(G26="","",IF(OR(G26&gt;5,G26&lt;0),"CALIFICACIÓN NO VÁLIDA",IF(G26&gt;=4.5,Unidad2_Rúbrica!$C$8,IF(G26&gt;=3.8,Unidad2_Rúbrica!$D$8,IF(G26&gt;=3,Unidad2_Rúbrica!$E$8,IF(G26&gt;=1,Unidad2_Rúbrica!$F$8,Unidad2_Rúbrica!$G$8))))))</f>
        <v>Mide el tiempo de cada fase de desarrollo. Los tiempos reportados en cada una de las etapas son consistentes en cantidad (tiempo en minutos) con el trabajo mínimo inherente a la actividad.</v>
      </c>
      <c r="I26" s="305">
        <v>5</v>
      </c>
      <c r="J26" s="302" t="str">
        <f>IF(I26="","",IF(OR(I26&gt;5,I26&lt;0),"CALIFICACIÓN NO VÁLIDA",IF(I26&gt;=4.5,Unidad2_Rúbrica!$C$10,IF(I26&gt;=3.8,Unidad2_Rúbrica!$D$10,IF(I26&gt;=3,Unidad2_Rúbrica!$E$10,IF(I26&gt;=1,Unidad2_Rúbrica!$F$10,Unidad2_Rúbrica!$G$10))))))</f>
        <v>Registra los defectos y el tiempo de su reparación. La cantidad de defectos y el tiempo tomado para cada uno es consistente con el trabajo propio de la actividad.</v>
      </c>
      <c r="K26" s="305">
        <v>5</v>
      </c>
      <c r="L26" s="303" t="str">
        <f>IF(K26="","",IF(OR(K26&gt;5,K26&lt;0),"CALIFICACIÓN NO VÁLIDA",IF(K26&gt;=4.5,Unidad2_Rúbrica!$C$12,IF(K26&gt;=3.8,Unidad2_Rúbrica!$D$12,IF(K26&gt;=3,Unidad2_Rúbrica!$E$12,IF(K26&gt;=1,Unidad2_Rúbrica!$F$12,Unidad2_Rúbrica!$G$12))))))</f>
        <v>Registra comentarios que resumen las actividades realizadas en cada etapa.</v>
      </c>
      <c r="M26" s="305">
        <v>4.5</v>
      </c>
      <c r="N26" s="303" t="str">
        <f>IF(M26="","",IF(OR(M26&gt;5,M26&lt;0),"CALIFICACIÓN NO VÁLIDA",IF(M26&gt;=4.5,Unidad2_Rúbrica!$C$14,IF(M26&gt;=3.8,Unidad2_Rúbrica!$D$14,IF(M26&gt;=3,Unidad2_Rúbrica!$E$14,IF(M26&gt;=1,Unidad2_Rúbrica!$F$14,Unidad2_Rúbrica!$G$14))))))</f>
        <v>Define todos los TAD a utilizarse, incluyendo, de manera correcta y completa todos sus componentes (nombre,
descripción del objeto abstracto, invariante, y declaración de operaciones, con nombre, entradas y salida).</v>
      </c>
      <c r="O26" s="305">
        <v>5</v>
      </c>
      <c r="P26" s="303" t="str">
        <f>IF(O26="","",IF(OR(O26&gt;5,O26&lt;0),"CALIFICACIÓN NO VÁLIDA",IF(O26&gt;=4.5,Unidad2_Rúbrica!$C$15,IF(O26&gt;=3.8,Unidad2_Rúbrica!$D$15,IF(O26&gt;=3,Unidad2_Rúbrica!$E$15,IF(O26&gt;=1,Unidad2_Rúbrica!$F$15,Unidad2_Rúbrica!$G$15))))))</f>
        <v>Modela todos los conceptos y relaciones necesarias para dar solución al problema, incluyendo en éstas la información detallada necesaria para modelar adecuadamente la solución, cumpliendo con la notación propia del lenguaje en que está soportado.</v>
      </c>
      <c r="Q26" s="305">
        <v>5</v>
      </c>
      <c r="R26" s="303" t="str">
        <f>IF(Q26="","",IF(OR(Q26&gt;5,Q26&lt;0),"CALIFICACIÓN NO VÁLIDA",IF(Q26&gt;=4.5,Unidad2_Rúbrica!$C$16,IF(Q26&gt;=3.8,Unidad2_Rúbrica!$D$16,IF(Q26&gt;=3,Unidad2_Rúbrica!$E$16,IF(Q26&gt;=1,Unidad2_Rúbrica!$F$16,Unidad2_Rúbrica!$G$16))))))</f>
        <v>Diseña para cada operación de cada una de las estructuras de datos utilizadas al menos tres casos de prueba para verificar su correcto funcionamiento (uno estándar, uno que pruebe casos límite y otro interesante) cumpliendo con el formato donde se especifica la clase, el método a probar, el escenario, las entradas y la salida esperada</v>
      </c>
      <c r="S26" s="305">
        <v>5</v>
      </c>
      <c r="T26" s="303" t="str">
        <f>IF(S26="","",IF(OR(S26&gt;5,S26&lt;0),"CALIFICACIÓN NO VÁLIDA",IF(S26&gt;=4.5,Unidad2_Rúbrica!$C$17,IF(S26&gt;=3.8,Unidad2_Rúbrica!$D$17,IF(S26&gt;=3,Unidad2_Rúbrica!$E$17,IF(S26&gt;=1,Unidad2_Rúbrica!$F$17,Unidad2_Rúbrica!$G$17))))))</f>
        <v>Todas las estructuras de datos utilizadas funcionan correctamente. Incluyen pruebas unitarias automáticas, con casos interesantes para verificarlas.</v>
      </c>
      <c r="U26" s="306">
        <v>5</v>
      </c>
      <c r="V26" s="303" t="str">
        <f>IF(U26="","",IF(OR(U26&gt;5,U26&lt;0),"CALIFICACIÓN NO VÁLIDA",IF(U26&gt;=4.5,Unidad2_Rúbrica!$C$18,IF(U26&gt;=3.8,Unidad2_Rúbrica!$D$18,IF(U26&gt;=3,Unidad2_Rúbrica!$E$18,IF(U26&gt;=1,Unidad2_Rúbrica!$F$18,Unidad2_Rúbrica!$G$18))))))</f>
        <v>El programa ofrece una solución a todas las necesidades planteadas en el enunciado.</v>
      </c>
      <c r="W26" s="279">
        <v>5</v>
      </c>
      <c r="X26" s="303" t="str">
        <f>IF(W26="","",IF(OR(W26&gt;5,W26&lt;0),"CALIFICACIÓN NO VÁLIDA",IF(W26&gt;=4.5,Unidad2_Rúbrica!$C$19,IF(W26&gt;=3.8,Unidad2_Rúbrica!$D$19,IF(W26&gt;=3,Unidad2_Rúbrica!$E$19,IF(W26&gt;=1,Unidad2_Rúbrica!$F$19,Unidad2_Rúbrica!$G$19))))))</f>
        <v>Implementa correctamente los casos de prueba diseñados</v>
      </c>
      <c r="Y26" s="306">
        <v>5</v>
      </c>
      <c r="Z26" s="304" t="str">
        <f>IF(Y26="","",IF(OR(Y26&gt;5,Y26&lt;0),"CALIFICACIÓN NO VÁLIDA",IF(Y26&gt;=4.5,Unidad2_Rúbrica!$C$20,IF(Y26&gt;=3.8,Unidad2_Rúbrica!$D$20,IF(Y26&gt;=3,Unidad2_Rúbrica!$E$20,IF(Y26&gt;=1,Unidad2_Rúbrica!$F$20,Unidad2_Rúbrica!$G$20))))))</f>
        <v>Los identificadores y los comentarios en el código fuente están definidos en su totalidad en inglés</v>
      </c>
      <c r="AA26" s="306">
        <v>5</v>
      </c>
      <c r="AB26" s="304" t="str">
        <f>IF(AA26="","",IF(OR(AA26&gt;5,AA26&lt;0),"CALIFICACIÓN NO VÁLIDA",IF(AA26&gt;=4.5,Unidad2_Rúbrica!$C$21,IF(AA26&gt;=3.8,Unidad2_Rúbrica!$D$21,IF(AA26&gt;=3,Unidad2_Rúbrica!$E$21,IF(AA26&gt;=1,Unidad2_Rúbrica!$F$21,Unidad2_Rúbrica!$G$21))))))</f>
        <v>El proyecto ha sido desarrollado utilizando un sistema de control de versiones y se evidencia las continuas contribuciones (de todos los archivos del desarrollo -análisis, diseño, implementación y reporte del método de la ingeniería-) de los colaboradores (que deben ser todos los integrantes del grupo) desde el inicio del mismo hasta la fecha de entrega</v>
      </c>
      <c r="AC26" s="182">
        <f t="shared" si="0"/>
        <v>4.8650000000000002</v>
      </c>
    </row>
    <row r="27" spans="1:29" ht="15.75" customHeight="1">
      <c r="A27" s="300">
        <v>24</v>
      </c>
      <c r="B27" s="261" t="s">
        <v>367</v>
      </c>
      <c r="C27" s="261" t="s">
        <v>368</v>
      </c>
      <c r="D27" s="261" t="s">
        <v>369</v>
      </c>
      <c r="E27" s="178">
        <v>5</v>
      </c>
      <c r="F27" s="302" t="str">
        <f>IF(E27="","",IF(OR(E27&gt;5,E27&lt;0),"CALIFICACIÓN NO VÁLIDA",IF(E27&gt;=4.5,Unidad2_Rúbrica!$C$5,IF(E27&gt;=3.8,Unidad2_Rúbrica!$D$5,IF(E27&gt;=3,Unidad2_Rúbrica!$E$5,IF(E27&gt;=1,Unidad2_Rúbrica!$F$5,Unidad2_Rúbrica!$G$5))))))</f>
        <v xml:space="preserve">Desarrolla de manera completa y correcta cada una de las fases del Método de la Ingeniería para dar solución al problema. </v>
      </c>
      <c r="G27" s="178">
        <v>5</v>
      </c>
      <c r="H27" s="302" t="str">
        <f>IF(G27="","",IF(OR(G27&gt;5,G27&lt;0),"CALIFICACIÓN NO VÁLIDA",IF(G27&gt;=4.5,Unidad2_Rúbrica!$C$8,IF(G27&gt;=3.8,Unidad2_Rúbrica!$D$8,IF(G27&gt;=3,Unidad2_Rúbrica!$E$8,IF(G27&gt;=1,Unidad2_Rúbrica!$F$8,Unidad2_Rúbrica!$G$8))))))</f>
        <v>Mide el tiempo de cada fase de desarrollo. Los tiempos reportados en cada una de las etapas son consistentes en cantidad (tiempo en minutos) con el trabajo mínimo inherente a la actividad.</v>
      </c>
      <c r="I27" s="178">
        <v>5</v>
      </c>
      <c r="J27" s="302" t="str">
        <f>IF(I27="","",IF(OR(I27&gt;5,I27&lt;0),"CALIFICACIÓN NO VÁLIDA",IF(I27&gt;=4.5,Unidad2_Rúbrica!$C$10,IF(I27&gt;=3.8,Unidad2_Rúbrica!$D$10,IF(I27&gt;=3,Unidad2_Rúbrica!$E$10,IF(I27&gt;=1,Unidad2_Rúbrica!$F$10,Unidad2_Rúbrica!$G$10))))))</f>
        <v>Registra los defectos y el tiempo de su reparación. La cantidad de defectos y el tiempo tomado para cada uno es consistente con el trabajo propio de la actividad.</v>
      </c>
      <c r="K27" s="178">
        <v>5</v>
      </c>
      <c r="L27" s="303" t="str">
        <f>IF(K27="","",IF(OR(K27&gt;5,K27&lt;0),"CALIFICACIÓN NO VÁLIDA",IF(K27&gt;=4.5,Unidad2_Rúbrica!$C$12,IF(K27&gt;=3.8,Unidad2_Rúbrica!$D$12,IF(K27&gt;=3,Unidad2_Rúbrica!$E$12,IF(K27&gt;=1,Unidad2_Rúbrica!$F$12,Unidad2_Rúbrica!$G$12))))))</f>
        <v>Registra comentarios que resumen las actividades realizadas en cada etapa.</v>
      </c>
      <c r="M27" s="178">
        <v>5</v>
      </c>
      <c r="N27" s="303" t="str">
        <f>IF(M27="","",IF(OR(M27&gt;5,M27&lt;0),"CALIFICACIÓN NO VÁLIDA",IF(M27&gt;=4.5,Unidad2_Rúbrica!$C$14,IF(M27&gt;=3.8,Unidad2_Rúbrica!$D$14,IF(M27&gt;=3,Unidad2_Rúbrica!$E$14,IF(M27&gt;=1,Unidad2_Rúbrica!$F$14,Unidad2_Rúbrica!$G$14))))))</f>
        <v>Define todos los TAD a utilizarse, incluyendo, de manera correcta y completa todos sus componentes (nombre,
descripción del objeto abstracto, invariante, y declaración de operaciones, con nombre, entradas y salida).</v>
      </c>
      <c r="O27" s="178">
        <v>5</v>
      </c>
      <c r="P27" s="303" t="str">
        <f>IF(O27="","",IF(OR(O27&gt;5,O27&lt;0),"CALIFICACIÓN NO VÁLIDA",IF(O27&gt;=4.5,Unidad2_Rúbrica!$C$15,IF(O27&gt;=3.8,Unidad2_Rúbrica!$D$15,IF(O27&gt;=3,Unidad2_Rúbrica!$E$15,IF(O27&gt;=1,Unidad2_Rúbrica!$F$15,Unidad2_Rúbrica!$G$15))))))</f>
        <v>Modela todos los conceptos y relaciones necesarias para dar solución al problema, incluyendo en éstas la información detallada necesaria para modelar adecuadamente la solución, cumpliendo con la notación propia del lenguaje en que está soportado.</v>
      </c>
      <c r="Q27" s="178">
        <v>5</v>
      </c>
      <c r="R27" s="303" t="str">
        <f>IF(Q27="","",IF(OR(Q27&gt;5,Q27&lt;0),"CALIFICACIÓN NO VÁLIDA",IF(Q27&gt;=4.5,Unidad2_Rúbrica!$C$16,IF(Q27&gt;=3.8,Unidad2_Rúbrica!$D$16,IF(Q27&gt;=3,Unidad2_Rúbrica!$E$16,IF(Q27&gt;=1,Unidad2_Rúbrica!$F$16,Unidad2_Rúbrica!$G$16))))))</f>
        <v>Diseña para cada operación de cada una de las estructuras de datos utilizadas al menos tres casos de prueba para verificar su correcto funcionamiento (uno estándar, uno que pruebe casos límite y otro interesante) cumpliendo con el formato donde se especifica la clase, el método a probar, el escenario, las entradas y la salida esperada</v>
      </c>
      <c r="S27" s="178">
        <v>5</v>
      </c>
      <c r="T27" s="303" t="str">
        <f>IF(S27="","",IF(OR(S27&gt;5,S27&lt;0),"CALIFICACIÓN NO VÁLIDA",IF(S27&gt;=4.5,Unidad2_Rúbrica!$C$17,IF(S27&gt;=3.8,Unidad2_Rúbrica!$D$17,IF(S27&gt;=3,Unidad2_Rúbrica!$E$17,IF(S27&gt;=1,Unidad2_Rúbrica!$F$17,Unidad2_Rúbrica!$G$17))))))</f>
        <v>Todas las estructuras de datos utilizadas funcionan correctamente. Incluyen pruebas unitarias automáticas, con casos interesantes para verificarlas.</v>
      </c>
      <c r="U27" s="178">
        <v>5</v>
      </c>
      <c r="V27" s="303" t="str">
        <f>IF(U27="","",IF(OR(U27&gt;5,U27&lt;0),"CALIFICACIÓN NO VÁLIDA",IF(U27&gt;=4.5,Unidad2_Rúbrica!$C$18,IF(U27&gt;=3.8,Unidad2_Rúbrica!$D$18,IF(U27&gt;=3,Unidad2_Rúbrica!$E$18,IF(U27&gt;=1,Unidad2_Rúbrica!$F$18,Unidad2_Rúbrica!$G$18))))))</f>
        <v>El programa ofrece una solución a todas las necesidades planteadas en el enunciado.</v>
      </c>
      <c r="W27" s="178">
        <v>5</v>
      </c>
      <c r="X27" s="303" t="str">
        <f>IF(W27="","",IF(OR(W27&gt;5,W27&lt;0),"CALIFICACIÓN NO VÁLIDA",IF(W27&gt;=4.5,Unidad2_Rúbrica!$C$19,IF(W27&gt;=3.8,Unidad2_Rúbrica!$D$19,IF(W27&gt;=3,Unidad2_Rúbrica!$E$19,IF(W27&gt;=1,Unidad2_Rúbrica!$F$19,Unidad2_Rúbrica!$G$19))))))</f>
        <v>Implementa correctamente los casos de prueba diseñados</v>
      </c>
      <c r="Y27" s="178">
        <v>5</v>
      </c>
      <c r="Z27" s="304" t="str">
        <f>IF(Y27="","",IF(OR(Y27&gt;5,Y27&lt;0),"CALIFICACIÓN NO VÁLIDA",IF(Y27&gt;=4.5,Unidad2_Rúbrica!$C$20,IF(Y27&gt;=3.8,Unidad2_Rúbrica!$D$20,IF(Y27&gt;=3,Unidad2_Rúbrica!$E$20,IF(Y27&gt;=1,Unidad2_Rúbrica!$F$20,Unidad2_Rúbrica!$G$20))))))</f>
        <v>Los identificadores y los comentarios en el código fuente están definidos en su totalidad en inglés</v>
      </c>
      <c r="AA27" s="129">
        <v>5</v>
      </c>
      <c r="AB27" s="304" t="str">
        <f>IF(AA27="","",IF(OR(AA27&gt;5,AA27&lt;0),"CALIFICACIÓN NO VÁLIDA",IF(AA27&gt;=4.5,Unidad2_Rúbrica!$C$21,IF(AA27&gt;=3.8,Unidad2_Rúbrica!$D$21,IF(AA27&gt;=3,Unidad2_Rúbrica!$E$21,IF(AA27&gt;=1,Unidad2_Rúbrica!$F$21,Unidad2_Rúbrica!$G$21))))))</f>
        <v>El proyecto ha sido desarrollado utilizando un sistema de control de versiones y se evidencia las continuas contribuciones (de todos los archivos del desarrollo -análisis, diseño, implementación y reporte del método de la ingeniería-) de los colaboradores (que deben ser todos los integrantes del grupo) desde el inicio del mismo hasta la fecha de entrega</v>
      </c>
      <c r="AC27" s="182">
        <f t="shared" si="0"/>
        <v>5</v>
      </c>
    </row>
    <row r="28" spans="1:29" ht="15.75" customHeight="1">
      <c r="A28" s="300">
        <v>25</v>
      </c>
      <c r="B28" s="261" t="s">
        <v>370</v>
      </c>
      <c r="C28" s="261" t="s">
        <v>371</v>
      </c>
      <c r="D28" s="261" t="s">
        <v>372</v>
      </c>
      <c r="E28" s="178">
        <v>4.5999999999999996</v>
      </c>
      <c r="F28" s="302" t="str">
        <f>IF(E28="","",IF(OR(E28&gt;5,E28&lt;0),"CALIFICACIÓN NO VÁLIDA",IF(E28&gt;=4.5,Unidad2_Rúbrica!$C$5,IF(E28&gt;=3.8,Unidad2_Rúbrica!$D$5,IF(E28&gt;=3,Unidad2_Rúbrica!$E$5,IF(E28&gt;=1,Unidad2_Rúbrica!$F$5,Unidad2_Rúbrica!$G$5))))))</f>
        <v xml:space="preserve">Desarrolla de manera completa y correcta cada una de las fases del Método de la Ingeniería para dar solución al problema. </v>
      </c>
      <c r="G28" s="178">
        <v>5</v>
      </c>
      <c r="H28" s="302" t="str">
        <f>IF(G28="","",IF(OR(G28&gt;5,G28&lt;0),"CALIFICACIÓN NO VÁLIDA",IF(G28&gt;=4.5,Unidad2_Rúbrica!$C$8,IF(G28&gt;=3.8,Unidad2_Rúbrica!$D$8,IF(G28&gt;=3,Unidad2_Rúbrica!$E$8,IF(G28&gt;=1,Unidad2_Rúbrica!$F$8,Unidad2_Rúbrica!$G$8))))))</f>
        <v>Mide el tiempo de cada fase de desarrollo. Los tiempos reportados en cada una de las etapas son consistentes en cantidad (tiempo en minutos) con el trabajo mínimo inherente a la actividad.</v>
      </c>
      <c r="I28" s="178">
        <v>5</v>
      </c>
      <c r="J28" s="302" t="str">
        <f>IF(I28="","",IF(OR(I28&gt;5,I28&lt;0),"CALIFICACIÓN NO VÁLIDA",IF(I28&gt;=4.5,Unidad2_Rúbrica!$C$10,IF(I28&gt;=3.8,Unidad2_Rúbrica!$D$10,IF(I28&gt;=3,Unidad2_Rúbrica!$E$10,IF(I28&gt;=1,Unidad2_Rúbrica!$F$10,Unidad2_Rúbrica!$G$10))))))</f>
        <v>Registra los defectos y el tiempo de su reparación. La cantidad de defectos y el tiempo tomado para cada uno es consistente con el trabajo propio de la actividad.</v>
      </c>
      <c r="K28" s="178">
        <v>5</v>
      </c>
      <c r="L28" s="303" t="str">
        <f>IF(K28="","",IF(OR(K28&gt;5,K28&lt;0),"CALIFICACIÓN NO VÁLIDA",IF(K28&gt;=4.5,Unidad2_Rúbrica!$C$12,IF(K28&gt;=3.8,Unidad2_Rúbrica!$D$12,IF(K28&gt;=3,Unidad2_Rúbrica!$E$12,IF(K28&gt;=1,Unidad2_Rúbrica!$F$12,Unidad2_Rúbrica!$G$12))))))</f>
        <v>Registra comentarios que resumen las actividades realizadas en cada etapa.</v>
      </c>
      <c r="M28" s="178">
        <v>5</v>
      </c>
      <c r="N28" s="303" t="str">
        <f>IF(M28="","",IF(OR(M28&gt;5,M28&lt;0),"CALIFICACIÓN NO VÁLIDA",IF(M28&gt;=4.5,Unidad2_Rúbrica!$C$14,IF(M28&gt;=3.8,Unidad2_Rúbrica!$D$14,IF(M28&gt;=3,Unidad2_Rúbrica!$E$14,IF(M28&gt;=1,Unidad2_Rúbrica!$F$14,Unidad2_Rúbrica!$G$14))))))</f>
        <v>Define todos los TAD a utilizarse, incluyendo, de manera correcta y completa todos sus componentes (nombre,
descripción del objeto abstracto, invariante, y declaración de operaciones, con nombre, entradas y salida).</v>
      </c>
      <c r="O28" s="178">
        <v>5</v>
      </c>
      <c r="P28" s="303" t="str">
        <f>IF(O28="","",IF(OR(O28&gt;5,O28&lt;0),"CALIFICACIÓN NO VÁLIDA",IF(O28&gt;=4.5,Unidad2_Rúbrica!$C$15,IF(O28&gt;=3.8,Unidad2_Rúbrica!$D$15,IF(O28&gt;=3,Unidad2_Rúbrica!$E$15,IF(O28&gt;=1,Unidad2_Rúbrica!$F$15,Unidad2_Rúbrica!$G$15))))))</f>
        <v>Modela todos los conceptos y relaciones necesarias para dar solución al problema, incluyendo en éstas la información detallada necesaria para modelar adecuadamente la solución, cumpliendo con la notación propia del lenguaje en que está soportado.</v>
      </c>
      <c r="Q28" s="178">
        <v>5</v>
      </c>
      <c r="R28" s="303" t="str">
        <f>IF(Q28="","",IF(OR(Q28&gt;5,Q28&lt;0),"CALIFICACIÓN NO VÁLIDA",IF(Q28&gt;=4.5,Unidad2_Rúbrica!$C$16,IF(Q28&gt;=3.8,Unidad2_Rúbrica!$D$16,IF(Q28&gt;=3,Unidad2_Rúbrica!$E$16,IF(Q28&gt;=1,Unidad2_Rúbrica!$F$16,Unidad2_Rúbrica!$G$16))))))</f>
        <v>Diseña para cada operación de cada una de las estructuras de datos utilizadas al menos tres casos de prueba para verificar su correcto funcionamiento (uno estándar, uno que pruebe casos límite y otro interesante) cumpliendo con el formato donde se especifica la clase, el método a probar, el escenario, las entradas y la salida esperada</v>
      </c>
      <c r="S28" s="178">
        <v>5</v>
      </c>
      <c r="T28" s="303" t="str">
        <f>IF(S28="","",IF(OR(S28&gt;5,S28&lt;0),"CALIFICACIÓN NO VÁLIDA",IF(S28&gt;=4.5,Unidad2_Rúbrica!$C$17,IF(S28&gt;=3.8,Unidad2_Rúbrica!$D$17,IF(S28&gt;=3,Unidad2_Rúbrica!$E$17,IF(S28&gt;=1,Unidad2_Rúbrica!$F$17,Unidad2_Rúbrica!$G$17))))))</f>
        <v>Todas las estructuras de datos utilizadas funcionan correctamente. Incluyen pruebas unitarias automáticas, con casos interesantes para verificarlas.</v>
      </c>
      <c r="U28" s="178">
        <v>5</v>
      </c>
      <c r="V28" s="303" t="str">
        <f>IF(U28="","",IF(OR(U28&gt;5,U28&lt;0),"CALIFICACIÓN NO VÁLIDA",IF(U28&gt;=4.5,Unidad2_Rúbrica!$C$18,IF(U28&gt;=3.8,Unidad2_Rúbrica!$D$18,IF(U28&gt;=3,Unidad2_Rúbrica!$E$18,IF(U28&gt;=1,Unidad2_Rúbrica!$F$18,Unidad2_Rúbrica!$G$18))))))</f>
        <v>El programa ofrece una solución a todas las necesidades planteadas en el enunciado.</v>
      </c>
      <c r="W28" s="309">
        <v>5</v>
      </c>
      <c r="X28" s="303" t="str">
        <f>IF(W28="","",IF(OR(W28&gt;5,W28&lt;0),"CALIFICACIÓN NO VÁLIDA",IF(W28&gt;=4.5,Unidad2_Rúbrica!$C$19,IF(W28&gt;=3.8,Unidad2_Rúbrica!$D$19,IF(W28&gt;=3,Unidad2_Rúbrica!$E$19,IF(W28&gt;=1,Unidad2_Rúbrica!$F$19,Unidad2_Rúbrica!$G$19))))))</f>
        <v>Implementa correctamente los casos de prueba diseñados</v>
      </c>
      <c r="Y28" s="172">
        <v>5</v>
      </c>
      <c r="Z28" s="304" t="str">
        <f>IF(Y28="","",IF(OR(Y28&gt;5,Y28&lt;0),"CALIFICACIÓN NO VÁLIDA",IF(Y28&gt;=4.5,Unidad2_Rúbrica!$C$20,IF(Y28&gt;=3.8,Unidad2_Rúbrica!$D$20,IF(Y28&gt;=3,Unidad2_Rúbrica!$E$20,IF(Y28&gt;=1,Unidad2_Rúbrica!$F$20,Unidad2_Rúbrica!$G$20))))))</f>
        <v>Los identificadores y los comentarios en el código fuente están definidos en su totalidad en inglés</v>
      </c>
      <c r="AA28" s="172">
        <v>5</v>
      </c>
      <c r="AB28" s="304" t="str">
        <f>IF(AA28="","",IF(OR(AA28&gt;5,AA28&lt;0),"CALIFICACIÓN NO VÁLIDA",IF(AA28&gt;=4.5,Unidad2_Rúbrica!$C$21,IF(AA28&gt;=3.8,Unidad2_Rúbrica!$D$21,IF(AA28&gt;=3,Unidad2_Rúbrica!$E$21,IF(AA28&gt;=1,Unidad2_Rúbrica!$F$21,Unidad2_Rúbrica!$G$21))))))</f>
        <v>El proyecto ha sido desarrollado utilizando un sistema de control de versiones y se evidencia las continuas contribuciones (de todos los archivos del desarrollo -análisis, diseño, implementación y reporte del método de la ingeniería-) de los colaboradores (que deben ser todos los integrantes del grupo) desde el inicio del mismo hasta la fecha de entrega</v>
      </c>
      <c r="AC28" s="182">
        <f t="shared" si="0"/>
        <v>4.9399999999999995</v>
      </c>
    </row>
    <row r="29" spans="1:29" ht="15.75" customHeight="1">
      <c r="A29" s="300">
        <v>26</v>
      </c>
      <c r="B29" s="261" t="s">
        <v>373</v>
      </c>
      <c r="C29" s="261" t="s">
        <v>374</v>
      </c>
      <c r="D29" s="261" t="s">
        <v>310</v>
      </c>
      <c r="E29" s="178">
        <v>4.2</v>
      </c>
      <c r="F29" s="302" t="str">
        <f>IF(E29="","",IF(OR(E29&gt;5,E29&lt;0),"CALIFICACIÓN NO VÁLIDA",IF(E29&gt;=4.5,Unidad2_Rúbrica!$C$5,IF(E29&gt;=3.8,Unidad2_Rúbrica!$D$5,IF(E29&gt;=3,Unidad2_Rúbrica!$E$5,IF(E29&gt;=1,Unidad2_Rúbrica!$F$5,Unidad2_Rúbrica!$G$5))))))</f>
        <v>Desarrolla cada una de las fases del Método de la Ingeniería para dar solución al problema. Al menos un 70% de los componentes desarrollados en cada fase es claro, conciso y correcto.</v>
      </c>
      <c r="G29" s="305">
        <v>5</v>
      </c>
      <c r="H29" s="302" t="str">
        <f>IF(G29="","",IF(OR(G29&gt;5,G29&lt;0),"CALIFICACIÓN NO VÁLIDA",IF(G29&gt;=4.5,Unidad2_Rúbrica!$C$8,IF(G29&gt;=3.8,Unidad2_Rúbrica!$D$8,IF(G29&gt;=3,Unidad2_Rúbrica!$E$8,IF(G29&gt;=1,Unidad2_Rúbrica!$F$8,Unidad2_Rúbrica!$G$8))))))</f>
        <v>Mide el tiempo de cada fase de desarrollo. Los tiempos reportados en cada una de las etapas son consistentes en cantidad (tiempo en minutos) con el trabajo mínimo inherente a la actividad.</v>
      </c>
      <c r="I29" s="305">
        <v>5</v>
      </c>
      <c r="J29" s="302" t="str">
        <f>IF(I29="","",IF(OR(I29&gt;5,I29&lt;0),"CALIFICACIÓN NO VÁLIDA",IF(I29&gt;=4.5,Unidad2_Rúbrica!$C$10,IF(I29&gt;=3.8,Unidad2_Rúbrica!$D$10,IF(I29&gt;=3,Unidad2_Rúbrica!$E$10,IF(I29&gt;=1,Unidad2_Rúbrica!$F$10,Unidad2_Rúbrica!$G$10))))))</f>
        <v>Registra los defectos y el tiempo de su reparación. La cantidad de defectos y el tiempo tomado para cada uno es consistente con el trabajo propio de la actividad.</v>
      </c>
      <c r="K29" s="305">
        <v>5</v>
      </c>
      <c r="L29" s="303" t="str">
        <f>IF(K29="","",IF(OR(K29&gt;5,K29&lt;0),"CALIFICACIÓN NO VÁLIDA",IF(K29&gt;=4.5,Unidad2_Rúbrica!$C$12,IF(K29&gt;=3.8,Unidad2_Rúbrica!$D$12,IF(K29&gt;=3,Unidad2_Rúbrica!$E$12,IF(K29&gt;=1,Unidad2_Rúbrica!$F$12,Unidad2_Rúbrica!$G$12))))))</f>
        <v>Registra comentarios que resumen las actividades realizadas en cada etapa.</v>
      </c>
      <c r="M29" s="301">
        <v>5</v>
      </c>
      <c r="N29" s="303" t="str">
        <f>IF(M29="","",IF(OR(M29&gt;5,M29&lt;0),"CALIFICACIÓN NO VÁLIDA",IF(M29&gt;=4.5,Unidad2_Rúbrica!$C$14,IF(M29&gt;=3.8,Unidad2_Rúbrica!$D$14,IF(M29&gt;=3,Unidad2_Rúbrica!$E$14,IF(M29&gt;=1,Unidad2_Rúbrica!$F$14,Unidad2_Rúbrica!$G$14))))))</f>
        <v>Define todos los TAD a utilizarse, incluyendo, de manera correcta y completa todos sus componentes (nombre,
descripción del objeto abstracto, invariante, y declaración de operaciones, con nombre, entradas y salida).</v>
      </c>
      <c r="O29" s="301">
        <v>5</v>
      </c>
      <c r="P29" s="303" t="str">
        <f>IF(O29="","",IF(OR(O29&gt;5,O29&lt;0),"CALIFICACIÓN NO VÁLIDA",IF(O29&gt;=4.5,Unidad2_Rúbrica!$C$15,IF(O29&gt;=3.8,Unidad2_Rúbrica!$D$15,IF(O29&gt;=3,Unidad2_Rúbrica!$E$15,IF(O29&gt;=1,Unidad2_Rúbrica!$F$15,Unidad2_Rúbrica!$G$15))))))</f>
        <v>Modela todos los conceptos y relaciones necesarias para dar solución al problema, incluyendo en éstas la información detallada necesaria para modelar adecuadamente la solución, cumpliendo con la notación propia del lenguaje en que está soportado.</v>
      </c>
      <c r="Q29" s="301">
        <v>5</v>
      </c>
      <c r="R29" s="303" t="str">
        <f>IF(Q29="","",IF(OR(Q29&gt;5,Q29&lt;0),"CALIFICACIÓN NO VÁLIDA",IF(Q29&gt;=4.5,Unidad2_Rúbrica!$C$16,IF(Q29&gt;=3.8,Unidad2_Rúbrica!$D$16,IF(Q29&gt;=3,Unidad2_Rúbrica!$E$16,IF(Q29&gt;=1,Unidad2_Rúbrica!$F$16,Unidad2_Rúbrica!$G$16))))))</f>
        <v>Diseña para cada operación de cada una de las estructuras de datos utilizadas al menos tres casos de prueba para verificar su correcto funcionamiento (uno estándar, uno que pruebe casos límite y otro interesante) cumpliendo con el formato donde se especifica la clase, el método a probar, el escenario, las entradas y la salida esperada</v>
      </c>
      <c r="S29" s="301">
        <v>5</v>
      </c>
      <c r="T29" s="303" t="str">
        <f>IF(S29="","",IF(OR(S29&gt;5,S29&lt;0),"CALIFICACIÓN NO VÁLIDA",IF(S29&gt;=4.5,Unidad2_Rúbrica!$C$17,IF(S29&gt;=3.8,Unidad2_Rúbrica!$D$17,IF(S29&gt;=3,Unidad2_Rúbrica!$E$17,IF(S29&gt;=1,Unidad2_Rúbrica!$F$17,Unidad2_Rúbrica!$G$17))))))</f>
        <v>Todas las estructuras de datos utilizadas funcionan correctamente. Incluyen pruebas unitarias automáticas, con casos interesantes para verificarlas.</v>
      </c>
      <c r="U29" s="129">
        <v>5</v>
      </c>
      <c r="V29" s="303" t="str">
        <f>IF(U29="","",IF(OR(U29&gt;5,U29&lt;0),"CALIFICACIÓN NO VÁLIDA",IF(U29&gt;=4.5,Unidad2_Rúbrica!$C$18,IF(U29&gt;=3.8,Unidad2_Rúbrica!$D$18,IF(U29&gt;=3,Unidad2_Rúbrica!$E$18,IF(U29&gt;=1,Unidad2_Rúbrica!$F$18,Unidad2_Rúbrica!$G$18))))))</f>
        <v>El programa ofrece una solución a todas las necesidades planteadas en el enunciado.</v>
      </c>
      <c r="W29" s="129">
        <v>5</v>
      </c>
      <c r="X29" s="303" t="str">
        <f>IF(W29="","",IF(OR(W29&gt;5,W29&lt;0),"CALIFICACIÓN NO VÁLIDA",IF(W29&gt;=4.5,Unidad2_Rúbrica!$C$19,IF(W29&gt;=3.8,Unidad2_Rúbrica!$D$19,IF(W29&gt;=3,Unidad2_Rúbrica!$E$19,IF(W29&gt;=1,Unidad2_Rúbrica!$F$19,Unidad2_Rúbrica!$G$19))))))</f>
        <v>Implementa correctamente los casos de prueba diseñados</v>
      </c>
      <c r="Y29" s="301">
        <v>5</v>
      </c>
      <c r="Z29" s="304" t="str">
        <f>IF(Y29="","",IF(OR(Y29&gt;5,Y29&lt;0),"CALIFICACIÓN NO VÁLIDA",IF(Y29&gt;=4.5,Unidad2_Rúbrica!$C$20,IF(Y29&gt;=3.8,Unidad2_Rúbrica!$D$20,IF(Y29&gt;=3,Unidad2_Rúbrica!$E$20,IF(Y29&gt;=1,Unidad2_Rúbrica!$F$20,Unidad2_Rúbrica!$G$20))))))</f>
        <v>Los identificadores y los comentarios en el código fuente están definidos en su totalidad en inglés</v>
      </c>
      <c r="AA29" s="308">
        <v>5</v>
      </c>
      <c r="AB29" s="304" t="str">
        <f>IF(AA29="","",IF(OR(AA29&gt;5,AA29&lt;0),"CALIFICACIÓN NO VÁLIDA",IF(AA29&gt;=4.5,Unidad2_Rúbrica!$C$21,IF(AA29&gt;=3.8,Unidad2_Rúbrica!$D$21,IF(AA29&gt;=3,Unidad2_Rúbrica!$E$21,IF(AA29&gt;=1,Unidad2_Rúbrica!$F$21,Unidad2_Rúbrica!$G$21))))))</f>
        <v>El proyecto ha sido desarrollado utilizando un sistema de control de versiones y se evidencia las continuas contribuciones (de todos los archivos del desarrollo -análisis, diseño, implementación y reporte del método de la ingeniería-) de los colaboradores (que deben ser todos los integrantes del grupo) desde el inicio del mismo hasta la fecha de entrega</v>
      </c>
      <c r="AC29" s="182">
        <f t="shared" si="0"/>
        <v>4.88</v>
      </c>
    </row>
  </sheetData>
  <mergeCells count="29">
    <mergeCell ref="AC1:AC2"/>
    <mergeCell ref="E2:F2"/>
    <mergeCell ref="G2:H2"/>
    <mergeCell ref="Y2:Z2"/>
    <mergeCell ref="AA2:AB2"/>
    <mergeCell ref="Y3:Z3"/>
    <mergeCell ref="AA3:AB3"/>
    <mergeCell ref="E1:F1"/>
    <mergeCell ref="G1:L1"/>
    <mergeCell ref="M1:R1"/>
    <mergeCell ref="S1:Z1"/>
    <mergeCell ref="S2:T2"/>
    <mergeCell ref="Q3:R3"/>
    <mergeCell ref="S3:T3"/>
    <mergeCell ref="U2:V2"/>
    <mergeCell ref="W2:X2"/>
    <mergeCell ref="U3:V3"/>
    <mergeCell ref="W3:X3"/>
    <mergeCell ref="M2:N2"/>
    <mergeCell ref="O2:P2"/>
    <mergeCell ref="M3:N3"/>
    <mergeCell ref="O3:P3"/>
    <mergeCell ref="Q2:R2"/>
    <mergeCell ref="I2:J2"/>
    <mergeCell ref="K2:L2"/>
    <mergeCell ref="E3:F3"/>
    <mergeCell ref="G3:H3"/>
    <mergeCell ref="I3:J3"/>
    <mergeCell ref="K3:L3"/>
  </mergeCells>
  <pageMargins left="0.7" right="0.7" top="0.75" bottom="0.75" header="0.3" footer="0.3"/>
  <legacy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outlinePr summaryBelow="0" summaryRight="0"/>
  </sheetPr>
  <dimension ref="A1:AC9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4.44140625" defaultRowHeight="15.75" customHeight="1"/>
  <cols>
    <col min="1" max="1" width="4.5546875" customWidth="1"/>
    <col min="3" max="3" width="27.109375" customWidth="1"/>
    <col min="4" max="4" width="21" customWidth="1"/>
    <col min="6" max="6" width="9.109375" customWidth="1"/>
    <col min="8" max="8" width="12.5546875" customWidth="1"/>
    <col min="14" max="14" width="29.33203125" customWidth="1"/>
    <col min="16" max="16" width="31.6640625" customWidth="1"/>
    <col min="18" max="18" width="31.33203125" customWidth="1"/>
    <col min="20" max="20" width="19.44140625" customWidth="1"/>
    <col min="28" max="28" width="31.33203125" customWidth="1"/>
  </cols>
  <sheetData>
    <row r="1" spans="1:29" ht="13.2">
      <c r="A1" s="224"/>
      <c r="B1" s="224"/>
      <c r="C1" s="224"/>
      <c r="D1" s="224"/>
      <c r="E1" s="390"/>
      <c r="F1" s="324"/>
      <c r="G1" s="310"/>
      <c r="H1" s="310"/>
      <c r="I1" s="391" t="s">
        <v>141</v>
      </c>
    </row>
    <row r="2" spans="1:29" ht="13.2">
      <c r="A2" s="224"/>
      <c r="B2" s="224"/>
      <c r="C2" s="224"/>
      <c r="D2" s="224"/>
      <c r="E2" s="392" t="s">
        <v>695</v>
      </c>
      <c r="F2" s="324"/>
      <c r="G2" s="393" t="s">
        <v>696</v>
      </c>
      <c r="H2" s="324"/>
      <c r="I2" s="324"/>
    </row>
    <row r="3" spans="1:29" ht="13.2">
      <c r="A3" s="311" t="s">
        <v>46</v>
      </c>
      <c r="B3" s="311" t="s">
        <v>47</v>
      </c>
      <c r="C3" s="311" t="s">
        <v>48</v>
      </c>
      <c r="D3" s="311" t="s">
        <v>49</v>
      </c>
      <c r="E3" s="394">
        <v>0.5</v>
      </c>
      <c r="F3" s="324"/>
      <c r="G3" s="394">
        <v>0.5</v>
      </c>
      <c r="H3" s="324"/>
      <c r="I3" s="216">
        <f>SUM(E3:G3)</f>
        <v>1</v>
      </c>
    </row>
    <row r="4" spans="1:29" ht="15.6">
      <c r="A4" s="187">
        <v>1</v>
      </c>
      <c r="B4" s="23" t="s">
        <v>305</v>
      </c>
      <c r="C4" s="23" t="s">
        <v>306</v>
      </c>
      <c r="D4" s="23" t="s">
        <v>307</v>
      </c>
      <c r="E4" s="312"/>
      <c r="F4" s="193"/>
      <c r="G4" s="312"/>
      <c r="H4" s="193"/>
      <c r="I4" s="313">
        <f t="shared" ref="I4:I29" si="0">E4*E$3+G4*G$3</f>
        <v>0</v>
      </c>
      <c r="J4" s="193"/>
      <c r="K4" s="314"/>
      <c r="L4" s="193"/>
      <c r="M4" s="314"/>
      <c r="N4" s="315"/>
      <c r="O4" s="314"/>
      <c r="P4" s="315"/>
      <c r="Q4" s="314"/>
      <c r="R4" s="315"/>
      <c r="S4" s="314"/>
      <c r="T4" s="315"/>
      <c r="U4" s="314"/>
      <c r="V4" s="315"/>
      <c r="W4" s="314"/>
      <c r="X4" s="315"/>
      <c r="Y4" s="314"/>
      <c r="Z4" s="315"/>
      <c r="AA4" s="316"/>
      <c r="AB4" s="315"/>
      <c r="AC4" s="317"/>
    </row>
    <row r="5" spans="1:29" ht="15.6">
      <c r="A5" s="187">
        <v>2</v>
      </c>
      <c r="B5" s="23" t="s">
        <v>308</v>
      </c>
      <c r="C5" s="23" t="s">
        <v>309</v>
      </c>
      <c r="D5" s="23" t="s">
        <v>310</v>
      </c>
      <c r="E5" s="312"/>
      <c r="F5" s="193"/>
      <c r="G5" s="312"/>
      <c r="H5" s="193"/>
      <c r="I5" s="313">
        <f t="shared" si="0"/>
        <v>0</v>
      </c>
      <c r="J5" s="193"/>
      <c r="K5" s="314"/>
      <c r="L5" s="193"/>
      <c r="M5" s="314"/>
      <c r="N5" s="315"/>
      <c r="O5" s="314"/>
      <c r="P5" s="315"/>
      <c r="Q5" s="314"/>
      <c r="R5" s="315"/>
      <c r="S5" s="314"/>
      <c r="T5" s="315"/>
      <c r="U5" s="314"/>
      <c r="V5" s="315"/>
      <c r="W5" s="314"/>
      <c r="X5" s="315"/>
      <c r="Y5" s="313"/>
      <c r="Z5" s="315"/>
      <c r="AB5" s="315"/>
      <c r="AC5" s="317"/>
    </row>
    <row r="6" spans="1:29" ht="15.6">
      <c r="A6" s="187">
        <v>3</v>
      </c>
      <c r="B6" s="23" t="s">
        <v>311</v>
      </c>
      <c r="C6" s="23" t="s">
        <v>312</v>
      </c>
      <c r="D6" s="23" t="s">
        <v>313</v>
      </c>
      <c r="E6" s="312"/>
      <c r="F6" s="193"/>
      <c r="G6" s="312"/>
      <c r="H6" s="193"/>
      <c r="I6" s="313">
        <f t="shared" si="0"/>
        <v>0</v>
      </c>
      <c r="J6" s="193"/>
      <c r="K6" s="314"/>
      <c r="L6" s="193"/>
      <c r="M6" s="313"/>
      <c r="N6" s="315"/>
      <c r="O6" s="313"/>
      <c r="P6" s="315"/>
      <c r="Q6" s="313"/>
      <c r="R6" s="315"/>
      <c r="S6" s="313"/>
      <c r="T6" s="315"/>
      <c r="U6" s="313"/>
      <c r="V6" s="315"/>
      <c r="W6" s="318"/>
      <c r="X6" s="315"/>
      <c r="Y6" s="319"/>
      <c r="Z6" s="315"/>
      <c r="AA6" s="318"/>
      <c r="AB6" s="315"/>
      <c r="AC6" s="317"/>
    </row>
    <row r="7" spans="1:29" ht="15.6">
      <c r="A7" s="187">
        <v>4</v>
      </c>
      <c r="B7" s="23" t="s">
        <v>314</v>
      </c>
      <c r="C7" s="23" t="s">
        <v>315</v>
      </c>
      <c r="D7" s="23" t="s">
        <v>316</v>
      </c>
      <c r="E7" s="312"/>
      <c r="F7" s="193"/>
      <c r="G7" s="312"/>
      <c r="H7" s="193"/>
      <c r="I7" s="313">
        <f t="shared" si="0"/>
        <v>0</v>
      </c>
      <c r="J7" s="193"/>
      <c r="K7" s="314"/>
      <c r="L7" s="193"/>
      <c r="N7" s="315"/>
      <c r="P7" s="315"/>
      <c r="R7" s="315"/>
      <c r="T7" s="315"/>
      <c r="V7" s="315"/>
      <c r="X7" s="315"/>
      <c r="Y7" s="313"/>
      <c r="Z7" s="315"/>
      <c r="AB7" s="315"/>
      <c r="AC7" s="317"/>
    </row>
    <row r="8" spans="1:29" ht="15.6">
      <c r="A8" s="187">
        <v>5</v>
      </c>
      <c r="B8" s="23" t="s">
        <v>317</v>
      </c>
      <c r="C8" s="23" t="s">
        <v>318</v>
      </c>
      <c r="D8" s="23" t="s">
        <v>319</v>
      </c>
      <c r="E8" s="312"/>
      <c r="F8" s="193"/>
      <c r="G8" s="312"/>
      <c r="H8" s="193"/>
      <c r="I8" s="313">
        <f t="shared" si="0"/>
        <v>0</v>
      </c>
      <c r="J8" s="193"/>
      <c r="K8" s="313"/>
      <c r="L8" s="193"/>
      <c r="M8" s="313"/>
      <c r="N8" s="315"/>
      <c r="O8" s="313"/>
      <c r="P8" s="315"/>
      <c r="Q8" s="313"/>
      <c r="R8" s="315"/>
      <c r="S8" s="313"/>
      <c r="T8" s="315"/>
      <c r="U8" s="313"/>
      <c r="V8" s="315"/>
      <c r="W8" s="318"/>
      <c r="X8" s="315"/>
      <c r="Y8" s="319"/>
      <c r="Z8" s="315"/>
      <c r="AA8" s="318"/>
      <c r="AB8" s="315"/>
      <c r="AC8" s="317"/>
    </row>
    <row r="9" spans="1:29" ht="15.6">
      <c r="A9" s="187">
        <v>6</v>
      </c>
      <c r="B9" s="23" t="s">
        <v>320</v>
      </c>
      <c r="C9" s="23" t="s">
        <v>321</v>
      </c>
      <c r="D9" s="23" t="s">
        <v>322</v>
      </c>
      <c r="E9" s="312"/>
      <c r="F9" s="193"/>
      <c r="G9" s="312"/>
      <c r="H9" s="193"/>
      <c r="I9" s="313">
        <f t="shared" si="0"/>
        <v>0</v>
      </c>
      <c r="J9" s="193"/>
      <c r="K9" s="313"/>
      <c r="L9" s="193"/>
      <c r="M9" s="313"/>
      <c r="N9" s="315"/>
      <c r="O9" s="313"/>
      <c r="P9" s="315"/>
      <c r="Q9" s="313"/>
      <c r="R9" s="315"/>
      <c r="S9" s="313"/>
      <c r="T9" s="315"/>
      <c r="U9" s="313"/>
      <c r="V9" s="315"/>
      <c r="W9" s="318"/>
      <c r="X9" s="315"/>
      <c r="Y9" s="319"/>
      <c r="Z9" s="315"/>
      <c r="AA9" s="318"/>
      <c r="AB9" s="315"/>
      <c r="AC9" s="317"/>
    </row>
    <row r="10" spans="1:29" ht="1.5" customHeight="1">
      <c r="A10" s="187">
        <v>7</v>
      </c>
      <c r="B10" s="23" t="s">
        <v>323</v>
      </c>
      <c r="C10" s="23" t="s">
        <v>324</v>
      </c>
      <c r="D10" s="23" t="s">
        <v>325</v>
      </c>
      <c r="E10" s="312"/>
      <c r="F10" s="193"/>
      <c r="G10" s="312"/>
      <c r="H10" s="193"/>
      <c r="I10" s="313">
        <f t="shared" si="0"/>
        <v>0</v>
      </c>
      <c r="J10" s="193"/>
      <c r="K10" s="313"/>
      <c r="L10" s="193"/>
      <c r="N10" s="315"/>
      <c r="P10" s="315"/>
      <c r="R10" s="315"/>
      <c r="S10" s="314"/>
      <c r="T10" s="315"/>
      <c r="V10" s="315"/>
      <c r="X10" s="315"/>
      <c r="Y10" s="313"/>
      <c r="Z10" s="315"/>
      <c r="AB10" s="315"/>
      <c r="AC10" s="317"/>
    </row>
    <row r="11" spans="1:29" ht="15.6">
      <c r="A11" s="187">
        <v>8</v>
      </c>
      <c r="B11" s="23" t="s">
        <v>326</v>
      </c>
      <c r="C11" s="23" t="s">
        <v>327</v>
      </c>
      <c r="D11" s="23" t="s">
        <v>328</v>
      </c>
      <c r="E11" s="312"/>
      <c r="F11" s="193"/>
      <c r="G11" s="312"/>
      <c r="H11" s="193"/>
      <c r="I11" s="313">
        <f t="shared" si="0"/>
        <v>0</v>
      </c>
      <c r="J11" s="193"/>
      <c r="L11" s="193"/>
      <c r="N11" s="315"/>
      <c r="P11" s="315"/>
      <c r="R11" s="315"/>
      <c r="T11" s="315"/>
      <c r="V11" s="315"/>
      <c r="X11" s="315"/>
      <c r="Y11" s="313"/>
      <c r="Z11" s="315"/>
      <c r="AB11" s="315"/>
      <c r="AC11" s="317"/>
    </row>
    <row r="12" spans="1:29" ht="15.6">
      <c r="A12" s="187">
        <v>9</v>
      </c>
      <c r="B12" s="23" t="s">
        <v>329</v>
      </c>
      <c r="C12" s="23" t="s">
        <v>330</v>
      </c>
      <c r="D12" s="23" t="s">
        <v>331</v>
      </c>
      <c r="E12" s="312"/>
      <c r="F12" s="193"/>
      <c r="G12" s="312"/>
      <c r="H12" s="193"/>
      <c r="I12" s="313">
        <f t="shared" si="0"/>
        <v>0</v>
      </c>
      <c r="J12" s="193"/>
      <c r="L12" s="193"/>
      <c r="N12" s="315"/>
      <c r="P12" s="315"/>
      <c r="R12" s="315"/>
      <c r="T12" s="315"/>
      <c r="V12" s="315"/>
      <c r="X12" s="315"/>
      <c r="Y12" s="313"/>
      <c r="Z12" s="315"/>
      <c r="AB12" s="315"/>
      <c r="AC12" s="317"/>
    </row>
    <row r="13" spans="1:29" ht="15.6">
      <c r="A13" s="187">
        <v>10</v>
      </c>
      <c r="B13" s="23" t="s">
        <v>25</v>
      </c>
      <c r="C13" s="23" t="s">
        <v>332</v>
      </c>
      <c r="D13" s="23" t="s">
        <v>333</v>
      </c>
      <c r="E13" s="312"/>
      <c r="F13" s="193"/>
      <c r="G13" s="312"/>
      <c r="H13" s="193"/>
      <c r="I13" s="313">
        <f t="shared" si="0"/>
        <v>0</v>
      </c>
      <c r="J13" s="193"/>
      <c r="L13" s="193"/>
      <c r="N13" s="315"/>
      <c r="P13" s="315"/>
      <c r="R13" s="315"/>
      <c r="T13" s="315"/>
      <c r="V13" s="315"/>
      <c r="X13" s="315"/>
      <c r="Y13" s="313"/>
      <c r="Z13" s="315"/>
      <c r="AB13" s="315"/>
      <c r="AC13" s="317"/>
    </row>
    <row r="14" spans="1:29" ht="15.6">
      <c r="A14" s="187">
        <v>11</v>
      </c>
      <c r="B14" s="23" t="s">
        <v>334</v>
      </c>
      <c r="C14" s="23" t="s">
        <v>335</v>
      </c>
      <c r="D14" s="23" t="s">
        <v>336</v>
      </c>
      <c r="E14" s="312"/>
      <c r="F14" s="193"/>
      <c r="G14" s="312"/>
      <c r="H14" s="193"/>
      <c r="I14" s="313">
        <f t="shared" si="0"/>
        <v>0</v>
      </c>
      <c r="J14" s="193"/>
      <c r="L14" s="193"/>
      <c r="N14" s="315"/>
      <c r="P14" s="315"/>
      <c r="R14" s="315"/>
      <c r="T14" s="315"/>
      <c r="V14" s="315"/>
      <c r="X14" s="315"/>
      <c r="Y14" s="313"/>
      <c r="Z14" s="315"/>
      <c r="AB14" s="315"/>
      <c r="AC14" s="317"/>
    </row>
    <row r="15" spans="1:29" ht="15.6">
      <c r="A15" s="187">
        <v>12</v>
      </c>
      <c r="B15" s="23" t="s">
        <v>337</v>
      </c>
      <c r="C15" s="23" t="s">
        <v>338</v>
      </c>
      <c r="D15" s="23" t="s">
        <v>339</v>
      </c>
      <c r="E15" s="312"/>
      <c r="F15" s="193"/>
      <c r="G15" s="312"/>
      <c r="H15" s="193"/>
      <c r="I15" s="313">
        <f t="shared" si="0"/>
        <v>0</v>
      </c>
      <c r="J15" s="193"/>
      <c r="L15" s="193"/>
      <c r="M15" s="314"/>
      <c r="N15" s="315"/>
      <c r="O15" s="314"/>
      <c r="P15" s="315"/>
      <c r="Q15" s="314"/>
      <c r="R15" s="315"/>
      <c r="S15" s="314"/>
      <c r="T15" s="315"/>
      <c r="U15" s="314"/>
      <c r="V15" s="315"/>
      <c r="W15" s="314"/>
      <c r="X15" s="315"/>
      <c r="Y15" s="314"/>
      <c r="Z15" s="315"/>
      <c r="AB15" s="315"/>
      <c r="AC15" s="317"/>
    </row>
    <row r="16" spans="1:29" ht="15.6">
      <c r="A16" s="187">
        <v>13</v>
      </c>
      <c r="B16" s="23" t="s">
        <v>340</v>
      </c>
      <c r="C16" s="23" t="s">
        <v>341</v>
      </c>
      <c r="D16" s="23" t="s">
        <v>342</v>
      </c>
      <c r="E16" s="312"/>
      <c r="F16" s="193"/>
      <c r="G16" s="312"/>
      <c r="H16" s="193"/>
      <c r="I16" s="313">
        <f t="shared" si="0"/>
        <v>0</v>
      </c>
      <c r="J16" s="193"/>
      <c r="L16" s="193"/>
      <c r="N16" s="315"/>
      <c r="P16" s="315"/>
      <c r="R16" s="315"/>
      <c r="T16" s="315"/>
      <c r="V16" s="315"/>
      <c r="X16" s="315"/>
      <c r="Y16" s="313"/>
      <c r="Z16" s="315"/>
      <c r="AB16" s="315"/>
      <c r="AC16" s="317"/>
    </row>
    <row r="17" spans="1:29" ht="15.6">
      <c r="A17" s="187">
        <v>14</v>
      </c>
      <c r="B17" s="23" t="s">
        <v>343</v>
      </c>
      <c r="C17" s="23" t="s">
        <v>344</v>
      </c>
      <c r="D17" s="23" t="s">
        <v>345</v>
      </c>
      <c r="E17" s="312"/>
      <c r="F17" s="193"/>
      <c r="G17" s="312"/>
      <c r="H17" s="193"/>
      <c r="I17" s="313">
        <f t="shared" si="0"/>
        <v>0</v>
      </c>
      <c r="J17" s="193"/>
      <c r="L17" s="193"/>
      <c r="N17" s="315"/>
      <c r="P17" s="315"/>
      <c r="R17" s="315"/>
      <c r="T17" s="315"/>
      <c r="V17" s="315"/>
      <c r="X17" s="315"/>
      <c r="Y17" s="313"/>
      <c r="Z17" s="315"/>
      <c r="AB17" s="315"/>
      <c r="AC17" s="317"/>
    </row>
    <row r="18" spans="1:29" ht="15.6">
      <c r="A18" s="187">
        <v>15</v>
      </c>
      <c r="B18" s="23" t="s">
        <v>34</v>
      </c>
      <c r="C18" s="23" t="s">
        <v>346</v>
      </c>
      <c r="D18" s="23" t="s">
        <v>347</v>
      </c>
      <c r="E18" s="312"/>
      <c r="F18" s="193"/>
      <c r="G18" s="312"/>
      <c r="H18" s="193"/>
      <c r="I18" s="313">
        <f t="shared" si="0"/>
        <v>0</v>
      </c>
      <c r="J18" s="193"/>
      <c r="L18" s="193"/>
      <c r="N18" s="315"/>
      <c r="P18" s="315"/>
      <c r="R18" s="315"/>
      <c r="T18" s="315"/>
      <c r="V18" s="315"/>
      <c r="X18" s="315"/>
      <c r="Y18" s="313"/>
      <c r="Z18" s="315"/>
      <c r="AB18" s="315"/>
      <c r="AC18" s="317"/>
    </row>
    <row r="19" spans="1:29" ht="15.6">
      <c r="A19" s="187">
        <v>16</v>
      </c>
      <c r="B19" s="23" t="s">
        <v>348</v>
      </c>
      <c r="C19" s="23" t="s">
        <v>349</v>
      </c>
      <c r="D19" s="23" t="s">
        <v>350</v>
      </c>
      <c r="E19" s="312"/>
      <c r="F19" s="193"/>
      <c r="G19" s="312"/>
      <c r="H19" s="193"/>
      <c r="I19" s="313">
        <f t="shared" si="0"/>
        <v>0</v>
      </c>
      <c r="J19" s="193"/>
      <c r="K19" s="313"/>
      <c r="L19" s="193"/>
      <c r="M19" s="313"/>
      <c r="N19" s="315"/>
      <c r="O19" s="313"/>
      <c r="P19" s="315"/>
      <c r="Q19" s="313"/>
      <c r="R19" s="315"/>
      <c r="S19" s="313"/>
      <c r="T19" s="315"/>
      <c r="U19" s="313"/>
      <c r="V19" s="315"/>
      <c r="W19" s="318"/>
      <c r="X19" s="315"/>
      <c r="Y19" s="319"/>
      <c r="Z19" s="315"/>
      <c r="AA19" s="318"/>
      <c r="AB19" s="315"/>
      <c r="AC19" s="317"/>
    </row>
    <row r="20" spans="1:29" ht="15.6">
      <c r="A20" s="187">
        <v>17</v>
      </c>
      <c r="B20" s="23" t="s">
        <v>351</v>
      </c>
      <c r="C20" s="23" t="s">
        <v>352</v>
      </c>
      <c r="D20" s="23" t="s">
        <v>342</v>
      </c>
      <c r="E20" s="312"/>
      <c r="F20" s="193"/>
      <c r="G20" s="312"/>
      <c r="H20" s="193"/>
      <c r="I20" s="313">
        <f t="shared" si="0"/>
        <v>0</v>
      </c>
      <c r="J20" s="193"/>
      <c r="L20" s="193"/>
      <c r="N20" s="315"/>
      <c r="P20" s="315"/>
      <c r="R20" s="315"/>
      <c r="T20" s="315"/>
      <c r="V20" s="315"/>
      <c r="X20" s="315"/>
      <c r="Y20" s="313"/>
      <c r="Z20" s="315"/>
      <c r="AB20" s="315"/>
      <c r="AC20" s="317"/>
    </row>
    <row r="21" spans="1:29" ht="15.6">
      <c r="A21" s="187">
        <v>18</v>
      </c>
      <c r="B21" s="23" t="s">
        <v>353</v>
      </c>
      <c r="C21" s="23" t="s">
        <v>354</v>
      </c>
      <c r="D21" s="23" t="s">
        <v>342</v>
      </c>
      <c r="E21" s="312"/>
      <c r="F21" s="193"/>
      <c r="G21" s="312"/>
      <c r="H21" s="193"/>
      <c r="I21" s="313">
        <f t="shared" si="0"/>
        <v>0</v>
      </c>
      <c r="J21" s="193"/>
      <c r="L21" s="193"/>
      <c r="M21" s="313"/>
      <c r="N21" s="315"/>
      <c r="O21" s="313"/>
      <c r="P21" s="315"/>
      <c r="Q21" s="313"/>
      <c r="R21" s="315"/>
      <c r="S21" s="313"/>
      <c r="T21" s="315"/>
      <c r="U21" s="313"/>
      <c r="V21" s="315"/>
      <c r="W21" s="318"/>
      <c r="X21" s="315"/>
      <c r="Y21" s="319"/>
      <c r="Z21" s="315"/>
      <c r="AA21" s="318"/>
      <c r="AB21" s="315"/>
      <c r="AC21" s="317"/>
    </row>
    <row r="22" spans="1:29" ht="15.6">
      <c r="A22" s="187">
        <v>19</v>
      </c>
      <c r="B22" s="23" t="s">
        <v>355</v>
      </c>
      <c r="C22" s="23" t="s">
        <v>356</v>
      </c>
      <c r="D22" s="23" t="s">
        <v>56</v>
      </c>
      <c r="E22" s="312"/>
      <c r="F22" s="193"/>
      <c r="G22" s="312"/>
      <c r="H22" s="193"/>
      <c r="I22" s="313">
        <f t="shared" si="0"/>
        <v>0</v>
      </c>
      <c r="J22" s="193"/>
      <c r="L22" s="193"/>
      <c r="N22" s="315"/>
      <c r="P22" s="315"/>
      <c r="R22" s="315"/>
      <c r="T22" s="315"/>
      <c r="V22" s="315"/>
      <c r="X22" s="315"/>
      <c r="Y22" s="313"/>
      <c r="Z22" s="315"/>
      <c r="AB22" s="315"/>
      <c r="AC22" s="317"/>
    </row>
    <row r="23" spans="1:29" ht="15.6">
      <c r="A23" s="187">
        <v>20</v>
      </c>
      <c r="B23" s="23" t="s">
        <v>357</v>
      </c>
      <c r="C23" s="23" t="s">
        <v>358</v>
      </c>
      <c r="D23" s="23" t="s">
        <v>359</v>
      </c>
      <c r="E23" s="312"/>
      <c r="F23" s="193"/>
      <c r="G23" s="312"/>
      <c r="H23" s="193"/>
      <c r="I23" s="313">
        <f t="shared" si="0"/>
        <v>0</v>
      </c>
      <c r="J23" s="193"/>
      <c r="L23" s="193"/>
      <c r="N23" s="315"/>
      <c r="P23" s="315"/>
      <c r="R23" s="315"/>
      <c r="S23" s="314"/>
      <c r="T23" s="315"/>
      <c r="V23" s="315"/>
      <c r="X23" s="315"/>
      <c r="Y23" s="313"/>
      <c r="Z23" s="315"/>
      <c r="AB23" s="315"/>
      <c r="AC23" s="317"/>
    </row>
    <row r="24" spans="1:29" ht="15.6">
      <c r="A24" s="187">
        <v>21</v>
      </c>
      <c r="B24" s="23" t="s">
        <v>360</v>
      </c>
      <c r="C24" s="23" t="s">
        <v>361</v>
      </c>
      <c r="D24" s="23" t="s">
        <v>362</v>
      </c>
      <c r="E24" s="312"/>
      <c r="F24" s="193"/>
      <c r="G24" s="312"/>
      <c r="H24" s="193"/>
      <c r="I24" s="313">
        <f t="shared" si="0"/>
        <v>0</v>
      </c>
      <c r="J24" s="193"/>
      <c r="L24" s="193"/>
      <c r="M24" s="313"/>
      <c r="N24" s="315"/>
      <c r="O24" s="313"/>
      <c r="P24" s="315"/>
      <c r="Q24" s="313"/>
      <c r="R24" s="315"/>
      <c r="S24" s="313"/>
      <c r="T24" s="315"/>
      <c r="U24" s="313"/>
      <c r="V24" s="315"/>
      <c r="W24" s="318"/>
      <c r="X24" s="315"/>
      <c r="Y24" s="319"/>
      <c r="Z24" s="315"/>
      <c r="AB24" s="315"/>
      <c r="AC24" s="317"/>
    </row>
    <row r="25" spans="1:29" ht="15.6">
      <c r="A25" s="187">
        <v>22</v>
      </c>
      <c r="B25" s="23" t="s">
        <v>363</v>
      </c>
      <c r="C25" s="23" t="s">
        <v>364</v>
      </c>
      <c r="D25" s="23" t="s">
        <v>117</v>
      </c>
      <c r="E25" s="312"/>
      <c r="F25" s="193"/>
      <c r="G25" s="312"/>
      <c r="H25" s="193"/>
      <c r="I25" s="313">
        <f t="shared" si="0"/>
        <v>0</v>
      </c>
      <c r="J25" s="193"/>
      <c r="L25" s="193"/>
      <c r="N25" s="315"/>
      <c r="P25" s="315"/>
      <c r="R25" s="315"/>
      <c r="T25" s="315"/>
      <c r="V25" s="315"/>
      <c r="X25" s="315"/>
      <c r="Y25" s="313"/>
      <c r="Z25" s="315"/>
      <c r="AB25" s="315"/>
      <c r="AC25" s="317"/>
    </row>
    <row r="26" spans="1:29" ht="15.6">
      <c r="A26" s="187">
        <v>23</v>
      </c>
      <c r="B26" s="23" t="s">
        <v>365</v>
      </c>
      <c r="C26" s="23" t="s">
        <v>366</v>
      </c>
      <c r="D26" s="23" t="s">
        <v>65</v>
      </c>
      <c r="E26" s="312"/>
      <c r="F26" s="193"/>
      <c r="G26" s="312"/>
      <c r="H26" s="193"/>
      <c r="I26" s="313">
        <f t="shared" si="0"/>
        <v>0</v>
      </c>
      <c r="J26" s="193"/>
      <c r="L26" s="193"/>
      <c r="N26" s="315"/>
      <c r="P26" s="315"/>
      <c r="R26" s="315"/>
      <c r="T26" s="315"/>
      <c r="V26" s="315"/>
      <c r="X26" s="315"/>
      <c r="Y26" s="313"/>
      <c r="Z26" s="315"/>
      <c r="AB26" s="315"/>
      <c r="AC26" s="317"/>
    </row>
    <row r="27" spans="1:29" ht="15.6">
      <c r="A27" s="187">
        <v>24</v>
      </c>
      <c r="B27" s="23" t="s">
        <v>367</v>
      </c>
      <c r="C27" s="23" t="s">
        <v>368</v>
      </c>
      <c r="D27" s="23" t="s">
        <v>369</v>
      </c>
      <c r="E27" s="312"/>
      <c r="F27" s="193"/>
      <c r="G27" s="312"/>
      <c r="H27" s="193"/>
      <c r="I27" s="313">
        <f t="shared" si="0"/>
        <v>0</v>
      </c>
      <c r="J27" s="193"/>
      <c r="L27" s="193"/>
      <c r="M27" s="314"/>
      <c r="N27" s="315"/>
      <c r="O27" s="314"/>
      <c r="P27" s="315"/>
      <c r="Q27" s="314"/>
      <c r="R27" s="315"/>
      <c r="S27" s="314"/>
      <c r="T27" s="315"/>
      <c r="U27" s="314"/>
      <c r="V27" s="315"/>
      <c r="W27" s="314"/>
      <c r="X27" s="315"/>
      <c r="Y27" s="314"/>
      <c r="Z27" s="315"/>
      <c r="AB27" s="315"/>
      <c r="AC27" s="317"/>
    </row>
    <row r="28" spans="1:29" ht="15.6">
      <c r="A28" s="187">
        <v>25</v>
      </c>
      <c r="B28" s="23" t="s">
        <v>370</v>
      </c>
      <c r="C28" s="23" t="s">
        <v>371</v>
      </c>
      <c r="D28" s="23" t="s">
        <v>372</v>
      </c>
      <c r="E28" s="320"/>
      <c r="F28" s="193"/>
      <c r="G28" s="320"/>
      <c r="H28" s="193"/>
      <c r="I28" s="313">
        <f t="shared" si="0"/>
        <v>0</v>
      </c>
      <c r="J28" s="193"/>
      <c r="K28" s="321"/>
      <c r="L28" s="193"/>
      <c r="M28" s="321"/>
      <c r="N28" s="315"/>
      <c r="O28" s="321"/>
      <c r="P28" s="315"/>
      <c r="Q28" s="321"/>
      <c r="R28" s="315"/>
      <c r="S28" s="321"/>
      <c r="T28" s="315"/>
      <c r="U28" s="321"/>
      <c r="V28" s="315"/>
      <c r="W28" s="321"/>
      <c r="X28" s="315"/>
      <c r="Y28" s="322"/>
      <c r="Z28" s="315"/>
      <c r="AA28" s="321"/>
      <c r="AB28" s="315"/>
      <c r="AC28" s="317"/>
    </row>
    <row r="29" spans="1:29" ht="15.6">
      <c r="A29" s="187">
        <v>26</v>
      </c>
      <c r="B29" s="23" t="s">
        <v>373</v>
      </c>
      <c r="C29" s="23" t="s">
        <v>374</v>
      </c>
      <c r="D29" s="23" t="s">
        <v>310</v>
      </c>
      <c r="E29" s="312"/>
      <c r="G29" s="312"/>
      <c r="I29" s="313">
        <f t="shared" si="0"/>
        <v>0</v>
      </c>
      <c r="N29" s="193"/>
      <c r="P29" s="193"/>
      <c r="R29" s="26"/>
      <c r="T29" s="193"/>
      <c r="V29" s="193"/>
    </row>
    <row r="30" spans="1:29" ht="13.2">
      <c r="N30" s="193"/>
      <c r="P30" s="26"/>
      <c r="R30" s="26"/>
      <c r="T30" s="193"/>
      <c r="V30" s="193"/>
    </row>
    <row r="31" spans="1:29" ht="13.2">
      <c r="N31" s="193"/>
      <c r="P31" s="26"/>
      <c r="R31" s="26"/>
      <c r="T31" s="193"/>
      <c r="V31" s="193"/>
    </row>
    <row r="32" spans="1:29" ht="13.2">
      <c r="N32" s="193"/>
      <c r="P32" s="26"/>
      <c r="R32" s="26"/>
      <c r="T32" s="193"/>
      <c r="V32" s="193"/>
    </row>
    <row r="33" spans="14:22" ht="13.2">
      <c r="N33" s="193"/>
      <c r="P33" s="26"/>
      <c r="R33" s="26"/>
      <c r="T33" s="193"/>
      <c r="V33" s="193"/>
    </row>
    <row r="34" spans="14:22" ht="13.2">
      <c r="N34" s="193"/>
      <c r="P34" s="26"/>
      <c r="R34" s="26"/>
      <c r="T34" s="193"/>
      <c r="V34" s="193"/>
    </row>
    <row r="35" spans="14:22" ht="13.2">
      <c r="N35" s="193"/>
      <c r="P35" s="26"/>
      <c r="R35" s="26"/>
      <c r="T35" s="193"/>
      <c r="V35" s="193"/>
    </row>
    <row r="36" spans="14:22" ht="13.2">
      <c r="N36" s="193"/>
      <c r="P36" s="26"/>
      <c r="R36" s="26"/>
      <c r="T36" s="193"/>
      <c r="V36" s="193"/>
    </row>
    <row r="37" spans="14:22" ht="13.2">
      <c r="N37" s="193"/>
      <c r="P37" s="26"/>
      <c r="R37" s="26"/>
      <c r="T37" s="193"/>
      <c r="V37" s="193"/>
    </row>
    <row r="38" spans="14:22" ht="13.2">
      <c r="N38" s="193"/>
      <c r="P38" s="26"/>
      <c r="R38" s="26"/>
      <c r="T38" s="193"/>
      <c r="V38" s="193"/>
    </row>
    <row r="39" spans="14:22" ht="13.2">
      <c r="N39" s="193"/>
      <c r="P39" s="26"/>
      <c r="R39" s="26"/>
      <c r="T39" s="193"/>
      <c r="V39" s="193"/>
    </row>
    <row r="40" spans="14:22" ht="13.2">
      <c r="N40" s="193"/>
      <c r="P40" s="26"/>
      <c r="R40" s="26"/>
      <c r="T40" s="193"/>
      <c r="V40" s="193"/>
    </row>
    <row r="41" spans="14:22" ht="13.2">
      <c r="N41" s="193"/>
      <c r="P41" s="26"/>
      <c r="R41" s="26"/>
      <c r="T41" s="193"/>
      <c r="V41" s="193"/>
    </row>
    <row r="42" spans="14:22" ht="13.2">
      <c r="N42" s="193"/>
      <c r="P42" s="26"/>
      <c r="R42" s="26"/>
      <c r="T42" s="193"/>
      <c r="V42" s="193"/>
    </row>
    <row r="43" spans="14:22" ht="13.2">
      <c r="N43" s="193"/>
      <c r="P43" s="26"/>
      <c r="R43" s="26"/>
      <c r="T43" s="193"/>
      <c r="V43" s="193"/>
    </row>
    <row r="44" spans="14:22" ht="13.2">
      <c r="N44" s="193"/>
      <c r="R44" s="26"/>
      <c r="T44" s="193"/>
      <c r="V44" s="193"/>
    </row>
    <row r="45" spans="14:22" ht="13.2">
      <c r="N45" s="193"/>
      <c r="R45" s="26"/>
      <c r="T45" s="193"/>
      <c r="V45" s="193"/>
    </row>
    <row r="46" spans="14:22" ht="13.2">
      <c r="N46" s="193"/>
      <c r="R46" s="26"/>
      <c r="T46" s="193"/>
      <c r="V46" s="193"/>
    </row>
    <row r="47" spans="14:22" ht="13.2">
      <c r="N47" s="193"/>
      <c r="R47" s="26"/>
      <c r="T47" s="193"/>
      <c r="V47" s="193"/>
    </row>
    <row r="48" spans="14:22" ht="13.2">
      <c r="N48" s="193"/>
      <c r="R48" s="26"/>
      <c r="T48" s="193"/>
      <c r="V48" s="193"/>
    </row>
    <row r="49" spans="14:22" ht="13.2">
      <c r="N49" s="193"/>
      <c r="R49" s="26"/>
      <c r="T49" s="193"/>
      <c r="V49" s="193"/>
    </row>
    <row r="50" spans="14:22" ht="13.2">
      <c r="N50" s="193"/>
      <c r="R50" s="26"/>
      <c r="T50" s="193"/>
      <c r="V50" s="193"/>
    </row>
    <row r="51" spans="14:22" ht="13.2">
      <c r="N51" s="193"/>
      <c r="R51" s="26"/>
      <c r="T51" s="193"/>
      <c r="V51" s="193"/>
    </row>
    <row r="52" spans="14:22" ht="13.2">
      <c r="N52" s="193"/>
      <c r="R52" s="26"/>
      <c r="T52" s="193"/>
      <c r="V52" s="193"/>
    </row>
    <row r="53" spans="14:22" ht="13.2">
      <c r="N53" s="193"/>
      <c r="R53" s="26"/>
      <c r="T53" s="193"/>
      <c r="V53" s="193"/>
    </row>
    <row r="54" spans="14:22" ht="13.2">
      <c r="N54" s="193"/>
      <c r="R54" s="26"/>
      <c r="T54" s="193"/>
      <c r="V54" s="193"/>
    </row>
    <row r="55" spans="14:22" ht="13.2">
      <c r="N55" s="193"/>
      <c r="R55" s="26"/>
      <c r="T55" s="193"/>
      <c r="V55" s="193"/>
    </row>
    <row r="56" spans="14:22" ht="13.2">
      <c r="N56" s="193"/>
      <c r="R56" s="26"/>
      <c r="T56" s="193"/>
      <c r="V56" s="193"/>
    </row>
    <row r="57" spans="14:22" ht="13.2">
      <c r="N57" s="193"/>
      <c r="T57" s="193"/>
      <c r="V57" s="193"/>
    </row>
    <row r="58" spans="14:22" ht="13.2">
      <c r="N58" s="193"/>
      <c r="T58" s="193"/>
      <c r="V58" s="193"/>
    </row>
    <row r="59" spans="14:22" ht="13.2">
      <c r="N59" s="193"/>
      <c r="T59" s="193"/>
      <c r="V59" s="193"/>
    </row>
    <row r="60" spans="14:22" ht="13.2">
      <c r="N60" s="193"/>
      <c r="T60" s="193"/>
      <c r="V60" s="193"/>
    </row>
    <row r="61" spans="14:22" ht="13.2">
      <c r="N61" s="193"/>
      <c r="T61" s="193"/>
      <c r="V61" s="193"/>
    </row>
    <row r="62" spans="14:22" ht="13.2">
      <c r="T62" s="193"/>
      <c r="V62" s="193"/>
    </row>
    <row r="63" spans="14:22" ht="13.2">
      <c r="V63" s="193"/>
    </row>
    <row r="64" spans="14:22" ht="13.2">
      <c r="V64" s="193"/>
    </row>
    <row r="65" spans="22:22" ht="13.2">
      <c r="V65" s="193"/>
    </row>
    <row r="66" spans="22:22" ht="13.2">
      <c r="V66" s="193"/>
    </row>
    <row r="67" spans="22:22" ht="13.2">
      <c r="V67" s="193"/>
    </row>
    <row r="68" spans="22:22" ht="13.2">
      <c r="V68" s="193"/>
    </row>
    <row r="69" spans="22:22" ht="13.2">
      <c r="V69" s="193"/>
    </row>
    <row r="70" spans="22:22" ht="13.2">
      <c r="V70" s="193"/>
    </row>
    <row r="71" spans="22:22" ht="13.2">
      <c r="V71" s="193"/>
    </row>
    <row r="72" spans="22:22" ht="13.2">
      <c r="V72" s="193"/>
    </row>
    <row r="73" spans="22:22" ht="13.2">
      <c r="V73" s="193"/>
    </row>
    <row r="74" spans="22:22" ht="13.2">
      <c r="V74" s="193"/>
    </row>
    <row r="75" spans="22:22" ht="13.2">
      <c r="V75" s="193"/>
    </row>
    <row r="76" spans="22:22" ht="13.2">
      <c r="V76" s="193"/>
    </row>
    <row r="77" spans="22:22" ht="13.2">
      <c r="V77" s="193"/>
    </row>
    <row r="78" spans="22:22" ht="13.2">
      <c r="V78" s="193"/>
    </row>
    <row r="79" spans="22:22" ht="13.2">
      <c r="V79" s="193"/>
    </row>
    <row r="80" spans="22:22" ht="13.2">
      <c r="V80" s="193"/>
    </row>
    <row r="81" spans="22:22" ht="13.2">
      <c r="V81" s="193"/>
    </row>
    <row r="82" spans="22:22" ht="13.2">
      <c r="V82" s="193"/>
    </row>
    <row r="83" spans="22:22" ht="13.2">
      <c r="V83" s="193" t="str">
        <f>IF(U83="","",IF(OR(U83&gt;5,U83&lt;0),"CALIFICACIÓN NO VÁLIDA",IF(U83&gt;=4.5,[1]Rúbrica!$C$18,IF(U83&gt;=3.8,Rúbrica3!$D$18,IF(U83&gt;=3,Rúbrica3!$E$18,IF(U83&gt;=1,Rúbrica3!$F$18,Rúbrica3!$G$18))))))</f>
        <v/>
      </c>
    </row>
    <row r="84" spans="22:22" ht="13.2">
      <c r="V84" s="193" t="str">
        <f>IF(U84="","",IF(OR(U84&gt;5,U84&lt;0),"CALIFICACIÓN NO VÁLIDA",IF(U84&gt;=4.5,[1]Rúbrica!$C$18,IF(U84&gt;=3.8,Rúbrica3!$D$18,IF(U84&gt;=3,Rúbrica3!$E$18,IF(U84&gt;=1,Rúbrica3!$F$18,Rúbrica3!$G$18))))))</f>
        <v/>
      </c>
    </row>
    <row r="85" spans="22:22" ht="13.2">
      <c r="V85" s="193" t="str">
        <f>IF(U85="","",IF(OR(U85&gt;5,U85&lt;0),"CALIFICACIÓN NO VÁLIDA",IF(U85&gt;=4.5,[1]Rúbrica!$C$18,IF(U85&gt;=3.8,Rúbrica3!$D$18,IF(U85&gt;=3,Rúbrica3!$E$18,IF(U85&gt;=1,Rúbrica3!$F$18,Rúbrica3!$G$18))))))</f>
        <v/>
      </c>
    </row>
    <row r="86" spans="22:22" ht="13.2">
      <c r="V86" s="193" t="str">
        <f>IF(U86="","",IF(OR(U86&gt;5,U86&lt;0),"CALIFICACIÓN NO VÁLIDA",IF(U86&gt;=4.5,[1]Rúbrica!$C$18,IF(U86&gt;=3.8,Rúbrica3!$D$18,IF(U86&gt;=3,Rúbrica3!$E$18,IF(U86&gt;=1,Rúbrica3!$F$18,Rúbrica3!$G$18))))))</f>
        <v/>
      </c>
    </row>
    <row r="87" spans="22:22" ht="13.2">
      <c r="V87" s="193" t="str">
        <f>IF(U87="","",IF(OR(U87&gt;5,U87&lt;0),"CALIFICACIÓN NO VÁLIDA",IF(U87&gt;=4.5,[1]Rúbrica!$C$18,IF(U87&gt;=3.8,Rúbrica3!$D$18,IF(U87&gt;=3,Rúbrica3!$E$18,IF(U87&gt;=1,Rúbrica3!$F$18,Rúbrica3!$G$18))))))</f>
        <v/>
      </c>
    </row>
    <row r="88" spans="22:22" ht="13.2">
      <c r="V88" s="193" t="str">
        <f>IF(U88="","",IF(OR(U88&gt;5,U88&lt;0),"CALIFICACIÓN NO VÁLIDA",IF(U88&gt;=4.5,[1]Rúbrica!$C$18,IF(U88&gt;=3.8,Rúbrica3!$D$18,IF(U88&gt;=3,Rúbrica3!$E$18,IF(U88&gt;=1,Rúbrica3!$F$18,Rúbrica3!$G$18))))))</f>
        <v/>
      </c>
    </row>
    <row r="89" spans="22:22" ht="13.2">
      <c r="V89" s="193" t="str">
        <f>IF(U89="","",IF(OR(U89&gt;5,U89&lt;0),"CALIFICACIÓN NO VÁLIDA",IF(U89&gt;=4.5,[1]Rúbrica!$C$18,IF(U89&gt;=3.8,Rúbrica3!$D$18,IF(U89&gt;=3,Rúbrica3!$E$18,IF(U89&gt;=1,Rúbrica3!$F$18,Rúbrica3!$G$18))))))</f>
        <v/>
      </c>
    </row>
    <row r="90" spans="22:22" ht="13.2">
      <c r="V90" s="193" t="str">
        <f>IF(U90="","",IF(OR(U90&gt;5,U90&lt;0),"CALIFICACIÓN NO VÁLIDA",IF(U90&gt;=4.5,[1]Rúbrica!$C$18,IF(U90&gt;=3.8,Rúbrica3!$D$18,IF(U90&gt;=3,Rúbrica3!$E$18,IF(U90&gt;=1,Rúbrica3!$F$18,Rúbrica3!$G$18))))))</f>
        <v/>
      </c>
    </row>
  </sheetData>
  <mergeCells count="6">
    <mergeCell ref="E1:F1"/>
    <mergeCell ref="I1:I2"/>
    <mergeCell ref="E2:F2"/>
    <mergeCell ref="G2:H2"/>
    <mergeCell ref="E3:F3"/>
    <mergeCell ref="G3:H3"/>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outlinePr summaryBelow="0" summaryRight="0"/>
  </sheetPr>
  <dimension ref="A1:G21"/>
  <sheetViews>
    <sheetView workbookViewId="0"/>
  </sheetViews>
  <sheetFormatPr baseColWidth="10" defaultColWidth="14.44140625" defaultRowHeight="15.75" customHeight="1"/>
  <cols>
    <col min="1" max="1" width="11.5546875" customWidth="1"/>
    <col min="2" max="2" width="21.88671875" customWidth="1"/>
    <col min="3" max="3" width="27.6640625" customWidth="1"/>
    <col min="4" max="4" width="26" customWidth="1"/>
    <col min="5" max="5" width="26.88671875" customWidth="1"/>
    <col min="6" max="6" width="26" customWidth="1"/>
    <col min="7" max="7" width="26.33203125" customWidth="1"/>
  </cols>
  <sheetData>
    <row r="1" spans="1:7" ht="13.2">
      <c r="A1" s="26"/>
      <c r="B1" s="26"/>
      <c r="C1" s="26"/>
      <c r="D1" s="26"/>
      <c r="E1" s="26"/>
      <c r="F1" s="26"/>
      <c r="G1" s="26"/>
    </row>
    <row r="2" spans="1:7" ht="13.2">
      <c r="A2" s="26"/>
      <c r="B2" s="26" t="s">
        <v>286</v>
      </c>
      <c r="C2" s="26" t="s">
        <v>287</v>
      </c>
      <c r="D2" s="26" t="s">
        <v>288</v>
      </c>
      <c r="E2" s="26" t="s">
        <v>289</v>
      </c>
      <c r="F2" s="26" t="s">
        <v>290</v>
      </c>
      <c r="G2" s="26" t="s">
        <v>291</v>
      </c>
    </row>
    <row r="3" spans="1:7" ht="13.2">
      <c r="A3" s="26"/>
      <c r="B3" s="26" t="s">
        <v>292</v>
      </c>
      <c r="C3" s="26" t="s">
        <v>293</v>
      </c>
      <c r="D3" s="26" t="s">
        <v>294</v>
      </c>
      <c r="E3" s="26" t="s">
        <v>295</v>
      </c>
      <c r="F3" s="26" t="s">
        <v>296</v>
      </c>
      <c r="G3" s="26" t="s">
        <v>297</v>
      </c>
    </row>
    <row r="4" spans="1:7" ht="13.2">
      <c r="A4" s="26"/>
      <c r="B4" s="26" t="s">
        <v>298</v>
      </c>
      <c r="C4" s="26"/>
      <c r="D4" s="26"/>
      <c r="E4" s="26"/>
      <c r="F4" s="26"/>
      <c r="G4" s="26"/>
    </row>
    <row r="5" spans="1:7" ht="13.2">
      <c r="A5" s="381" t="s">
        <v>137</v>
      </c>
      <c r="B5" s="379" t="s">
        <v>641</v>
      </c>
      <c r="C5" s="346" t="s">
        <v>642</v>
      </c>
      <c r="D5" s="346" t="s">
        <v>643</v>
      </c>
      <c r="E5" s="346" t="s">
        <v>644</v>
      </c>
      <c r="F5" s="346" t="s">
        <v>645</v>
      </c>
      <c r="G5" s="346" t="s">
        <v>646</v>
      </c>
    </row>
    <row r="6" spans="1:7" ht="15.75" customHeight="1">
      <c r="A6" s="324"/>
      <c r="B6" s="324"/>
      <c r="C6" s="324"/>
      <c r="D6" s="324"/>
      <c r="E6" s="324"/>
      <c r="F6" s="324"/>
      <c r="G6" s="324"/>
    </row>
    <row r="7" spans="1:7" ht="69" customHeight="1">
      <c r="A7" s="324"/>
      <c r="B7" s="324"/>
      <c r="C7" s="324"/>
      <c r="D7" s="324"/>
      <c r="E7" s="324"/>
      <c r="F7" s="324"/>
      <c r="G7" s="324"/>
    </row>
    <row r="8" spans="1:7" ht="54.75" customHeight="1">
      <c r="A8" s="381" t="s">
        <v>647</v>
      </c>
      <c r="B8" s="379" t="s">
        <v>648</v>
      </c>
      <c r="C8" s="380" t="s">
        <v>149</v>
      </c>
      <c r="D8" s="380" t="s">
        <v>649</v>
      </c>
      <c r="E8" s="380" t="s">
        <v>650</v>
      </c>
      <c r="F8" s="380" t="s">
        <v>651</v>
      </c>
      <c r="G8" s="380" t="s">
        <v>652</v>
      </c>
    </row>
    <row r="9" spans="1:7" ht="48" customHeight="1">
      <c r="A9" s="324"/>
      <c r="B9" s="324"/>
      <c r="C9" s="324"/>
      <c r="D9" s="324"/>
      <c r="E9" s="324"/>
      <c r="F9" s="324"/>
      <c r="G9" s="324"/>
    </row>
    <row r="10" spans="1:7" ht="52.5" customHeight="1">
      <c r="A10" s="324"/>
      <c r="B10" s="379" t="s">
        <v>653</v>
      </c>
      <c r="C10" s="346" t="s">
        <v>150</v>
      </c>
      <c r="D10" s="346" t="s">
        <v>654</v>
      </c>
      <c r="E10" s="346" t="s">
        <v>655</v>
      </c>
      <c r="F10" s="346" t="s">
        <v>656</v>
      </c>
      <c r="G10" s="346" t="s">
        <v>657</v>
      </c>
    </row>
    <row r="11" spans="1:7" ht="37.5" customHeight="1">
      <c r="A11" s="324"/>
      <c r="B11" s="324"/>
      <c r="C11" s="324"/>
      <c r="D11" s="324"/>
      <c r="E11" s="324"/>
      <c r="F11" s="324"/>
      <c r="G11" s="324"/>
    </row>
    <row r="12" spans="1:7" ht="30.75" customHeight="1">
      <c r="A12" s="324"/>
      <c r="B12" s="379" t="s">
        <v>658</v>
      </c>
      <c r="C12" s="346" t="s">
        <v>151</v>
      </c>
      <c r="D12" s="346" t="s">
        <v>659</v>
      </c>
      <c r="E12" s="346" t="s">
        <v>660</v>
      </c>
      <c r="F12" s="346" t="s">
        <v>661</v>
      </c>
      <c r="G12" s="346" t="s">
        <v>662</v>
      </c>
    </row>
    <row r="13" spans="1:7" ht="36.75" customHeight="1">
      <c r="A13" s="324"/>
      <c r="B13" s="324"/>
      <c r="C13" s="324"/>
      <c r="D13" s="324"/>
      <c r="E13" s="324"/>
      <c r="F13" s="324"/>
      <c r="G13" s="324"/>
    </row>
    <row r="14" spans="1:7" ht="118.8">
      <c r="A14" s="381" t="s">
        <v>139</v>
      </c>
      <c r="B14" s="192" t="s">
        <v>663</v>
      </c>
      <c r="C14" s="193" t="s">
        <v>664</v>
      </c>
      <c r="D14" s="193" t="s">
        <v>665</v>
      </c>
      <c r="E14" s="193" t="s">
        <v>666</v>
      </c>
      <c r="F14" s="193" t="s">
        <v>667</v>
      </c>
      <c r="G14" s="193" t="s">
        <v>668</v>
      </c>
    </row>
    <row r="15" spans="1:7" ht="145.19999999999999">
      <c r="A15" s="324"/>
      <c r="B15" s="192" t="s">
        <v>669</v>
      </c>
      <c r="C15" s="193" t="s">
        <v>670</v>
      </c>
      <c r="D15" s="193" t="s">
        <v>671</v>
      </c>
      <c r="E15" s="193" t="s">
        <v>672</v>
      </c>
      <c r="F15" s="193" t="s">
        <v>673</v>
      </c>
      <c r="G15" s="193" t="s">
        <v>674</v>
      </c>
    </row>
    <row r="16" spans="1:7" ht="158.4">
      <c r="A16" s="324"/>
      <c r="B16" s="191" t="s">
        <v>211</v>
      </c>
      <c r="C16" s="193" t="s">
        <v>154</v>
      </c>
      <c r="D16" s="193" t="s">
        <v>675</v>
      </c>
      <c r="E16" s="193" t="s">
        <v>676</v>
      </c>
      <c r="F16" s="193" t="s">
        <v>677</v>
      </c>
      <c r="G16" s="193" t="s">
        <v>678</v>
      </c>
    </row>
    <row r="17" spans="1:7" ht="79.2">
      <c r="A17" s="381" t="s">
        <v>140</v>
      </c>
      <c r="B17" s="192" t="s">
        <v>679</v>
      </c>
      <c r="C17" s="193" t="s">
        <v>155</v>
      </c>
      <c r="D17" s="193" t="s">
        <v>680</v>
      </c>
      <c r="E17" s="193" t="s">
        <v>681</v>
      </c>
      <c r="F17" s="193" t="s">
        <v>682</v>
      </c>
      <c r="G17" s="193" t="s">
        <v>683</v>
      </c>
    </row>
    <row r="18" spans="1:7" ht="52.8">
      <c r="A18" s="324"/>
      <c r="B18" s="192" t="s">
        <v>559</v>
      </c>
      <c r="C18" s="193" t="s">
        <v>684</v>
      </c>
      <c r="D18" s="193" t="s">
        <v>685</v>
      </c>
      <c r="E18" s="193" t="s">
        <v>686</v>
      </c>
      <c r="F18" s="193" t="s">
        <v>687</v>
      </c>
      <c r="G18" s="193" t="s">
        <v>688</v>
      </c>
    </row>
    <row r="19" spans="1:7" ht="39.6">
      <c r="A19" s="324"/>
      <c r="B19" s="191" t="s">
        <v>689</v>
      </c>
      <c r="C19" s="193" t="s">
        <v>690</v>
      </c>
      <c r="D19" s="193" t="s">
        <v>691</v>
      </c>
      <c r="E19" s="193" t="s">
        <v>692</v>
      </c>
      <c r="F19" s="193" t="s">
        <v>693</v>
      </c>
      <c r="G19" s="193" t="s">
        <v>694</v>
      </c>
    </row>
    <row r="20" spans="1:7" ht="52.8">
      <c r="A20" s="324"/>
      <c r="B20" s="192" t="s">
        <v>541</v>
      </c>
      <c r="C20" s="193" t="s">
        <v>542</v>
      </c>
      <c r="D20" s="193" t="s">
        <v>543</v>
      </c>
      <c r="E20" s="193" t="s">
        <v>544</v>
      </c>
      <c r="F20" s="193" t="s">
        <v>545</v>
      </c>
      <c r="G20" s="193" t="s">
        <v>546</v>
      </c>
    </row>
    <row r="21" spans="1:7" ht="158.4">
      <c r="A21" s="324"/>
      <c r="B21" s="192" t="s">
        <v>547</v>
      </c>
      <c r="C21" s="103" t="s">
        <v>548</v>
      </c>
      <c r="D21" s="103" t="s">
        <v>549</v>
      </c>
      <c r="E21" s="103" t="s">
        <v>550</v>
      </c>
      <c r="F21" s="103" t="s">
        <v>551</v>
      </c>
      <c r="G21" s="193" t="s">
        <v>552</v>
      </c>
    </row>
  </sheetData>
  <mergeCells count="28">
    <mergeCell ref="E5:E7"/>
    <mergeCell ref="F5:F7"/>
    <mergeCell ref="G5:G7"/>
    <mergeCell ref="G8:G9"/>
    <mergeCell ref="A14:A16"/>
    <mergeCell ref="A17:A21"/>
    <mergeCell ref="A5:A7"/>
    <mergeCell ref="C5:C7"/>
    <mergeCell ref="D5:D7"/>
    <mergeCell ref="G10:G11"/>
    <mergeCell ref="E12:E13"/>
    <mergeCell ref="F12:F13"/>
    <mergeCell ref="G12:G13"/>
    <mergeCell ref="A8:A13"/>
    <mergeCell ref="B10:B11"/>
    <mergeCell ref="B12:B13"/>
    <mergeCell ref="C12:C13"/>
    <mergeCell ref="D12:D13"/>
    <mergeCell ref="E8:E9"/>
    <mergeCell ref="F8:F9"/>
    <mergeCell ref="E10:E11"/>
    <mergeCell ref="F10:F11"/>
    <mergeCell ref="B5:B7"/>
    <mergeCell ref="B8:B9"/>
    <mergeCell ref="C8:C9"/>
    <mergeCell ref="D8:D9"/>
    <mergeCell ref="C10:C11"/>
    <mergeCell ref="D10:D1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W27"/>
  <sheetViews>
    <sheetView workbookViewId="0"/>
  </sheetViews>
  <sheetFormatPr baseColWidth="10" defaultColWidth="14.44140625" defaultRowHeight="15.75" customHeight="1"/>
  <cols>
    <col min="1" max="1" width="5.44140625" customWidth="1"/>
    <col min="3" max="3" width="26.44140625" hidden="1" customWidth="1"/>
    <col min="4" max="4" width="21.33203125" hidden="1" customWidth="1"/>
    <col min="5" max="5" width="46.109375" customWidth="1"/>
    <col min="6" max="6" width="29.5546875" customWidth="1"/>
    <col min="7" max="7" width="28.5546875" customWidth="1"/>
    <col min="8" max="8" width="28.88671875" customWidth="1"/>
    <col min="9" max="9" width="18.88671875" customWidth="1"/>
    <col min="13" max="13" width="29" customWidth="1"/>
    <col min="14" max="14" width="28.6640625" customWidth="1"/>
    <col min="15" max="15" width="22.88671875" customWidth="1"/>
    <col min="16" max="16" width="20" customWidth="1"/>
    <col min="17" max="17" width="21.44140625" customWidth="1"/>
    <col min="18" max="18" width="18.88671875" customWidth="1"/>
  </cols>
  <sheetData>
    <row r="1" spans="1:23" ht="13.2">
      <c r="A1" s="26"/>
      <c r="B1" s="26"/>
      <c r="C1" s="26"/>
      <c r="D1" s="26"/>
      <c r="E1" s="323" t="s">
        <v>137</v>
      </c>
      <c r="F1" s="324"/>
      <c r="G1" s="324"/>
      <c r="H1" s="324"/>
      <c r="I1" s="324"/>
      <c r="J1" s="325" t="s">
        <v>138</v>
      </c>
      <c r="K1" s="324"/>
      <c r="L1" s="324"/>
      <c r="M1" s="326" t="s">
        <v>139</v>
      </c>
      <c r="N1" s="324"/>
      <c r="O1" s="324"/>
      <c r="P1" s="327" t="s">
        <v>140</v>
      </c>
      <c r="Q1" s="324"/>
      <c r="R1" s="328" t="s">
        <v>141</v>
      </c>
      <c r="S1" s="329" t="s">
        <v>142</v>
      </c>
      <c r="T1" s="330" t="s">
        <v>143</v>
      </c>
    </row>
    <row r="2" spans="1:23" ht="178.5" customHeight="1">
      <c r="A2" s="26"/>
      <c r="B2" s="26"/>
      <c r="C2" s="26"/>
      <c r="D2" s="26"/>
      <c r="E2" s="29" t="s">
        <v>159</v>
      </c>
      <c r="F2" s="29" t="s">
        <v>160</v>
      </c>
      <c r="G2" s="29" t="s">
        <v>161</v>
      </c>
      <c r="H2" s="29" t="s">
        <v>162</v>
      </c>
      <c r="I2" s="30" t="s">
        <v>163</v>
      </c>
      <c r="J2" s="31" t="s">
        <v>149</v>
      </c>
      <c r="K2" s="31" t="s">
        <v>150</v>
      </c>
      <c r="L2" s="31" t="s">
        <v>151</v>
      </c>
      <c r="M2" s="32" t="s">
        <v>152</v>
      </c>
      <c r="N2" s="32" t="s">
        <v>153</v>
      </c>
      <c r="O2" s="33" t="s">
        <v>154</v>
      </c>
      <c r="P2" s="34" t="s">
        <v>155</v>
      </c>
      <c r="Q2" s="34" t="s">
        <v>156</v>
      </c>
      <c r="R2" s="324"/>
      <c r="S2" s="324"/>
      <c r="T2" s="324"/>
    </row>
    <row r="3" spans="1:23" ht="13.2">
      <c r="A3" s="37" t="s">
        <v>46</v>
      </c>
      <c r="B3" s="37" t="s">
        <v>47</v>
      </c>
      <c r="C3" s="37" t="s">
        <v>48</v>
      </c>
      <c r="D3" s="37" t="s">
        <v>49</v>
      </c>
      <c r="E3" s="38">
        <v>0.02</v>
      </c>
      <c r="F3" s="38">
        <v>0.02</v>
      </c>
      <c r="G3" s="38">
        <v>0.02</v>
      </c>
      <c r="H3" s="38">
        <v>0.02</v>
      </c>
      <c r="I3" s="38">
        <v>0.02</v>
      </c>
      <c r="J3" s="38">
        <v>0.04</v>
      </c>
      <c r="K3" s="38">
        <v>0.04</v>
      </c>
      <c r="L3" s="38">
        <v>0.02</v>
      </c>
      <c r="M3" s="38">
        <v>0.15</v>
      </c>
      <c r="N3" s="38">
        <v>0.15</v>
      </c>
      <c r="O3" s="38">
        <v>0.1</v>
      </c>
      <c r="P3" s="38">
        <v>0.2</v>
      </c>
      <c r="Q3" s="38">
        <v>0.2</v>
      </c>
      <c r="R3" s="40">
        <f>SUM(E3:Q3)</f>
        <v>1</v>
      </c>
    </row>
    <row r="4" spans="1:23" ht="15.6">
      <c r="A4" s="42">
        <v>1</v>
      </c>
      <c r="B4" s="15" t="s">
        <v>54</v>
      </c>
      <c r="C4" s="15" t="s">
        <v>55</v>
      </c>
      <c r="D4" s="15" t="s">
        <v>56</v>
      </c>
      <c r="E4" s="55"/>
      <c r="F4" s="55"/>
      <c r="G4" s="55"/>
      <c r="H4" s="55"/>
      <c r="I4" s="55"/>
      <c r="J4" s="55"/>
      <c r="K4" s="55"/>
      <c r="L4" s="55"/>
      <c r="M4" s="55"/>
      <c r="N4" s="55"/>
      <c r="O4" s="55"/>
      <c r="P4" s="55"/>
      <c r="Q4" s="55"/>
      <c r="R4" s="46"/>
      <c r="S4" s="56"/>
      <c r="T4" s="57"/>
      <c r="W4" s="58"/>
    </row>
    <row r="5" spans="1:23" ht="15.6">
      <c r="A5" s="42">
        <v>2</v>
      </c>
      <c r="B5" s="15" t="s">
        <v>57</v>
      </c>
      <c r="C5" s="15" t="s">
        <v>58</v>
      </c>
      <c r="D5" s="15" t="s">
        <v>59</v>
      </c>
      <c r="E5" s="55"/>
      <c r="F5" s="55"/>
      <c r="G5" s="55"/>
      <c r="H5" s="55"/>
      <c r="I5" s="55"/>
      <c r="J5" s="55"/>
      <c r="K5" s="55"/>
      <c r="L5" s="55"/>
      <c r="M5" s="55"/>
      <c r="N5" s="55"/>
      <c r="O5" s="55"/>
      <c r="P5" s="55"/>
      <c r="Q5" s="55"/>
      <c r="R5" s="46"/>
      <c r="S5" s="56"/>
      <c r="T5" s="57"/>
    </row>
    <row r="6" spans="1:23" ht="15.6">
      <c r="A6" s="42">
        <v>3</v>
      </c>
      <c r="B6" s="15" t="s">
        <v>60</v>
      </c>
      <c r="C6" s="15" t="s">
        <v>61</v>
      </c>
      <c r="D6" s="15" t="s">
        <v>62</v>
      </c>
      <c r="E6" s="55"/>
      <c r="F6" s="55"/>
      <c r="G6" s="55"/>
      <c r="H6" s="55"/>
      <c r="I6" s="55"/>
      <c r="J6" s="55"/>
      <c r="K6" s="55"/>
      <c r="L6" s="55"/>
      <c r="M6" s="55"/>
      <c r="N6" s="55"/>
      <c r="O6" s="55"/>
      <c r="P6" s="55"/>
      <c r="Q6" s="55"/>
      <c r="R6" s="46"/>
      <c r="S6" s="56"/>
      <c r="T6" s="57"/>
    </row>
    <row r="7" spans="1:23" ht="15.6">
      <c r="A7" s="42">
        <v>4</v>
      </c>
      <c r="B7" s="15" t="s">
        <v>63</v>
      </c>
      <c r="C7" s="15" t="s">
        <v>64</v>
      </c>
      <c r="D7" s="15" t="s">
        <v>65</v>
      </c>
      <c r="E7" s="55"/>
      <c r="F7" s="55"/>
      <c r="G7" s="55"/>
      <c r="H7" s="55"/>
      <c r="I7" s="55"/>
      <c r="J7" s="55"/>
      <c r="K7" s="55"/>
      <c r="L7" s="55"/>
      <c r="M7" s="55"/>
      <c r="N7" s="55"/>
      <c r="O7" s="55"/>
      <c r="P7" s="55"/>
      <c r="Q7" s="55"/>
      <c r="R7" s="46"/>
      <c r="S7" s="56"/>
      <c r="T7" s="57"/>
    </row>
    <row r="8" spans="1:23" ht="15.6" hidden="1">
      <c r="A8" s="42">
        <v>5</v>
      </c>
      <c r="B8" s="15" t="s">
        <v>66</v>
      </c>
      <c r="C8" s="15" t="s">
        <v>67</v>
      </c>
      <c r="D8" s="15" t="s">
        <v>68</v>
      </c>
      <c r="E8" s="44"/>
      <c r="F8" s="44"/>
      <c r="G8" s="44"/>
      <c r="H8" s="44"/>
      <c r="I8" s="44"/>
      <c r="J8" s="44"/>
      <c r="K8" s="44"/>
      <c r="L8" s="44"/>
      <c r="M8" s="44"/>
      <c r="N8" s="44"/>
      <c r="O8" s="44"/>
      <c r="P8" s="44"/>
      <c r="Q8" s="44"/>
      <c r="R8" s="46"/>
      <c r="S8" s="56"/>
      <c r="T8" s="57"/>
    </row>
    <row r="9" spans="1:23" ht="15.6">
      <c r="A9" s="42">
        <v>6</v>
      </c>
      <c r="B9" s="15" t="s">
        <v>69</v>
      </c>
      <c r="C9" s="15" t="s">
        <v>70</v>
      </c>
      <c r="D9" s="15" t="s">
        <v>71</v>
      </c>
      <c r="E9" s="55"/>
      <c r="F9" s="55"/>
      <c r="G9" s="55"/>
      <c r="H9" s="55"/>
      <c r="I9" s="55"/>
      <c r="J9" s="55"/>
      <c r="K9" s="55"/>
      <c r="L9" s="55"/>
      <c r="M9" s="55"/>
      <c r="N9" s="55"/>
      <c r="O9" s="55"/>
      <c r="P9" s="55"/>
      <c r="Q9" s="55"/>
      <c r="R9" s="46"/>
      <c r="S9" s="56"/>
      <c r="T9" s="57"/>
    </row>
    <row r="10" spans="1:23" ht="15.6">
      <c r="A10" s="42">
        <v>7</v>
      </c>
      <c r="B10" s="15" t="s">
        <v>28</v>
      </c>
      <c r="C10" s="15" t="s">
        <v>72</v>
      </c>
      <c r="D10" s="15" t="s">
        <v>73</v>
      </c>
      <c r="E10" s="55"/>
      <c r="F10" s="55"/>
      <c r="G10" s="55"/>
      <c r="H10" s="55"/>
      <c r="I10" s="55"/>
      <c r="J10" s="55"/>
      <c r="K10" s="55"/>
      <c r="L10" s="55"/>
      <c r="M10" s="55"/>
      <c r="N10" s="55"/>
      <c r="O10" s="55"/>
      <c r="P10" s="55"/>
      <c r="Q10" s="55"/>
      <c r="R10" s="46"/>
      <c r="S10" s="56"/>
      <c r="T10" s="57"/>
    </row>
    <row r="11" spans="1:23" ht="15.6">
      <c r="A11" s="42">
        <v>8</v>
      </c>
      <c r="B11" s="15" t="s">
        <v>74</v>
      </c>
      <c r="C11" s="15" t="s">
        <v>75</v>
      </c>
      <c r="D11" s="15" t="s">
        <v>76</v>
      </c>
      <c r="E11" s="55"/>
      <c r="F11" s="55"/>
      <c r="G11" s="55"/>
      <c r="H11" s="55"/>
      <c r="I11" s="55"/>
      <c r="J11" s="55"/>
      <c r="K11" s="55"/>
      <c r="L11" s="55"/>
      <c r="M11" s="55"/>
      <c r="N11" s="55"/>
      <c r="O11" s="55"/>
      <c r="P11" s="55"/>
      <c r="Q11" s="55"/>
      <c r="R11" s="46"/>
      <c r="S11" s="56"/>
      <c r="T11" s="57"/>
    </row>
    <row r="12" spans="1:23" ht="15.6" hidden="1">
      <c r="A12" s="42">
        <v>9</v>
      </c>
      <c r="B12" s="15" t="s">
        <v>77</v>
      </c>
      <c r="C12" s="15" t="s">
        <v>78</v>
      </c>
      <c r="D12" s="15" t="s">
        <v>79</v>
      </c>
      <c r="E12" s="44"/>
      <c r="F12" s="44"/>
      <c r="G12" s="44"/>
      <c r="H12" s="44"/>
      <c r="I12" s="44"/>
      <c r="J12" s="44"/>
      <c r="K12" s="44"/>
      <c r="L12" s="44"/>
      <c r="M12" s="44"/>
      <c r="N12" s="44"/>
      <c r="O12" s="44"/>
      <c r="P12" s="44"/>
      <c r="Q12" s="44"/>
      <c r="R12" s="46"/>
      <c r="S12" s="56"/>
      <c r="T12" s="57"/>
    </row>
    <row r="13" spans="1:23" ht="15.6" hidden="1">
      <c r="A13" s="42">
        <v>10</v>
      </c>
      <c r="B13" s="15" t="s">
        <v>80</v>
      </c>
      <c r="C13" s="15" t="s">
        <v>81</v>
      </c>
      <c r="D13" s="15" t="s">
        <v>82</v>
      </c>
      <c r="E13" s="44"/>
      <c r="F13" s="44"/>
      <c r="G13" s="44"/>
      <c r="H13" s="44"/>
      <c r="I13" s="44"/>
      <c r="J13" s="44"/>
      <c r="K13" s="44"/>
      <c r="L13" s="44"/>
      <c r="M13" s="44"/>
      <c r="N13" s="44"/>
      <c r="O13" s="44"/>
      <c r="P13" s="44"/>
      <c r="Q13" s="44"/>
      <c r="R13" s="46"/>
      <c r="S13" s="56"/>
      <c r="T13" s="57"/>
    </row>
    <row r="14" spans="1:23" ht="15.6">
      <c r="A14" s="42">
        <v>11</v>
      </c>
      <c r="B14" s="15" t="s">
        <v>83</v>
      </c>
      <c r="C14" s="15" t="s">
        <v>84</v>
      </c>
      <c r="D14" s="15" t="s">
        <v>85</v>
      </c>
      <c r="E14" s="55"/>
      <c r="F14" s="55"/>
      <c r="G14" s="55"/>
      <c r="H14" s="55"/>
      <c r="I14" s="55"/>
      <c r="J14" s="55"/>
      <c r="K14" s="55"/>
      <c r="L14" s="55"/>
      <c r="M14" s="55"/>
      <c r="N14" s="55"/>
      <c r="O14" s="55"/>
      <c r="P14" s="55"/>
      <c r="Q14" s="55"/>
      <c r="R14" s="46"/>
      <c r="S14" s="56"/>
      <c r="T14" s="57"/>
    </row>
    <row r="15" spans="1:23" ht="15.6">
      <c r="A15" s="42">
        <v>12</v>
      </c>
      <c r="B15" s="15" t="s">
        <v>86</v>
      </c>
      <c r="C15" s="15" t="s">
        <v>87</v>
      </c>
      <c r="D15" s="15" t="s">
        <v>88</v>
      </c>
      <c r="E15" s="55"/>
      <c r="F15" s="55"/>
      <c r="G15" s="55"/>
      <c r="H15" s="55"/>
      <c r="I15" s="55"/>
      <c r="J15" s="55"/>
      <c r="K15" s="55"/>
      <c r="L15" s="55"/>
      <c r="M15" s="55"/>
      <c r="N15" s="55"/>
      <c r="O15" s="55"/>
      <c r="P15" s="55"/>
      <c r="Q15" s="55"/>
      <c r="R15" s="46"/>
      <c r="S15" s="56"/>
      <c r="T15" s="57"/>
    </row>
    <row r="16" spans="1:23" ht="15.6" hidden="1">
      <c r="A16" s="42">
        <v>13</v>
      </c>
      <c r="B16" s="15" t="s">
        <v>89</v>
      </c>
      <c r="C16" s="15" t="s">
        <v>90</v>
      </c>
      <c r="D16" s="15" t="s">
        <v>91</v>
      </c>
      <c r="E16" s="44"/>
      <c r="F16" s="44"/>
      <c r="G16" s="44"/>
      <c r="H16" s="44"/>
      <c r="I16" s="44"/>
      <c r="J16" s="44"/>
      <c r="K16" s="44"/>
      <c r="L16" s="44"/>
      <c r="M16" s="44"/>
      <c r="N16" s="44"/>
      <c r="O16" s="44"/>
      <c r="P16" s="44"/>
      <c r="Q16" s="44"/>
      <c r="R16" s="46"/>
      <c r="S16" s="56"/>
      <c r="T16" s="57"/>
    </row>
    <row r="17" spans="1:20" ht="15.6">
      <c r="A17" s="42">
        <v>14</v>
      </c>
      <c r="B17" s="15" t="s">
        <v>92</v>
      </c>
      <c r="C17" s="15" t="s">
        <v>93</v>
      </c>
      <c r="D17" s="15" t="s">
        <v>94</v>
      </c>
      <c r="E17" s="55"/>
      <c r="F17" s="55"/>
      <c r="G17" s="55"/>
      <c r="H17" s="55"/>
      <c r="I17" s="55"/>
      <c r="J17" s="55"/>
      <c r="K17" s="55"/>
      <c r="L17" s="55"/>
      <c r="M17" s="55"/>
      <c r="N17" s="55"/>
      <c r="O17" s="55"/>
      <c r="P17" s="55"/>
      <c r="Q17" s="55"/>
      <c r="R17" s="46"/>
      <c r="S17" s="56"/>
      <c r="T17" s="57"/>
    </row>
    <row r="18" spans="1:20" ht="15.6" hidden="1">
      <c r="A18" s="42">
        <v>15</v>
      </c>
      <c r="B18" s="15" t="s">
        <v>95</v>
      </c>
      <c r="C18" s="15" t="s">
        <v>96</v>
      </c>
      <c r="D18" s="15" t="s">
        <v>97</v>
      </c>
      <c r="E18" s="59"/>
      <c r="F18" s="59"/>
      <c r="G18" s="59"/>
      <c r="H18" s="59"/>
      <c r="I18" s="59"/>
      <c r="J18" s="59"/>
      <c r="K18" s="59"/>
      <c r="L18" s="59"/>
      <c r="M18" s="59"/>
      <c r="N18" s="59"/>
      <c r="O18" s="59"/>
      <c r="P18" s="59"/>
      <c r="Q18" s="59"/>
      <c r="R18" s="46"/>
      <c r="S18" s="56"/>
      <c r="T18" s="57"/>
    </row>
    <row r="19" spans="1:20" ht="15.6">
      <c r="A19" s="42">
        <v>16</v>
      </c>
      <c r="B19" s="15" t="s">
        <v>98</v>
      </c>
      <c r="C19" s="15" t="s">
        <v>99</v>
      </c>
      <c r="D19" s="15" t="s">
        <v>100</v>
      </c>
      <c r="E19" s="60"/>
      <c r="F19" s="60"/>
      <c r="G19" s="60"/>
      <c r="H19" s="60"/>
      <c r="I19" s="60"/>
      <c r="J19" s="60"/>
      <c r="K19" s="60"/>
      <c r="L19" s="60"/>
      <c r="M19" s="60"/>
      <c r="N19" s="60"/>
      <c r="O19" s="60"/>
      <c r="P19" s="60"/>
      <c r="Q19" s="60"/>
      <c r="R19" s="46"/>
      <c r="S19" s="56"/>
      <c r="T19" s="57"/>
    </row>
    <row r="20" spans="1:20" ht="15.6" hidden="1">
      <c r="A20" s="42">
        <v>17</v>
      </c>
      <c r="B20" s="15" t="s">
        <v>101</v>
      </c>
      <c r="C20" s="15" t="s">
        <v>102</v>
      </c>
      <c r="D20" s="15" t="s">
        <v>103</v>
      </c>
      <c r="E20" s="59"/>
      <c r="F20" s="59"/>
      <c r="G20" s="59"/>
      <c r="H20" s="59"/>
      <c r="I20" s="59"/>
      <c r="J20" s="59"/>
      <c r="K20" s="59"/>
      <c r="L20" s="59"/>
      <c r="M20" s="59"/>
      <c r="N20" s="59"/>
      <c r="O20" s="59"/>
      <c r="P20" s="59"/>
      <c r="Q20" s="59"/>
      <c r="R20" s="46"/>
      <c r="S20" s="56"/>
      <c r="T20" s="57"/>
    </row>
    <row r="21" spans="1:20" ht="15.6" hidden="1">
      <c r="A21" s="42">
        <v>18</v>
      </c>
      <c r="B21" s="15" t="s">
        <v>104</v>
      </c>
      <c r="C21" s="15" t="s">
        <v>105</v>
      </c>
      <c r="D21" s="15" t="s">
        <v>106</v>
      </c>
      <c r="E21" s="44"/>
      <c r="F21" s="44"/>
      <c r="G21" s="44"/>
      <c r="H21" s="44"/>
      <c r="I21" s="44"/>
      <c r="J21" s="44"/>
      <c r="K21" s="44"/>
      <c r="L21" s="44"/>
      <c r="M21" s="44"/>
      <c r="N21" s="44"/>
      <c r="O21" s="44"/>
      <c r="P21" s="44"/>
      <c r="Q21" s="44"/>
      <c r="R21" s="46"/>
      <c r="S21" s="56"/>
      <c r="T21" s="57"/>
    </row>
    <row r="22" spans="1:20" ht="15.6">
      <c r="A22" s="42">
        <v>19</v>
      </c>
      <c r="B22" s="15" t="s">
        <v>107</v>
      </c>
      <c r="C22" s="15" t="s">
        <v>108</v>
      </c>
      <c r="D22" s="15" t="s">
        <v>109</v>
      </c>
      <c r="E22" s="55"/>
      <c r="F22" s="55"/>
      <c r="G22" s="55"/>
      <c r="H22" s="55"/>
      <c r="I22" s="55"/>
      <c r="J22" s="55"/>
      <c r="K22" s="55"/>
      <c r="L22" s="55"/>
      <c r="M22" s="55"/>
      <c r="N22" s="55"/>
      <c r="O22" s="55"/>
      <c r="P22" s="55"/>
      <c r="Q22" s="55"/>
      <c r="R22" s="46"/>
      <c r="S22" s="56"/>
      <c r="T22" s="57"/>
    </row>
    <row r="23" spans="1:20" ht="15.6">
      <c r="A23" s="42">
        <v>20</v>
      </c>
      <c r="B23" s="15" t="s">
        <v>110</v>
      </c>
      <c r="C23" s="15" t="s">
        <v>111</v>
      </c>
      <c r="D23" s="15" t="s">
        <v>112</v>
      </c>
      <c r="E23" s="55"/>
      <c r="F23" s="55"/>
      <c r="G23" s="55"/>
      <c r="H23" s="55"/>
      <c r="I23" s="55"/>
      <c r="J23" s="55"/>
      <c r="K23" s="55"/>
      <c r="L23" s="55"/>
      <c r="M23" s="55"/>
      <c r="N23" s="55"/>
      <c r="O23" s="55"/>
      <c r="P23" s="55"/>
      <c r="Q23" s="55"/>
      <c r="R23" s="46"/>
      <c r="S23" s="56"/>
      <c r="T23" s="57"/>
    </row>
    <row r="24" spans="1:20" ht="15.6" hidden="1">
      <c r="A24" s="42">
        <v>21</v>
      </c>
      <c r="B24" s="15" t="s">
        <v>113</v>
      </c>
      <c r="C24" s="15" t="s">
        <v>114</v>
      </c>
      <c r="D24" s="15" t="s">
        <v>103</v>
      </c>
      <c r="E24" s="44"/>
      <c r="F24" s="44"/>
      <c r="G24" s="44"/>
      <c r="H24" s="44"/>
      <c r="I24" s="44"/>
      <c r="J24" s="44"/>
      <c r="K24" s="44"/>
      <c r="L24" s="44"/>
      <c r="M24" s="44"/>
      <c r="N24" s="44"/>
      <c r="O24" s="44"/>
      <c r="P24" s="44"/>
      <c r="Q24" s="44"/>
      <c r="R24" s="46"/>
      <c r="S24" s="56"/>
      <c r="T24" s="57"/>
    </row>
    <row r="25" spans="1:20" ht="15.6" hidden="1">
      <c r="A25" s="42">
        <v>22</v>
      </c>
      <c r="B25" s="15" t="s">
        <v>115</v>
      </c>
      <c r="C25" s="15" t="s">
        <v>116</v>
      </c>
      <c r="D25" s="15" t="s">
        <v>117</v>
      </c>
      <c r="E25" s="59"/>
      <c r="F25" s="59"/>
      <c r="G25" s="59"/>
      <c r="H25" s="59"/>
      <c r="I25" s="59"/>
      <c r="J25" s="59"/>
      <c r="K25" s="59"/>
      <c r="L25" s="59"/>
      <c r="M25" s="59"/>
      <c r="N25" s="59"/>
      <c r="O25" s="59"/>
      <c r="P25" s="59"/>
      <c r="Q25" s="59"/>
      <c r="R25" s="46"/>
      <c r="S25" s="56"/>
      <c r="T25" s="57"/>
    </row>
    <row r="26" spans="1:20" ht="15.6" hidden="1">
      <c r="A26" s="42">
        <v>23</v>
      </c>
      <c r="B26" s="15" t="s">
        <v>118</v>
      </c>
      <c r="C26" s="15" t="s">
        <v>119</v>
      </c>
      <c r="D26" s="15" t="s">
        <v>120</v>
      </c>
      <c r="E26" s="44"/>
      <c r="F26" s="44"/>
      <c r="G26" s="44"/>
      <c r="H26" s="44"/>
      <c r="I26" s="44"/>
      <c r="J26" s="44"/>
      <c r="K26" s="44"/>
      <c r="L26" s="44"/>
      <c r="M26" s="44"/>
      <c r="N26" s="44"/>
      <c r="O26" s="44"/>
      <c r="P26" s="44"/>
      <c r="Q26" s="44"/>
      <c r="R26" s="46"/>
      <c r="S26" s="56"/>
      <c r="T26" s="57"/>
    </row>
    <row r="27" spans="1:20" ht="15.6">
      <c r="A27" s="14"/>
      <c r="B27" s="15"/>
      <c r="C27" s="15"/>
      <c r="D27" s="15"/>
    </row>
  </sheetData>
  <mergeCells count="7">
    <mergeCell ref="S1:S2"/>
    <mergeCell ref="T1:T2"/>
    <mergeCell ref="E1:I1"/>
    <mergeCell ref="J1:L1"/>
    <mergeCell ref="M1:O1"/>
    <mergeCell ref="P1:Q1"/>
    <mergeCell ref="R1:R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D26"/>
  <sheetViews>
    <sheetView workbookViewId="0"/>
  </sheetViews>
  <sheetFormatPr baseColWidth="10" defaultColWidth="14.44140625" defaultRowHeight="15.75" customHeight="1"/>
  <cols>
    <col min="1" max="1" width="8.88671875" customWidth="1"/>
    <col min="3" max="3" width="25" hidden="1" customWidth="1"/>
    <col min="4" max="4" width="24.5546875" hidden="1" customWidth="1"/>
    <col min="5" max="5" width="20.109375" customWidth="1"/>
    <col min="19" max="19" width="14.44140625" hidden="1"/>
    <col min="30" max="30" width="14.44140625" hidden="1"/>
  </cols>
  <sheetData>
    <row r="1" spans="1:30">
      <c r="A1" s="61"/>
      <c r="B1" s="61"/>
      <c r="C1" s="61"/>
      <c r="D1" s="61"/>
      <c r="E1" s="331" t="s">
        <v>164</v>
      </c>
      <c r="F1" s="332"/>
      <c r="G1" s="332"/>
      <c r="H1" s="332"/>
      <c r="I1" s="332"/>
      <c r="J1" s="333"/>
      <c r="K1" s="334" t="s">
        <v>165</v>
      </c>
      <c r="L1" s="332"/>
      <c r="M1" s="332"/>
      <c r="N1" s="333"/>
      <c r="O1" s="335" t="s">
        <v>166</v>
      </c>
      <c r="P1" s="333"/>
      <c r="Q1" s="336" t="s">
        <v>167</v>
      </c>
      <c r="R1" s="332"/>
      <c r="S1" s="332"/>
      <c r="T1" s="333"/>
      <c r="U1" s="337" t="s">
        <v>168</v>
      </c>
      <c r="V1" s="332"/>
      <c r="W1" s="333"/>
      <c r="X1" s="338" t="s">
        <v>169</v>
      </c>
      <c r="Y1" s="332"/>
      <c r="Z1" s="333"/>
      <c r="AA1" s="62"/>
      <c r="AB1" s="62"/>
      <c r="AC1" s="62"/>
      <c r="AD1" s="63"/>
    </row>
    <row r="2" spans="1:30" ht="15.75" customHeight="1">
      <c r="A2" s="61"/>
      <c r="B2" s="61"/>
      <c r="C2" s="61"/>
      <c r="D2" s="61"/>
      <c r="E2" s="64" t="s">
        <v>170</v>
      </c>
      <c r="F2" s="64" t="s">
        <v>171</v>
      </c>
      <c r="G2" s="65" t="s">
        <v>172</v>
      </c>
      <c r="H2" s="65" t="s">
        <v>173</v>
      </c>
      <c r="I2" s="66" t="s">
        <v>174</v>
      </c>
      <c r="J2" s="64" t="s">
        <v>175</v>
      </c>
      <c r="K2" s="67" t="s">
        <v>176</v>
      </c>
      <c r="L2" s="67" t="s">
        <v>177</v>
      </c>
      <c r="M2" s="67" t="s">
        <v>178</v>
      </c>
      <c r="N2" s="67" t="s">
        <v>179</v>
      </c>
      <c r="O2" s="68" t="s">
        <v>180</v>
      </c>
      <c r="P2" s="68" t="s">
        <v>181</v>
      </c>
      <c r="Q2" s="69" t="s">
        <v>182</v>
      </c>
      <c r="R2" s="69" t="s">
        <v>183</v>
      </c>
      <c r="S2" s="69" t="s">
        <v>184</v>
      </c>
      <c r="T2" s="69" t="s">
        <v>185</v>
      </c>
      <c r="U2" s="70" t="s">
        <v>186</v>
      </c>
      <c r="V2" s="71" t="s">
        <v>187</v>
      </c>
      <c r="W2" s="71" t="s">
        <v>188</v>
      </c>
      <c r="X2" s="72" t="s">
        <v>189</v>
      </c>
      <c r="Y2" s="72" t="s">
        <v>190</v>
      </c>
      <c r="Z2" s="73" t="s">
        <v>191</v>
      </c>
      <c r="AA2" s="74" t="s">
        <v>192</v>
      </c>
      <c r="AB2" s="75" t="s">
        <v>193</v>
      </c>
      <c r="AC2" s="76" t="s">
        <v>194</v>
      </c>
      <c r="AD2" s="77" t="s">
        <v>143</v>
      </c>
    </row>
    <row r="3" spans="1:30" ht="15.75" customHeight="1">
      <c r="A3" s="78" t="s">
        <v>46</v>
      </c>
      <c r="B3" s="78" t="s">
        <v>47</v>
      </c>
      <c r="C3" s="78" t="s">
        <v>48</v>
      </c>
      <c r="D3" s="78" t="s">
        <v>49</v>
      </c>
      <c r="E3" s="79">
        <v>0.02</v>
      </c>
      <c r="F3" s="79">
        <v>0.03</v>
      </c>
      <c r="G3" s="79">
        <v>0.03</v>
      </c>
      <c r="H3" s="79">
        <v>0.02</v>
      </c>
      <c r="I3" s="79">
        <v>0.02</v>
      </c>
      <c r="J3" s="79">
        <v>0.03</v>
      </c>
      <c r="K3" s="79">
        <v>7.0000000000000007E-2</v>
      </c>
      <c r="L3" s="79">
        <v>0.06</v>
      </c>
      <c r="M3" s="79">
        <v>0.04</v>
      </c>
      <c r="N3" s="79">
        <v>0.03</v>
      </c>
      <c r="O3" s="79">
        <v>0.03</v>
      </c>
      <c r="P3" s="79">
        <v>0.02</v>
      </c>
      <c r="Q3" s="79">
        <v>0.03</v>
      </c>
      <c r="R3" s="79">
        <v>7.0000000000000007E-2</v>
      </c>
      <c r="S3" s="79">
        <v>0.02</v>
      </c>
      <c r="T3" s="79">
        <v>0.03</v>
      </c>
      <c r="U3" s="79">
        <v>0.2</v>
      </c>
      <c r="V3" s="79">
        <v>0.05</v>
      </c>
      <c r="W3" s="79">
        <v>0.1</v>
      </c>
      <c r="X3" s="79">
        <v>0.05</v>
      </c>
      <c r="Y3" s="79">
        <v>0.01</v>
      </c>
      <c r="Z3" s="79">
        <v>0.04</v>
      </c>
      <c r="AA3" s="79">
        <v>0.1</v>
      </c>
      <c r="AB3" s="79">
        <v>0.1</v>
      </c>
      <c r="AC3" s="79"/>
      <c r="AD3" s="80">
        <f>SUM(E3:AB3)</f>
        <v>1.2000000000000002</v>
      </c>
    </row>
    <row r="4" spans="1:30">
      <c r="A4" s="42">
        <v>1</v>
      </c>
      <c r="B4" s="43" t="s">
        <v>54</v>
      </c>
      <c r="C4" s="43" t="s">
        <v>55</v>
      </c>
      <c r="D4" s="43" t="s">
        <v>56</v>
      </c>
      <c r="E4" s="81">
        <v>5</v>
      </c>
      <c r="F4" s="81">
        <v>5</v>
      </c>
      <c r="G4" s="81">
        <v>2.5</v>
      </c>
      <c r="H4" s="81">
        <v>5</v>
      </c>
      <c r="I4" s="81">
        <v>5</v>
      </c>
      <c r="J4" s="81">
        <v>4.5</v>
      </c>
      <c r="K4" s="81">
        <v>5</v>
      </c>
      <c r="L4" s="81">
        <v>5</v>
      </c>
      <c r="M4" s="81">
        <v>5</v>
      </c>
      <c r="N4" s="81">
        <v>0</v>
      </c>
      <c r="O4" s="82">
        <v>5</v>
      </c>
      <c r="P4" s="81">
        <v>0</v>
      </c>
      <c r="Q4" s="81">
        <v>5</v>
      </c>
      <c r="R4" s="81">
        <v>5</v>
      </c>
      <c r="S4" s="82">
        <v>5</v>
      </c>
      <c r="T4" s="82">
        <v>5</v>
      </c>
      <c r="U4" s="82">
        <v>5</v>
      </c>
      <c r="V4" s="81">
        <v>2.5</v>
      </c>
      <c r="W4" s="81">
        <v>5</v>
      </c>
      <c r="X4" s="81">
        <v>5</v>
      </c>
      <c r="Y4" s="81">
        <v>5</v>
      </c>
      <c r="Z4" s="81">
        <v>5</v>
      </c>
      <c r="AA4" s="81">
        <v>5</v>
      </c>
      <c r="AB4" s="81">
        <v>0</v>
      </c>
      <c r="AC4" s="83">
        <v>0.95</v>
      </c>
      <c r="AD4" s="84">
        <f t="shared" ref="AD4:AD26" si="0">(0.1*SUM(AA4:AB4,W4)+0.02*SUM(S4,P4,E4,H4,I4)+0.03*SUM(T4,Q4,N4:O4,J4,G4,F4)+0.04*(M4+Z4)+0.01*Y4+0.05*(V4+X4)+0.2*U4+0.07*(R4+K4)+0.06*L4)*AC4</f>
        <v>4.7832499999999998</v>
      </c>
    </row>
    <row r="5" spans="1:30">
      <c r="A5" s="42">
        <v>2</v>
      </c>
      <c r="B5" s="43" t="s">
        <v>57</v>
      </c>
      <c r="C5" s="43" t="s">
        <v>58</v>
      </c>
      <c r="D5" s="43" t="s">
        <v>59</v>
      </c>
      <c r="E5" s="81">
        <v>5</v>
      </c>
      <c r="F5" s="81">
        <v>5</v>
      </c>
      <c r="G5" s="81">
        <v>5</v>
      </c>
      <c r="H5" s="81">
        <v>2.5</v>
      </c>
      <c r="I5" s="81">
        <v>3</v>
      </c>
      <c r="J5" s="81">
        <v>3</v>
      </c>
      <c r="K5" s="81">
        <v>5</v>
      </c>
      <c r="L5" s="81">
        <v>5</v>
      </c>
      <c r="M5" s="81">
        <v>5</v>
      </c>
      <c r="N5" s="81">
        <v>5</v>
      </c>
      <c r="O5" s="81">
        <v>5</v>
      </c>
      <c r="P5" s="81">
        <v>5</v>
      </c>
      <c r="Q5" s="81">
        <v>5</v>
      </c>
      <c r="R5" s="81">
        <v>5</v>
      </c>
      <c r="S5" s="81">
        <v>5</v>
      </c>
      <c r="T5" s="81">
        <v>5</v>
      </c>
      <c r="U5" s="81">
        <v>5</v>
      </c>
      <c r="V5" s="81">
        <v>5</v>
      </c>
      <c r="W5" s="81">
        <v>5</v>
      </c>
      <c r="X5" s="81">
        <v>5</v>
      </c>
      <c r="Y5" s="81">
        <v>5</v>
      </c>
      <c r="Z5" s="81">
        <v>5</v>
      </c>
      <c r="AA5" s="81">
        <v>0</v>
      </c>
      <c r="AB5" s="81">
        <v>5</v>
      </c>
      <c r="AC5" s="83">
        <v>1</v>
      </c>
      <c r="AD5" s="84">
        <f t="shared" si="0"/>
        <v>5.35</v>
      </c>
    </row>
    <row r="6" spans="1:30">
      <c r="A6" s="42">
        <v>3</v>
      </c>
      <c r="B6" s="43" t="s">
        <v>60</v>
      </c>
      <c r="C6" s="43" t="s">
        <v>61</v>
      </c>
      <c r="D6" s="43" t="s">
        <v>62</v>
      </c>
      <c r="E6" s="85">
        <v>5</v>
      </c>
      <c r="F6" s="85">
        <v>5</v>
      </c>
      <c r="G6" s="85">
        <v>5</v>
      </c>
      <c r="H6" s="85">
        <v>4.5</v>
      </c>
      <c r="I6" s="85">
        <v>0</v>
      </c>
      <c r="J6" s="85">
        <v>5</v>
      </c>
      <c r="K6" s="85">
        <v>4</v>
      </c>
      <c r="L6" s="85">
        <v>4</v>
      </c>
      <c r="M6" s="85">
        <v>3.5</v>
      </c>
      <c r="N6" s="85">
        <v>0</v>
      </c>
      <c r="O6" s="85">
        <v>5</v>
      </c>
      <c r="P6" s="85">
        <v>0</v>
      </c>
      <c r="Q6" s="85">
        <v>5</v>
      </c>
      <c r="R6" s="85">
        <v>5</v>
      </c>
      <c r="S6" s="85">
        <v>5</v>
      </c>
      <c r="T6" s="85">
        <v>5</v>
      </c>
      <c r="U6" s="85">
        <v>5</v>
      </c>
      <c r="V6" s="85">
        <v>2.5</v>
      </c>
      <c r="W6" s="85">
        <v>5</v>
      </c>
      <c r="X6" s="85">
        <v>5</v>
      </c>
      <c r="Y6" s="85">
        <v>5</v>
      </c>
      <c r="Z6" s="85">
        <v>5</v>
      </c>
      <c r="AA6" s="85">
        <v>5</v>
      </c>
      <c r="AB6" s="85">
        <v>0</v>
      </c>
      <c r="AC6" s="83">
        <v>0.95</v>
      </c>
      <c r="AD6" s="84">
        <f t="shared" si="0"/>
        <v>4.5837500000000002</v>
      </c>
    </row>
    <row r="7" spans="1:30">
      <c r="A7" s="42">
        <v>4</v>
      </c>
      <c r="B7" s="43" t="s">
        <v>63</v>
      </c>
      <c r="C7" s="43" t="s">
        <v>64</v>
      </c>
      <c r="D7" s="43" t="s">
        <v>65</v>
      </c>
      <c r="E7" s="81">
        <v>5</v>
      </c>
      <c r="F7" s="81">
        <v>5</v>
      </c>
      <c r="G7" s="81">
        <v>5</v>
      </c>
      <c r="H7" s="81">
        <v>5</v>
      </c>
      <c r="I7" s="81">
        <v>5</v>
      </c>
      <c r="J7" s="81">
        <v>4.5</v>
      </c>
      <c r="K7" s="81">
        <v>5</v>
      </c>
      <c r="L7" s="81">
        <v>5</v>
      </c>
      <c r="M7" s="81">
        <v>5</v>
      </c>
      <c r="N7" s="81">
        <v>5</v>
      </c>
      <c r="O7" s="81">
        <v>5</v>
      </c>
      <c r="P7" s="81">
        <v>5</v>
      </c>
      <c r="Q7" s="81">
        <v>5</v>
      </c>
      <c r="R7" s="81">
        <v>5</v>
      </c>
      <c r="S7" s="81">
        <v>5</v>
      </c>
      <c r="T7" s="81">
        <v>5</v>
      </c>
      <c r="U7" s="81">
        <v>5</v>
      </c>
      <c r="V7" s="81">
        <v>5</v>
      </c>
      <c r="W7" s="81">
        <v>5</v>
      </c>
      <c r="X7" s="81">
        <v>5</v>
      </c>
      <c r="Y7" s="81">
        <v>5</v>
      </c>
      <c r="Z7" s="81">
        <v>5</v>
      </c>
      <c r="AA7" s="81">
        <v>5</v>
      </c>
      <c r="AB7" s="81">
        <v>5</v>
      </c>
      <c r="AC7" s="83">
        <v>1</v>
      </c>
      <c r="AD7" s="84">
        <f t="shared" si="0"/>
        <v>5.9849999999999994</v>
      </c>
    </row>
    <row r="8" spans="1:30">
      <c r="A8" s="42">
        <v>5</v>
      </c>
      <c r="B8" s="43" t="s">
        <v>66</v>
      </c>
      <c r="C8" s="43" t="s">
        <v>67</v>
      </c>
      <c r="D8" s="43" t="s">
        <v>68</v>
      </c>
      <c r="E8" s="81">
        <v>5</v>
      </c>
      <c r="F8" s="81">
        <v>5</v>
      </c>
      <c r="G8" s="81">
        <v>5</v>
      </c>
      <c r="H8" s="81">
        <v>2.5</v>
      </c>
      <c r="I8" s="81">
        <v>3</v>
      </c>
      <c r="J8" s="81">
        <v>3</v>
      </c>
      <c r="K8" s="81">
        <v>5</v>
      </c>
      <c r="L8" s="81">
        <v>5</v>
      </c>
      <c r="M8" s="81">
        <v>5</v>
      </c>
      <c r="N8" s="81">
        <v>5</v>
      </c>
      <c r="O8" s="81">
        <v>5</v>
      </c>
      <c r="P8" s="81">
        <v>5</v>
      </c>
      <c r="Q8" s="81">
        <v>5</v>
      </c>
      <c r="R8" s="81">
        <v>5</v>
      </c>
      <c r="S8" s="81">
        <v>5</v>
      </c>
      <c r="T8" s="81">
        <v>5</v>
      </c>
      <c r="U8" s="81">
        <v>5</v>
      </c>
      <c r="V8" s="81">
        <v>5</v>
      </c>
      <c r="W8" s="81">
        <v>5</v>
      </c>
      <c r="X8" s="81">
        <v>5</v>
      </c>
      <c r="Y8" s="81">
        <v>5</v>
      </c>
      <c r="Z8" s="81">
        <v>5</v>
      </c>
      <c r="AA8" s="81">
        <v>0</v>
      </c>
      <c r="AB8" s="81">
        <v>5</v>
      </c>
      <c r="AC8" s="83">
        <v>1</v>
      </c>
      <c r="AD8" s="84">
        <f t="shared" si="0"/>
        <v>5.35</v>
      </c>
    </row>
    <row r="9" spans="1:30">
      <c r="A9" s="42">
        <v>6</v>
      </c>
      <c r="B9" s="43" t="s">
        <v>69</v>
      </c>
      <c r="C9" s="43" t="s">
        <v>70</v>
      </c>
      <c r="D9" s="43" t="s">
        <v>71</v>
      </c>
      <c r="E9" s="81">
        <v>5</v>
      </c>
      <c r="F9" s="81">
        <v>5</v>
      </c>
      <c r="G9" s="81">
        <v>5</v>
      </c>
      <c r="H9" s="81">
        <v>5</v>
      </c>
      <c r="I9" s="81">
        <v>5</v>
      </c>
      <c r="J9" s="81">
        <v>4.5</v>
      </c>
      <c r="K9" s="81">
        <v>5</v>
      </c>
      <c r="L9" s="81">
        <v>5</v>
      </c>
      <c r="M9" s="81">
        <v>5</v>
      </c>
      <c r="N9" s="81">
        <v>0</v>
      </c>
      <c r="O9" s="81">
        <v>5</v>
      </c>
      <c r="P9" s="81">
        <v>0</v>
      </c>
      <c r="Q9" s="86">
        <v>5</v>
      </c>
      <c r="R9" s="81">
        <v>5</v>
      </c>
      <c r="S9" s="81">
        <v>5</v>
      </c>
      <c r="T9" s="81">
        <v>5</v>
      </c>
      <c r="U9" s="81">
        <v>4.5</v>
      </c>
      <c r="V9" s="81">
        <v>2.5</v>
      </c>
      <c r="W9" s="81">
        <v>5</v>
      </c>
      <c r="X9" s="81">
        <v>5</v>
      </c>
      <c r="Y9" s="81">
        <v>5</v>
      </c>
      <c r="Z9" s="81">
        <v>5</v>
      </c>
      <c r="AA9" s="81">
        <v>0</v>
      </c>
      <c r="AB9" s="81">
        <v>0</v>
      </c>
      <c r="AC9" s="83">
        <v>1</v>
      </c>
      <c r="AD9" s="84">
        <f t="shared" si="0"/>
        <v>4.51</v>
      </c>
    </row>
    <row r="10" spans="1:30">
      <c r="A10" s="42">
        <v>7</v>
      </c>
      <c r="B10" s="43" t="s">
        <v>28</v>
      </c>
      <c r="C10" s="43" t="s">
        <v>72</v>
      </c>
      <c r="D10" s="43" t="s">
        <v>73</v>
      </c>
      <c r="E10" s="81">
        <v>5</v>
      </c>
      <c r="F10" s="81">
        <v>5</v>
      </c>
      <c r="G10" s="81">
        <v>2.5</v>
      </c>
      <c r="H10" s="81">
        <v>5</v>
      </c>
      <c r="I10" s="81">
        <v>5</v>
      </c>
      <c r="J10" s="81">
        <v>4.5</v>
      </c>
      <c r="K10" s="81">
        <v>5</v>
      </c>
      <c r="L10" s="81">
        <v>5</v>
      </c>
      <c r="M10" s="81">
        <v>5</v>
      </c>
      <c r="N10" s="81">
        <v>0</v>
      </c>
      <c r="O10" s="82">
        <v>5</v>
      </c>
      <c r="P10" s="81">
        <v>0</v>
      </c>
      <c r="Q10" s="81">
        <v>5</v>
      </c>
      <c r="R10" s="81">
        <v>5</v>
      </c>
      <c r="S10" s="82">
        <v>5</v>
      </c>
      <c r="T10" s="82">
        <v>5</v>
      </c>
      <c r="U10" s="82">
        <v>5</v>
      </c>
      <c r="V10" s="81">
        <v>2.5</v>
      </c>
      <c r="W10" s="81">
        <v>5</v>
      </c>
      <c r="X10" s="81">
        <v>5</v>
      </c>
      <c r="Y10" s="81">
        <v>5</v>
      </c>
      <c r="Z10" s="81">
        <v>5</v>
      </c>
      <c r="AA10" s="81">
        <v>5</v>
      </c>
      <c r="AB10" s="81">
        <v>0</v>
      </c>
      <c r="AC10" s="83">
        <v>0.98</v>
      </c>
      <c r="AD10" s="84">
        <f t="shared" si="0"/>
        <v>4.9343000000000004</v>
      </c>
    </row>
    <row r="11" spans="1:30">
      <c r="A11" s="42">
        <v>8</v>
      </c>
      <c r="B11" s="43" t="s">
        <v>74</v>
      </c>
      <c r="C11" s="43" t="s">
        <v>75</v>
      </c>
      <c r="D11" s="43" t="s">
        <v>76</v>
      </c>
      <c r="E11" s="81">
        <v>5</v>
      </c>
      <c r="F11" s="81">
        <v>5</v>
      </c>
      <c r="G11" s="81">
        <v>5</v>
      </c>
      <c r="H11" s="81">
        <v>5</v>
      </c>
      <c r="I11" s="81">
        <v>5</v>
      </c>
      <c r="J11" s="81">
        <v>4.5</v>
      </c>
      <c r="K11" s="81">
        <v>5</v>
      </c>
      <c r="L11" s="81">
        <v>5</v>
      </c>
      <c r="M11" s="81">
        <v>5</v>
      </c>
      <c r="N11" s="81">
        <v>0</v>
      </c>
      <c r="O11" s="81">
        <v>5</v>
      </c>
      <c r="P11" s="81">
        <v>0</v>
      </c>
      <c r="Q11" s="86">
        <v>5</v>
      </c>
      <c r="R11" s="81">
        <v>5</v>
      </c>
      <c r="S11" s="81">
        <v>5</v>
      </c>
      <c r="T11" s="81">
        <v>5</v>
      </c>
      <c r="U11" s="81">
        <v>4.5</v>
      </c>
      <c r="V11" s="81">
        <v>2.5</v>
      </c>
      <c r="W11" s="81">
        <v>5</v>
      </c>
      <c r="X11" s="81">
        <v>5</v>
      </c>
      <c r="Y11" s="81">
        <v>5</v>
      </c>
      <c r="Z11" s="81">
        <v>5</v>
      </c>
      <c r="AA11" s="81">
        <v>0</v>
      </c>
      <c r="AB11" s="81">
        <v>0</v>
      </c>
      <c r="AC11" s="83">
        <v>1</v>
      </c>
      <c r="AD11" s="84">
        <f t="shared" si="0"/>
        <v>4.51</v>
      </c>
    </row>
    <row r="12" spans="1:30">
      <c r="A12" s="42">
        <v>9</v>
      </c>
      <c r="B12" s="43" t="s">
        <v>77</v>
      </c>
      <c r="C12" s="43" t="s">
        <v>78</v>
      </c>
      <c r="D12" s="43" t="s">
        <v>79</v>
      </c>
      <c r="E12" s="81">
        <v>5</v>
      </c>
      <c r="F12" s="81">
        <v>5</v>
      </c>
      <c r="G12" s="81">
        <v>2.5</v>
      </c>
      <c r="H12" s="81">
        <v>5</v>
      </c>
      <c r="I12" s="81">
        <v>5</v>
      </c>
      <c r="J12" s="81">
        <v>4.5</v>
      </c>
      <c r="K12" s="81">
        <v>5</v>
      </c>
      <c r="L12" s="81">
        <v>5</v>
      </c>
      <c r="M12" s="81">
        <v>5</v>
      </c>
      <c r="N12" s="81">
        <v>0</v>
      </c>
      <c r="O12" s="82">
        <v>5</v>
      </c>
      <c r="P12" s="81">
        <v>0</v>
      </c>
      <c r="Q12" s="81">
        <v>5</v>
      </c>
      <c r="R12" s="81">
        <v>5</v>
      </c>
      <c r="S12" s="82">
        <v>5</v>
      </c>
      <c r="T12" s="82">
        <v>5</v>
      </c>
      <c r="U12" s="82">
        <v>5</v>
      </c>
      <c r="V12" s="81">
        <v>2.5</v>
      </c>
      <c r="W12" s="81">
        <v>5</v>
      </c>
      <c r="X12" s="81">
        <v>5</v>
      </c>
      <c r="Y12" s="81">
        <v>5</v>
      </c>
      <c r="Z12" s="81">
        <v>5</v>
      </c>
      <c r="AA12" s="81">
        <v>5</v>
      </c>
      <c r="AB12" s="81">
        <v>0</v>
      </c>
      <c r="AC12" s="83">
        <v>1</v>
      </c>
      <c r="AD12" s="84">
        <f t="shared" si="0"/>
        <v>5.0350000000000001</v>
      </c>
    </row>
    <row r="13" spans="1:30">
      <c r="A13" s="42">
        <v>10</v>
      </c>
      <c r="B13" s="43" t="s">
        <v>80</v>
      </c>
      <c r="C13" s="43" t="s">
        <v>81</v>
      </c>
      <c r="D13" s="43" t="s">
        <v>82</v>
      </c>
      <c r="E13" s="81">
        <v>5</v>
      </c>
      <c r="F13" s="81">
        <v>5</v>
      </c>
      <c r="G13" s="81">
        <v>5</v>
      </c>
      <c r="H13" s="81">
        <v>5</v>
      </c>
      <c r="I13" s="81">
        <v>5</v>
      </c>
      <c r="J13" s="81">
        <v>4.5</v>
      </c>
      <c r="K13" s="81">
        <v>5</v>
      </c>
      <c r="L13" s="81">
        <v>5</v>
      </c>
      <c r="M13" s="81">
        <v>5</v>
      </c>
      <c r="N13" s="81">
        <v>5</v>
      </c>
      <c r="O13" s="81">
        <v>5</v>
      </c>
      <c r="P13" s="81">
        <v>5</v>
      </c>
      <c r="Q13" s="81">
        <v>5</v>
      </c>
      <c r="R13" s="81">
        <v>5</v>
      </c>
      <c r="S13" s="81">
        <v>5</v>
      </c>
      <c r="T13" s="81">
        <v>5</v>
      </c>
      <c r="U13" s="81">
        <v>5</v>
      </c>
      <c r="V13" s="81">
        <v>5</v>
      </c>
      <c r="W13" s="81">
        <v>5</v>
      </c>
      <c r="X13" s="81">
        <v>5</v>
      </c>
      <c r="Y13" s="81">
        <v>5</v>
      </c>
      <c r="Z13" s="81">
        <v>5</v>
      </c>
      <c r="AA13" s="81">
        <v>5</v>
      </c>
      <c r="AB13" s="81">
        <v>5</v>
      </c>
      <c r="AC13" s="83">
        <v>1</v>
      </c>
      <c r="AD13" s="84">
        <f t="shared" si="0"/>
        <v>5.9849999999999994</v>
      </c>
    </row>
    <row r="14" spans="1:30">
      <c r="A14" s="42">
        <v>11</v>
      </c>
      <c r="B14" s="43" t="s">
        <v>83</v>
      </c>
      <c r="C14" s="43" t="s">
        <v>84</v>
      </c>
      <c r="D14" s="43" t="s">
        <v>85</v>
      </c>
      <c r="E14" s="81">
        <v>5</v>
      </c>
      <c r="F14" s="81">
        <v>5</v>
      </c>
      <c r="G14" s="81">
        <v>5</v>
      </c>
      <c r="H14" s="82">
        <v>5</v>
      </c>
      <c r="I14" s="82">
        <v>5</v>
      </c>
      <c r="J14" s="82">
        <v>5</v>
      </c>
      <c r="K14" s="81">
        <v>5</v>
      </c>
      <c r="L14" s="81">
        <v>5</v>
      </c>
      <c r="M14" s="81">
        <v>5</v>
      </c>
      <c r="N14" s="81">
        <v>5</v>
      </c>
      <c r="O14" s="81">
        <v>5</v>
      </c>
      <c r="P14" s="82">
        <v>5</v>
      </c>
      <c r="Q14" s="81">
        <v>5</v>
      </c>
      <c r="R14" s="81">
        <v>5</v>
      </c>
      <c r="S14" s="81">
        <v>5</v>
      </c>
      <c r="T14" s="81">
        <v>5</v>
      </c>
      <c r="U14" s="81">
        <v>5</v>
      </c>
      <c r="V14" s="82">
        <v>5</v>
      </c>
      <c r="W14" s="81">
        <v>5</v>
      </c>
      <c r="X14" s="81">
        <v>5</v>
      </c>
      <c r="Y14" s="81">
        <v>5</v>
      </c>
      <c r="Z14" s="82">
        <v>5</v>
      </c>
      <c r="AA14" s="81">
        <v>0</v>
      </c>
      <c r="AB14" s="81">
        <v>0</v>
      </c>
      <c r="AC14" s="83">
        <v>1</v>
      </c>
      <c r="AD14" s="84">
        <f t="shared" si="0"/>
        <v>4.9999999999999991</v>
      </c>
    </row>
    <row r="15" spans="1:30">
      <c r="A15" s="42">
        <v>12</v>
      </c>
      <c r="B15" s="43" t="s">
        <v>86</v>
      </c>
      <c r="C15" s="43" t="s">
        <v>87</v>
      </c>
      <c r="D15" s="43" t="s">
        <v>88</v>
      </c>
      <c r="E15" s="81">
        <v>5</v>
      </c>
      <c r="F15" s="81">
        <v>5</v>
      </c>
      <c r="G15" s="81">
        <v>5</v>
      </c>
      <c r="H15" s="81">
        <v>5</v>
      </c>
      <c r="I15" s="81">
        <v>5</v>
      </c>
      <c r="J15" s="81">
        <v>4.5</v>
      </c>
      <c r="K15" s="81">
        <v>5</v>
      </c>
      <c r="L15" s="81">
        <v>5</v>
      </c>
      <c r="M15" s="81">
        <v>5</v>
      </c>
      <c r="N15" s="81">
        <v>0</v>
      </c>
      <c r="O15" s="81">
        <v>5</v>
      </c>
      <c r="P15" s="81">
        <v>0</v>
      </c>
      <c r="Q15" s="86">
        <v>5</v>
      </c>
      <c r="R15" s="81">
        <v>5</v>
      </c>
      <c r="S15" s="81">
        <v>5</v>
      </c>
      <c r="T15" s="81">
        <v>5</v>
      </c>
      <c r="U15" s="81">
        <v>4.5</v>
      </c>
      <c r="V15" s="81">
        <v>2.5</v>
      </c>
      <c r="W15" s="81">
        <v>5</v>
      </c>
      <c r="X15" s="81">
        <v>5</v>
      </c>
      <c r="Y15" s="81">
        <v>5</v>
      </c>
      <c r="Z15" s="81">
        <v>5</v>
      </c>
      <c r="AA15" s="81">
        <v>0</v>
      </c>
      <c r="AB15" s="81">
        <v>0</v>
      </c>
      <c r="AC15" s="83">
        <v>0.98</v>
      </c>
      <c r="AD15" s="84">
        <f t="shared" si="0"/>
        <v>4.4197999999999995</v>
      </c>
    </row>
    <row r="16" spans="1:30">
      <c r="A16" s="42">
        <v>13</v>
      </c>
      <c r="B16" s="43" t="s">
        <v>89</v>
      </c>
      <c r="C16" s="43" t="s">
        <v>90</v>
      </c>
      <c r="D16" s="43" t="s">
        <v>91</v>
      </c>
      <c r="E16" s="85">
        <v>5</v>
      </c>
      <c r="F16" s="85">
        <v>5</v>
      </c>
      <c r="G16" s="85">
        <v>5</v>
      </c>
      <c r="H16" s="85">
        <v>4.5</v>
      </c>
      <c r="I16" s="85">
        <v>0</v>
      </c>
      <c r="J16" s="85">
        <v>5</v>
      </c>
      <c r="K16" s="85">
        <v>4</v>
      </c>
      <c r="L16" s="85">
        <v>4</v>
      </c>
      <c r="M16" s="85">
        <v>3.5</v>
      </c>
      <c r="N16" s="85">
        <v>0</v>
      </c>
      <c r="O16" s="85">
        <v>5</v>
      </c>
      <c r="P16" s="85">
        <v>0</v>
      </c>
      <c r="Q16" s="85">
        <v>5</v>
      </c>
      <c r="R16" s="85">
        <v>5</v>
      </c>
      <c r="S16" s="85">
        <v>5</v>
      </c>
      <c r="T16" s="85">
        <v>5</v>
      </c>
      <c r="U16" s="85">
        <v>5</v>
      </c>
      <c r="V16" s="85">
        <v>2.5</v>
      </c>
      <c r="W16" s="85">
        <v>5</v>
      </c>
      <c r="X16" s="85">
        <v>5</v>
      </c>
      <c r="Y16" s="85">
        <v>5</v>
      </c>
      <c r="Z16" s="85">
        <v>5</v>
      </c>
      <c r="AA16" s="85">
        <v>5</v>
      </c>
      <c r="AB16" s="85">
        <v>0</v>
      </c>
      <c r="AC16" s="83">
        <v>1</v>
      </c>
      <c r="AD16" s="84">
        <f t="shared" si="0"/>
        <v>4.8250000000000002</v>
      </c>
    </row>
    <row r="17" spans="1:30">
      <c r="A17" s="42">
        <v>14</v>
      </c>
      <c r="B17" s="43" t="s">
        <v>92</v>
      </c>
      <c r="C17" s="43" t="s">
        <v>93</v>
      </c>
      <c r="D17" s="43" t="s">
        <v>94</v>
      </c>
      <c r="E17" s="81">
        <v>0</v>
      </c>
      <c r="F17" s="81">
        <v>0</v>
      </c>
      <c r="G17" s="81">
        <v>0</v>
      </c>
      <c r="H17" s="81">
        <v>0</v>
      </c>
      <c r="I17" s="81">
        <v>0</v>
      </c>
      <c r="J17" s="81">
        <v>0</v>
      </c>
      <c r="K17" s="82">
        <v>5</v>
      </c>
      <c r="L17" s="82">
        <v>4.5</v>
      </c>
      <c r="M17" s="82">
        <v>5</v>
      </c>
      <c r="N17" s="82">
        <v>3</v>
      </c>
      <c r="O17" s="82">
        <v>5</v>
      </c>
      <c r="P17" s="82">
        <v>5</v>
      </c>
      <c r="Q17" s="82">
        <v>5</v>
      </c>
      <c r="R17" s="82">
        <v>5</v>
      </c>
      <c r="S17" s="82">
        <v>5</v>
      </c>
      <c r="T17" s="82">
        <v>5</v>
      </c>
      <c r="U17" s="82">
        <v>5</v>
      </c>
      <c r="V17" s="82">
        <v>5</v>
      </c>
      <c r="W17" s="81">
        <v>4.5</v>
      </c>
      <c r="X17" s="81">
        <v>5</v>
      </c>
      <c r="Y17" s="82">
        <v>5</v>
      </c>
      <c r="Z17" s="81">
        <v>0</v>
      </c>
      <c r="AA17" s="81">
        <v>0</v>
      </c>
      <c r="AB17" s="81">
        <v>0</v>
      </c>
      <c r="AC17" s="83">
        <v>1</v>
      </c>
      <c r="AD17" s="84">
        <f t="shared" si="0"/>
        <v>3.91</v>
      </c>
    </row>
    <row r="18" spans="1:30">
      <c r="A18" s="42">
        <v>15</v>
      </c>
      <c r="B18" s="43" t="s">
        <v>95</v>
      </c>
      <c r="C18" s="43" t="s">
        <v>96</v>
      </c>
      <c r="D18" s="43" t="s">
        <v>97</v>
      </c>
      <c r="E18" s="85">
        <v>5</v>
      </c>
      <c r="F18" s="85">
        <v>5</v>
      </c>
      <c r="G18" s="85">
        <v>5</v>
      </c>
      <c r="H18" s="85">
        <v>4.5</v>
      </c>
      <c r="I18" s="85">
        <v>0</v>
      </c>
      <c r="J18" s="85">
        <v>5</v>
      </c>
      <c r="K18" s="85">
        <v>4</v>
      </c>
      <c r="L18" s="85">
        <v>4</v>
      </c>
      <c r="M18" s="85">
        <v>3.5</v>
      </c>
      <c r="N18" s="85">
        <v>0</v>
      </c>
      <c r="O18" s="85">
        <v>5</v>
      </c>
      <c r="P18" s="85">
        <v>0</v>
      </c>
      <c r="Q18" s="85">
        <v>5</v>
      </c>
      <c r="R18" s="85">
        <v>5</v>
      </c>
      <c r="S18" s="85">
        <v>5</v>
      </c>
      <c r="T18" s="85">
        <v>5</v>
      </c>
      <c r="U18" s="85">
        <v>5</v>
      </c>
      <c r="V18" s="85">
        <v>2.5</v>
      </c>
      <c r="W18" s="85">
        <v>5</v>
      </c>
      <c r="X18" s="85">
        <v>5</v>
      </c>
      <c r="Y18" s="85">
        <v>5</v>
      </c>
      <c r="Z18" s="85">
        <v>5</v>
      </c>
      <c r="AA18" s="85">
        <v>5</v>
      </c>
      <c r="AB18" s="85">
        <v>0</v>
      </c>
      <c r="AC18" s="87">
        <v>1</v>
      </c>
      <c r="AD18" s="84">
        <f t="shared" si="0"/>
        <v>4.8250000000000002</v>
      </c>
    </row>
    <row r="19" spans="1:30">
      <c r="A19" s="42">
        <v>16</v>
      </c>
      <c r="B19" s="43" t="s">
        <v>98</v>
      </c>
      <c r="C19" s="43" t="s">
        <v>99</v>
      </c>
      <c r="D19" s="43" t="s">
        <v>100</v>
      </c>
      <c r="E19" s="81">
        <v>5</v>
      </c>
      <c r="F19" s="81">
        <v>5</v>
      </c>
      <c r="G19" s="81">
        <v>5</v>
      </c>
      <c r="H19" s="81">
        <v>5</v>
      </c>
      <c r="I19" s="81">
        <v>5</v>
      </c>
      <c r="J19" s="81">
        <v>4.5</v>
      </c>
      <c r="K19" s="81">
        <v>5</v>
      </c>
      <c r="L19" s="81">
        <v>5</v>
      </c>
      <c r="M19" s="81">
        <v>5</v>
      </c>
      <c r="N19" s="81">
        <v>0</v>
      </c>
      <c r="O19" s="81">
        <v>5</v>
      </c>
      <c r="P19" s="81">
        <v>0</v>
      </c>
      <c r="Q19" s="86">
        <v>5</v>
      </c>
      <c r="R19" s="81">
        <v>5</v>
      </c>
      <c r="S19" s="81">
        <v>5</v>
      </c>
      <c r="T19" s="81">
        <v>5</v>
      </c>
      <c r="U19" s="81">
        <v>4.5</v>
      </c>
      <c r="V19" s="81">
        <v>2.5</v>
      </c>
      <c r="W19" s="81">
        <v>5</v>
      </c>
      <c r="X19" s="81">
        <v>5</v>
      </c>
      <c r="Y19" s="81">
        <v>5</v>
      </c>
      <c r="Z19" s="81">
        <v>5</v>
      </c>
      <c r="AA19" s="81">
        <v>0</v>
      </c>
      <c r="AB19" s="81">
        <v>0</v>
      </c>
      <c r="AC19" s="83">
        <v>1</v>
      </c>
      <c r="AD19" s="84">
        <f t="shared" si="0"/>
        <v>4.51</v>
      </c>
    </row>
    <row r="20" spans="1:30">
      <c r="A20" s="42">
        <v>17</v>
      </c>
      <c r="B20" s="43" t="s">
        <v>101</v>
      </c>
      <c r="C20" s="43" t="s">
        <v>102</v>
      </c>
      <c r="D20" s="43" t="s">
        <v>103</v>
      </c>
      <c r="E20" s="81">
        <v>5</v>
      </c>
      <c r="F20" s="81">
        <v>5</v>
      </c>
      <c r="G20" s="81">
        <v>5</v>
      </c>
      <c r="H20" s="81">
        <v>2.5</v>
      </c>
      <c r="I20" s="81">
        <v>3</v>
      </c>
      <c r="J20" s="81">
        <v>3</v>
      </c>
      <c r="K20" s="81">
        <v>5</v>
      </c>
      <c r="L20" s="81">
        <v>5</v>
      </c>
      <c r="M20" s="81">
        <v>5</v>
      </c>
      <c r="N20" s="81">
        <v>5</v>
      </c>
      <c r="O20" s="81">
        <v>5</v>
      </c>
      <c r="P20" s="81">
        <v>5</v>
      </c>
      <c r="Q20" s="81">
        <v>5</v>
      </c>
      <c r="R20" s="81">
        <v>5</v>
      </c>
      <c r="S20" s="81">
        <v>5</v>
      </c>
      <c r="T20" s="81">
        <v>5</v>
      </c>
      <c r="U20" s="81">
        <v>5</v>
      </c>
      <c r="V20" s="81">
        <v>5</v>
      </c>
      <c r="W20" s="81">
        <v>5</v>
      </c>
      <c r="X20" s="81">
        <v>5</v>
      </c>
      <c r="Y20" s="81">
        <v>5</v>
      </c>
      <c r="Z20" s="81">
        <v>5</v>
      </c>
      <c r="AA20" s="81">
        <v>0</v>
      </c>
      <c r="AB20" s="81">
        <v>5</v>
      </c>
      <c r="AC20" s="83">
        <v>1</v>
      </c>
      <c r="AD20" s="84">
        <f t="shared" si="0"/>
        <v>5.35</v>
      </c>
    </row>
    <row r="21" spans="1:30">
      <c r="A21" s="42">
        <v>18</v>
      </c>
      <c r="B21" s="43" t="s">
        <v>104</v>
      </c>
      <c r="C21" s="43" t="s">
        <v>105</v>
      </c>
      <c r="D21" s="43" t="s">
        <v>106</v>
      </c>
      <c r="E21" s="81">
        <v>5</v>
      </c>
      <c r="F21" s="81">
        <v>5</v>
      </c>
      <c r="G21" s="81">
        <v>5</v>
      </c>
      <c r="H21" s="81">
        <v>5</v>
      </c>
      <c r="I21" s="81">
        <v>5</v>
      </c>
      <c r="J21" s="81">
        <v>4.5</v>
      </c>
      <c r="K21" s="81">
        <v>5</v>
      </c>
      <c r="L21" s="81">
        <v>5</v>
      </c>
      <c r="M21" s="81">
        <v>5</v>
      </c>
      <c r="N21" s="81">
        <v>5</v>
      </c>
      <c r="O21" s="81">
        <v>5</v>
      </c>
      <c r="P21" s="81">
        <v>5</v>
      </c>
      <c r="Q21" s="81">
        <v>5</v>
      </c>
      <c r="R21" s="81">
        <v>5</v>
      </c>
      <c r="S21" s="81">
        <v>5</v>
      </c>
      <c r="T21" s="81">
        <v>5</v>
      </c>
      <c r="U21" s="81">
        <v>5</v>
      </c>
      <c r="V21" s="81">
        <v>5</v>
      </c>
      <c r="W21" s="81">
        <v>5</v>
      </c>
      <c r="X21" s="81">
        <v>5</v>
      </c>
      <c r="Y21" s="81">
        <v>5</v>
      </c>
      <c r="Z21" s="81">
        <v>5</v>
      </c>
      <c r="AA21" s="81">
        <v>5</v>
      </c>
      <c r="AB21" s="81">
        <v>5</v>
      </c>
      <c r="AC21" s="83">
        <v>1</v>
      </c>
      <c r="AD21" s="84">
        <f t="shared" si="0"/>
        <v>5.9849999999999994</v>
      </c>
    </row>
    <row r="22" spans="1:30">
      <c r="A22" s="42">
        <v>19</v>
      </c>
      <c r="B22" s="43" t="s">
        <v>107</v>
      </c>
      <c r="C22" s="43" t="s">
        <v>108</v>
      </c>
      <c r="D22" s="43" t="s">
        <v>109</v>
      </c>
      <c r="E22" s="81">
        <v>5</v>
      </c>
      <c r="F22" s="81">
        <v>5</v>
      </c>
      <c r="G22" s="81">
        <v>5</v>
      </c>
      <c r="H22" s="82">
        <v>5</v>
      </c>
      <c r="I22" s="82">
        <v>5</v>
      </c>
      <c r="J22" s="82">
        <v>5</v>
      </c>
      <c r="K22" s="81">
        <v>5</v>
      </c>
      <c r="L22" s="81">
        <v>5</v>
      </c>
      <c r="M22" s="81">
        <v>5</v>
      </c>
      <c r="N22" s="81">
        <v>5</v>
      </c>
      <c r="O22" s="81">
        <v>5</v>
      </c>
      <c r="P22" s="82">
        <v>5</v>
      </c>
      <c r="Q22" s="81">
        <v>5</v>
      </c>
      <c r="R22" s="81">
        <v>5</v>
      </c>
      <c r="S22" s="81">
        <v>5</v>
      </c>
      <c r="T22" s="81">
        <v>5</v>
      </c>
      <c r="U22" s="81">
        <v>5</v>
      </c>
      <c r="V22" s="82">
        <v>5</v>
      </c>
      <c r="W22" s="81">
        <v>5</v>
      </c>
      <c r="X22" s="81">
        <v>5</v>
      </c>
      <c r="Y22" s="81">
        <v>5</v>
      </c>
      <c r="Z22" s="82">
        <v>5</v>
      </c>
      <c r="AA22" s="81">
        <v>0</v>
      </c>
      <c r="AB22" s="81">
        <v>0</v>
      </c>
      <c r="AC22" s="83">
        <v>1</v>
      </c>
      <c r="AD22" s="84">
        <f t="shared" si="0"/>
        <v>4.9999999999999991</v>
      </c>
    </row>
    <row r="23" spans="1:30">
      <c r="A23" s="42">
        <v>20</v>
      </c>
      <c r="B23" s="43" t="s">
        <v>110</v>
      </c>
      <c r="C23" s="43" t="s">
        <v>111</v>
      </c>
      <c r="D23" s="43" t="s">
        <v>112</v>
      </c>
      <c r="E23" s="81">
        <v>5</v>
      </c>
      <c r="F23" s="81">
        <v>5</v>
      </c>
      <c r="G23" s="81">
        <v>2.5</v>
      </c>
      <c r="H23" s="81">
        <v>5</v>
      </c>
      <c r="I23" s="81">
        <v>5</v>
      </c>
      <c r="J23" s="81">
        <v>4.5</v>
      </c>
      <c r="K23" s="81">
        <v>5</v>
      </c>
      <c r="L23" s="81">
        <v>5</v>
      </c>
      <c r="M23" s="81">
        <v>5</v>
      </c>
      <c r="N23" s="81">
        <v>0</v>
      </c>
      <c r="O23" s="82">
        <v>5</v>
      </c>
      <c r="P23" s="81">
        <v>0</v>
      </c>
      <c r="Q23" s="81">
        <v>5</v>
      </c>
      <c r="R23" s="81">
        <v>5</v>
      </c>
      <c r="S23" s="82">
        <v>5</v>
      </c>
      <c r="T23" s="82">
        <v>5</v>
      </c>
      <c r="U23" s="82">
        <v>5</v>
      </c>
      <c r="V23" s="81">
        <v>2.5</v>
      </c>
      <c r="W23" s="81">
        <v>5</v>
      </c>
      <c r="X23" s="81">
        <v>5</v>
      </c>
      <c r="Y23" s="81">
        <v>5</v>
      </c>
      <c r="Z23" s="81">
        <v>5</v>
      </c>
      <c r="AA23" s="81">
        <v>5</v>
      </c>
      <c r="AB23" s="81">
        <v>0</v>
      </c>
      <c r="AC23" s="83">
        <v>1</v>
      </c>
      <c r="AD23" s="84">
        <f t="shared" si="0"/>
        <v>5.0350000000000001</v>
      </c>
    </row>
    <row r="24" spans="1:30">
      <c r="A24" s="42">
        <v>21</v>
      </c>
      <c r="B24" s="43" t="s">
        <v>113</v>
      </c>
      <c r="C24" s="43" t="s">
        <v>114</v>
      </c>
      <c r="D24" s="43" t="s">
        <v>103</v>
      </c>
      <c r="E24" s="81">
        <v>5</v>
      </c>
      <c r="F24" s="81">
        <v>5</v>
      </c>
      <c r="G24" s="81">
        <v>5</v>
      </c>
      <c r="H24" s="82">
        <v>5</v>
      </c>
      <c r="I24" s="82">
        <v>5</v>
      </c>
      <c r="J24" s="82">
        <v>5</v>
      </c>
      <c r="K24" s="81">
        <v>5</v>
      </c>
      <c r="L24" s="81">
        <v>5</v>
      </c>
      <c r="M24" s="81">
        <v>5</v>
      </c>
      <c r="N24" s="81">
        <v>5</v>
      </c>
      <c r="O24" s="81">
        <v>5</v>
      </c>
      <c r="P24" s="82">
        <v>5</v>
      </c>
      <c r="Q24" s="81">
        <v>5</v>
      </c>
      <c r="R24" s="81">
        <v>5</v>
      </c>
      <c r="S24" s="81">
        <v>5</v>
      </c>
      <c r="T24" s="81">
        <v>5</v>
      </c>
      <c r="U24" s="81">
        <v>5</v>
      </c>
      <c r="V24" s="82">
        <v>5</v>
      </c>
      <c r="W24" s="81">
        <v>5</v>
      </c>
      <c r="X24" s="81">
        <v>5</v>
      </c>
      <c r="Y24" s="81">
        <v>5</v>
      </c>
      <c r="Z24" s="82">
        <v>5</v>
      </c>
      <c r="AA24" s="81">
        <v>0</v>
      </c>
      <c r="AB24" s="81">
        <v>0</v>
      </c>
      <c r="AC24" s="83">
        <v>1</v>
      </c>
      <c r="AD24" s="84">
        <f t="shared" si="0"/>
        <v>4.9999999999999991</v>
      </c>
    </row>
    <row r="25" spans="1:30">
      <c r="A25" s="42">
        <v>22</v>
      </c>
      <c r="B25" s="43" t="s">
        <v>115</v>
      </c>
      <c r="C25" s="43" t="s">
        <v>116</v>
      </c>
      <c r="D25" s="43" t="s">
        <v>117</v>
      </c>
      <c r="E25" s="54"/>
      <c r="F25" s="54"/>
      <c r="G25" s="54"/>
      <c r="H25" s="54"/>
      <c r="I25" s="54"/>
      <c r="J25" s="54"/>
      <c r="K25" s="54"/>
      <c r="L25" s="54"/>
      <c r="M25" s="54"/>
      <c r="N25" s="54"/>
      <c r="O25" s="54"/>
      <c r="P25" s="54"/>
      <c r="Q25" s="54"/>
      <c r="R25" s="54"/>
      <c r="S25" s="54"/>
      <c r="T25" s="54"/>
      <c r="U25" s="54"/>
      <c r="V25" s="54"/>
      <c r="W25" s="54"/>
      <c r="X25" s="85"/>
      <c r="Y25" s="54"/>
      <c r="Z25" s="54"/>
      <c r="AA25" s="85"/>
      <c r="AB25" s="85"/>
      <c r="AC25" s="87">
        <v>0</v>
      </c>
      <c r="AD25" s="84">
        <f t="shared" si="0"/>
        <v>0</v>
      </c>
    </row>
    <row r="26" spans="1:30">
      <c r="A26" s="42">
        <v>23</v>
      </c>
      <c r="B26" s="43" t="s">
        <v>118</v>
      </c>
      <c r="C26" s="43" t="s">
        <v>119</v>
      </c>
      <c r="D26" s="43" t="s">
        <v>120</v>
      </c>
      <c r="E26" s="81">
        <v>5</v>
      </c>
      <c r="F26" s="81">
        <v>5</v>
      </c>
      <c r="G26" s="81">
        <v>5</v>
      </c>
      <c r="H26" s="82">
        <v>5</v>
      </c>
      <c r="I26" s="82">
        <v>5</v>
      </c>
      <c r="J26" s="82">
        <v>5</v>
      </c>
      <c r="K26" s="81">
        <v>5</v>
      </c>
      <c r="L26" s="81">
        <v>5</v>
      </c>
      <c r="M26" s="81">
        <v>5</v>
      </c>
      <c r="N26" s="81">
        <v>5</v>
      </c>
      <c r="O26" s="81">
        <v>5</v>
      </c>
      <c r="P26" s="82">
        <v>5</v>
      </c>
      <c r="Q26" s="81">
        <v>5</v>
      </c>
      <c r="R26" s="81">
        <v>5</v>
      </c>
      <c r="S26" s="81">
        <v>5</v>
      </c>
      <c r="T26" s="81">
        <v>5</v>
      </c>
      <c r="U26" s="81">
        <v>5</v>
      </c>
      <c r="V26" s="82">
        <v>5</v>
      </c>
      <c r="W26" s="81">
        <v>5</v>
      </c>
      <c r="X26" s="81">
        <v>5</v>
      </c>
      <c r="Y26" s="81">
        <v>5</v>
      </c>
      <c r="Z26" s="82">
        <v>5</v>
      </c>
      <c r="AA26" s="81">
        <v>0</v>
      </c>
      <c r="AB26" s="81">
        <v>0</v>
      </c>
      <c r="AC26" s="83">
        <v>1</v>
      </c>
      <c r="AD26" s="84">
        <f t="shared" si="0"/>
        <v>4.9999999999999991</v>
      </c>
    </row>
  </sheetData>
  <mergeCells count="6">
    <mergeCell ref="X1:Z1"/>
    <mergeCell ref="E1:J1"/>
    <mergeCell ref="K1:N1"/>
    <mergeCell ref="O1:P1"/>
    <mergeCell ref="Q1:T1"/>
    <mergeCell ref="U1:W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E26"/>
  <sheetViews>
    <sheetView workbookViewId="0"/>
  </sheetViews>
  <sheetFormatPr baseColWidth="10" defaultColWidth="14.44140625" defaultRowHeight="15.75" customHeight="1"/>
  <cols>
    <col min="1" max="1" width="5.44140625" customWidth="1"/>
    <col min="3" max="3" width="25" hidden="1" customWidth="1"/>
    <col min="4" max="4" width="24.5546875" hidden="1" customWidth="1"/>
    <col min="5" max="5" width="20.109375" customWidth="1"/>
  </cols>
  <sheetData>
    <row r="1" spans="1:31" ht="14.4">
      <c r="A1" s="61"/>
      <c r="B1" s="61"/>
      <c r="C1" s="61"/>
      <c r="D1" s="61"/>
      <c r="E1" s="331" t="s">
        <v>164</v>
      </c>
      <c r="F1" s="332"/>
      <c r="G1" s="332"/>
      <c r="H1" s="332"/>
      <c r="I1" s="332"/>
      <c r="J1" s="333"/>
      <c r="K1" s="334" t="s">
        <v>165</v>
      </c>
      <c r="L1" s="332"/>
      <c r="M1" s="332"/>
      <c r="N1" s="333"/>
      <c r="O1" s="335" t="s">
        <v>166</v>
      </c>
      <c r="P1" s="333"/>
      <c r="Q1" s="336" t="s">
        <v>167</v>
      </c>
      <c r="R1" s="332"/>
      <c r="S1" s="332"/>
      <c r="T1" s="333"/>
      <c r="U1" s="337" t="s">
        <v>168</v>
      </c>
      <c r="V1" s="332"/>
      <c r="W1" s="333"/>
      <c r="X1" s="338" t="s">
        <v>169</v>
      </c>
      <c r="Y1" s="332"/>
      <c r="Z1" s="333"/>
      <c r="AA1" s="339" t="s">
        <v>195</v>
      </c>
      <c r="AB1" s="332"/>
      <c r="AC1" s="333"/>
      <c r="AD1" s="62"/>
      <c r="AE1" s="63"/>
    </row>
    <row r="2" spans="1:31" ht="174">
      <c r="A2" s="61"/>
      <c r="B2" s="61"/>
      <c r="C2" s="61"/>
      <c r="D2" s="61"/>
      <c r="E2" s="64" t="s">
        <v>170</v>
      </c>
      <c r="F2" s="64" t="s">
        <v>171</v>
      </c>
      <c r="G2" s="64" t="s">
        <v>196</v>
      </c>
      <c r="H2" s="64" t="s">
        <v>197</v>
      </c>
      <c r="I2" s="88" t="s">
        <v>198</v>
      </c>
      <c r="J2" s="64" t="s">
        <v>175</v>
      </c>
      <c r="K2" s="67" t="s">
        <v>176</v>
      </c>
      <c r="L2" s="67" t="s">
        <v>177</v>
      </c>
      <c r="M2" s="67" t="s">
        <v>178</v>
      </c>
      <c r="N2" s="67" t="s">
        <v>179</v>
      </c>
      <c r="O2" s="68" t="s">
        <v>180</v>
      </c>
      <c r="P2" s="68" t="s">
        <v>181</v>
      </c>
      <c r="Q2" s="69" t="s">
        <v>182</v>
      </c>
      <c r="R2" s="69" t="s">
        <v>183</v>
      </c>
      <c r="S2" s="69" t="s">
        <v>184</v>
      </c>
      <c r="T2" s="69" t="s">
        <v>185</v>
      </c>
      <c r="U2" s="71" t="s">
        <v>199</v>
      </c>
      <c r="V2" s="71" t="s">
        <v>187</v>
      </c>
      <c r="W2" s="71" t="s">
        <v>188</v>
      </c>
      <c r="X2" s="72" t="s">
        <v>200</v>
      </c>
      <c r="Y2" s="72" t="s">
        <v>201</v>
      </c>
      <c r="Z2" s="73" t="s">
        <v>191</v>
      </c>
      <c r="AA2" s="89" t="s">
        <v>202</v>
      </c>
      <c r="AB2" s="74" t="s">
        <v>192</v>
      </c>
      <c r="AC2" s="74" t="s">
        <v>203</v>
      </c>
      <c r="AD2" s="76" t="s">
        <v>194</v>
      </c>
      <c r="AE2" s="77" t="s">
        <v>143</v>
      </c>
    </row>
    <row r="3" spans="1:31" ht="13.2">
      <c r="A3" s="78" t="s">
        <v>46</v>
      </c>
      <c r="B3" s="78" t="s">
        <v>47</v>
      </c>
      <c r="C3" s="78" t="s">
        <v>48</v>
      </c>
      <c r="D3" s="78" t="s">
        <v>49</v>
      </c>
      <c r="E3" s="79">
        <v>0.02</v>
      </c>
      <c r="F3" s="79">
        <v>0.03</v>
      </c>
      <c r="G3" s="79">
        <v>0.03</v>
      </c>
      <c r="H3" s="79">
        <v>0.02</v>
      </c>
      <c r="I3" s="79">
        <v>0.02</v>
      </c>
      <c r="J3" s="79">
        <v>0.03</v>
      </c>
      <c r="K3" s="79">
        <v>7.0000000000000007E-2</v>
      </c>
      <c r="L3" s="79">
        <v>0.06</v>
      </c>
      <c r="M3" s="79">
        <v>0.04</v>
      </c>
      <c r="N3" s="79">
        <v>0.03</v>
      </c>
      <c r="O3" s="79">
        <v>0.03</v>
      </c>
      <c r="P3" s="79">
        <v>0.02</v>
      </c>
      <c r="Q3" s="79">
        <v>0.03</v>
      </c>
      <c r="R3" s="79">
        <v>7.0000000000000007E-2</v>
      </c>
      <c r="S3" s="79">
        <v>0.02</v>
      </c>
      <c r="T3" s="79">
        <v>0.03</v>
      </c>
      <c r="U3" s="79">
        <v>0.2</v>
      </c>
      <c r="V3" s="79">
        <v>0.05</v>
      </c>
      <c r="W3" s="79">
        <v>0.1</v>
      </c>
      <c r="X3" s="79">
        <v>0.05</v>
      </c>
      <c r="Y3" s="79">
        <v>0.01</v>
      </c>
      <c r="Z3" s="79">
        <v>0.04</v>
      </c>
      <c r="AA3" s="79">
        <v>0.05</v>
      </c>
      <c r="AB3" s="79">
        <v>0.1</v>
      </c>
      <c r="AC3" s="79">
        <v>0.05</v>
      </c>
      <c r="AD3" s="79"/>
      <c r="AE3" s="80">
        <v>1.2</v>
      </c>
    </row>
    <row r="4" spans="1:31" ht="17.25" customHeight="1">
      <c r="A4" s="42">
        <v>1</v>
      </c>
      <c r="B4" s="15" t="s">
        <v>54</v>
      </c>
      <c r="C4" s="15" t="s">
        <v>55</v>
      </c>
      <c r="D4" s="15" t="s">
        <v>56</v>
      </c>
      <c r="E4" s="81"/>
      <c r="F4" s="81"/>
      <c r="G4" s="81"/>
      <c r="H4" s="81"/>
      <c r="I4" s="81"/>
      <c r="J4" s="81"/>
      <c r="K4" s="81"/>
      <c r="L4" s="81"/>
      <c r="M4" s="81"/>
      <c r="N4" s="81"/>
      <c r="O4" s="81"/>
      <c r="P4" s="81"/>
      <c r="Q4" s="81"/>
      <c r="R4" s="81"/>
      <c r="S4" s="81"/>
      <c r="T4" s="81"/>
      <c r="U4" s="81"/>
      <c r="V4" s="81"/>
      <c r="W4" s="81"/>
      <c r="X4" s="81"/>
      <c r="Y4" s="81"/>
      <c r="Z4" s="81"/>
      <c r="AA4" s="81"/>
      <c r="AB4" s="81"/>
      <c r="AC4" s="81"/>
      <c r="AD4" s="83"/>
      <c r="AE4" s="84"/>
    </row>
    <row r="5" spans="1:31" ht="17.25" customHeight="1">
      <c r="A5" s="42">
        <v>2</v>
      </c>
      <c r="B5" s="15" t="s">
        <v>57</v>
      </c>
      <c r="C5" s="15" t="s">
        <v>58</v>
      </c>
      <c r="D5" s="15" t="s">
        <v>59</v>
      </c>
      <c r="E5" s="81"/>
      <c r="F5" s="81"/>
      <c r="G5" s="81"/>
      <c r="H5" s="81"/>
      <c r="I5" s="81"/>
      <c r="J5" s="81"/>
      <c r="K5" s="81"/>
      <c r="L5" s="81"/>
      <c r="M5" s="81"/>
      <c r="N5" s="81"/>
      <c r="O5" s="81"/>
      <c r="P5" s="81"/>
      <c r="Q5" s="81"/>
      <c r="R5" s="81"/>
      <c r="S5" s="81"/>
      <c r="T5" s="81"/>
      <c r="U5" s="81"/>
      <c r="V5" s="81"/>
      <c r="W5" s="81"/>
      <c r="X5" s="81"/>
      <c r="Y5" s="81"/>
      <c r="Z5" s="81"/>
      <c r="AA5" s="81"/>
      <c r="AB5" s="81"/>
      <c r="AC5" s="81"/>
      <c r="AD5" s="83"/>
      <c r="AE5" s="84"/>
    </row>
    <row r="6" spans="1:31" ht="15.6">
      <c r="A6" s="42">
        <v>3</v>
      </c>
      <c r="B6" s="15" t="s">
        <v>60</v>
      </c>
      <c r="C6" s="15" t="s">
        <v>61</v>
      </c>
      <c r="D6" s="15" t="s">
        <v>62</v>
      </c>
      <c r="E6" s="90"/>
      <c r="F6" s="90"/>
      <c r="G6" s="90"/>
      <c r="H6" s="90"/>
      <c r="I6" s="90"/>
      <c r="J6" s="90"/>
      <c r="K6" s="90"/>
      <c r="L6" s="90"/>
      <c r="M6" s="90"/>
      <c r="N6" s="90"/>
      <c r="O6" s="90"/>
      <c r="P6" s="90"/>
      <c r="Q6" s="90"/>
      <c r="R6" s="90"/>
      <c r="S6" s="90"/>
      <c r="T6" s="90"/>
      <c r="U6" s="90"/>
      <c r="V6" s="90"/>
      <c r="W6" s="90"/>
      <c r="X6" s="81"/>
      <c r="Y6" s="90"/>
      <c r="Z6" s="90"/>
      <c r="AA6" s="90"/>
      <c r="AB6" s="90"/>
      <c r="AC6" s="90"/>
      <c r="AD6" s="91"/>
      <c r="AE6" s="84"/>
    </row>
    <row r="7" spans="1:31" ht="17.25" customHeight="1">
      <c r="A7" s="42">
        <v>4</v>
      </c>
      <c r="B7" s="15" t="s">
        <v>63</v>
      </c>
      <c r="C7" s="15" t="s">
        <v>64</v>
      </c>
      <c r="D7" s="15" t="s">
        <v>65</v>
      </c>
      <c r="E7" s="81"/>
      <c r="F7" s="81"/>
      <c r="G7" s="81"/>
      <c r="H7" s="81"/>
      <c r="I7" s="81"/>
      <c r="J7" s="81"/>
      <c r="K7" s="81"/>
      <c r="L7" s="81"/>
      <c r="M7" s="81"/>
      <c r="N7" s="81"/>
      <c r="O7" s="81"/>
      <c r="P7" s="81"/>
      <c r="Q7" s="81"/>
      <c r="R7" s="81"/>
      <c r="S7" s="81"/>
      <c r="T7" s="81"/>
      <c r="U7" s="81"/>
      <c r="V7" s="81"/>
      <c r="W7" s="81"/>
      <c r="X7" s="81"/>
      <c r="Y7" s="81"/>
      <c r="Z7" s="81"/>
      <c r="AA7" s="81"/>
      <c r="AB7" s="81"/>
      <c r="AC7" s="81"/>
      <c r="AD7" s="83"/>
      <c r="AE7" s="84"/>
    </row>
    <row r="8" spans="1:31" ht="17.25" customHeight="1">
      <c r="A8" s="42">
        <v>5</v>
      </c>
      <c r="B8" s="15" t="s">
        <v>66</v>
      </c>
      <c r="C8" s="15" t="s">
        <v>67</v>
      </c>
      <c r="D8" s="15" t="s">
        <v>68</v>
      </c>
      <c r="E8" s="81"/>
      <c r="F8" s="81"/>
      <c r="G8" s="81"/>
      <c r="H8" s="81"/>
      <c r="I8" s="81"/>
      <c r="J8" s="81"/>
      <c r="K8" s="81"/>
      <c r="L8" s="81"/>
      <c r="M8" s="81"/>
      <c r="N8" s="81"/>
      <c r="O8" s="81"/>
      <c r="P8" s="81"/>
      <c r="Q8" s="81"/>
      <c r="R8" s="81"/>
      <c r="S8" s="81"/>
      <c r="T8" s="81"/>
      <c r="U8" s="81"/>
      <c r="V8" s="81"/>
      <c r="W8" s="81"/>
      <c r="X8" s="81"/>
      <c r="Y8" s="81"/>
      <c r="Z8" s="81"/>
      <c r="AA8" s="81"/>
      <c r="AB8" s="81"/>
      <c r="AC8" s="81"/>
      <c r="AD8" s="83"/>
      <c r="AE8" s="84"/>
    </row>
    <row r="9" spans="1:31" ht="15.6">
      <c r="A9" s="42">
        <v>6</v>
      </c>
      <c r="B9" s="15" t="s">
        <v>69</v>
      </c>
      <c r="C9" s="15" t="s">
        <v>70</v>
      </c>
      <c r="D9" s="15" t="s">
        <v>71</v>
      </c>
      <c r="E9" s="90"/>
      <c r="F9" s="90"/>
      <c r="G9" s="90"/>
      <c r="H9" s="90"/>
      <c r="I9" s="90"/>
      <c r="J9" s="90"/>
      <c r="K9" s="90"/>
      <c r="L9" s="90"/>
      <c r="M9" s="90"/>
      <c r="N9" s="90"/>
      <c r="O9" s="90"/>
      <c r="P9" s="90"/>
      <c r="Q9" s="92"/>
      <c r="R9" s="90"/>
      <c r="S9" s="90"/>
      <c r="T9" s="90"/>
      <c r="U9" s="90"/>
      <c r="V9" s="90"/>
      <c r="W9" s="90"/>
      <c r="X9" s="90"/>
      <c r="Y9" s="90"/>
      <c r="Z9" s="90"/>
      <c r="AA9" s="90"/>
      <c r="AB9" s="90"/>
      <c r="AC9" s="90"/>
      <c r="AD9" s="83"/>
      <c r="AE9" s="84"/>
    </row>
    <row r="10" spans="1:31" ht="15.6">
      <c r="A10" s="42">
        <v>7</v>
      </c>
      <c r="B10" s="15" t="s">
        <v>28</v>
      </c>
      <c r="C10" s="15" t="s">
        <v>72</v>
      </c>
      <c r="D10" s="15" t="s">
        <v>73</v>
      </c>
      <c r="E10" s="90"/>
      <c r="F10" s="90"/>
      <c r="G10" s="90"/>
      <c r="H10" s="90"/>
      <c r="I10" s="90"/>
      <c r="J10" s="90"/>
      <c r="K10" s="90"/>
      <c r="L10" s="90"/>
      <c r="M10" s="90"/>
      <c r="N10" s="90"/>
      <c r="O10" s="90"/>
      <c r="P10" s="90"/>
      <c r="Q10" s="90"/>
      <c r="R10" s="90"/>
      <c r="S10" s="90"/>
      <c r="T10" s="90"/>
      <c r="U10" s="90"/>
      <c r="V10" s="90"/>
      <c r="W10" s="90"/>
      <c r="X10" s="81"/>
      <c r="Y10" s="90"/>
      <c r="Z10" s="90"/>
      <c r="AA10" s="90"/>
      <c r="AB10" s="90"/>
      <c r="AC10" s="90"/>
      <c r="AD10" s="91"/>
      <c r="AE10" s="84"/>
    </row>
    <row r="11" spans="1:31" ht="17.25" customHeight="1">
      <c r="A11" s="42">
        <v>8</v>
      </c>
      <c r="B11" s="15" t="s">
        <v>74</v>
      </c>
      <c r="C11" s="15" t="s">
        <v>75</v>
      </c>
      <c r="D11" s="15" t="s">
        <v>76</v>
      </c>
      <c r="E11" s="81"/>
      <c r="F11" s="81"/>
      <c r="G11" s="81"/>
      <c r="H11" s="81"/>
      <c r="I11" s="81"/>
      <c r="J11" s="81"/>
      <c r="K11" s="81"/>
      <c r="L11" s="81"/>
      <c r="M11" s="81"/>
      <c r="N11" s="81"/>
      <c r="O11" s="81"/>
      <c r="P11" s="81"/>
      <c r="Q11" s="81"/>
      <c r="R11" s="81"/>
      <c r="S11" s="81"/>
      <c r="T11" s="81"/>
      <c r="U11" s="81"/>
      <c r="V11" s="81"/>
      <c r="W11" s="81"/>
      <c r="X11" s="81"/>
      <c r="Y11" s="81"/>
      <c r="Z11" s="81"/>
      <c r="AA11" s="81"/>
      <c r="AB11" s="81"/>
      <c r="AC11" s="81"/>
      <c r="AD11" s="83"/>
      <c r="AE11" s="84"/>
    </row>
    <row r="12" spans="1:31" ht="17.25" customHeight="1">
      <c r="A12" s="42">
        <v>9</v>
      </c>
      <c r="B12" s="15" t="s">
        <v>77</v>
      </c>
      <c r="C12" s="15" t="s">
        <v>78</v>
      </c>
      <c r="D12" s="15" t="s">
        <v>79</v>
      </c>
      <c r="E12" s="90"/>
      <c r="F12" s="90"/>
      <c r="G12" s="90"/>
      <c r="H12" s="90"/>
      <c r="I12" s="90"/>
      <c r="J12" s="90"/>
      <c r="K12" s="90"/>
      <c r="L12" s="90"/>
      <c r="M12" s="90"/>
      <c r="N12" s="90"/>
      <c r="O12" s="90"/>
      <c r="P12" s="90"/>
      <c r="Q12" s="92"/>
      <c r="R12" s="90"/>
      <c r="S12" s="90"/>
      <c r="T12" s="90"/>
      <c r="U12" s="90"/>
      <c r="V12" s="90"/>
      <c r="W12" s="90"/>
      <c r="X12" s="90"/>
      <c r="Y12" s="90"/>
      <c r="Z12" s="90"/>
      <c r="AA12" s="90"/>
      <c r="AB12" s="90"/>
      <c r="AC12" s="90"/>
      <c r="AD12" s="83"/>
      <c r="AE12" s="84"/>
    </row>
    <row r="13" spans="1:31" ht="15.6">
      <c r="A13" s="42">
        <v>10</v>
      </c>
      <c r="B13" s="15" t="s">
        <v>80</v>
      </c>
      <c r="C13" s="15" t="s">
        <v>81</v>
      </c>
      <c r="D13" s="15" t="s">
        <v>82</v>
      </c>
      <c r="E13" s="81"/>
      <c r="F13" s="81"/>
      <c r="G13" s="81"/>
      <c r="H13" s="81"/>
      <c r="I13" s="81"/>
      <c r="J13" s="81"/>
      <c r="K13" s="81"/>
      <c r="L13" s="81"/>
      <c r="M13" s="81"/>
      <c r="N13" s="81"/>
      <c r="O13" s="81"/>
      <c r="P13" s="81"/>
      <c r="Q13" s="81"/>
      <c r="R13" s="81"/>
      <c r="S13" s="81"/>
      <c r="T13" s="81"/>
      <c r="U13" s="81"/>
      <c r="V13" s="81"/>
      <c r="W13" s="81"/>
      <c r="X13" s="81"/>
      <c r="Y13" s="81"/>
      <c r="Z13" s="81"/>
      <c r="AA13" s="81"/>
      <c r="AB13" s="81"/>
      <c r="AC13" s="81"/>
      <c r="AD13" s="83"/>
      <c r="AE13" s="84"/>
    </row>
    <row r="14" spans="1:31" ht="15.6">
      <c r="A14" s="42">
        <v>11</v>
      </c>
      <c r="B14" s="15" t="s">
        <v>83</v>
      </c>
      <c r="C14" s="15" t="s">
        <v>84</v>
      </c>
      <c r="D14" s="15" t="s">
        <v>85</v>
      </c>
      <c r="E14" s="81"/>
      <c r="F14" s="81"/>
      <c r="G14" s="81"/>
      <c r="H14" s="81"/>
      <c r="I14" s="81"/>
      <c r="J14" s="81"/>
      <c r="K14" s="81"/>
      <c r="L14" s="81"/>
      <c r="M14" s="81"/>
      <c r="N14" s="81"/>
      <c r="O14" s="81"/>
      <c r="P14" s="81"/>
      <c r="Q14" s="81"/>
      <c r="R14" s="81"/>
      <c r="S14" s="81"/>
      <c r="T14" s="81"/>
      <c r="U14" s="81"/>
      <c r="V14" s="81"/>
      <c r="W14" s="81"/>
      <c r="X14" s="81"/>
      <c r="Y14" s="81"/>
      <c r="Z14" s="81"/>
      <c r="AA14" s="81"/>
      <c r="AB14" s="81"/>
      <c r="AC14" s="81"/>
      <c r="AD14" s="83"/>
      <c r="AE14" s="84"/>
    </row>
    <row r="15" spans="1:31" ht="15.6">
      <c r="A15" s="42">
        <v>12</v>
      </c>
      <c r="B15" s="15" t="s">
        <v>86</v>
      </c>
      <c r="C15" s="15" t="s">
        <v>87</v>
      </c>
      <c r="D15" s="15" t="s">
        <v>88</v>
      </c>
      <c r="E15" s="81"/>
      <c r="F15" s="81"/>
      <c r="G15" s="81"/>
      <c r="H15" s="81"/>
      <c r="I15" s="81"/>
      <c r="J15" s="81"/>
      <c r="K15" s="81"/>
      <c r="L15" s="81"/>
      <c r="M15" s="81"/>
      <c r="N15" s="81"/>
      <c r="O15" s="81"/>
      <c r="P15" s="81"/>
      <c r="Q15" s="81"/>
      <c r="R15" s="81"/>
      <c r="S15" s="81"/>
      <c r="T15" s="81"/>
      <c r="U15" s="81"/>
      <c r="V15" s="81"/>
      <c r="W15" s="81"/>
      <c r="X15" s="81"/>
      <c r="Y15" s="81"/>
      <c r="Z15" s="81"/>
      <c r="AA15" s="81"/>
      <c r="AB15" s="81"/>
      <c r="AC15" s="81"/>
      <c r="AD15" s="83"/>
      <c r="AE15" s="84"/>
    </row>
    <row r="16" spans="1:31" ht="15.6">
      <c r="A16" s="42">
        <v>13</v>
      </c>
      <c r="B16" s="15" t="s">
        <v>89</v>
      </c>
      <c r="C16" s="15" t="s">
        <v>90</v>
      </c>
      <c r="D16" s="15" t="s">
        <v>91</v>
      </c>
      <c r="E16" s="81"/>
      <c r="F16" s="81"/>
      <c r="G16" s="81"/>
      <c r="H16" s="81"/>
      <c r="I16" s="81"/>
      <c r="J16" s="81"/>
      <c r="K16" s="81"/>
      <c r="L16" s="81"/>
      <c r="M16" s="81"/>
      <c r="N16" s="81"/>
      <c r="O16" s="81"/>
      <c r="P16" s="81"/>
      <c r="Q16" s="81"/>
      <c r="R16" s="81"/>
      <c r="S16" s="81"/>
      <c r="T16" s="81"/>
      <c r="U16" s="81"/>
      <c r="V16" s="81"/>
      <c r="W16" s="81"/>
      <c r="X16" s="81"/>
      <c r="Y16" s="81"/>
      <c r="Z16" s="81"/>
      <c r="AA16" s="81"/>
      <c r="AB16" s="81"/>
      <c r="AC16" s="81"/>
      <c r="AD16" s="83"/>
      <c r="AE16" s="84"/>
    </row>
    <row r="17" spans="1:31" ht="15.6">
      <c r="A17" s="42">
        <v>14</v>
      </c>
      <c r="B17" s="15" t="s">
        <v>92</v>
      </c>
      <c r="C17" s="15" t="s">
        <v>93</v>
      </c>
      <c r="D17" s="15" t="s">
        <v>94</v>
      </c>
      <c r="E17" s="81"/>
      <c r="F17" s="81"/>
      <c r="G17" s="81"/>
      <c r="H17" s="81"/>
      <c r="I17" s="81"/>
      <c r="J17" s="81"/>
      <c r="K17" s="81"/>
      <c r="L17" s="81"/>
      <c r="M17" s="81"/>
      <c r="N17" s="81"/>
      <c r="O17" s="81"/>
      <c r="P17" s="81"/>
      <c r="Q17" s="81"/>
      <c r="R17" s="81"/>
      <c r="S17" s="81"/>
      <c r="T17" s="81"/>
      <c r="U17" s="81"/>
      <c r="V17" s="81"/>
      <c r="W17" s="81"/>
      <c r="X17" s="81"/>
      <c r="Y17" s="81"/>
      <c r="Z17" s="81"/>
      <c r="AA17" s="81"/>
      <c r="AB17" s="81"/>
      <c r="AC17" s="81"/>
      <c r="AD17" s="83"/>
      <c r="AE17" s="84"/>
    </row>
    <row r="18" spans="1:31" ht="15.6">
      <c r="A18" s="42">
        <v>15</v>
      </c>
      <c r="B18" s="15" t="s">
        <v>95</v>
      </c>
      <c r="C18" s="15" t="s">
        <v>96</v>
      </c>
      <c r="D18" s="15" t="s">
        <v>97</v>
      </c>
      <c r="E18" s="93"/>
      <c r="F18" s="93"/>
      <c r="G18" s="93"/>
      <c r="H18" s="93"/>
      <c r="I18" s="93"/>
      <c r="J18" s="93"/>
      <c r="K18" s="93"/>
      <c r="L18" s="93"/>
      <c r="M18" s="93"/>
      <c r="N18" s="93"/>
      <c r="O18" s="93"/>
      <c r="P18" s="93"/>
      <c r="Q18" s="93"/>
      <c r="R18" s="93"/>
      <c r="S18" s="93"/>
      <c r="T18" s="93"/>
      <c r="U18" s="93"/>
      <c r="V18" s="93"/>
      <c r="W18" s="93"/>
      <c r="X18" s="93"/>
      <c r="Y18" s="93"/>
      <c r="Z18" s="93"/>
      <c r="AA18" s="93"/>
      <c r="AB18" s="93"/>
      <c r="AC18" s="93"/>
      <c r="AD18" s="94"/>
      <c r="AE18" s="84"/>
    </row>
    <row r="19" spans="1:31" ht="15.6">
      <c r="A19" s="42">
        <v>16</v>
      </c>
      <c r="B19" s="15" t="s">
        <v>98</v>
      </c>
      <c r="C19" s="15" t="s">
        <v>99</v>
      </c>
      <c r="D19" s="15" t="s">
        <v>100</v>
      </c>
      <c r="E19" s="90"/>
      <c r="F19" s="90"/>
      <c r="G19" s="90"/>
      <c r="H19" s="90"/>
      <c r="I19" s="90"/>
      <c r="J19" s="90"/>
      <c r="K19" s="90"/>
      <c r="L19" s="90"/>
      <c r="M19" s="90"/>
      <c r="N19" s="90"/>
      <c r="O19" s="90"/>
      <c r="P19" s="90"/>
      <c r="Q19" s="90"/>
      <c r="R19" s="90"/>
      <c r="S19" s="90"/>
      <c r="T19" s="90"/>
      <c r="U19" s="90"/>
      <c r="V19" s="90"/>
      <c r="W19" s="90"/>
      <c r="X19" s="90"/>
      <c r="Y19" s="90"/>
      <c r="Z19" s="90"/>
      <c r="AA19" s="90"/>
      <c r="AB19" s="90"/>
      <c r="AC19" s="90"/>
      <c r="AD19" s="91"/>
      <c r="AE19" s="95"/>
    </row>
    <row r="20" spans="1:31" ht="15.6">
      <c r="A20" s="42">
        <v>17</v>
      </c>
      <c r="B20" s="15" t="s">
        <v>101</v>
      </c>
      <c r="C20" s="15" t="s">
        <v>102</v>
      </c>
      <c r="D20" s="15" t="s">
        <v>103</v>
      </c>
      <c r="E20" s="81"/>
      <c r="F20" s="81"/>
      <c r="G20" s="81"/>
      <c r="H20" s="81"/>
      <c r="I20" s="81"/>
      <c r="J20" s="81"/>
      <c r="K20" s="81"/>
      <c r="L20" s="81"/>
      <c r="M20" s="81"/>
      <c r="N20" s="81"/>
      <c r="O20" s="81"/>
      <c r="P20" s="81"/>
      <c r="Q20" s="81"/>
      <c r="R20" s="81"/>
      <c r="S20" s="81"/>
      <c r="T20" s="86"/>
      <c r="U20" s="81"/>
      <c r="V20" s="81"/>
      <c r="W20" s="81"/>
      <c r="X20" s="81"/>
      <c r="Y20" s="81"/>
      <c r="Z20" s="81"/>
      <c r="AA20" s="81"/>
      <c r="AB20" s="81"/>
      <c r="AC20" s="81"/>
      <c r="AD20" s="83"/>
      <c r="AE20" s="84"/>
    </row>
    <row r="21" spans="1:31" ht="15.6">
      <c r="A21" s="42">
        <v>18</v>
      </c>
      <c r="B21" s="15" t="s">
        <v>104</v>
      </c>
      <c r="C21" s="15" t="s">
        <v>105</v>
      </c>
      <c r="D21" s="15" t="s">
        <v>106</v>
      </c>
      <c r="E21" s="96"/>
      <c r="F21" s="96"/>
      <c r="G21" s="96"/>
      <c r="H21" s="96"/>
      <c r="I21" s="96"/>
      <c r="J21" s="96"/>
      <c r="K21" s="96"/>
      <c r="L21" s="96"/>
      <c r="M21" s="96"/>
      <c r="N21" s="96"/>
      <c r="O21" s="96"/>
      <c r="P21" s="96"/>
      <c r="Q21" s="96"/>
      <c r="R21" s="96"/>
      <c r="S21" s="96"/>
      <c r="T21" s="96"/>
      <c r="U21" s="96"/>
      <c r="V21" s="96"/>
      <c r="W21" s="96"/>
      <c r="X21" s="96"/>
      <c r="Y21" s="96"/>
      <c r="Z21" s="96"/>
      <c r="AA21" s="96"/>
      <c r="AB21" s="96"/>
      <c r="AC21" s="96"/>
      <c r="AD21" s="83"/>
      <c r="AE21" s="84"/>
    </row>
    <row r="22" spans="1:31" ht="17.25" customHeight="1">
      <c r="A22" s="42">
        <v>19</v>
      </c>
      <c r="B22" s="15" t="s">
        <v>107</v>
      </c>
      <c r="C22" s="15" t="s">
        <v>108</v>
      </c>
      <c r="D22" s="15" t="s">
        <v>109</v>
      </c>
      <c r="E22" s="90"/>
      <c r="F22" s="90"/>
      <c r="G22" s="90"/>
      <c r="H22" s="90"/>
      <c r="I22" s="90"/>
      <c r="J22" s="90"/>
      <c r="K22" s="90"/>
      <c r="L22" s="90"/>
      <c r="M22" s="90"/>
      <c r="N22" s="90"/>
      <c r="O22" s="90"/>
      <c r="P22" s="90"/>
      <c r="Q22" s="90"/>
      <c r="R22" s="90"/>
      <c r="S22" s="90"/>
      <c r="T22" s="90"/>
      <c r="U22" s="90"/>
      <c r="V22" s="90"/>
      <c r="W22" s="90"/>
      <c r="X22" s="90"/>
      <c r="Y22" s="90"/>
      <c r="Z22" s="90"/>
      <c r="AA22" s="90"/>
      <c r="AB22" s="90"/>
      <c r="AC22" s="90"/>
      <c r="AD22" s="83"/>
      <c r="AE22" s="84"/>
    </row>
    <row r="23" spans="1:31" ht="15.6">
      <c r="A23" s="42">
        <v>20</v>
      </c>
      <c r="B23" s="15" t="s">
        <v>110</v>
      </c>
      <c r="C23" s="15" t="s">
        <v>111</v>
      </c>
      <c r="D23" s="15" t="s">
        <v>112</v>
      </c>
      <c r="E23" s="81"/>
      <c r="F23" s="81"/>
      <c r="G23" s="81"/>
      <c r="H23" s="81"/>
      <c r="I23" s="81"/>
      <c r="J23" s="81"/>
      <c r="K23" s="81"/>
      <c r="L23" s="81"/>
      <c r="M23" s="81"/>
      <c r="N23" s="81"/>
      <c r="O23" s="81"/>
      <c r="P23" s="81"/>
      <c r="Q23" s="81"/>
      <c r="R23" s="81"/>
      <c r="S23" s="81"/>
      <c r="T23" s="81"/>
      <c r="U23" s="81"/>
      <c r="V23" s="81"/>
      <c r="W23" s="81"/>
      <c r="X23" s="81"/>
      <c r="Y23" s="81"/>
      <c r="Z23" s="81"/>
      <c r="AA23" s="81"/>
      <c r="AB23" s="81"/>
      <c r="AC23" s="81"/>
      <c r="AD23" s="83"/>
      <c r="AE23" s="84"/>
    </row>
    <row r="24" spans="1:31" ht="15.6">
      <c r="A24" s="42">
        <v>21</v>
      </c>
      <c r="B24" s="15" t="s">
        <v>113</v>
      </c>
      <c r="C24" s="15" t="s">
        <v>114</v>
      </c>
      <c r="D24" s="15" t="s">
        <v>103</v>
      </c>
      <c r="E24" s="81"/>
      <c r="F24" s="81"/>
      <c r="G24" s="81"/>
      <c r="H24" s="81"/>
      <c r="I24" s="81"/>
      <c r="J24" s="81"/>
      <c r="K24" s="81"/>
      <c r="L24" s="81"/>
      <c r="M24" s="81"/>
      <c r="N24" s="81"/>
      <c r="O24" s="81"/>
      <c r="P24" s="81"/>
      <c r="Q24" s="81"/>
      <c r="R24" s="81"/>
      <c r="S24" s="81"/>
      <c r="T24" s="81"/>
      <c r="U24" s="81"/>
      <c r="V24" s="81"/>
      <c r="W24" s="81"/>
      <c r="X24" s="81"/>
      <c r="Y24" s="81"/>
      <c r="Z24" s="81"/>
      <c r="AA24" s="81"/>
      <c r="AB24" s="81"/>
      <c r="AC24" s="81"/>
      <c r="AD24" s="83"/>
      <c r="AE24" s="84"/>
    </row>
    <row r="25" spans="1:31" ht="15.6">
      <c r="A25" s="42">
        <v>22</v>
      </c>
      <c r="B25" s="15" t="s">
        <v>115</v>
      </c>
      <c r="C25" s="15" t="s">
        <v>116</v>
      </c>
      <c r="D25" s="15" t="s">
        <v>117</v>
      </c>
      <c r="E25" s="59"/>
      <c r="F25" s="59"/>
      <c r="G25" s="59"/>
      <c r="H25" s="59"/>
      <c r="I25" s="59"/>
      <c r="J25" s="59"/>
      <c r="K25" s="59"/>
      <c r="L25" s="59"/>
      <c r="M25" s="59"/>
      <c r="N25" s="59"/>
      <c r="O25" s="59"/>
      <c r="P25" s="59"/>
      <c r="Q25" s="59"/>
      <c r="R25" s="59"/>
      <c r="S25" s="59"/>
      <c r="T25" s="59"/>
      <c r="U25" s="59"/>
      <c r="V25" s="59"/>
      <c r="W25" s="59"/>
      <c r="X25" s="93"/>
      <c r="Y25" s="59"/>
      <c r="Z25" s="59"/>
      <c r="AA25" s="93"/>
      <c r="AB25" s="93"/>
      <c r="AC25" s="59"/>
      <c r="AD25" s="94"/>
      <c r="AE25" s="84"/>
    </row>
    <row r="26" spans="1:31" ht="15.6">
      <c r="A26" s="42">
        <v>23</v>
      </c>
      <c r="B26" s="15" t="s">
        <v>118</v>
      </c>
      <c r="C26" s="15" t="s">
        <v>119</v>
      </c>
      <c r="D26" s="15" t="s">
        <v>120</v>
      </c>
      <c r="E26" s="81"/>
      <c r="F26" s="81"/>
      <c r="G26" s="81"/>
      <c r="H26" s="81"/>
      <c r="I26" s="81"/>
      <c r="J26" s="81"/>
      <c r="K26" s="81"/>
      <c r="L26" s="81"/>
      <c r="M26" s="81"/>
      <c r="N26" s="81"/>
      <c r="O26" s="81"/>
      <c r="P26" s="81"/>
      <c r="Q26" s="81"/>
      <c r="R26" s="81"/>
      <c r="S26" s="81"/>
      <c r="T26" s="81"/>
      <c r="U26" s="81"/>
      <c r="V26" s="81"/>
      <c r="W26" s="81"/>
      <c r="X26" s="81"/>
      <c r="Y26" s="81"/>
      <c r="Z26" s="81"/>
      <c r="AA26" s="81"/>
      <c r="AB26" s="81"/>
      <c r="AC26" s="81"/>
      <c r="AD26" s="83"/>
      <c r="AE26" s="84"/>
    </row>
  </sheetData>
  <mergeCells count="7">
    <mergeCell ref="X1:Z1"/>
    <mergeCell ref="AA1:AC1"/>
    <mergeCell ref="E1:J1"/>
    <mergeCell ref="K1:N1"/>
    <mergeCell ref="O1:P1"/>
    <mergeCell ref="Q1:T1"/>
    <mergeCell ref="U1:W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N26"/>
  <sheetViews>
    <sheetView tabSelected="1" topLeftCell="Y1" workbookViewId="0">
      <selection activeCell="AI3" sqref="AI3:AL3"/>
    </sheetView>
  </sheetViews>
  <sheetFormatPr baseColWidth="10" defaultColWidth="14.44140625" defaultRowHeight="15.75" customHeight="1"/>
  <cols>
    <col min="1" max="1" width="4.33203125" customWidth="1"/>
    <col min="2" max="2" width="13" customWidth="1"/>
    <col min="3" max="3" width="24.5546875" hidden="1" customWidth="1"/>
    <col min="4" max="4" width="21.5546875" hidden="1" customWidth="1"/>
    <col min="39" max="40" width="15" customWidth="1"/>
  </cols>
  <sheetData>
    <row r="1" spans="1:40" ht="147" customHeight="1">
      <c r="A1" s="26"/>
      <c r="B1" s="26"/>
      <c r="C1" s="26"/>
      <c r="D1" s="26"/>
      <c r="E1" s="343" t="s">
        <v>204</v>
      </c>
      <c r="F1" s="324"/>
      <c r="G1" s="343" t="s">
        <v>205</v>
      </c>
      <c r="H1" s="324"/>
      <c r="I1" s="343" t="s">
        <v>206</v>
      </c>
      <c r="J1" s="324"/>
      <c r="K1" s="343" t="s">
        <v>207</v>
      </c>
      <c r="L1" s="324"/>
      <c r="M1" s="343" t="s">
        <v>208</v>
      </c>
      <c r="N1" s="324"/>
      <c r="O1" s="343" t="s">
        <v>209</v>
      </c>
      <c r="P1" s="324"/>
      <c r="Q1" s="343" t="s">
        <v>210</v>
      </c>
      <c r="R1" s="324"/>
      <c r="S1" s="343" t="s">
        <v>210</v>
      </c>
      <c r="T1" s="324"/>
      <c r="U1" s="343" t="s">
        <v>211</v>
      </c>
      <c r="V1" s="324"/>
      <c r="W1" s="343" t="s">
        <v>211</v>
      </c>
      <c r="X1" s="324"/>
      <c r="Y1" s="343" t="s">
        <v>212</v>
      </c>
      <c r="Z1" s="324"/>
      <c r="AA1" s="343" t="s">
        <v>212</v>
      </c>
      <c r="AB1" s="324"/>
      <c r="AC1" s="343" t="s">
        <v>213</v>
      </c>
      <c r="AD1" s="324"/>
      <c r="AE1" s="343" t="s">
        <v>214</v>
      </c>
      <c r="AF1" s="324"/>
      <c r="AG1" s="343" t="s">
        <v>214</v>
      </c>
      <c r="AH1" s="324"/>
      <c r="AI1" s="343" t="s">
        <v>215</v>
      </c>
      <c r="AJ1" s="324"/>
      <c r="AK1" s="343" t="s">
        <v>216</v>
      </c>
      <c r="AL1" s="324"/>
      <c r="AM1" s="97" t="s">
        <v>217</v>
      </c>
      <c r="AN1" s="97" t="s">
        <v>141</v>
      </c>
    </row>
    <row r="2" spans="1:40" ht="13.2">
      <c r="A2" s="26"/>
      <c r="B2" s="26"/>
      <c r="C2" s="26"/>
      <c r="D2" s="26"/>
      <c r="E2" s="343" t="s">
        <v>218</v>
      </c>
      <c r="F2" s="324"/>
      <c r="G2" s="324"/>
      <c r="H2" s="324"/>
      <c r="I2" s="324"/>
      <c r="J2" s="324"/>
      <c r="K2" s="324"/>
      <c r="L2" s="324"/>
      <c r="M2" s="324"/>
      <c r="N2" s="324"/>
      <c r="O2" s="343" t="s">
        <v>219</v>
      </c>
      <c r="P2" s="324"/>
      <c r="Q2" s="343" t="s">
        <v>220</v>
      </c>
      <c r="R2" s="324"/>
      <c r="S2" s="343" t="s">
        <v>221</v>
      </c>
      <c r="T2" s="324"/>
      <c r="U2" s="343" t="s">
        <v>222</v>
      </c>
      <c r="V2" s="324"/>
      <c r="W2" s="343" t="s">
        <v>221</v>
      </c>
      <c r="X2" s="324"/>
      <c r="Y2" s="343" t="s">
        <v>222</v>
      </c>
      <c r="Z2" s="324"/>
      <c r="AA2" s="343" t="s">
        <v>221</v>
      </c>
      <c r="AB2" s="324"/>
      <c r="AC2" s="324"/>
      <c r="AD2" s="324"/>
      <c r="AE2" s="343" t="s">
        <v>222</v>
      </c>
      <c r="AF2" s="324"/>
      <c r="AG2" s="343" t="s">
        <v>221</v>
      </c>
      <c r="AH2" s="324"/>
      <c r="AI2" s="324"/>
      <c r="AJ2" s="324"/>
      <c r="AK2" s="343" t="s">
        <v>195</v>
      </c>
      <c r="AL2" s="324"/>
      <c r="AM2" s="97"/>
      <c r="AN2" s="97"/>
    </row>
    <row r="3" spans="1:40" ht="13.2">
      <c r="A3" s="37" t="s">
        <v>46</v>
      </c>
      <c r="B3" s="37" t="s">
        <v>47</v>
      </c>
      <c r="C3" s="37" t="s">
        <v>48</v>
      </c>
      <c r="D3" s="37" t="s">
        <v>49</v>
      </c>
      <c r="E3" s="395">
        <v>0.08</v>
      </c>
      <c r="F3" s="396"/>
      <c r="G3" s="395">
        <v>0.05</v>
      </c>
      <c r="H3" s="396"/>
      <c r="I3" s="395">
        <v>0.05</v>
      </c>
      <c r="J3" s="396"/>
      <c r="K3" s="395">
        <v>0.05</v>
      </c>
      <c r="L3" s="396"/>
      <c r="M3" s="395">
        <v>0.05</v>
      </c>
      <c r="N3" s="396"/>
      <c r="O3" s="395">
        <v>0.1</v>
      </c>
      <c r="P3" s="396"/>
      <c r="Q3" s="395">
        <v>0.1</v>
      </c>
      <c r="R3" s="396"/>
      <c r="S3" s="395">
        <v>0.05</v>
      </c>
      <c r="T3" s="396"/>
      <c r="U3" s="344">
        <v>0.04</v>
      </c>
      <c r="V3" s="324"/>
      <c r="W3" s="344">
        <v>0.04</v>
      </c>
      <c r="X3" s="324"/>
      <c r="Y3" s="395">
        <v>0.1</v>
      </c>
      <c r="Z3" s="396"/>
      <c r="AA3" s="395">
        <v>0.05</v>
      </c>
      <c r="AB3" s="396"/>
      <c r="AC3" s="395">
        <v>0.08</v>
      </c>
      <c r="AD3" s="396"/>
      <c r="AE3" s="344">
        <v>0.04</v>
      </c>
      <c r="AF3" s="324"/>
      <c r="AG3" s="344">
        <v>0.04</v>
      </c>
      <c r="AH3" s="324"/>
      <c r="AI3" s="395">
        <v>0.08</v>
      </c>
      <c r="AJ3" s="396"/>
      <c r="AK3" s="395">
        <v>0.1</v>
      </c>
      <c r="AL3" s="396"/>
      <c r="AM3" s="98"/>
      <c r="AN3" s="98">
        <v>1.1000000000000001</v>
      </c>
    </row>
    <row r="4" spans="1:40" ht="15.6">
      <c r="A4" s="42">
        <v>1</v>
      </c>
      <c r="B4" s="15" t="s">
        <v>54</v>
      </c>
      <c r="C4" s="15" t="s">
        <v>55</v>
      </c>
      <c r="D4" s="15" t="s">
        <v>56</v>
      </c>
      <c r="E4" s="340">
        <v>5</v>
      </c>
      <c r="F4" s="333"/>
      <c r="G4" s="340">
        <v>0</v>
      </c>
      <c r="H4" s="333"/>
      <c r="I4" s="340">
        <v>5</v>
      </c>
      <c r="J4" s="333"/>
      <c r="K4" s="340">
        <v>4</v>
      </c>
      <c r="L4" s="333"/>
      <c r="M4" s="340">
        <v>0</v>
      </c>
      <c r="N4" s="333"/>
      <c r="O4" s="340">
        <v>3.5</v>
      </c>
      <c r="P4" s="333"/>
      <c r="Q4" s="340">
        <v>2.8</v>
      </c>
      <c r="R4" s="333"/>
      <c r="S4" s="340">
        <v>4</v>
      </c>
      <c r="T4" s="333"/>
      <c r="U4" s="340">
        <v>2.2999999999999998</v>
      </c>
      <c r="V4" s="333"/>
      <c r="W4" s="340">
        <v>3.8</v>
      </c>
      <c r="X4" s="333"/>
      <c r="Y4" s="340">
        <v>2.2999999999999998</v>
      </c>
      <c r="Z4" s="333"/>
      <c r="AA4" s="340">
        <v>5</v>
      </c>
      <c r="AB4" s="333"/>
      <c r="AC4" s="340">
        <v>4</v>
      </c>
      <c r="AD4" s="333"/>
      <c r="AE4" s="340">
        <v>2</v>
      </c>
      <c r="AF4" s="333"/>
      <c r="AG4" s="340">
        <v>5</v>
      </c>
      <c r="AH4" s="333"/>
      <c r="AI4" s="340">
        <v>5</v>
      </c>
      <c r="AJ4" s="333"/>
      <c r="AK4" s="340">
        <v>0</v>
      </c>
      <c r="AL4" s="333"/>
      <c r="AM4" s="99"/>
      <c r="AN4" s="100">
        <f t="shared" ref="AN4:AN26" si="0">0.1*SUM(AK4,Y4,Q4,O4) + 0.04*SUM(AG4,AE4,W4,U4)+0.08*SUM(AI4,AC4,E4)+0.05*SUM(I4,K4,M4,S4,AA4,G4)</f>
        <v>3.4039999999999999</v>
      </c>
    </row>
    <row r="5" spans="1:40" ht="15.6">
      <c r="A5" s="42">
        <v>2</v>
      </c>
      <c r="B5" s="15" t="s">
        <v>57</v>
      </c>
      <c r="C5" s="15" t="s">
        <v>58</v>
      </c>
      <c r="D5" s="15" t="s">
        <v>59</v>
      </c>
      <c r="E5" s="340">
        <v>5</v>
      </c>
      <c r="F5" s="333"/>
      <c r="G5" s="340">
        <v>5</v>
      </c>
      <c r="H5" s="333"/>
      <c r="I5" s="340">
        <v>5</v>
      </c>
      <c r="J5" s="333"/>
      <c r="K5" s="340">
        <v>5</v>
      </c>
      <c r="L5" s="333"/>
      <c r="M5" s="340">
        <v>4.3</v>
      </c>
      <c r="N5" s="333"/>
      <c r="O5" s="340">
        <v>4.4000000000000004</v>
      </c>
      <c r="P5" s="333"/>
      <c r="Q5" s="340">
        <v>5</v>
      </c>
      <c r="R5" s="333"/>
      <c r="S5" s="340">
        <v>5</v>
      </c>
      <c r="T5" s="333"/>
      <c r="U5" s="340">
        <v>5</v>
      </c>
      <c r="V5" s="333"/>
      <c r="W5" s="340">
        <v>5</v>
      </c>
      <c r="X5" s="333"/>
      <c r="Y5" s="340">
        <v>5</v>
      </c>
      <c r="Z5" s="333"/>
      <c r="AA5" s="340">
        <v>5</v>
      </c>
      <c r="AB5" s="333"/>
      <c r="AC5" s="340">
        <v>5</v>
      </c>
      <c r="AD5" s="333"/>
      <c r="AE5" s="340">
        <v>5</v>
      </c>
      <c r="AF5" s="333"/>
      <c r="AG5" s="340">
        <v>5</v>
      </c>
      <c r="AH5" s="333"/>
      <c r="AI5" s="340">
        <v>5</v>
      </c>
      <c r="AJ5" s="333"/>
      <c r="AK5" s="340">
        <v>0</v>
      </c>
      <c r="AL5" s="333"/>
      <c r="AM5" s="99"/>
      <c r="AN5" s="100">
        <f t="shared" si="0"/>
        <v>4.9050000000000002</v>
      </c>
    </row>
    <row r="6" spans="1:40" ht="15.6">
      <c r="A6" s="42">
        <v>3</v>
      </c>
      <c r="B6" s="15" t="s">
        <v>60</v>
      </c>
      <c r="C6" s="15" t="s">
        <v>61</v>
      </c>
      <c r="D6" s="15" t="s">
        <v>62</v>
      </c>
      <c r="E6" s="340">
        <v>5</v>
      </c>
      <c r="F6" s="333"/>
      <c r="G6" s="340">
        <v>5</v>
      </c>
      <c r="H6" s="333"/>
      <c r="I6" s="340">
        <v>5</v>
      </c>
      <c r="J6" s="333"/>
      <c r="K6" s="340">
        <v>5</v>
      </c>
      <c r="L6" s="333"/>
      <c r="M6" s="340">
        <v>5</v>
      </c>
      <c r="N6" s="333"/>
      <c r="O6" s="340">
        <v>5</v>
      </c>
      <c r="P6" s="333"/>
      <c r="Q6" s="340">
        <v>5</v>
      </c>
      <c r="R6" s="333"/>
      <c r="S6" s="340">
        <v>5</v>
      </c>
      <c r="T6" s="333"/>
      <c r="U6" s="340">
        <v>4</v>
      </c>
      <c r="V6" s="333"/>
      <c r="W6" s="340">
        <v>5</v>
      </c>
      <c r="X6" s="333"/>
      <c r="Y6" s="340">
        <v>5</v>
      </c>
      <c r="Z6" s="333"/>
      <c r="AA6" s="340">
        <v>5</v>
      </c>
      <c r="AB6" s="333"/>
      <c r="AC6" s="340">
        <v>5</v>
      </c>
      <c r="AD6" s="333"/>
      <c r="AE6" s="340">
        <v>5</v>
      </c>
      <c r="AF6" s="333"/>
      <c r="AG6" s="340">
        <v>5</v>
      </c>
      <c r="AH6" s="333"/>
      <c r="AI6" s="340">
        <v>5</v>
      </c>
      <c r="AJ6" s="333"/>
      <c r="AK6" s="340">
        <v>5</v>
      </c>
      <c r="AL6" s="333"/>
      <c r="AM6" s="99"/>
      <c r="AN6" s="100">
        <f t="shared" si="0"/>
        <v>5.46</v>
      </c>
    </row>
    <row r="7" spans="1:40" ht="15.6">
      <c r="A7" s="42">
        <v>4</v>
      </c>
      <c r="B7" s="15" t="s">
        <v>63</v>
      </c>
      <c r="C7" s="15" t="s">
        <v>64</v>
      </c>
      <c r="D7" s="15" t="s">
        <v>65</v>
      </c>
      <c r="E7" s="340">
        <v>5</v>
      </c>
      <c r="F7" s="333"/>
      <c r="G7" s="340">
        <v>3</v>
      </c>
      <c r="H7" s="333"/>
      <c r="I7" s="340">
        <v>5</v>
      </c>
      <c r="J7" s="333"/>
      <c r="K7" s="340">
        <v>5</v>
      </c>
      <c r="L7" s="333"/>
      <c r="M7" s="340">
        <v>4.8</v>
      </c>
      <c r="N7" s="333"/>
      <c r="O7" s="340">
        <v>4</v>
      </c>
      <c r="P7" s="333"/>
      <c r="Q7" s="340">
        <v>3</v>
      </c>
      <c r="R7" s="333"/>
      <c r="S7" s="340">
        <v>5</v>
      </c>
      <c r="T7" s="333"/>
      <c r="U7" s="340">
        <v>5</v>
      </c>
      <c r="V7" s="333"/>
      <c r="W7" s="340">
        <v>5</v>
      </c>
      <c r="X7" s="333"/>
      <c r="Y7" s="340">
        <v>5</v>
      </c>
      <c r="Z7" s="333"/>
      <c r="AA7" s="340">
        <v>5</v>
      </c>
      <c r="AB7" s="333"/>
      <c r="AC7" s="340">
        <v>5</v>
      </c>
      <c r="AD7" s="333"/>
      <c r="AE7" s="340">
        <v>5</v>
      </c>
      <c r="AF7" s="333"/>
      <c r="AG7" s="340">
        <v>0</v>
      </c>
      <c r="AH7" s="333"/>
      <c r="AI7" s="340">
        <v>5</v>
      </c>
      <c r="AJ7" s="333"/>
      <c r="AK7" s="340">
        <v>5</v>
      </c>
      <c r="AL7" s="333"/>
      <c r="AM7" s="99"/>
      <c r="AN7" s="100">
        <f t="shared" si="0"/>
        <v>4.8900000000000006</v>
      </c>
    </row>
    <row r="8" spans="1:40" ht="15.6">
      <c r="A8" s="42">
        <v>5</v>
      </c>
      <c r="B8" s="15" t="s">
        <v>66</v>
      </c>
      <c r="C8" s="15" t="s">
        <v>67</v>
      </c>
      <c r="D8" s="15" t="s">
        <v>68</v>
      </c>
      <c r="E8" s="340">
        <v>5</v>
      </c>
      <c r="F8" s="333"/>
      <c r="G8" s="340">
        <v>5</v>
      </c>
      <c r="H8" s="333"/>
      <c r="I8" s="340">
        <v>5</v>
      </c>
      <c r="J8" s="333"/>
      <c r="K8" s="340">
        <v>5</v>
      </c>
      <c r="L8" s="333"/>
      <c r="M8" s="340">
        <v>4.3</v>
      </c>
      <c r="N8" s="333"/>
      <c r="O8" s="340">
        <v>4.4000000000000004</v>
      </c>
      <c r="P8" s="333"/>
      <c r="Q8" s="340">
        <v>5</v>
      </c>
      <c r="R8" s="333"/>
      <c r="S8" s="340">
        <v>5</v>
      </c>
      <c r="T8" s="333"/>
      <c r="U8" s="340">
        <v>5</v>
      </c>
      <c r="V8" s="333"/>
      <c r="W8" s="340">
        <v>5</v>
      </c>
      <c r="X8" s="333"/>
      <c r="Y8" s="340">
        <v>5</v>
      </c>
      <c r="Z8" s="333"/>
      <c r="AA8" s="340">
        <v>5</v>
      </c>
      <c r="AB8" s="333"/>
      <c r="AC8" s="340">
        <v>5</v>
      </c>
      <c r="AD8" s="333"/>
      <c r="AE8" s="340">
        <v>5</v>
      </c>
      <c r="AF8" s="333"/>
      <c r="AG8" s="340">
        <v>5</v>
      </c>
      <c r="AH8" s="333"/>
      <c r="AI8" s="340">
        <v>5</v>
      </c>
      <c r="AJ8" s="333"/>
      <c r="AK8" s="340">
        <v>0</v>
      </c>
      <c r="AL8" s="333"/>
      <c r="AM8" s="99"/>
      <c r="AN8" s="100">
        <f t="shared" si="0"/>
        <v>4.9050000000000002</v>
      </c>
    </row>
    <row r="9" spans="1:40" ht="15.6">
      <c r="A9" s="42">
        <v>6</v>
      </c>
      <c r="B9" s="15" t="s">
        <v>69</v>
      </c>
      <c r="C9" s="15" t="s">
        <v>70</v>
      </c>
      <c r="D9" s="15" t="s">
        <v>71</v>
      </c>
      <c r="E9" s="340">
        <v>5</v>
      </c>
      <c r="F9" s="333"/>
      <c r="G9" s="340">
        <v>5</v>
      </c>
      <c r="H9" s="333"/>
      <c r="I9" s="340">
        <v>5</v>
      </c>
      <c r="J9" s="333"/>
      <c r="K9" s="340">
        <v>5</v>
      </c>
      <c r="L9" s="333"/>
      <c r="M9" s="340">
        <v>4</v>
      </c>
      <c r="N9" s="333"/>
      <c r="O9" s="340">
        <v>3.2</v>
      </c>
      <c r="P9" s="333"/>
      <c r="Q9" s="340">
        <v>3</v>
      </c>
      <c r="R9" s="333"/>
      <c r="S9" s="340">
        <v>5</v>
      </c>
      <c r="T9" s="333"/>
      <c r="U9" s="340">
        <v>0</v>
      </c>
      <c r="V9" s="333"/>
      <c r="W9" s="340">
        <v>0</v>
      </c>
      <c r="X9" s="333"/>
      <c r="Y9" s="340">
        <v>5</v>
      </c>
      <c r="Z9" s="333"/>
      <c r="AA9" s="340">
        <v>5</v>
      </c>
      <c r="AB9" s="333"/>
      <c r="AC9" s="340">
        <v>5</v>
      </c>
      <c r="AD9" s="333"/>
      <c r="AE9" s="340">
        <v>5</v>
      </c>
      <c r="AF9" s="333"/>
      <c r="AG9" s="340">
        <v>5</v>
      </c>
      <c r="AH9" s="333"/>
      <c r="AI9" s="340">
        <v>3</v>
      </c>
      <c r="AJ9" s="333"/>
      <c r="AK9" s="340">
        <v>0</v>
      </c>
      <c r="AL9" s="333"/>
      <c r="AM9" s="99"/>
      <c r="AN9" s="100">
        <f t="shared" si="0"/>
        <v>4.01</v>
      </c>
    </row>
    <row r="10" spans="1:40" ht="15.6">
      <c r="A10" s="42">
        <v>7</v>
      </c>
      <c r="B10" s="15" t="s">
        <v>28</v>
      </c>
      <c r="C10" s="15" t="s">
        <v>72</v>
      </c>
      <c r="D10" s="15" t="s">
        <v>73</v>
      </c>
      <c r="E10" s="340">
        <v>5</v>
      </c>
      <c r="F10" s="333"/>
      <c r="G10" s="340">
        <v>0</v>
      </c>
      <c r="H10" s="333"/>
      <c r="I10" s="340">
        <v>5</v>
      </c>
      <c r="J10" s="333"/>
      <c r="K10" s="340">
        <v>4</v>
      </c>
      <c r="L10" s="333"/>
      <c r="M10" s="340">
        <v>0</v>
      </c>
      <c r="N10" s="333"/>
      <c r="O10" s="340">
        <v>3.5</v>
      </c>
      <c r="P10" s="333"/>
      <c r="Q10" s="340">
        <v>2.8</v>
      </c>
      <c r="R10" s="333"/>
      <c r="S10" s="340">
        <v>4</v>
      </c>
      <c r="T10" s="333"/>
      <c r="U10" s="340">
        <v>2.2999999999999998</v>
      </c>
      <c r="V10" s="333"/>
      <c r="W10" s="340">
        <v>3.8</v>
      </c>
      <c r="X10" s="333"/>
      <c r="Y10" s="340">
        <v>2.2999999999999998</v>
      </c>
      <c r="Z10" s="333"/>
      <c r="AA10" s="340">
        <v>5</v>
      </c>
      <c r="AB10" s="333"/>
      <c r="AC10" s="340">
        <v>4</v>
      </c>
      <c r="AD10" s="333"/>
      <c r="AE10" s="340">
        <v>2</v>
      </c>
      <c r="AF10" s="333"/>
      <c r="AG10" s="340">
        <v>5</v>
      </c>
      <c r="AH10" s="333"/>
      <c r="AI10" s="340">
        <v>5</v>
      </c>
      <c r="AJ10" s="333"/>
      <c r="AK10" s="340">
        <v>0</v>
      </c>
      <c r="AL10" s="333"/>
      <c r="AM10" s="99"/>
      <c r="AN10" s="100">
        <f t="shared" si="0"/>
        <v>3.4039999999999999</v>
      </c>
    </row>
    <row r="11" spans="1:40" ht="15.6">
      <c r="A11" s="42">
        <v>8</v>
      </c>
      <c r="B11" s="15" t="s">
        <v>74</v>
      </c>
      <c r="C11" s="15" t="s">
        <v>75</v>
      </c>
      <c r="D11" s="15" t="s">
        <v>76</v>
      </c>
      <c r="E11" s="340">
        <v>5</v>
      </c>
      <c r="F11" s="333"/>
      <c r="G11" s="340">
        <v>5</v>
      </c>
      <c r="H11" s="333"/>
      <c r="I11" s="340">
        <v>5</v>
      </c>
      <c r="J11" s="333"/>
      <c r="K11" s="340">
        <v>5</v>
      </c>
      <c r="L11" s="333"/>
      <c r="M11" s="340">
        <v>4</v>
      </c>
      <c r="N11" s="333"/>
      <c r="O11" s="340">
        <v>3.2</v>
      </c>
      <c r="P11" s="333"/>
      <c r="Q11" s="340">
        <v>3</v>
      </c>
      <c r="R11" s="333"/>
      <c r="S11" s="340">
        <v>5</v>
      </c>
      <c r="T11" s="333"/>
      <c r="U11" s="340">
        <v>0</v>
      </c>
      <c r="V11" s="333"/>
      <c r="W11" s="340">
        <v>0</v>
      </c>
      <c r="X11" s="333"/>
      <c r="Y11" s="340">
        <v>5</v>
      </c>
      <c r="Z11" s="333"/>
      <c r="AA11" s="340">
        <v>5</v>
      </c>
      <c r="AB11" s="333"/>
      <c r="AC11" s="340">
        <v>5</v>
      </c>
      <c r="AD11" s="333"/>
      <c r="AE11" s="340">
        <v>5</v>
      </c>
      <c r="AF11" s="333"/>
      <c r="AG11" s="340">
        <v>5</v>
      </c>
      <c r="AH11" s="333"/>
      <c r="AI11" s="340">
        <v>3</v>
      </c>
      <c r="AJ11" s="333"/>
      <c r="AK11" s="340">
        <v>0</v>
      </c>
      <c r="AL11" s="333"/>
      <c r="AM11" s="99"/>
      <c r="AN11" s="100">
        <f t="shared" si="0"/>
        <v>4.01</v>
      </c>
    </row>
    <row r="12" spans="1:40" ht="15.6">
      <c r="A12" s="42">
        <v>9</v>
      </c>
      <c r="B12" s="15" t="s">
        <v>77</v>
      </c>
      <c r="C12" s="15" t="s">
        <v>78</v>
      </c>
      <c r="D12" s="15" t="s">
        <v>79</v>
      </c>
      <c r="E12" s="340">
        <v>5</v>
      </c>
      <c r="F12" s="333"/>
      <c r="G12" s="340">
        <v>0</v>
      </c>
      <c r="H12" s="333"/>
      <c r="I12" s="340">
        <v>5</v>
      </c>
      <c r="J12" s="333"/>
      <c r="K12" s="340">
        <v>4</v>
      </c>
      <c r="L12" s="333"/>
      <c r="M12" s="340">
        <v>0</v>
      </c>
      <c r="N12" s="333"/>
      <c r="O12" s="340">
        <v>3.5</v>
      </c>
      <c r="P12" s="333"/>
      <c r="Q12" s="340">
        <v>2.8</v>
      </c>
      <c r="R12" s="333"/>
      <c r="S12" s="340">
        <v>4</v>
      </c>
      <c r="T12" s="333"/>
      <c r="U12" s="340">
        <v>2.2999999999999998</v>
      </c>
      <c r="V12" s="333"/>
      <c r="W12" s="340">
        <v>3.8</v>
      </c>
      <c r="X12" s="333"/>
      <c r="Y12" s="340">
        <v>2.2999999999999998</v>
      </c>
      <c r="Z12" s="333"/>
      <c r="AA12" s="340">
        <v>5</v>
      </c>
      <c r="AB12" s="333"/>
      <c r="AC12" s="340">
        <v>4</v>
      </c>
      <c r="AD12" s="333"/>
      <c r="AE12" s="340">
        <v>2</v>
      </c>
      <c r="AF12" s="333"/>
      <c r="AG12" s="340">
        <v>5</v>
      </c>
      <c r="AH12" s="333"/>
      <c r="AI12" s="340">
        <v>5</v>
      </c>
      <c r="AJ12" s="333"/>
      <c r="AK12" s="340">
        <v>0</v>
      </c>
      <c r="AL12" s="333"/>
      <c r="AM12" s="99"/>
      <c r="AN12" s="100">
        <f t="shared" si="0"/>
        <v>3.4039999999999999</v>
      </c>
    </row>
    <row r="13" spans="1:40" ht="15.6">
      <c r="A13" s="42">
        <v>10</v>
      </c>
      <c r="B13" s="15" t="s">
        <v>80</v>
      </c>
      <c r="C13" s="15" t="s">
        <v>81</v>
      </c>
      <c r="D13" s="15" t="s">
        <v>82</v>
      </c>
      <c r="E13" s="340">
        <v>5</v>
      </c>
      <c r="F13" s="333"/>
      <c r="G13" s="340">
        <v>3</v>
      </c>
      <c r="H13" s="333"/>
      <c r="I13" s="340">
        <v>5</v>
      </c>
      <c r="J13" s="333"/>
      <c r="K13" s="340">
        <v>5</v>
      </c>
      <c r="L13" s="333"/>
      <c r="M13" s="340">
        <v>4.8</v>
      </c>
      <c r="N13" s="333"/>
      <c r="O13" s="340">
        <v>4</v>
      </c>
      <c r="P13" s="333"/>
      <c r="Q13" s="340">
        <v>3</v>
      </c>
      <c r="R13" s="333"/>
      <c r="S13" s="340">
        <v>5</v>
      </c>
      <c r="T13" s="333"/>
      <c r="U13" s="340">
        <v>5</v>
      </c>
      <c r="V13" s="333"/>
      <c r="W13" s="340">
        <v>5</v>
      </c>
      <c r="X13" s="333"/>
      <c r="Y13" s="340">
        <v>5</v>
      </c>
      <c r="Z13" s="333"/>
      <c r="AA13" s="340">
        <v>5</v>
      </c>
      <c r="AB13" s="333"/>
      <c r="AC13" s="340">
        <v>5</v>
      </c>
      <c r="AD13" s="333"/>
      <c r="AE13" s="340">
        <v>5</v>
      </c>
      <c r="AF13" s="333"/>
      <c r="AG13" s="340">
        <v>0</v>
      </c>
      <c r="AH13" s="333"/>
      <c r="AI13" s="340">
        <v>5</v>
      </c>
      <c r="AJ13" s="333"/>
      <c r="AK13" s="340">
        <v>5</v>
      </c>
      <c r="AL13" s="333"/>
      <c r="AM13" s="99"/>
      <c r="AN13" s="100">
        <f t="shared" si="0"/>
        <v>4.8900000000000006</v>
      </c>
    </row>
    <row r="14" spans="1:40" ht="15.6">
      <c r="A14" s="42">
        <v>11</v>
      </c>
      <c r="B14" s="15" t="s">
        <v>83</v>
      </c>
      <c r="C14" s="15" t="s">
        <v>84</v>
      </c>
      <c r="D14" s="15" t="s">
        <v>85</v>
      </c>
      <c r="E14" s="340">
        <v>5</v>
      </c>
      <c r="F14" s="333"/>
      <c r="G14" s="340">
        <v>5</v>
      </c>
      <c r="H14" s="333"/>
      <c r="I14" s="340">
        <v>5</v>
      </c>
      <c r="J14" s="333"/>
      <c r="K14" s="340">
        <v>5</v>
      </c>
      <c r="L14" s="333"/>
      <c r="M14" s="340">
        <v>5</v>
      </c>
      <c r="N14" s="333"/>
      <c r="O14" s="340">
        <v>3.5</v>
      </c>
      <c r="P14" s="333"/>
      <c r="Q14" s="340">
        <v>5</v>
      </c>
      <c r="R14" s="333"/>
      <c r="S14" s="340">
        <v>5</v>
      </c>
      <c r="T14" s="333"/>
      <c r="U14" s="340">
        <v>2.2999999999999998</v>
      </c>
      <c r="V14" s="333"/>
      <c r="W14" s="340">
        <v>0</v>
      </c>
      <c r="X14" s="333"/>
      <c r="Y14" s="340">
        <v>3</v>
      </c>
      <c r="Z14" s="333"/>
      <c r="AA14" s="340">
        <v>5</v>
      </c>
      <c r="AB14" s="333"/>
      <c r="AC14" s="340">
        <v>5</v>
      </c>
      <c r="AD14" s="333"/>
      <c r="AE14" s="340">
        <v>2.5</v>
      </c>
      <c r="AF14" s="333"/>
      <c r="AG14" s="340">
        <v>0</v>
      </c>
      <c r="AH14" s="333"/>
      <c r="AI14" s="340">
        <v>5</v>
      </c>
      <c r="AJ14" s="333"/>
      <c r="AK14" s="340">
        <v>5</v>
      </c>
      <c r="AL14" s="333"/>
      <c r="AM14" s="99"/>
      <c r="AN14" s="100">
        <f t="shared" si="0"/>
        <v>4.5419999999999998</v>
      </c>
    </row>
    <row r="15" spans="1:40" ht="15.6">
      <c r="A15" s="42">
        <v>12</v>
      </c>
      <c r="B15" s="15" t="s">
        <v>86</v>
      </c>
      <c r="C15" s="15" t="s">
        <v>87</v>
      </c>
      <c r="D15" s="15" t="s">
        <v>88</v>
      </c>
      <c r="E15" s="340">
        <v>5</v>
      </c>
      <c r="F15" s="333"/>
      <c r="G15" s="340">
        <v>5</v>
      </c>
      <c r="H15" s="333"/>
      <c r="I15" s="340">
        <v>5</v>
      </c>
      <c r="J15" s="333"/>
      <c r="K15" s="340">
        <v>5</v>
      </c>
      <c r="L15" s="333"/>
      <c r="M15" s="340">
        <v>4</v>
      </c>
      <c r="N15" s="333"/>
      <c r="O15" s="340">
        <v>3.2</v>
      </c>
      <c r="P15" s="333"/>
      <c r="Q15" s="340">
        <v>3</v>
      </c>
      <c r="R15" s="333"/>
      <c r="S15" s="340">
        <v>5</v>
      </c>
      <c r="T15" s="333"/>
      <c r="U15" s="340">
        <v>0</v>
      </c>
      <c r="V15" s="333"/>
      <c r="W15" s="340">
        <v>0</v>
      </c>
      <c r="X15" s="333"/>
      <c r="Y15" s="340">
        <v>5</v>
      </c>
      <c r="Z15" s="333"/>
      <c r="AA15" s="340">
        <v>5</v>
      </c>
      <c r="AB15" s="333"/>
      <c r="AC15" s="340">
        <v>5</v>
      </c>
      <c r="AD15" s="333"/>
      <c r="AE15" s="340">
        <v>5</v>
      </c>
      <c r="AF15" s="333"/>
      <c r="AG15" s="340">
        <v>5</v>
      </c>
      <c r="AH15" s="333"/>
      <c r="AI15" s="340">
        <v>3</v>
      </c>
      <c r="AJ15" s="333"/>
      <c r="AK15" s="340">
        <v>0</v>
      </c>
      <c r="AL15" s="333"/>
      <c r="AM15" s="99"/>
      <c r="AN15" s="100">
        <f t="shared" si="0"/>
        <v>4.01</v>
      </c>
    </row>
    <row r="16" spans="1:40" ht="15.6">
      <c r="A16" s="42">
        <v>13</v>
      </c>
      <c r="B16" s="15" t="s">
        <v>89</v>
      </c>
      <c r="C16" s="15" t="s">
        <v>90</v>
      </c>
      <c r="D16" s="15" t="s">
        <v>91</v>
      </c>
      <c r="E16" s="340">
        <v>5</v>
      </c>
      <c r="F16" s="333"/>
      <c r="G16" s="340">
        <v>5</v>
      </c>
      <c r="H16" s="333"/>
      <c r="I16" s="340">
        <v>5</v>
      </c>
      <c r="J16" s="333"/>
      <c r="K16" s="340">
        <v>5</v>
      </c>
      <c r="L16" s="333"/>
      <c r="M16" s="340">
        <v>5</v>
      </c>
      <c r="N16" s="333"/>
      <c r="O16" s="340">
        <v>5</v>
      </c>
      <c r="P16" s="333"/>
      <c r="Q16" s="340">
        <v>5</v>
      </c>
      <c r="R16" s="333"/>
      <c r="S16" s="340">
        <v>5</v>
      </c>
      <c r="T16" s="333"/>
      <c r="U16" s="340">
        <v>4</v>
      </c>
      <c r="V16" s="333"/>
      <c r="W16" s="340">
        <v>5</v>
      </c>
      <c r="X16" s="333"/>
      <c r="Y16" s="340">
        <v>5</v>
      </c>
      <c r="Z16" s="333"/>
      <c r="AA16" s="340">
        <v>5</v>
      </c>
      <c r="AB16" s="333"/>
      <c r="AC16" s="340">
        <v>5</v>
      </c>
      <c r="AD16" s="333"/>
      <c r="AE16" s="340">
        <v>5</v>
      </c>
      <c r="AF16" s="333"/>
      <c r="AG16" s="340">
        <v>5</v>
      </c>
      <c r="AH16" s="333"/>
      <c r="AI16" s="340">
        <v>5</v>
      </c>
      <c r="AJ16" s="333"/>
      <c r="AK16" s="340">
        <v>5</v>
      </c>
      <c r="AL16" s="333"/>
      <c r="AM16" s="99"/>
      <c r="AN16" s="100">
        <f t="shared" si="0"/>
        <v>5.46</v>
      </c>
    </row>
    <row r="17" spans="1:40" ht="15.6">
      <c r="A17" s="42">
        <v>14</v>
      </c>
      <c r="B17" s="15" t="s">
        <v>92</v>
      </c>
      <c r="C17" s="15" t="s">
        <v>93</v>
      </c>
      <c r="D17" s="15" t="s">
        <v>94</v>
      </c>
      <c r="E17" s="340">
        <v>0</v>
      </c>
      <c r="F17" s="333"/>
      <c r="G17" s="340">
        <v>0</v>
      </c>
      <c r="H17" s="333"/>
      <c r="I17" s="340">
        <v>0</v>
      </c>
      <c r="J17" s="333"/>
      <c r="K17" s="340">
        <v>0</v>
      </c>
      <c r="L17" s="333"/>
      <c r="M17" s="340">
        <v>0</v>
      </c>
      <c r="N17" s="333"/>
      <c r="O17" s="340">
        <v>0</v>
      </c>
      <c r="P17" s="333"/>
      <c r="Q17" s="340">
        <v>0</v>
      </c>
      <c r="R17" s="333"/>
      <c r="S17" s="340">
        <v>0</v>
      </c>
      <c r="T17" s="333"/>
      <c r="U17" s="340">
        <v>0</v>
      </c>
      <c r="V17" s="333"/>
      <c r="W17" s="340">
        <v>0</v>
      </c>
      <c r="X17" s="333"/>
      <c r="Y17" s="340">
        <v>2.5</v>
      </c>
      <c r="Z17" s="333"/>
      <c r="AA17" s="340">
        <v>4</v>
      </c>
      <c r="AB17" s="333"/>
      <c r="AC17" s="340">
        <v>5</v>
      </c>
      <c r="AD17" s="333"/>
      <c r="AE17" s="340">
        <v>0</v>
      </c>
      <c r="AF17" s="333"/>
      <c r="AG17" s="340">
        <v>0</v>
      </c>
      <c r="AH17" s="333"/>
      <c r="AI17" s="341"/>
      <c r="AJ17" s="333"/>
      <c r="AK17" s="340">
        <v>0</v>
      </c>
      <c r="AL17" s="333"/>
      <c r="AM17" s="99"/>
      <c r="AN17" s="100">
        <f t="shared" si="0"/>
        <v>0.85000000000000009</v>
      </c>
    </row>
    <row r="18" spans="1:40" ht="15.6">
      <c r="A18" s="42">
        <v>15</v>
      </c>
      <c r="B18" s="15" t="s">
        <v>95</v>
      </c>
      <c r="C18" s="15" t="s">
        <v>96</v>
      </c>
      <c r="D18" s="15" t="s">
        <v>97</v>
      </c>
      <c r="E18" s="340">
        <v>5</v>
      </c>
      <c r="F18" s="333"/>
      <c r="G18" s="340">
        <v>5</v>
      </c>
      <c r="H18" s="333"/>
      <c r="I18" s="340">
        <v>5</v>
      </c>
      <c r="J18" s="333"/>
      <c r="K18" s="340">
        <v>5</v>
      </c>
      <c r="L18" s="333"/>
      <c r="M18" s="340">
        <v>5</v>
      </c>
      <c r="N18" s="333"/>
      <c r="O18" s="340">
        <v>5</v>
      </c>
      <c r="P18" s="333"/>
      <c r="Q18" s="340">
        <v>5</v>
      </c>
      <c r="R18" s="333"/>
      <c r="S18" s="340">
        <v>5</v>
      </c>
      <c r="T18" s="333"/>
      <c r="U18" s="340">
        <v>4</v>
      </c>
      <c r="V18" s="333"/>
      <c r="W18" s="340">
        <v>5</v>
      </c>
      <c r="X18" s="333"/>
      <c r="Y18" s="340">
        <v>5</v>
      </c>
      <c r="Z18" s="333"/>
      <c r="AA18" s="340">
        <v>5</v>
      </c>
      <c r="AB18" s="333"/>
      <c r="AC18" s="340">
        <v>5</v>
      </c>
      <c r="AD18" s="333"/>
      <c r="AE18" s="340">
        <v>5</v>
      </c>
      <c r="AF18" s="333"/>
      <c r="AG18" s="340">
        <v>5</v>
      </c>
      <c r="AH18" s="333"/>
      <c r="AI18" s="340">
        <v>5</v>
      </c>
      <c r="AJ18" s="333"/>
      <c r="AK18" s="340">
        <v>5</v>
      </c>
      <c r="AL18" s="333"/>
      <c r="AM18" s="99"/>
      <c r="AN18" s="100">
        <f t="shared" si="0"/>
        <v>5.46</v>
      </c>
    </row>
    <row r="19" spans="1:40" ht="15.6">
      <c r="A19" s="42">
        <v>16</v>
      </c>
      <c r="B19" s="15" t="s">
        <v>98</v>
      </c>
      <c r="C19" s="15" t="s">
        <v>99</v>
      </c>
      <c r="D19" s="15" t="s">
        <v>100</v>
      </c>
      <c r="E19" s="340">
        <v>5</v>
      </c>
      <c r="F19" s="333"/>
      <c r="G19" s="340">
        <v>5</v>
      </c>
      <c r="H19" s="333"/>
      <c r="I19" s="340">
        <v>5</v>
      </c>
      <c r="J19" s="333"/>
      <c r="K19" s="340">
        <v>5</v>
      </c>
      <c r="L19" s="333"/>
      <c r="M19" s="340">
        <v>4</v>
      </c>
      <c r="N19" s="333"/>
      <c r="O19" s="340">
        <v>3.2</v>
      </c>
      <c r="P19" s="333"/>
      <c r="Q19" s="340">
        <v>3</v>
      </c>
      <c r="R19" s="333"/>
      <c r="S19" s="340">
        <v>5</v>
      </c>
      <c r="T19" s="333"/>
      <c r="U19" s="340">
        <v>0</v>
      </c>
      <c r="V19" s="333"/>
      <c r="W19" s="340">
        <v>0</v>
      </c>
      <c r="X19" s="333"/>
      <c r="Y19" s="340">
        <v>5</v>
      </c>
      <c r="Z19" s="333"/>
      <c r="AA19" s="340">
        <v>5</v>
      </c>
      <c r="AB19" s="333"/>
      <c r="AC19" s="340">
        <v>5</v>
      </c>
      <c r="AD19" s="333"/>
      <c r="AE19" s="340">
        <v>5</v>
      </c>
      <c r="AF19" s="333"/>
      <c r="AG19" s="340">
        <v>5</v>
      </c>
      <c r="AH19" s="333"/>
      <c r="AI19" s="340">
        <v>3</v>
      </c>
      <c r="AJ19" s="333"/>
      <c r="AK19" s="340">
        <v>0</v>
      </c>
      <c r="AL19" s="333"/>
      <c r="AM19" s="99"/>
      <c r="AN19" s="100">
        <f t="shared" si="0"/>
        <v>4.01</v>
      </c>
    </row>
    <row r="20" spans="1:40" ht="15.6">
      <c r="A20" s="42">
        <v>17</v>
      </c>
      <c r="B20" s="15" t="s">
        <v>101</v>
      </c>
      <c r="C20" s="15" t="s">
        <v>102</v>
      </c>
      <c r="D20" s="15" t="s">
        <v>103</v>
      </c>
      <c r="E20" s="340">
        <v>5</v>
      </c>
      <c r="F20" s="333"/>
      <c r="G20" s="340">
        <v>5</v>
      </c>
      <c r="H20" s="333"/>
      <c r="I20" s="340">
        <v>5</v>
      </c>
      <c r="J20" s="333"/>
      <c r="K20" s="340">
        <v>5</v>
      </c>
      <c r="L20" s="333"/>
      <c r="M20" s="340">
        <v>4.3</v>
      </c>
      <c r="N20" s="333"/>
      <c r="O20" s="340">
        <v>4.4000000000000004</v>
      </c>
      <c r="P20" s="333"/>
      <c r="Q20" s="340">
        <v>5</v>
      </c>
      <c r="R20" s="333"/>
      <c r="S20" s="340">
        <v>5</v>
      </c>
      <c r="T20" s="333"/>
      <c r="U20" s="340">
        <v>5</v>
      </c>
      <c r="V20" s="333"/>
      <c r="W20" s="340">
        <v>5</v>
      </c>
      <c r="X20" s="333"/>
      <c r="Y20" s="340">
        <v>5</v>
      </c>
      <c r="Z20" s="333"/>
      <c r="AA20" s="340">
        <v>5</v>
      </c>
      <c r="AB20" s="333"/>
      <c r="AC20" s="340">
        <v>5</v>
      </c>
      <c r="AD20" s="333"/>
      <c r="AE20" s="340">
        <v>5</v>
      </c>
      <c r="AF20" s="333"/>
      <c r="AG20" s="340">
        <v>5</v>
      </c>
      <c r="AH20" s="333"/>
      <c r="AI20" s="340">
        <v>5</v>
      </c>
      <c r="AJ20" s="333"/>
      <c r="AK20" s="340">
        <v>0</v>
      </c>
      <c r="AL20" s="333"/>
      <c r="AM20" s="99"/>
      <c r="AN20" s="100">
        <f t="shared" si="0"/>
        <v>4.9050000000000002</v>
      </c>
    </row>
    <row r="21" spans="1:40" ht="15.6">
      <c r="A21" s="42">
        <v>18</v>
      </c>
      <c r="B21" s="15" t="s">
        <v>104</v>
      </c>
      <c r="C21" s="15" t="s">
        <v>105</v>
      </c>
      <c r="D21" s="15" t="s">
        <v>106</v>
      </c>
      <c r="E21" s="340">
        <v>5</v>
      </c>
      <c r="F21" s="333"/>
      <c r="G21" s="340">
        <v>3</v>
      </c>
      <c r="H21" s="333"/>
      <c r="I21" s="340">
        <v>5</v>
      </c>
      <c r="J21" s="333"/>
      <c r="K21" s="340">
        <v>5</v>
      </c>
      <c r="L21" s="333"/>
      <c r="M21" s="340">
        <v>4.8</v>
      </c>
      <c r="N21" s="333"/>
      <c r="O21" s="340">
        <v>4</v>
      </c>
      <c r="P21" s="333"/>
      <c r="Q21" s="340">
        <v>3</v>
      </c>
      <c r="R21" s="333"/>
      <c r="S21" s="340">
        <v>5</v>
      </c>
      <c r="T21" s="333"/>
      <c r="U21" s="340">
        <v>5</v>
      </c>
      <c r="V21" s="333"/>
      <c r="W21" s="340">
        <v>5</v>
      </c>
      <c r="X21" s="333"/>
      <c r="Y21" s="340">
        <v>5</v>
      </c>
      <c r="Z21" s="333"/>
      <c r="AA21" s="340">
        <v>5</v>
      </c>
      <c r="AB21" s="333"/>
      <c r="AC21" s="340">
        <v>5</v>
      </c>
      <c r="AD21" s="333"/>
      <c r="AE21" s="340">
        <v>5</v>
      </c>
      <c r="AF21" s="333"/>
      <c r="AG21" s="340">
        <v>0</v>
      </c>
      <c r="AH21" s="333"/>
      <c r="AI21" s="340">
        <v>5</v>
      </c>
      <c r="AJ21" s="333"/>
      <c r="AK21" s="340">
        <v>5</v>
      </c>
      <c r="AL21" s="333"/>
      <c r="AM21" s="99"/>
      <c r="AN21" s="100">
        <f t="shared" si="0"/>
        <v>4.8900000000000006</v>
      </c>
    </row>
    <row r="22" spans="1:40" ht="15.6">
      <c r="A22" s="42">
        <v>19</v>
      </c>
      <c r="B22" s="15" t="s">
        <v>107</v>
      </c>
      <c r="C22" s="15" t="s">
        <v>108</v>
      </c>
      <c r="D22" s="15" t="s">
        <v>109</v>
      </c>
      <c r="E22" s="340">
        <v>5</v>
      </c>
      <c r="F22" s="333"/>
      <c r="G22" s="340">
        <v>5</v>
      </c>
      <c r="H22" s="333"/>
      <c r="I22" s="340">
        <v>5</v>
      </c>
      <c r="J22" s="333"/>
      <c r="K22" s="340">
        <v>5</v>
      </c>
      <c r="L22" s="333"/>
      <c r="M22" s="340">
        <v>5</v>
      </c>
      <c r="N22" s="333"/>
      <c r="O22" s="340">
        <v>3.5</v>
      </c>
      <c r="P22" s="333"/>
      <c r="Q22" s="340">
        <v>5</v>
      </c>
      <c r="R22" s="333"/>
      <c r="S22" s="340">
        <v>5</v>
      </c>
      <c r="T22" s="333"/>
      <c r="U22" s="340">
        <v>2.2999999999999998</v>
      </c>
      <c r="V22" s="333"/>
      <c r="W22" s="340">
        <v>0</v>
      </c>
      <c r="X22" s="333"/>
      <c r="Y22" s="340">
        <v>3</v>
      </c>
      <c r="Z22" s="333"/>
      <c r="AA22" s="340">
        <v>5</v>
      </c>
      <c r="AB22" s="333"/>
      <c r="AC22" s="340">
        <v>5</v>
      </c>
      <c r="AD22" s="333"/>
      <c r="AE22" s="340">
        <v>2.5</v>
      </c>
      <c r="AF22" s="333"/>
      <c r="AG22" s="340">
        <v>0</v>
      </c>
      <c r="AH22" s="333"/>
      <c r="AI22" s="340">
        <v>5</v>
      </c>
      <c r="AJ22" s="333"/>
      <c r="AK22" s="340">
        <v>5</v>
      </c>
      <c r="AL22" s="333"/>
      <c r="AM22" s="99"/>
      <c r="AN22" s="100">
        <f t="shared" si="0"/>
        <v>4.5419999999999998</v>
      </c>
    </row>
    <row r="23" spans="1:40" ht="15.6">
      <c r="A23" s="42">
        <v>20</v>
      </c>
      <c r="B23" s="15" t="s">
        <v>110</v>
      </c>
      <c r="C23" s="15" t="s">
        <v>111</v>
      </c>
      <c r="D23" s="15" t="s">
        <v>112</v>
      </c>
      <c r="E23" s="340">
        <v>5</v>
      </c>
      <c r="F23" s="333"/>
      <c r="G23" s="340">
        <v>0</v>
      </c>
      <c r="H23" s="333"/>
      <c r="I23" s="340">
        <v>5</v>
      </c>
      <c r="J23" s="333"/>
      <c r="K23" s="340">
        <v>4</v>
      </c>
      <c r="L23" s="333"/>
      <c r="M23" s="340">
        <v>0</v>
      </c>
      <c r="N23" s="333"/>
      <c r="O23" s="340">
        <v>3.5</v>
      </c>
      <c r="P23" s="333"/>
      <c r="Q23" s="340">
        <v>2.8</v>
      </c>
      <c r="R23" s="333"/>
      <c r="S23" s="340">
        <v>4</v>
      </c>
      <c r="T23" s="333"/>
      <c r="U23" s="340">
        <v>2.2999999999999998</v>
      </c>
      <c r="V23" s="333"/>
      <c r="W23" s="340">
        <v>3.8</v>
      </c>
      <c r="X23" s="333"/>
      <c r="Y23" s="340">
        <v>2.2999999999999998</v>
      </c>
      <c r="Z23" s="333"/>
      <c r="AA23" s="340">
        <v>5</v>
      </c>
      <c r="AB23" s="333"/>
      <c r="AC23" s="340">
        <v>4</v>
      </c>
      <c r="AD23" s="333"/>
      <c r="AE23" s="340">
        <v>2</v>
      </c>
      <c r="AF23" s="333"/>
      <c r="AG23" s="340">
        <v>5</v>
      </c>
      <c r="AH23" s="333"/>
      <c r="AI23" s="340">
        <v>5</v>
      </c>
      <c r="AJ23" s="333"/>
      <c r="AK23" s="340">
        <v>0</v>
      </c>
      <c r="AL23" s="333"/>
      <c r="AM23" s="99"/>
      <c r="AN23" s="100">
        <f t="shared" si="0"/>
        <v>3.4039999999999999</v>
      </c>
    </row>
    <row r="24" spans="1:40" ht="15.6">
      <c r="A24" s="42">
        <v>21</v>
      </c>
      <c r="B24" s="15" t="s">
        <v>113</v>
      </c>
      <c r="C24" s="15" t="s">
        <v>114</v>
      </c>
      <c r="D24" s="15" t="s">
        <v>103</v>
      </c>
      <c r="E24" s="340">
        <v>5</v>
      </c>
      <c r="F24" s="333"/>
      <c r="G24" s="340">
        <v>5</v>
      </c>
      <c r="H24" s="333"/>
      <c r="I24" s="340">
        <v>5</v>
      </c>
      <c r="J24" s="333"/>
      <c r="K24" s="340">
        <v>5</v>
      </c>
      <c r="L24" s="333"/>
      <c r="M24" s="340">
        <v>5</v>
      </c>
      <c r="N24" s="333"/>
      <c r="O24" s="340">
        <v>3.5</v>
      </c>
      <c r="P24" s="333"/>
      <c r="Q24" s="340">
        <v>5</v>
      </c>
      <c r="R24" s="333"/>
      <c r="S24" s="340">
        <v>5</v>
      </c>
      <c r="T24" s="333"/>
      <c r="U24" s="340">
        <v>2.2999999999999998</v>
      </c>
      <c r="V24" s="333"/>
      <c r="W24" s="340">
        <v>0</v>
      </c>
      <c r="X24" s="333"/>
      <c r="Y24" s="340">
        <v>3</v>
      </c>
      <c r="Z24" s="333"/>
      <c r="AA24" s="340">
        <v>5</v>
      </c>
      <c r="AB24" s="333"/>
      <c r="AC24" s="340">
        <v>5</v>
      </c>
      <c r="AD24" s="333"/>
      <c r="AE24" s="340">
        <v>2.5</v>
      </c>
      <c r="AF24" s="333"/>
      <c r="AG24" s="340">
        <v>0</v>
      </c>
      <c r="AH24" s="333"/>
      <c r="AI24" s="340">
        <v>5</v>
      </c>
      <c r="AJ24" s="333"/>
      <c r="AK24" s="340">
        <v>5</v>
      </c>
      <c r="AL24" s="333"/>
      <c r="AM24" s="99"/>
      <c r="AN24" s="100">
        <f t="shared" si="0"/>
        <v>4.5419999999999998</v>
      </c>
    </row>
    <row r="25" spans="1:40" ht="15.6">
      <c r="A25" s="42">
        <v>22</v>
      </c>
      <c r="B25" s="15" t="s">
        <v>115</v>
      </c>
      <c r="C25" s="15" t="s">
        <v>116</v>
      </c>
      <c r="D25" s="15" t="s">
        <v>117</v>
      </c>
      <c r="E25" s="342"/>
      <c r="F25" s="324"/>
      <c r="G25" s="342"/>
      <c r="H25" s="324"/>
      <c r="I25" s="342"/>
      <c r="J25" s="324"/>
      <c r="K25" s="342"/>
      <c r="L25" s="324"/>
      <c r="M25" s="342"/>
      <c r="N25" s="324"/>
      <c r="O25" s="342"/>
      <c r="P25" s="324"/>
      <c r="Q25" s="342"/>
      <c r="R25" s="324"/>
      <c r="S25" s="342"/>
      <c r="T25" s="324"/>
      <c r="U25" s="342"/>
      <c r="V25" s="324"/>
      <c r="W25" s="342"/>
      <c r="X25" s="324"/>
      <c r="Y25" s="342"/>
      <c r="Z25" s="324"/>
      <c r="AA25" s="342"/>
      <c r="AB25" s="324"/>
      <c r="AC25" s="342"/>
      <c r="AD25" s="324"/>
      <c r="AE25" s="342"/>
      <c r="AF25" s="324"/>
      <c r="AG25" s="342"/>
      <c r="AH25" s="324"/>
      <c r="AI25" s="342"/>
      <c r="AJ25" s="324"/>
      <c r="AK25" s="340"/>
      <c r="AL25" s="332"/>
      <c r="AM25" s="99"/>
      <c r="AN25" s="100">
        <f t="shared" si="0"/>
        <v>0</v>
      </c>
    </row>
    <row r="26" spans="1:40" ht="15.6">
      <c r="A26" s="42">
        <v>23</v>
      </c>
      <c r="B26" s="15" t="s">
        <v>118</v>
      </c>
      <c r="C26" s="15" t="s">
        <v>119</v>
      </c>
      <c r="D26" s="15" t="s">
        <v>120</v>
      </c>
      <c r="E26" s="340">
        <v>5</v>
      </c>
      <c r="F26" s="333"/>
      <c r="G26" s="340">
        <v>5</v>
      </c>
      <c r="H26" s="333"/>
      <c r="I26" s="340">
        <v>5</v>
      </c>
      <c r="J26" s="333"/>
      <c r="K26" s="340">
        <v>5</v>
      </c>
      <c r="L26" s="333"/>
      <c r="M26" s="340">
        <v>5</v>
      </c>
      <c r="N26" s="333"/>
      <c r="O26" s="340">
        <v>3.5</v>
      </c>
      <c r="P26" s="333"/>
      <c r="Q26" s="340">
        <v>5</v>
      </c>
      <c r="R26" s="333"/>
      <c r="S26" s="340">
        <v>5</v>
      </c>
      <c r="T26" s="333"/>
      <c r="U26" s="340">
        <v>2.2999999999999998</v>
      </c>
      <c r="V26" s="333"/>
      <c r="W26" s="340">
        <v>0</v>
      </c>
      <c r="X26" s="333"/>
      <c r="Y26" s="340">
        <v>3</v>
      </c>
      <c r="Z26" s="333"/>
      <c r="AA26" s="340">
        <v>5</v>
      </c>
      <c r="AB26" s="333"/>
      <c r="AC26" s="340">
        <v>5</v>
      </c>
      <c r="AD26" s="333"/>
      <c r="AE26" s="340">
        <v>2.5</v>
      </c>
      <c r="AF26" s="333"/>
      <c r="AG26" s="340">
        <v>0</v>
      </c>
      <c r="AH26" s="333"/>
      <c r="AI26" s="340">
        <v>5</v>
      </c>
      <c r="AJ26" s="333"/>
      <c r="AK26" s="340">
        <v>5</v>
      </c>
      <c r="AL26" s="333"/>
      <c r="AM26" s="99"/>
      <c r="AN26" s="100">
        <f t="shared" si="0"/>
        <v>4.5419999999999998</v>
      </c>
    </row>
  </sheetData>
  <mergeCells count="436">
    <mergeCell ref="AK23:AL23"/>
    <mergeCell ref="S23:T23"/>
    <mergeCell ref="U23:V23"/>
    <mergeCell ref="W23:X23"/>
    <mergeCell ref="Y23:Z23"/>
    <mergeCell ref="AA23:AB23"/>
    <mergeCell ref="AC23:AD23"/>
    <mergeCell ref="AE23:AF23"/>
    <mergeCell ref="E23:F23"/>
    <mergeCell ref="G23:H23"/>
    <mergeCell ref="I23:J23"/>
    <mergeCell ref="K23:L23"/>
    <mergeCell ref="M23:N23"/>
    <mergeCell ref="O23:P23"/>
    <mergeCell ref="Q23:R23"/>
    <mergeCell ref="E22:F22"/>
    <mergeCell ref="G22:H22"/>
    <mergeCell ref="I22:J22"/>
    <mergeCell ref="K22:L22"/>
    <mergeCell ref="M22:N22"/>
    <mergeCell ref="O22:P22"/>
    <mergeCell ref="Q22:R22"/>
    <mergeCell ref="AG23:AH23"/>
    <mergeCell ref="AI23:AJ23"/>
    <mergeCell ref="O6:P6"/>
    <mergeCell ref="Q6:R6"/>
    <mergeCell ref="AG22:AH22"/>
    <mergeCell ref="AI22:AJ22"/>
    <mergeCell ref="AK22:AL22"/>
    <mergeCell ref="S22:T22"/>
    <mergeCell ref="U22:V22"/>
    <mergeCell ref="W22:X22"/>
    <mergeCell ref="Y22:Z22"/>
    <mergeCell ref="AA22:AB22"/>
    <mergeCell ref="AC22:AD22"/>
    <mergeCell ref="AE22:AF22"/>
    <mergeCell ref="E6:F6"/>
    <mergeCell ref="G6:H6"/>
    <mergeCell ref="I6:J6"/>
    <mergeCell ref="K6:L6"/>
    <mergeCell ref="M6:N6"/>
    <mergeCell ref="E5:F5"/>
    <mergeCell ref="G5:H5"/>
    <mergeCell ref="I5:J5"/>
    <mergeCell ref="K5:L5"/>
    <mergeCell ref="M5:N5"/>
    <mergeCell ref="S6:T6"/>
    <mergeCell ref="U6:V6"/>
    <mergeCell ref="W6:X6"/>
    <mergeCell ref="Y6:Z6"/>
    <mergeCell ref="AA6:AB6"/>
    <mergeCell ref="AI4:AJ4"/>
    <mergeCell ref="AK4:AL4"/>
    <mergeCell ref="W4:X4"/>
    <mergeCell ref="Y4:Z4"/>
    <mergeCell ref="AA4:AB4"/>
    <mergeCell ref="AC4:AD4"/>
    <mergeCell ref="AE4:AF4"/>
    <mergeCell ref="AC5:AD5"/>
    <mergeCell ref="AC6:AD6"/>
    <mergeCell ref="S4:T4"/>
    <mergeCell ref="U4:V4"/>
    <mergeCell ref="O5:P5"/>
    <mergeCell ref="Q5:R5"/>
    <mergeCell ref="S5:T5"/>
    <mergeCell ref="U5:V5"/>
    <mergeCell ref="W5:X5"/>
    <mergeCell ref="Y5:Z5"/>
    <mergeCell ref="AA5:AB5"/>
    <mergeCell ref="O4:P4"/>
    <mergeCell ref="Q4:R4"/>
    <mergeCell ref="AI6:AJ6"/>
    <mergeCell ref="AK6:AL6"/>
    <mergeCell ref="AE5:AF5"/>
    <mergeCell ref="AG5:AH5"/>
    <mergeCell ref="AI5:AJ5"/>
    <mergeCell ref="AK5:AL5"/>
    <mergeCell ref="AG4:AH4"/>
    <mergeCell ref="AG6:AH6"/>
    <mergeCell ref="AE6:AF6"/>
    <mergeCell ref="G4:H4"/>
    <mergeCell ref="I4:J4"/>
    <mergeCell ref="K4:L4"/>
    <mergeCell ref="M4:N4"/>
    <mergeCell ref="E2:F2"/>
    <mergeCell ref="E3:F3"/>
    <mergeCell ref="G3:H3"/>
    <mergeCell ref="I3:J3"/>
    <mergeCell ref="K3:L3"/>
    <mergeCell ref="M3:N3"/>
    <mergeCell ref="E4:F4"/>
    <mergeCell ref="E9:F9"/>
    <mergeCell ref="G9:H9"/>
    <mergeCell ref="I9:J9"/>
    <mergeCell ref="K9:L9"/>
    <mergeCell ref="M9:N9"/>
    <mergeCell ref="O9:P9"/>
    <mergeCell ref="Q9:R9"/>
    <mergeCell ref="AK9:AL9"/>
    <mergeCell ref="S7:T7"/>
    <mergeCell ref="U7:V7"/>
    <mergeCell ref="W7:X7"/>
    <mergeCell ref="Y7:Z7"/>
    <mergeCell ref="AA7:AB7"/>
    <mergeCell ref="AC7:AD7"/>
    <mergeCell ref="AE7:AF7"/>
    <mergeCell ref="S8:T8"/>
    <mergeCell ref="U8:V8"/>
    <mergeCell ref="O8:P8"/>
    <mergeCell ref="E8:F8"/>
    <mergeCell ref="G8:H8"/>
    <mergeCell ref="I8:J8"/>
    <mergeCell ref="K8:L8"/>
    <mergeCell ref="M8:N8"/>
    <mergeCell ref="AG7:AH7"/>
    <mergeCell ref="AI7:AJ7"/>
    <mergeCell ref="AK7:AL7"/>
    <mergeCell ref="E7:F7"/>
    <mergeCell ref="G7:H7"/>
    <mergeCell ref="I7:J7"/>
    <mergeCell ref="K7:L7"/>
    <mergeCell ref="M7:N7"/>
    <mergeCell ref="O7:P7"/>
    <mergeCell ref="Q7:R7"/>
    <mergeCell ref="W8:X8"/>
    <mergeCell ref="Y8:Z8"/>
    <mergeCell ref="AC8:AD8"/>
    <mergeCell ref="AE8:AF8"/>
    <mergeCell ref="AG8:AH8"/>
    <mergeCell ref="AI8:AJ8"/>
    <mergeCell ref="AK8:AL8"/>
    <mergeCell ref="Q8:R8"/>
    <mergeCell ref="AA8:AB8"/>
    <mergeCell ref="AG9:AH9"/>
    <mergeCell ref="AI9:AJ9"/>
    <mergeCell ref="S9:T9"/>
    <mergeCell ref="U9:V9"/>
    <mergeCell ref="W9:X9"/>
    <mergeCell ref="Y9:Z9"/>
    <mergeCell ref="AA9:AB9"/>
    <mergeCell ref="AC9:AD9"/>
    <mergeCell ref="AE9:AF9"/>
    <mergeCell ref="AK3:AL3"/>
    <mergeCell ref="S1:T1"/>
    <mergeCell ref="U1:V1"/>
    <mergeCell ref="W1:X1"/>
    <mergeCell ref="Y1:Z1"/>
    <mergeCell ref="AA1:AB1"/>
    <mergeCell ref="AC1:AD2"/>
    <mergeCell ref="AA2:AB2"/>
    <mergeCell ref="E1:F1"/>
    <mergeCell ref="G1:H2"/>
    <mergeCell ref="I1:J2"/>
    <mergeCell ref="K1:L2"/>
    <mergeCell ref="M1:N2"/>
    <mergeCell ref="Q1:R1"/>
    <mergeCell ref="Q2:R2"/>
    <mergeCell ref="AG1:AH1"/>
    <mergeCell ref="AI1:AJ2"/>
    <mergeCell ref="AK1:AL1"/>
    <mergeCell ref="AG2:AH2"/>
    <mergeCell ref="AK2:AL2"/>
    <mergeCell ref="O1:P1"/>
    <mergeCell ref="O2:P2"/>
    <mergeCell ref="O3:P3"/>
    <mergeCell ref="Q3:R3"/>
    <mergeCell ref="S2:T2"/>
    <mergeCell ref="U2:V2"/>
    <mergeCell ref="S3:T3"/>
    <mergeCell ref="U3:V3"/>
    <mergeCell ref="W2:X2"/>
    <mergeCell ref="Y2:Z2"/>
    <mergeCell ref="W3:X3"/>
    <mergeCell ref="Y3:Z3"/>
    <mergeCell ref="AA3:AB3"/>
    <mergeCell ref="AC3:AD3"/>
    <mergeCell ref="AE1:AF1"/>
    <mergeCell ref="AE2:AF2"/>
    <mergeCell ref="AE3:AF3"/>
    <mergeCell ref="AG3:AH3"/>
    <mergeCell ref="AI3:AJ3"/>
    <mergeCell ref="AG10:AH10"/>
    <mergeCell ref="AI10:AJ10"/>
    <mergeCell ref="AK10:AL10"/>
    <mergeCell ref="AG12:AH12"/>
    <mergeCell ref="M12:N12"/>
    <mergeCell ref="O12:P12"/>
    <mergeCell ref="O10:P10"/>
    <mergeCell ref="Q10:R10"/>
    <mergeCell ref="S12:T12"/>
    <mergeCell ref="U12:V12"/>
    <mergeCell ref="W12:X12"/>
    <mergeCell ref="Y12:Z12"/>
    <mergeCell ref="AA12:AB12"/>
    <mergeCell ref="Q12:R12"/>
    <mergeCell ref="E12:F12"/>
    <mergeCell ref="G12:H12"/>
    <mergeCell ref="I12:J12"/>
    <mergeCell ref="K12:L12"/>
    <mergeCell ref="AI12:AJ12"/>
    <mergeCell ref="AK12:AL12"/>
    <mergeCell ref="AC12:AD12"/>
    <mergeCell ref="AE12:AF12"/>
    <mergeCell ref="AG11:AH11"/>
    <mergeCell ref="AI11:AJ11"/>
    <mergeCell ref="AK11:AL11"/>
    <mergeCell ref="E11:F11"/>
    <mergeCell ref="G11:H11"/>
    <mergeCell ref="I11:J11"/>
    <mergeCell ref="K11:L11"/>
    <mergeCell ref="M11:N11"/>
    <mergeCell ref="O11:P11"/>
    <mergeCell ref="E10:F10"/>
    <mergeCell ref="S11:T11"/>
    <mergeCell ref="S10:T10"/>
    <mergeCell ref="Q11:R11"/>
    <mergeCell ref="G10:H10"/>
    <mergeCell ref="I10:J10"/>
    <mergeCell ref="W13:X13"/>
    <mergeCell ref="Y13:Z13"/>
    <mergeCell ref="AA13:AB13"/>
    <mergeCell ref="AC13:AD13"/>
    <mergeCell ref="AE13:AF13"/>
    <mergeCell ref="G14:H14"/>
    <mergeCell ref="I14:J14"/>
    <mergeCell ref="K10:L10"/>
    <mergeCell ref="M10:N10"/>
    <mergeCell ref="U10:V10"/>
    <mergeCell ref="W10:X10"/>
    <mergeCell ref="Y10:Z10"/>
    <mergeCell ref="AA10:AB10"/>
    <mergeCell ref="AC10:AD10"/>
    <mergeCell ref="AE10:AF10"/>
    <mergeCell ref="U11:V11"/>
    <mergeCell ref="W11:X11"/>
    <mergeCell ref="Y11:Z11"/>
    <mergeCell ref="AA11:AB11"/>
    <mergeCell ref="AC11:AD11"/>
    <mergeCell ref="AE11:AF11"/>
    <mergeCell ref="W15:X15"/>
    <mergeCell ref="Y15:Z15"/>
    <mergeCell ref="AA15:AB15"/>
    <mergeCell ref="AC15:AD15"/>
    <mergeCell ref="AE15:AF15"/>
    <mergeCell ref="Q15:R15"/>
    <mergeCell ref="AI15:AJ15"/>
    <mergeCell ref="AK15:AL15"/>
    <mergeCell ref="AG13:AH13"/>
    <mergeCell ref="AI13:AJ13"/>
    <mergeCell ref="AK13:AL13"/>
    <mergeCell ref="AG15:AH15"/>
    <mergeCell ref="AG14:AH14"/>
    <mergeCell ref="AI14:AJ14"/>
    <mergeCell ref="AK14:AL14"/>
    <mergeCell ref="S14:T14"/>
    <mergeCell ref="U14:V14"/>
    <mergeCell ref="W14:X14"/>
    <mergeCell ref="Y14:Z14"/>
    <mergeCell ref="AA14:AB14"/>
    <mergeCell ref="AC14:AD14"/>
    <mergeCell ref="AE14:AF14"/>
    <mergeCell ref="Q14:R14"/>
    <mergeCell ref="S13:T13"/>
    <mergeCell ref="E13:F13"/>
    <mergeCell ref="G13:H13"/>
    <mergeCell ref="I13:J13"/>
    <mergeCell ref="K13:L13"/>
    <mergeCell ref="M13:N13"/>
    <mergeCell ref="O13:P13"/>
    <mergeCell ref="Q13:R13"/>
    <mergeCell ref="S15:T15"/>
    <mergeCell ref="U15:V15"/>
    <mergeCell ref="U13:V13"/>
    <mergeCell ref="E21:F21"/>
    <mergeCell ref="K14:L14"/>
    <mergeCell ref="M14:N14"/>
    <mergeCell ref="E15:F15"/>
    <mergeCell ref="G15:H15"/>
    <mergeCell ref="I15:J15"/>
    <mergeCell ref="K15:L15"/>
    <mergeCell ref="M15:N15"/>
    <mergeCell ref="O15:P15"/>
    <mergeCell ref="E14:F14"/>
    <mergeCell ref="O14:P14"/>
    <mergeCell ref="E19:F19"/>
    <mergeCell ref="G19:H19"/>
    <mergeCell ref="I19:J19"/>
    <mergeCell ref="K19:L19"/>
    <mergeCell ref="M19:N19"/>
    <mergeCell ref="O19:P19"/>
    <mergeCell ref="Q19:R19"/>
    <mergeCell ref="O20:P20"/>
    <mergeCell ref="E20:F20"/>
    <mergeCell ref="G20:H20"/>
    <mergeCell ref="I20:J20"/>
    <mergeCell ref="K20:L20"/>
    <mergeCell ref="M20:N20"/>
    <mergeCell ref="AG21:AH21"/>
    <mergeCell ref="AI21:AJ21"/>
    <mergeCell ref="AK21:AL21"/>
    <mergeCell ref="AG19:AH19"/>
    <mergeCell ref="AI19:AJ19"/>
    <mergeCell ref="AK19:AL19"/>
    <mergeCell ref="G21:H21"/>
    <mergeCell ref="I21:J21"/>
    <mergeCell ref="K21:L21"/>
    <mergeCell ref="M21:N21"/>
    <mergeCell ref="AC19:AD19"/>
    <mergeCell ref="AE19:AF19"/>
    <mergeCell ref="S20:T20"/>
    <mergeCell ref="U20:V20"/>
    <mergeCell ref="S19:T19"/>
    <mergeCell ref="U19:V19"/>
    <mergeCell ref="W19:X19"/>
    <mergeCell ref="Y19:Z19"/>
    <mergeCell ref="AA19:AB19"/>
    <mergeCell ref="AC21:AD21"/>
    <mergeCell ref="AE21:AF21"/>
    <mergeCell ref="O21:P21"/>
    <mergeCell ref="Q21:R21"/>
    <mergeCell ref="S21:T21"/>
    <mergeCell ref="U21:V21"/>
    <mergeCell ref="W21:X21"/>
    <mergeCell ref="Y21:Z21"/>
    <mergeCell ref="AA21:AB21"/>
    <mergeCell ref="W20:X20"/>
    <mergeCell ref="Y20:Z20"/>
    <mergeCell ref="AC20:AD20"/>
    <mergeCell ref="AE20:AF20"/>
    <mergeCell ref="AG20:AH20"/>
    <mergeCell ref="AI20:AJ20"/>
    <mergeCell ref="AK20:AL20"/>
    <mergeCell ref="Q20:R20"/>
    <mergeCell ref="AA20:AB20"/>
    <mergeCell ref="E26:F26"/>
    <mergeCell ref="G26:H26"/>
    <mergeCell ref="I26:J26"/>
    <mergeCell ref="K26:L26"/>
    <mergeCell ref="M26:N26"/>
    <mergeCell ref="O26:P26"/>
    <mergeCell ref="S26:T26"/>
    <mergeCell ref="U26:V26"/>
    <mergeCell ref="W26:X26"/>
    <mergeCell ref="Q26:R26"/>
    <mergeCell ref="AK26:AL26"/>
    <mergeCell ref="AG25:AH25"/>
    <mergeCell ref="AI25:AJ25"/>
    <mergeCell ref="AK25:AL25"/>
    <mergeCell ref="AG24:AH24"/>
    <mergeCell ref="AI24:AJ24"/>
    <mergeCell ref="AK24:AL24"/>
    <mergeCell ref="AG26:AH26"/>
    <mergeCell ref="S25:T25"/>
    <mergeCell ref="U25:V25"/>
    <mergeCell ref="W25:X25"/>
    <mergeCell ref="Y25:Z25"/>
    <mergeCell ref="AA25:AB25"/>
    <mergeCell ref="AC25:AD25"/>
    <mergeCell ref="AE25:AF25"/>
    <mergeCell ref="Y26:Z26"/>
    <mergeCell ref="AA26:AB26"/>
    <mergeCell ref="AC26:AD26"/>
    <mergeCell ref="AE26:AF26"/>
    <mergeCell ref="S24:T24"/>
    <mergeCell ref="U24:V24"/>
    <mergeCell ref="W24:X24"/>
    <mergeCell ref="Y24:Z24"/>
    <mergeCell ref="AA24:AB24"/>
    <mergeCell ref="AC24:AD24"/>
    <mergeCell ref="AE24:AF24"/>
    <mergeCell ref="Q24:R24"/>
    <mergeCell ref="AI26:AJ26"/>
    <mergeCell ref="E25:F25"/>
    <mergeCell ref="G25:H25"/>
    <mergeCell ref="I25:J25"/>
    <mergeCell ref="K25:L25"/>
    <mergeCell ref="M25:N25"/>
    <mergeCell ref="O25:P25"/>
    <mergeCell ref="Q25:R25"/>
    <mergeCell ref="E24:F24"/>
    <mergeCell ref="G24:H24"/>
    <mergeCell ref="I24:J24"/>
    <mergeCell ref="K24:L24"/>
    <mergeCell ref="M24:N24"/>
    <mergeCell ref="O24:P24"/>
    <mergeCell ref="Y17:Z17"/>
    <mergeCell ref="AA17:AB17"/>
    <mergeCell ref="AC17:AD17"/>
    <mergeCell ref="AE17:AF17"/>
    <mergeCell ref="E16:F16"/>
    <mergeCell ref="G16:H16"/>
    <mergeCell ref="I16:J16"/>
    <mergeCell ref="K16:L16"/>
    <mergeCell ref="M16:N16"/>
    <mergeCell ref="O16:P16"/>
    <mergeCell ref="S16:T16"/>
    <mergeCell ref="U16:V16"/>
    <mergeCell ref="W16:X16"/>
    <mergeCell ref="Y16:Z16"/>
    <mergeCell ref="AA16:AB16"/>
    <mergeCell ref="AC16:AD16"/>
    <mergeCell ref="AE16:AF16"/>
    <mergeCell ref="Q16:R16"/>
    <mergeCell ref="AG17:AH17"/>
    <mergeCell ref="AI17:AJ17"/>
    <mergeCell ref="AK17:AL17"/>
    <mergeCell ref="AK18:AL18"/>
    <mergeCell ref="AG16:AH16"/>
    <mergeCell ref="AI16:AJ16"/>
    <mergeCell ref="AK16:AL16"/>
    <mergeCell ref="E17:F17"/>
    <mergeCell ref="G17:H17"/>
    <mergeCell ref="I17:J17"/>
    <mergeCell ref="K17:L17"/>
    <mergeCell ref="M17:N17"/>
    <mergeCell ref="O17:P17"/>
    <mergeCell ref="Q17:R17"/>
    <mergeCell ref="E18:F18"/>
    <mergeCell ref="G18:H18"/>
    <mergeCell ref="I18:J18"/>
    <mergeCell ref="K18:L18"/>
    <mergeCell ref="M18:N18"/>
    <mergeCell ref="O18:P18"/>
    <mergeCell ref="Q18:R18"/>
    <mergeCell ref="S17:T17"/>
    <mergeCell ref="U17:V17"/>
    <mergeCell ref="W17:X17"/>
    <mergeCell ref="AG18:AH18"/>
    <mergeCell ref="AI18:AJ18"/>
    <mergeCell ref="S18:T18"/>
    <mergeCell ref="U18:V18"/>
    <mergeCell ref="W18:X18"/>
    <mergeCell ref="Y18:Z18"/>
    <mergeCell ref="AA18:AB18"/>
    <mergeCell ref="AC18:AD18"/>
    <mergeCell ref="AE18:AF18"/>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O26"/>
  <sheetViews>
    <sheetView workbookViewId="0">
      <pane xSplit="4" topLeftCell="E1" activePane="topRight" state="frozen"/>
      <selection pane="topRight" activeCell="F2" sqref="F2"/>
    </sheetView>
  </sheetViews>
  <sheetFormatPr baseColWidth="10" defaultColWidth="14.44140625" defaultRowHeight="15.75" customHeight="1"/>
  <cols>
    <col min="1" max="1" width="5.44140625" customWidth="1"/>
    <col min="3" max="3" width="26.44140625" hidden="1" customWidth="1"/>
    <col min="4" max="4" width="21.33203125" hidden="1" customWidth="1"/>
    <col min="5" max="6" width="33.88671875" customWidth="1"/>
    <col min="7" max="7" width="34.6640625" customWidth="1"/>
    <col min="8" max="8" width="19" customWidth="1"/>
    <col min="9" max="9" width="21.44140625" customWidth="1"/>
    <col min="10" max="10" width="28.109375" customWidth="1"/>
    <col min="11" max="11" width="40.109375" customWidth="1"/>
  </cols>
  <sheetData>
    <row r="1" spans="1:15" ht="13.2">
      <c r="A1" s="26"/>
      <c r="B1" s="26"/>
      <c r="C1" s="26"/>
      <c r="D1" s="26"/>
      <c r="E1" s="101" t="s">
        <v>223</v>
      </c>
      <c r="F1" s="102" t="s">
        <v>224</v>
      </c>
      <c r="G1" s="345" t="s">
        <v>225</v>
      </c>
      <c r="H1" s="324"/>
      <c r="I1" s="324"/>
      <c r="J1" s="346" t="s">
        <v>226</v>
      </c>
      <c r="K1" s="324"/>
      <c r="L1" s="103"/>
      <c r="M1" s="103"/>
      <c r="N1" s="346"/>
      <c r="O1" s="324"/>
    </row>
    <row r="2" spans="1:15" ht="90.75" customHeight="1">
      <c r="A2" s="26"/>
      <c r="B2" s="26"/>
      <c r="C2" s="26"/>
      <c r="D2" s="26"/>
      <c r="E2" s="104" t="s">
        <v>227</v>
      </c>
      <c r="F2" s="104" t="s">
        <v>228</v>
      </c>
      <c r="G2" s="105" t="s">
        <v>229</v>
      </c>
      <c r="H2" s="105" t="s">
        <v>230</v>
      </c>
      <c r="I2" s="105" t="s">
        <v>231</v>
      </c>
      <c r="J2" s="106" t="s">
        <v>232</v>
      </c>
      <c r="K2" s="106" t="s">
        <v>233</v>
      </c>
      <c r="L2" s="107" t="s">
        <v>141</v>
      </c>
      <c r="M2" s="108"/>
      <c r="N2" s="109"/>
      <c r="O2" s="109"/>
    </row>
    <row r="3" spans="1:15" ht="13.2">
      <c r="A3" s="37" t="s">
        <v>46</v>
      </c>
      <c r="B3" s="37" t="s">
        <v>47</v>
      </c>
      <c r="C3" s="37" t="s">
        <v>48</v>
      </c>
      <c r="D3" s="37" t="s">
        <v>49</v>
      </c>
      <c r="E3" s="110">
        <v>0.05</v>
      </c>
      <c r="F3" s="110">
        <v>0.05</v>
      </c>
      <c r="G3" s="110">
        <v>0.05</v>
      </c>
      <c r="H3" s="110">
        <v>0.05</v>
      </c>
      <c r="I3" s="110">
        <v>0.1</v>
      </c>
      <c r="J3" s="110">
        <v>0.5</v>
      </c>
      <c r="K3" s="111">
        <v>0.2</v>
      </c>
      <c r="L3" s="112"/>
      <c r="M3" s="113"/>
      <c r="N3" s="113"/>
      <c r="O3" s="113"/>
    </row>
    <row r="4" spans="1:15" ht="15.6">
      <c r="A4" s="14">
        <v>1</v>
      </c>
      <c r="B4" s="15" t="s">
        <v>54</v>
      </c>
      <c r="C4" s="15" t="s">
        <v>55</v>
      </c>
      <c r="D4" s="15" t="s">
        <v>56</v>
      </c>
      <c r="E4" s="114">
        <v>5</v>
      </c>
      <c r="F4" s="114">
        <v>5</v>
      </c>
      <c r="G4" s="115">
        <v>4</v>
      </c>
      <c r="H4" s="114">
        <v>5</v>
      </c>
      <c r="I4" s="114">
        <v>5</v>
      </c>
      <c r="J4" s="116">
        <v>4.2</v>
      </c>
      <c r="K4" s="114">
        <v>5</v>
      </c>
      <c r="L4" s="117">
        <f t="shared" ref="L4:L26" si="0">0.05*SUM(E4:H4)+0.5*J4+0.2*K4+0.1*I4</f>
        <v>4.5500000000000007</v>
      </c>
      <c r="M4" s="118"/>
      <c r="N4" s="118"/>
      <c r="O4" s="118"/>
    </row>
    <row r="5" spans="1:15" ht="15.6">
      <c r="A5" s="14">
        <v>2</v>
      </c>
      <c r="B5" s="15" t="s">
        <v>57</v>
      </c>
      <c r="C5" s="15" t="s">
        <v>58</v>
      </c>
      <c r="D5" s="15" t="s">
        <v>59</v>
      </c>
      <c r="E5" s="116">
        <v>5</v>
      </c>
      <c r="F5" s="116">
        <v>5</v>
      </c>
      <c r="G5" s="115">
        <v>5</v>
      </c>
      <c r="H5" s="116">
        <v>4.5</v>
      </c>
      <c r="I5" s="114">
        <v>4</v>
      </c>
      <c r="J5" s="116">
        <v>5</v>
      </c>
      <c r="K5" s="114">
        <v>5</v>
      </c>
      <c r="L5" s="117">
        <f t="shared" si="0"/>
        <v>4.875</v>
      </c>
      <c r="M5" s="118"/>
      <c r="N5" s="118"/>
      <c r="O5" s="118"/>
    </row>
    <row r="6" spans="1:15" ht="15.6">
      <c r="A6" s="14">
        <v>3</v>
      </c>
      <c r="B6" s="15" t="s">
        <v>60</v>
      </c>
      <c r="C6" s="15" t="s">
        <v>61</v>
      </c>
      <c r="D6" s="15" t="s">
        <v>62</v>
      </c>
      <c r="E6" s="116">
        <v>5</v>
      </c>
      <c r="F6" s="116">
        <v>4</v>
      </c>
      <c r="G6" s="115">
        <v>1</v>
      </c>
      <c r="H6" s="116">
        <v>1</v>
      </c>
      <c r="I6" s="114">
        <v>1</v>
      </c>
      <c r="J6" s="116">
        <v>4.2</v>
      </c>
      <c r="K6" s="114">
        <v>5</v>
      </c>
      <c r="L6" s="117">
        <f t="shared" si="0"/>
        <v>3.7500000000000004</v>
      </c>
      <c r="M6" s="118"/>
      <c r="N6" s="118"/>
      <c r="O6" s="118"/>
    </row>
    <row r="7" spans="1:15" ht="15.6">
      <c r="A7" s="14">
        <v>4</v>
      </c>
      <c r="B7" s="15" t="s">
        <v>63</v>
      </c>
      <c r="C7" s="15" t="s">
        <v>64</v>
      </c>
      <c r="D7" s="15" t="s">
        <v>65</v>
      </c>
      <c r="E7" s="116">
        <v>0</v>
      </c>
      <c r="F7" s="116">
        <v>5</v>
      </c>
      <c r="G7" s="115">
        <v>5</v>
      </c>
      <c r="H7" s="116">
        <v>5</v>
      </c>
      <c r="I7" s="114">
        <v>5</v>
      </c>
      <c r="J7" s="116">
        <v>4.2</v>
      </c>
      <c r="K7" s="114">
        <v>5</v>
      </c>
      <c r="L7" s="117">
        <f t="shared" si="0"/>
        <v>4.3499999999999996</v>
      </c>
      <c r="M7" s="118"/>
      <c r="N7" s="118"/>
      <c r="O7" s="118"/>
    </row>
    <row r="8" spans="1:15" ht="15.6">
      <c r="A8" s="14">
        <v>5</v>
      </c>
      <c r="B8" s="15" t="s">
        <v>66</v>
      </c>
      <c r="C8" s="15" t="s">
        <v>67</v>
      </c>
      <c r="D8" s="15" t="s">
        <v>68</v>
      </c>
      <c r="E8" s="116">
        <v>5</v>
      </c>
      <c r="F8" s="116">
        <v>5</v>
      </c>
      <c r="G8" s="115">
        <v>4</v>
      </c>
      <c r="H8" s="116">
        <v>4</v>
      </c>
      <c r="I8" s="114">
        <v>4</v>
      </c>
      <c r="J8" s="116">
        <v>5</v>
      </c>
      <c r="K8" s="114">
        <v>5</v>
      </c>
      <c r="L8" s="117">
        <f t="shared" si="0"/>
        <v>4.8000000000000007</v>
      </c>
      <c r="M8" s="118"/>
      <c r="N8" s="118"/>
      <c r="O8" s="118"/>
    </row>
    <row r="9" spans="1:15" ht="15.6">
      <c r="A9" s="14">
        <v>6</v>
      </c>
      <c r="B9" s="15" t="s">
        <v>69</v>
      </c>
      <c r="C9" s="15" t="s">
        <v>70</v>
      </c>
      <c r="D9" s="15" t="s">
        <v>71</v>
      </c>
      <c r="E9" s="116">
        <v>4</v>
      </c>
      <c r="F9" s="116">
        <v>5</v>
      </c>
      <c r="G9" s="115">
        <v>5</v>
      </c>
      <c r="H9" s="116">
        <v>4</v>
      </c>
      <c r="I9" s="114">
        <v>4.5</v>
      </c>
      <c r="J9" s="116">
        <v>4.2</v>
      </c>
      <c r="K9" s="114">
        <v>5</v>
      </c>
      <c r="L9" s="117">
        <f t="shared" si="0"/>
        <v>4.45</v>
      </c>
      <c r="M9" s="118"/>
      <c r="N9" s="118"/>
      <c r="O9" s="118"/>
    </row>
    <row r="10" spans="1:15" ht="15.6">
      <c r="A10" s="14">
        <v>7</v>
      </c>
      <c r="B10" s="15" t="s">
        <v>28</v>
      </c>
      <c r="C10" s="15" t="s">
        <v>72</v>
      </c>
      <c r="D10" s="15" t="s">
        <v>73</v>
      </c>
      <c r="E10" s="116">
        <v>5</v>
      </c>
      <c r="F10" s="116">
        <v>5</v>
      </c>
      <c r="G10" s="115">
        <v>4</v>
      </c>
      <c r="H10" s="116">
        <v>5</v>
      </c>
      <c r="I10" s="114">
        <v>5</v>
      </c>
      <c r="J10" s="116">
        <v>4.2</v>
      </c>
      <c r="K10" s="114">
        <v>5</v>
      </c>
      <c r="L10" s="117">
        <f t="shared" si="0"/>
        <v>4.5500000000000007</v>
      </c>
      <c r="M10" s="118"/>
      <c r="N10" s="118"/>
      <c r="O10" s="118"/>
    </row>
    <row r="11" spans="1:15" ht="15.6">
      <c r="A11" s="14">
        <v>8</v>
      </c>
      <c r="B11" s="15" t="s">
        <v>74</v>
      </c>
      <c r="C11" s="15" t="s">
        <v>75</v>
      </c>
      <c r="D11" s="15" t="s">
        <v>76</v>
      </c>
      <c r="E11" s="116">
        <v>5</v>
      </c>
      <c r="F11" s="116">
        <v>0</v>
      </c>
      <c r="G11" s="115">
        <v>4</v>
      </c>
      <c r="H11" s="116">
        <v>5</v>
      </c>
      <c r="I11" s="114">
        <v>5</v>
      </c>
      <c r="J11" s="116">
        <v>4.2</v>
      </c>
      <c r="K11" s="114">
        <v>5</v>
      </c>
      <c r="L11" s="117">
        <f t="shared" si="0"/>
        <v>4.3000000000000007</v>
      </c>
      <c r="M11" s="118"/>
      <c r="N11" s="118"/>
      <c r="O11" s="118"/>
    </row>
    <row r="12" spans="1:15" ht="15.6">
      <c r="A12" s="14">
        <v>9</v>
      </c>
      <c r="B12" s="15" t="s">
        <v>77</v>
      </c>
      <c r="C12" s="15" t="s">
        <v>78</v>
      </c>
      <c r="D12" s="15" t="s">
        <v>79</v>
      </c>
      <c r="E12" s="116">
        <v>5</v>
      </c>
      <c r="F12" s="116">
        <v>5</v>
      </c>
      <c r="G12" s="115">
        <v>5</v>
      </c>
      <c r="H12" s="116">
        <v>4.5</v>
      </c>
      <c r="I12" s="114">
        <v>5</v>
      </c>
      <c r="J12" s="116">
        <v>3.5</v>
      </c>
      <c r="K12" s="114">
        <v>5</v>
      </c>
      <c r="L12" s="117">
        <f t="shared" si="0"/>
        <v>4.2249999999999996</v>
      </c>
      <c r="M12" s="118"/>
      <c r="N12" s="118"/>
      <c r="O12" s="118"/>
    </row>
    <row r="13" spans="1:15" ht="15.6">
      <c r="A13" s="14">
        <v>10</v>
      </c>
      <c r="B13" s="15" t="s">
        <v>80</v>
      </c>
      <c r="C13" s="15" t="s">
        <v>81</v>
      </c>
      <c r="D13" s="15" t="s">
        <v>82</v>
      </c>
      <c r="E13" s="116">
        <v>5</v>
      </c>
      <c r="F13" s="116">
        <v>5</v>
      </c>
      <c r="G13" s="115">
        <v>5</v>
      </c>
      <c r="H13" s="116">
        <v>4.5</v>
      </c>
      <c r="I13" s="114">
        <v>5</v>
      </c>
      <c r="J13" s="116">
        <v>5</v>
      </c>
      <c r="K13" s="114">
        <v>5</v>
      </c>
      <c r="L13" s="117">
        <f t="shared" si="0"/>
        <v>4.9749999999999996</v>
      </c>
      <c r="M13" s="118"/>
      <c r="N13" s="118"/>
      <c r="O13" s="118"/>
    </row>
    <row r="14" spans="1:15" ht="15.6">
      <c r="A14" s="14">
        <v>11</v>
      </c>
      <c r="B14" s="15" t="s">
        <v>83</v>
      </c>
      <c r="C14" s="15" t="s">
        <v>84</v>
      </c>
      <c r="D14" s="15" t="s">
        <v>85</v>
      </c>
      <c r="E14" s="116">
        <v>5</v>
      </c>
      <c r="F14" s="25">
        <v>5</v>
      </c>
      <c r="G14" s="116">
        <v>4</v>
      </c>
      <c r="H14" s="116">
        <v>4</v>
      </c>
      <c r="I14" s="114">
        <v>4.5</v>
      </c>
      <c r="J14" s="116">
        <v>4</v>
      </c>
      <c r="K14" s="114">
        <v>4</v>
      </c>
      <c r="L14" s="117">
        <f t="shared" si="0"/>
        <v>4.1500000000000004</v>
      </c>
      <c r="M14" s="118"/>
      <c r="N14" s="118"/>
      <c r="O14" s="118"/>
    </row>
    <row r="15" spans="1:15" ht="15.6">
      <c r="A15" s="14">
        <v>12</v>
      </c>
      <c r="B15" s="15" t="s">
        <v>86</v>
      </c>
      <c r="C15" s="15" t="s">
        <v>87</v>
      </c>
      <c r="D15" s="15" t="s">
        <v>88</v>
      </c>
      <c r="E15" s="116">
        <v>5</v>
      </c>
      <c r="F15" s="116">
        <v>5</v>
      </c>
      <c r="G15" s="115">
        <v>4</v>
      </c>
      <c r="H15" s="116">
        <v>4</v>
      </c>
      <c r="I15" s="114">
        <v>4.5</v>
      </c>
      <c r="J15" s="116">
        <v>4.2</v>
      </c>
      <c r="K15" s="114">
        <v>2</v>
      </c>
      <c r="L15" s="117">
        <f t="shared" si="0"/>
        <v>3.85</v>
      </c>
      <c r="M15" s="118"/>
      <c r="N15" s="118"/>
      <c r="O15" s="118"/>
    </row>
    <row r="16" spans="1:15" ht="15.6">
      <c r="A16" s="14">
        <v>13</v>
      </c>
      <c r="B16" s="15" t="s">
        <v>89</v>
      </c>
      <c r="C16" s="15" t="s">
        <v>90</v>
      </c>
      <c r="D16" s="15" t="s">
        <v>91</v>
      </c>
      <c r="E16" s="116">
        <v>5</v>
      </c>
      <c r="F16" s="116">
        <v>5</v>
      </c>
      <c r="G16" s="115">
        <v>4.5</v>
      </c>
      <c r="H16" s="116">
        <v>5</v>
      </c>
      <c r="I16" s="114">
        <v>4.5</v>
      </c>
      <c r="J16" s="116">
        <v>4.2</v>
      </c>
      <c r="K16" s="114">
        <v>5</v>
      </c>
      <c r="L16" s="117">
        <f t="shared" si="0"/>
        <v>4.5250000000000004</v>
      </c>
      <c r="M16" s="118"/>
      <c r="N16" s="118"/>
      <c r="O16" s="118"/>
    </row>
    <row r="17" spans="1:15" ht="15.6">
      <c r="A17" s="14">
        <v>14</v>
      </c>
      <c r="B17" s="15" t="s">
        <v>92</v>
      </c>
      <c r="C17" s="15" t="s">
        <v>93</v>
      </c>
      <c r="D17" s="15" t="s">
        <v>94</v>
      </c>
      <c r="E17" s="116">
        <v>5</v>
      </c>
      <c r="F17" s="116">
        <v>5</v>
      </c>
      <c r="G17" s="115">
        <v>5</v>
      </c>
      <c r="H17" s="116">
        <v>5</v>
      </c>
      <c r="I17" s="114">
        <v>5</v>
      </c>
      <c r="J17" s="116">
        <v>3.5</v>
      </c>
      <c r="K17" s="114">
        <v>5</v>
      </c>
      <c r="L17" s="117">
        <f t="shared" si="0"/>
        <v>4.25</v>
      </c>
      <c r="M17" s="118"/>
      <c r="N17" s="118"/>
      <c r="O17" s="118"/>
    </row>
    <row r="18" spans="1:15" ht="15.6">
      <c r="A18" s="14">
        <v>15</v>
      </c>
      <c r="B18" s="15" t="s">
        <v>95</v>
      </c>
      <c r="C18" s="15" t="s">
        <v>96</v>
      </c>
      <c r="D18" s="15" t="s">
        <v>97</v>
      </c>
      <c r="E18" s="116">
        <v>5</v>
      </c>
      <c r="F18" s="116">
        <v>5</v>
      </c>
      <c r="G18" s="115">
        <v>5</v>
      </c>
      <c r="H18" s="116">
        <v>4.5</v>
      </c>
      <c r="I18" s="114">
        <v>4.5</v>
      </c>
      <c r="J18" s="116">
        <v>4.2</v>
      </c>
      <c r="K18" s="114">
        <v>5</v>
      </c>
      <c r="L18" s="117">
        <f t="shared" si="0"/>
        <v>4.5250000000000004</v>
      </c>
      <c r="M18" s="4"/>
      <c r="N18" s="4"/>
      <c r="O18" s="4"/>
    </row>
    <row r="19" spans="1:15" ht="15.6">
      <c r="A19" s="14">
        <v>16</v>
      </c>
      <c r="B19" s="15" t="s">
        <v>98</v>
      </c>
      <c r="C19" s="15" t="s">
        <v>99</v>
      </c>
      <c r="D19" s="15" t="s">
        <v>100</v>
      </c>
      <c r="E19" s="116">
        <v>5</v>
      </c>
      <c r="F19" s="116">
        <v>5</v>
      </c>
      <c r="G19" s="115">
        <v>4.5</v>
      </c>
      <c r="H19" s="116">
        <v>4</v>
      </c>
      <c r="I19" s="116">
        <v>4</v>
      </c>
      <c r="J19" s="116">
        <v>4</v>
      </c>
      <c r="K19" s="114">
        <v>4.5</v>
      </c>
      <c r="L19" s="117">
        <f t="shared" si="0"/>
        <v>4.2249999999999996</v>
      </c>
      <c r="M19" s="118"/>
      <c r="N19" s="118"/>
      <c r="O19" s="118"/>
    </row>
    <row r="20" spans="1:15" ht="15.6">
      <c r="A20" s="14">
        <v>17</v>
      </c>
      <c r="B20" s="15" t="s">
        <v>101</v>
      </c>
      <c r="C20" s="15" t="s">
        <v>102</v>
      </c>
      <c r="D20" s="15" t="s">
        <v>103</v>
      </c>
      <c r="E20" s="116">
        <v>5</v>
      </c>
      <c r="F20" s="116">
        <v>5</v>
      </c>
      <c r="G20" s="115">
        <v>5</v>
      </c>
      <c r="H20" s="116">
        <v>4.5</v>
      </c>
      <c r="I20" s="114">
        <v>4.5</v>
      </c>
      <c r="J20" s="116">
        <v>4.2</v>
      </c>
      <c r="K20" s="114">
        <v>5</v>
      </c>
      <c r="L20" s="117">
        <f t="shared" si="0"/>
        <v>4.5250000000000004</v>
      </c>
      <c r="M20" s="118"/>
      <c r="N20" s="118"/>
      <c r="O20" s="118"/>
    </row>
    <row r="21" spans="1:15" ht="15.6">
      <c r="A21" s="14">
        <v>18</v>
      </c>
      <c r="B21" s="15" t="s">
        <v>104</v>
      </c>
      <c r="C21" s="15" t="s">
        <v>105</v>
      </c>
      <c r="D21" s="15" t="s">
        <v>106</v>
      </c>
      <c r="E21" s="116">
        <v>5</v>
      </c>
      <c r="F21" s="116">
        <v>5</v>
      </c>
      <c r="G21" s="115">
        <v>5</v>
      </c>
      <c r="H21" s="116">
        <v>4.5</v>
      </c>
      <c r="I21" s="114">
        <v>4.8</v>
      </c>
      <c r="J21" s="116">
        <v>5</v>
      </c>
      <c r="K21" s="114">
        <v>5</v>
      </c>
      <c r="L21" s="117">
        <f t="shared" si="0"/>
        <v>4.9550000000000001</v>
      </c>
      <c r="M21" s="118"/>
      <c r="N21" s="118"/>
      <c r="O21" s="118"/>
    </row>
    <row r="22" spans="1:15" ht="15.6">
      <c r="A22" s="14">
        <v>19</v>
      </c>
      <c r="B22" s="15" t="s">
        <v>107</v>
      </c>
      <c r="C22" s="15" t="s">
        <v>108</v>
      </c>
      <c r="D22" s="15" t="s">
        <v>109</v>
      </c>
      <c r="E22" s="119">
        <v>5</v>
      </c>
      <c r="F22" s="119">
        <v>5</v>
      </c>
      <c r="G22" s="115">
        <v>5</v>
      </c>
      <c r="H22" s="116">
        <v>4.5</v>
      </c>
      <c r="I22" s="116">
        <v>4.5</v>
      </c>
      <c r="J22" s="116">
        <v>4</v>
      </c>
      <c r="K22" s="114">
        <v>5</v>
      </c>
      <c r="L22" s="117">
        <f t="shared" si="0"/>
        <v>4.4249999999999998</v>
      </c>
      <c r="M22" s="118"/>
      <c r="N22" s="118"/>
      <c r="O22" s="118"/>
    </row>
    <row r="23" spans="1:15" ht="15.6">
      <c r="A23" s="14">
        <v>20</v>
      </c>
      <c r="B23" s="15" t="s">
        <v>110</v>
      </c>
      <c r="C23" s="15" t="s">
        <v>111</v>
      </c>
      <c r="D23" s="15" t="s">
        <v>112</v>
      </c>
      <c r="E23" s="116">
        <v>5</v>
      </c>
      <c r="F23" s="116">
        <v>5</v>
      </c>
      <c r="G23" s="115">
        <v>4</v>
      </c>
      <c r="H23" s="116">
        <v>4.9000000000000004</v>
      </c>
      <c r="I23" s="114">
        <v>4</v>
      </c>
      <c r="J23" s="116">
        <v>4.2</v>
      </c>
      <c r="K23" s="114">
        <v>5</v>
      </c>
      <c r="L23" s="117">
        <f t="shared" si="0"/>
        <v>4.4450000000000003</v>
      </c>
      <c r="M23" s="118"/>
      <c r="N23" s="118"/>
      <c r="O23" s="118"/>
    </row>
    <row r="24" spans="1:15" ht="15.6">
      <c r="A24" s="14">
        <v>21</v>
      </c>
      <c r="B24" s="15" t="s">
        <v>113</v>
      </c>
      <c r="C24" s="15" t="s">
        <v>114</v>
      </c>
      <c r="D24" s="15" t="s">
        <v>103</v>
      </c>
      <c r="E24" s="116">
        <v>5</v>
      </c>
      <c r="F24" s="116">
        <v>5</v>
      </c>
      <c r="G24" s="115">
        <v>5</v>
      </c>
      <c r="H24" s="116">
        <v>5</v>
      </c>
      <c r="I24" s="114">
        <v>5</v>
      </c>
      <c r="J24" s="116">
        <v>4</v>
      </c>
      <c r="K24" s="114">
        <v>5</v>
      </c>
      <c r="L24" s="117">
        <f t="shared" si="0"/>
        <v>4.5</v>
      </c>
      <c r="M24" s="118"/>
      <c r="N24" s="118"/>
      <c r="O24" s="118"/>
    </row>
    <row r="25" spans="1:15" ht="15.6">
      <c r="A25" s="14">
        <v>22</v>
      </c>
      <c r="B25" s="15" t="s">
        <v>115</v>
      </c>
      <c r="C25" s="15" t="s">
        <v>116</v>
      </c>
      <c r="D25" s="15" t="s">
        <v>117</v>
      </c>
      <c r="E25" s="116">
        <v>0</v>
      </c>
      <c r="F25" s="116">
        <v>0</v>
      </c>
      <c r="G25" s="115">
        <v>0</v>
      </c>
      <c r="H25" s="116">
        <v>0</v>
      </c>
      <c r="I25" s="114">
        <v>0</v>
      </c>
      <c r="J25" s="116">
        <v>0</v>
      </c>
      <c r="K25" s="114">
        <v>0</v>
      </c>
      <c r="L25" s="117">
        <f t="shared" si="0"/>
        <v>0</v>
      </c>
      <c r="M25" s="118"/>
      <c r="N25" s="118"/>
      <c r="O25" s="118"/>
    </row>
    <row r="26" spans="1:15" ht="15.6">
      <c r="A26" s="14">
        <v>23</v>
      </c>
      <c r="B26" s="15" t="s">
        <v>118</v>
      </c>
      <c r="C26" s="15" t="s">
        <v>119</v>
      </c>
      <c r="D26" s="15" t="s">
        <v>120</v>
      </c>
      <c r="E26" s="116">
        <v>5</v>
      </c>
      <c r="F26" s="116">
        <v>5</v>
      </c>
      <c r="G26" s="115">
        <v>3</v>
      </c>
      <c r="H26" s="116">
        <v>1</v>
      </c>
      <c r="I26" s="114">
        <v>1</v>
      </c>
      <c r="J26" s="116">
        <v>4</v>
      </c>
      <c r="K26" s="114">
        <v>5</v>
      </c>
      <c r="L26" s="117">
        <f t="shared" si="0"/>
        <v>3.8000000000000003</v>
      </c>
      <c r="M26" s="4"/>
      <c r="N26" s="4"/>
      <c r="O26" s="4"/>
    </row>
  </sheetData>
  <mergeCells count="3">
    <mergeCell ref="G1:I1"/>
    <mergeCell ref="J1:K1"/>
    <mergeCell ref="N1:O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43</vt:i4>
      </vt:variant>
    </vt:vector>
  </HeadingPairs>
  <TitlesOfParts>
    <vt:vector size="43" baseType="lpstr">
      <vt:lpstr>Memo</vt:lpstr>
      <vt:lpstr>TareasPpal</vt:lpstr>
      <vt:lpstr>Seguimiento de Aprendizaje</vt:lpstr>
      <vt:lpstr>TI 1</vt:lpstr>
      <vt:lpstr>TI 1 (Correción)</vt:lpstr>
      <vt:lpstr>TI 2</vt:lpstr>
      <vt:lpstr>TI 2 (Corrección)</vt:lpstr>
      <vt:lpstr>TI3</vt:lpstr>
      <vt:lpstr>EvalSeg2</vt:lpstr>
      <vt:lpstr>EvalSeg4</vt:lpstr>
      <vt:lpstr>EvalSeg6</vt:lpstr>
      <vt:lpstr>EvalSeg8</vt:lpstr>
      <vt:lpstr>EvalSeg10</vt:lpstr>
      <vt:lpstr>EvalSeg12</vt:lpstr>
      <vt:lpstr>EvalSeg14</vt:lpstr>
      <vt:lpstr>EvalSeg15</vt:lpstr>
      <vt:lpstr>RúbricaSeg2</vt:lpstr>
      <vt:lpstr>EvaluaciónSeg2</vt:lpstr>
      <vt:lpstr>RúbricaSeg3</vt:lpstr>
      <vt:lpstr>EvaluaciónSeg3</vt:lpstr>
      <vt:lpstr>RúbricaSeg4</vt:lpstr>
      <vt:lpstr>EvaluaciónSeg4</vt:lpstr>
      <vt:lpstr>RúbricaSeg5</vt:lpstr>
      <vt:lpstr>EvaluaciónSeg5</vt:lpstr>
      <vt:lpstr>RúbricaSeg6</vt:lpstr>
      <vt:lpstr>EvaluaciónSeg6</vt:lpstr>
      <vt:lpstr>RúbricaSeg7</vt:lpstr>
      <vt:lpstr>EvaluaciónSeg7</vt:lpstr>
      <vt:lpstr>RúbricaSeg8</vt:lpstr>
      <vt:lpstr>EvaluaciónSeg8</vt:lpstr>
      <vt:lpstr>RúbricaSeg9</vt:lpstr>
      <vt:lpstr>EvaluaciónSeg9</vt:lpstr>
      <vt:lpstr>RúbricaSeg10</vt:lpstr>
      <vt:lpstr> EvaluaciónSeg10</vt:lpstr>
      <vt:lpstr>RúbricaSeg11</vt:lpstr>
      <vt:lpstr>EvaluaciónSeg11</vt:lpstr>
      <vt:lpstr>Rúbrica Lab 1</vt:lpstr>
      <vt:lpstr>Evaluación-Lab1</vt:lpstr>
      <vt:lpstr>Copy of U1-Lab1</vt:lpstr>
      <vt:lpstr>Unidad2_Rúbrica</vt:lpstr>
      <vt:lpstr>Unidad2_Evaluación</vt:lpstr>
      <vt:lpstr>Evaluación-Lab3</vt:lpstr>
      <vt:lpstr>Rúbrica3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Carlos Jimmy Pantoja Cadavid</cp:lastModifiedBy>
  <dcterms:modified xsi:type="dcterms:W3CDTF">2021-06-10T13:09:06Z</dcterms:modified>
</cp:coreProperties>
</file>