
<file path=[Content_Types].xml><?xml version="1.0" encoding="utf-8"?>
<Types xmlns="http://schemas.openxmlformats.org/package/2006/content-types">
  <Default Extension="bin" ContentType="application/vnd.openxmlformats-officedocument.spreadsheetml.printerSettings"/>
  <Default Extension="gif" ContentType="image/gif"/>
  <Default Extension="io" ContentType="image/pn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11"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User\Desktop\Version 3.0\GitHub\"/>
    </mc:Choice>
  </mc:AlternateContent>
  <xr:revisionPtr revIDLastSave="0" documentId="13_ncr:1_{4273E4D3-9443-4E24-BE39-3D9826B0E75B}" xr6:coauthVersionLast="47" xr6:coauthVersionMax="47" xr10:uidLastSave="{00000000-0000-0000-0000-000000000000}"/>
  <bookViews>
    <workbookView xWindow="-120" yWindow="-120" windowWidth="29040" windowHeight="15720" firstSheet="2" activeTab="2" xr2:uid="{6404CB2B-A701-4BB9-9484-6FE3DEFCF701}"/>
  </bookViews>
  <sheets>
    <sheet name="shipping label template" sheetId="9" r:id="rId1"/>
    <sheet name="bill of lading template" sheetId="5" r:id="rId2"/>
    <sheet name="Production" sheetId="2" r:id="rId3"/>
    <sheet name="QRs Labels" sheetId="108" r:id="rId4"/>
    <sheet name="UPSGlobal" sheetId="105" state="hidden" r:id="rId5"/>
    <sheet name="UPSHomeDepot" sheetId="106" state="hidden" r:id="rId6"/>
    <sheet name="UPSMultiPackage" sheetId="107" state="hidden" r:id="rId7"/>
    <sheet name="Sheet2" sheetId="104" state="hidden" r:id="rId8"/>
    <sheet name="Labels + Carriers" sheetId="16" state="hidden" r:id="rId9"/>
    <sheet name="Carriers + Customer" sheetId="102" state="hidden" r:id="rId10"/>
  </sheets>
  <definedNames>
    <definedName name="_xlnm._FilterDatabase" localSheetId="2" hidden="1">Production!$A$4:$BR$45</definedName>
    <definedName name="_xlnm._FilterDatabase" localSheetId="7" hidden="1">Sheet2!$A$1:$AX$198</definedName>
    <definedName name="_xlpm.addr1" hidden="1" xlm="1">#NAME?</definedName>
    <definedName name="_xlpm.addr2" hidden="1" xlm="1">#NAME?</definedName>
    <definedName name="_xlpm.base" hidden="1" xlm="1">#NAME?</definedName>
    <definedName name="_xlpm.carrier" hidden="1" xlm="1">#NAME?</definedName>
    <definedName name="_xlpm.cityStateZip" hidden="1" xlm="1">#NAME?</definedName>
    <definedName name="_xlpm.contact" hidden="1" xlm="1">#NAME?</definedName>
    <definedName name="_xlpm.details" hidden="1" xlm="1">#NAME?</definedName>
    <definedName name="_xlpm.fdc" hidden="1" xlm="1">#NAME?</definedName>
    <definedName name="_xlpm.fullOutput" hidden="1" xlm="1">#NAME?</definedName>
    <definedName name="_xlpm.hardware" hidden="1" xlm="1">#NAME?</definedName>
    <definedName name="_xlpm.hardwareValues" hidden="1" xlm="1">#NAME?</definedName>
    <definedName name="_xlpm.header" hidden="1" xlm="1">#NAME?</definedName>
    <definedName name="_xlpm.mainBlock" hidden="1" xlm="1">#NAME?</definedName>
    <definedName name="_xlpm.phone" hidden="1" xlm="1">#NAME?</definedName>
    <definedName name="_xlpm.qty" hidden="1" xlm="1">#NAME?</definedName>
    <definedName name="_xlpm.r" hidden="1" xlm="1">#NAME?</definedName>
    <definedName name="_xlpm.rows" hidden="1" xlm="1">#NAME?</definedName>
    <definedName name="_xlpm.skuInfo" hidden="1" xlm="1">#NAME?</definedName>
    <definedName name="_xlpm.typ" hidden="1" xlm="1">#NAME?</definedName>
    <definedName name="_xlpm.vendorSKU" hidden="1" xlm="1">#NAME?</definedName>
    <definedName name="Other_ZIP_DETAIL">#REF!</definedName>
    <definedName name="_xlnm.Print_Area" localSheetId="1">'bill of lading template'!$A$1:$AG$44</definedName>
    <definedName name="_xlnm.Print_Area" localSheetId="2">Production!$BK$1:$BR$15</definedName>
    <definedName name="_xlnm.Print_Area" localSheetId="3">'QRs Labels'!$B$3:$R$85</definedName>
    <definedName name="_xlnm.Print_Area" localSheetId="0">'shipping label template'!$C$3:$N$34</definedName>
    <definedName name="SelectedFDC">Production!$AN$1</definedName>
    <definedName name="ZIP_DETAI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6" i="108" l="1"/>
  <c r="C65" i="108"/>
  <c r="O61" i="108"/>
  <c r="O60" i="108"/>
  <c r="K61" i="108"/>
  <c r="K60" i="108"/>
  <c r="G61" i="108"/>
  <c r="G60" i="108"/>
  <c r="C61" i="108"/>
  <c r="C60" i="108"/>
  <c r="O53" i="108"/>
  <c r="O52" i="108"/>
  <c r="K53" i="108"/>
  <c r="K52" i="108"/>
  <c r="G53" i="108"/>
  <c r="G52" i="108"/>
  <c r="C53" i="108"/>
  <c r="C52" i="108"/>
  <c r="O48" i="108"/>
  <c r="O47" i="108"/>
  <c r="K48" i="108"/>
  <c r="K47" i="108"/>
  <c r="G48" i="108"/>
  <c r="G47" i="108"/>
  <c r="C48" i="108"/>
  <c r="C47" i="108"/>
  <c r="O43" i="108"/>
  <c r="O42" i="108"/>
  <c r="K43" i="108"/>
  <c r="K42" i="108"/>
  <c r="G43" i="108"/>
  <c r="G42" i="108"/>
  <c r="C43" i="108"/>
  <c r="C42" i="108"/>
  <c r="O38" i="108"/>
  <c r="O37" i="108"/>
  <c r="K38" i="108"/>
  <c r="K37" i="108"/>
  <c r="G38" i="108"/>
  <c r="G37" i="108"/>
  <c r="C38" i="108"/>
  <c r="C37" i="108"/>
  <c r="O33" i="108"/>
  <c r="O32" i="108"/>
  <c r="K33" i="108"/>
  <c r="K32" i="108"/>
  <c r="G33" i="108"/>
  <c r="G32" i="108"/>
  <c r="C33" i="108"/>
  <c r="C32" i="108"/>
  <c r="O25" i="108"/>
  <c r="O24" i="108"/>
  <c r="K25" i="108"/>
  <c r="K24" i="108"/>
  <c r="G25" i="108"/>
  <c r="G24" i="108"/>
  <c r="C25" i="108"/>
  <c r="C24" i="108"/>
  <c r="O20" i="108"/>
  <c r="O19" i="108"/>
  <c r="K20" i="108"/>
  <c r="K19" i="108"/>
  <c r="G20" i="108"/>
  <c r="G19" i="108"/>
  <c r="C20" i="108"/>
  <c r="C19" i="108"/>
  <c r="O15" i="108"/>
  <c r="O14" i="108"/>
  <c r="K15" i="108"/>
  <c r="K14" i="108"/>
  <c r="G15" i="108"/>
  <c r="G14" i="108"/>
  <c r="C15" i="108"/>
  <c r="C14" i="108"/>
  <c r="O10" i="108"/>
  <c r="O9" i="108"/>
  <c r="K10" i="108"/>
  <c r="K9" i="108"/>
  <c r="G10" i="108"/>
  <c r="G9" i="108"/>
  <c r="C10" i="108"/>
  <c r="C9" i="108"/>
  <c r="O5" i="108"/>
  <c r="O4" i="108"/>
  <c r="K5" i="108"/>
  <c r="K4" i="108"/>
  <c r="G5" i="108"/>
  <c r="G4" i="108"/>
  <c r="C5" i="108"/>
  <c r="C4" i="108"/>
  <c r="F18" i="9"/>
  <c r="AV3" i="5" l="1"/>
  <c r="Z3" i="9"/>
  <c r="AT3" i="5"/>
  <c r="AS3" i="5"/>
  <c r="AR3" i="5"/>
  <c r="AQ3" i="5"/>
  <c r="AL3" i="5"/>
  <c r="AK3" i="5"/>
  <c r="BU40" i="2"/>
  <c r="BW40" i="2"/>
  <c r="BU41" i="2"/>
  <c r="BW41" i="2"/>
  <c r="BU42" i="2"/>
  <c r="BW42" i="2"/>
  <c r="BU43" i="2"/>
  <c r="BW43" i="2"/>
  <c r="BU44" i="2"/>
  <c r="BW44" i="2"/>
  <c r="BU45" i="2"/>
  <c r="BW45" i="2"/>
  <c r="BU46" i="2"/>
  <c r="BW46" i="2"/>
  <c r="BU47" i="2"/>
  <c r="BW47" i="2"/>
  <c r="BU48" i="2"/>
  <c r="BW48" i="2"/>
  <c r="BU49" i="2"/>
  <c r="BW49" i="2"/>
  <c r="BU50" i="2"/>
  <c r="BW50" i="2"/>
  <c r="BU51" i="2"/>
  <c r="BW51" i="2"/>
  <c r="BU52" i="2"/>
  <c r="BW52" i="2"/>
  <c r="BU53" i="2"/>
  <c r="BW53" i="2"/>
  <c r="BU54" i="2"/>
  <c r="BW54" i="2"/>
  <c r="BU55" i="2"/>
  <c r="BW55" i="2"/>
  <c r="BU56" i="2"/>
  <c r="BW56" i="2"/>
  <c r="BU57" i="2"/>
  <c r="BW57" i="2"/>
  <c r="BU58" i="2"/>
  <c r="BW58" i="2"/>
  <c r="BU59" i="2"/>
  <c r="BW59" i="2"/>
  <c r="BU60" i="2"/>
  <c r="BW60" i="2"/>
  <c r="BU26" i="2"/>
  <c r="BW26" i="2"/>
  <c r="BU27" i="2"/>
  <c r="BW27" i="2"/>
  <c r="BU28" i="2"/>
  <c r="BW28" i="2"/>
  <c r="BU29" i="2"/>
  <c r="BW29" i="2"/>
  <c r="BU30" i="2"/>
  <c r="BW30" i="2"/>
  <c r="BU31" i="2"/>
  <c r="BW31" i="2"/>
  <c r="BU32" i="2"/>
  <c r="BW32" i="2"/>
  <c r="BU33" i="2"/>
  <c r="BW33" i="2"/>
  <c r="BU34" i="2"/>
  <c r="BW34" i="2"/>
  <c r="BU35" i="2"/>
  <c r="BW35" i="2"/>
  <c r="BU36" i="2"/>
  <c r="BW36" i="2"/>
  <c r="BU37" i="2"/>
  <c r="BW37" i="2"/>
  <c r="BU38" i="2"/>
  <c r="BW38" i="2"/>
  <c r="BU39" i="2"/>
  <c r="BW39" i="2"/>
  <c r="U3" i="9" l="1"/>
  <c r="AA3" i="9"/>
  <c r="AM3" i="5"/>
  <c r="AW3" i="5"/>
  <c r="AN3" i="5"/>
  <c r="AO3" i="5"/>
  <c r="AU3" i="5"/>
  <c r="AJ3" i="5"/>
  <c r="AP3" i="5"/>
  <c r="W3" i="9"/>
  <c r="R3" i="9"/>
  <c r="X3" i="9"/>
  <c r="V3" i="9"/>
  <c r="AB3" i="9"/>
  <c r="S3" i="9"/>
  <c r="Y3" i="9"/>
  <c r="T3" i="9"/>
  <c r="BU16" i="2"/>
  <c r="BW16" i="2"/>
  <c r="BU17" i="2"/>
  <c r="BW17" i="2"/>
  <c r="BU18" i="2"/>
  <c r="BW18" i="2"/>
  <c r="BU19" i="2"/>
  <c r="BW19" i="2"/>
  <c r="BU20" i="2"/>
  <c r="BW20" i="2"/>
  <c r="BU21" i="2"/>
  <c r="BW21" i="2"/>
  <c r="BU22" i="2"/>
  <c r="BW22" i="2"/>
  <c r="BU23" i="2"/>
  <c r="BW23" i="2"/>
  <c r="BU24" i="2"/>
  <c r="BW24" i="2"/>
  <c r="BU25" i="2"/>
  <c r="BW25" i="2"/>
  <c r="A16" i="5" l="1"/>
  <c r="A14" i="5"/>
  <c r="A4" i="5"/>
  <c r="A15" i="5"/>
  <c r="BW10" i="2"/>
  <c r="BW11" i="2"/>
  <c r="BW12" i="2"/>
  <c r="BU11" i="2"/>
  <c r="BU12" i="2"/>
  <c r="BU10" i="2" l="1"/>
  <c r="BU6" i="2" l="1"/>
  <c r="BU7" i="2"/>
  <c r="BU8" i="2"/>
  <c r="BU9" i="2"/>
  <c r="BU13" i="2"/>
  <c r="BU14" i="2"/>
  <c r="BU15" i="2"/>
  <c r="BU5" i="2"/>
  <c r="BS60" i="2" l="1" a="1"/>
  <c r="BS60" i="2" s="1"/>
  <c r="BT60" i="2" s="1"/>
  <c r="BS42" i="2" a="1"/>
  <c r="BS42" i="2" s="1"/>
  <c r="BT42" i="2" s="1"/>
  <c r="BS44" i="2" a="1"/>
  <c r="BS44" i="2" s="1"/>
  <c r="BT44" i="2" s="1"/>
  <c r="BS46" i="2" a="1"/>
  <c r="BS46" i="2" s="1"/>
  <c r="BT46" i="2" s="1"/>
  <c r="BV57" i="2"/>
  <c r="BV51" i="2"/>
  <c r="BV45" i="2"/>
  <c r="BS57" i="2" a="1"/>
  <c r="BS57" i="2" s="1"/>
  <c r="BT57" i="2" s="1"/>
  <c r="BS59" i="2" a="1"/>
  <c r="BS59" i="2" s="1"/>
  <c r="BT59" i="2" s="1"/>
  <c r="BS41" i="2" a="1"/>
  <c r="BS41" i="2" s="1"/>
  <c r="BT41" i="2" s="1"/>
  <c r="BS43" i="2" a="1"/>
  <c r="BS43" i="2" s="1"/>
  <c r="BT43" i="2" s="1"/>
  <c r="BV56" i="2"/>
  <c r="BV50" i="2"/>
  <c r="BV44" i="2"/>
  <c r="BV55" i="2"/>
  <c r="BS54" i="2" a="1"/>
  <c r="BS54" i="2" s="1"/>
  <c r="BT54" i="2" s="1"/>
  <c r="BS40" i="2" a="1"/>
  <c r="BS40" i="2" s="1"/>
  <c r="BT40" i="2" s="1"/>
  <c r="BS51" i="2" a="1"/>
  <c r="BS51" i="2" s="1"/>
  <c r="BT51" i="2" s="1"/>
  <c r="BS53" i="2" a="1"/>
  <c r="BS53" i="2" s="1"/>
  <c r="BT53" i="2" s="1"/>
  <c r="BS55" i="2" a="1"/>
  <c r="BS55" i="2" s="1"/>
  <c r="BT55" i="2" s="1"/>
  <c r="BV60" i="2"/>
  <c r="BV54" i="2"/>
  <c r="BV48" i="2"/>
  <c r="BV42" i="2"/>
  <c r="BS48" i="2" a="1"/>
  <c r="BS48" i="2" s="1"/>
  <c r="BT48" i="2" s="1"/>
  <c r="BS50" i="2" a="1"/>
  <c r="BS50" i="2" s="1"/>
  <c r="BT50" i="2" s="1"/>
  <c r="BS52" i="2" a="1"/>
  <c r="BS52" i="2" s="1"/>
  <c r="BT52" i="2" s="1"/>
  <c r="BV59" i="2"/>
  <c r="BV53" i="2"/>
  <c r="BV47" i="2"/>
  <c r="BV41" i="2"/>
  <c r="BS45" i="2" a="1"/>
  <c r="BS45" i="2" s="1"/>
  <c r="BT45" i="2" s="1"/>
  <c r="BS47" i="2" a="1"/>
  <c r="BS47" i="2" s="1"/>
  <c r="BT47" i="2" s="1"/>
  <c r="BS49" i="2" a="1"/>
  <c r="BS49" i="2" s="1"/>
  <c r="BT49" i="2" s="1"/>
  <c r="BV58" i="2"/>
  <c r="BV52" i="2"/>
  <c r="BV46" i="2"/>
  <c r="BV40" i="2"/>
  <c r="BS56" i="2" a="1"/>
  <c r="BS56" i="2" s="1"/>
  <c r="BT56" i="2" s="1"/>
  <c r="BS58" i="2" a="1"/>
  <c r="BS58" i="2" s="1"/>
  <c r="BT58" i="2" s="1"/>
  <c r="BV49" i="2"/>
  <c r="BV43" i="2"/>
  <c r="BS9" i="2" a="1"/>
  <c r="BS9" i="2" s="1"/>
  <c r="BT9" i="2" s="1"/>
  <c r="BS15" i="2" a="1"/>
  <c r="BS15" i="2" s="1"/>
  <c r="BT15" i="2" s="1"/>
  <c r="BS6" i="2" a="1"/>
  <c r="BS6" i="2" s="1"/>
  <c r="BT6" i="2" s="1"/>
  <c r="BS14" i="2" a="1"/>
  <c r="BS14" i="2" s="1"/>
  <c r="BT14" i="2" s="1"/>
  <c r="BS8" i="2" a="1"/>
  <c r="BS8" i="2" s="1"/>
  <c r="BT8" i="2" s="1"/>
  <c r="BS13" i="2" a="1"/>
  <c r="BS13" i="2" s="1"/>
  <c r="BT13" i="2" s="1"/>
  <c r="BS34" i="2" a="1"/>
  <c r="BS34" i="2" s="1"/>
  <c r="BT34" i="2" s="1"/>
  <c r="BS5" i="2" a="1"/>
  <c r="BS5" i="2" s="1"/>
  <c r="BT5" i="2" s="1"/>
  <c r="BS32" i="2" a="1"/>
  <c r="BS32" i="2" s="1"/>
  <c r="BT32" i="2" s="1"/>
  <c r="BS28" i="2" a="1"/>
  <c r="BS28" i="2" s="1"/>
  <c r="BT28" i="2" s="1"/>
  <c r="BS37" i="2" a="1"/>
  <c r="BS37" i="2" s="1"/>
  <c r="BT37" i="2" s="1"/>
  <c r="BS29" i="2" a="1"/>
  <c r="BS29" i="2" s="1"/>
  <c r="BT29" i="2" s="1"/>
  <c r="BS36" i="2" a="1"/>
  <c r="BS36" i="2" s="1"/>
  <c r="BT36" i="2" s="1"/>
  <c r="BS26" i="2" a="1"/>
  <c r="BS26" i="2" s="1"/>
  <c r="BT26" i="2" s="1"/>
  <c r="BS33" i="2" a="1"/>
  <c r="BS33" i="2" s="1"/>
  <c r="BT33" i="2" s="1"/>
  <c r="BS31" i="2" a="1"/>
  <c r="BS31" i="2" s="1"/>
  <c r="BT31" i="2" s="1"/>
  <c r="BS30" i="2" a="1"/>
  <c r="BS30" i="2" s="1"/>
  <c r="BT30" i="2" s="1"/>
  <c r="BS35" i="2" a="1"/>
  <c r="BS35" i="2" s="1"/>
  <c r="BT35" i="2" s="1"/>
  <c r="BS39" i="2" a="1"/>
  <c r="BS39" i="2" s="1"/>
  <c r="BT39" i="2" s="1"/>
  <c r="BS38" i="2" a="1"/>
  <c r="BS38" i="2" s="1"/>
  <c r="BT38" i="2" s="1"/>
  <c r="BS27" i="2" a="1"/>
  <c r="BS27" i="2" s="1"/>
  <c r="BT27" i="2" s="1"/>
  <c r="BS22" i="2" a="1"/>
  <c r="BS22" i="2" s="1"/>
  <c r="BT22" i="2" s="1"/>
  <c r="BS23" i="2" a="1"/>
  <c r="BS23" i="2" s="1"/>
  <c r="BT23" i="2" s="1"/>
  <c r="BS20" i="2" a="1"/>
  <c r="BS20" i="2" s="1"/>
  <c r="BT20" i="2" s="1"/>
  <c r="BS17" i="2" a="1"/>
  <c r="BS17" i="2" s="1"/>
  <c r="BT17" i="2" s="1"/>
  <c r="BS21" i="2" a="1"/>
  <c r="BS21" i="2" s="1"/>
  <c r="BT21" i="2" s="1"/>
  <c r="BS19" i="2" a="1"/>
  <c r="BS19" i="2" s="1"/>
  <c r="BT19" i="2" s="1"/>
  <c r="BS18" i="2" a="1"/>
  <c r="BS18" i="2" s="1"/>
  <c r="BT18" i="2" s="1"/>
  <c r="BS16" i="2" a="1"/>
  <c r="BS16" i="2" s="1"/>
  <c r="BT16" i="2" s="1"/>
  <c r="BS25" i="2" a="1"/>
  <c r="BS25" i="2" s="1"/>
  <c r="BT25" i="2" s="1"/>
  <c r="BS24" i="2" a="1"/>
  <c r="BS24" i="2" s="1"/>
  <c r="BT24" i="2" s="1"/>
  <c r="BS11" i="2" a="1"/>
  <c r="BS11" i="2" s="1"/>
  <c r="BT11" i="2" s="1"/>
  <c r="BS12" i="2" a="1"/>
  <c r="BS12" i="2" s="1"/>
  <c r="BT12" i="2" s="1"/>
  <c r="BS10" i="2" a="1"/>
  <c r="BS10" i="2" s="1"/>
  <c r="BT10" i="2" s="1"/>
  <c r="BS7" i="2" a="1"/>
  <c r="BS7" i="2" s="1"/>
  <c r="BT7" i="2" s="1"/>
  <c r="BV35" i="2"/>
  <c r="BV29" i="2"/>
  <c r="BV34" i="2"/>
  <c r="BV28" i="2"/>
  <c r="BV39" i="2"/>
  <c r="BV33" i="2"/>
  <c r="BV27" i="2"/>
  <c r="BV38" i="2"/>
  <c r="BV32" i="2"/>
  <c r="BV26" i="2"/>
  <c r="BV37" i="2"/>
  <c r="BV31" i="2"/>
  <c r="BV36" i="2"/>
  <c r="BV30" i="2"/>
  <c r="BV22" i="2"/>
  <c r="BV18" i="2"/>
  <c r="BV24" i="2"/>
  <c r="BV20" i="2"/>
  <c r="BV16" i="2"/>
  <c r="BV23" i="2"/>
  <c r="BV21" i="2"/>
  <c r="BV19" i="2"/>
  <c r="BV17" i="2"/>
  <c r="BV25" i="2"/>
  <c r="BV11" i="2"/>
  <c r="BV12" i="2"/>
  <c r="BV10" i="2"/>
  <c r="BW6" i="2"/>
  <c r="BW7" i="2"/>
  <c r="BW8" i="2"/>
  <c r="BW9" i="2"/>
  <c r="BW13" i="2"/>
  <c r="BW14" i="2"/>
  <c r="BW15" i="2"/>
  <c r="BW5" i="2"/>
  <c r="L4" i="9"/>
  <c r="AC3" i="9" l="1"/>
  <c r="D27" i="9"/>
  <c r="BV5" i="2"/>
  <c r="BV6" i="2"/>
  <c r="AC7" i="9" l="1" a="1"/>
  <c r="AC7" i="9" s="1"/>
  <c r="H21" i="9" s="1"/>
  <c r="AC4" i="9" a="1"/>
  <c r="AC4" i="9" s="1"/>
  <c r="AC5" i="9" a="1"/>
  <c r="AC5" i="9" s="1"/>
  <c r="AC6" i="9" a="1"/>
  <c r="AC6" i="9" s="1"/>
  <c r="J12" i="9"/>
  <c r="BV7" i="2"/>
  <c r="BV8" i="2"/>
  <c r="BV13" i="2"/>
  <c r="BV14" i="2"/>
  <c r="BV9" i="2"/>
  <c r="D34" i="9"/>
  <c r="BV15" i="2"/>
  <c r="U3" i="5"/>
  <c r="F2" i="5"/>
  <c r="BO4" i="2"/>
  <c r="BN4" i="2"/>
  <c r="BM4" i="2"/>
  <c r="BL4" i="2"/>
  <c r="BK4" i="2"/>
  <c r="BK1" i="2"/>
  <c r="H31" i="9" l="1"/>
  <c r="H27" i="9"/>
  <c r="D31" i="9"/>
  <c r="Q3" i="9"/>
  <c r="D4" i="9" l="1"/>
  <c r="F7" i="9"/>
  <c r="A11" i="5"/>
  <c r="D13" i="9"/>
  <c r="A22" i="5"/>
  <c r="A9" i="5"/>
  <c r="I5" i="9"/>
  <c r="I7" i="9"/>
  <c r="AE8" i="5"/>
  <c r="AE2" i="5"/>
  <c r="D22" i="9"/>
  <c r="F8" i="9"/>
  <c r="H23" i="9" s="1"/>
  <c r="T31" i="5"/>
  <c r="D12" i="9"/>
  <c r="D9" i="9"/>
  <c r="D15" i="9"/>
  <c r="H25" i="9" s="1"/>
  <c r="AE3" i="5"/>
  <c r="I6" i="9" l="1"/>
  <c r="N22" i="5"/>
  <c r="N23" i="5" s="1"/>
  <c r="N27" i="5" s="1"/>
  <c r="L31" i="5" s="1"/>
  <c r="R22" i="5"/>
  <c r="R23" i="5" s="1"/>
  <c r="K31" i="5"/>
  <c r="S22" i="5"/>
  <c r="S23" i="5" s="1"/>
  <c r="AE11" i="5"/>
  <c r="J22" i="9"/>
  <c r="D14" i="9"/>
  <c r="L22" i="5"/>
  <c r="I31" i="5"/>
  <c r="A31" i="5"/>
  <c r="L23" i="5"/>
  <c r="A10" i="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9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futureMetadata>
  <futureMetadata name="XLDAPR" count="1">
    <bk>
      <extLst>
        <ext uri="{bdbb8cdc-fa1e-496e-a857-3c3f30c029c3}">
          <xda:dynamicArrayProperties fDynamic="1" fCollapsed="0"/>
        </ext>
      </extLst>
    </bk>
  </futureMetadata>
  <cellMetadata count="1">
    <bk>
      <rc t="2" v="0"/>
    </bk>
  </cellMetadata>
  <valueMetadata count="294">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valueMetadata>
</metadata>
</file>

<file path=xl/sharedStrings.xml><?xml version="1.0" encoding="utf-8"?>
<sst xmlns="http://schemas.openxmlformats.org/spreadsheetml/2006/main" count="10449" uniqueCount="1610">
  <si>
    <t>SI NO HAY TIENDA ASIGNADA, DEJAR VACIO</t>
  </si>
  <si>
    <t>ORDERS - 06/02/2025</t>
  </si>
  <si>
    <t>0501</t>
  </si>
  <si>
    <t>FRAME</t>
  </si>
  <si>
    <t>SLAB</t>
  </si>
  <si>
    <t>HARDWARE</t>
  </si>
  <si>
    <t>Plataforma</t>
  </si>
  <si>
    <t>Customer Order #</t>
  </si>
  <si>
    <t>P.O.</t>
  </si>
  <si>
    <t>SHIP VIA</t>
  </si>
  <si>
    <t>RESIDENTIAL/COMERCIAL</t>
  </si>
  <si>
    <t>NAME</t>
  </si>
  <si>
    <t>STORE</t>
  </si>
  <si>
    <t>ZIP COD</t>
  </si>
  <si>
    <t>PHONE</t>
  </si>
  <si>
    <t>SKU Assigned by Merchant</t>
  </si>
  <si>
    <t>Vendor SKU (Order Line)</t>
  </si>
  <si>
    <t>CARRIER</t>
  </si>
  <si>
    <t>CANT</t>
  </si>
  <si>
    <t>ITEM</t>
  </si>
  <si>
    <t>TYPE</t>
  </si>
  <si>
    <t>WIDTH</t>
  </si>
  <si>
    <t>HEIGHT</t>
  </si>
  <si>
    <t>HAND</t>
  </si>
  <si>
    <t>PREP</t>
  </si>
  <si>
    <r>
      <t xml:space="preserve">Entrance </t>
    </r>
    <r>
      <rPr>
        <sz val="8"/>
        <color theme="1"/>
        <rFont val="Aptos Narrow"/>
        <family val="2"/>
        <scheme val="minor"/>
      </rPr>
      <t>FDC 130</t>
    </r>
  </si>
  <si>
    <r>
      <t xml:space="preserve">Mortise Lock Entr. </t>
    </r>
    <r>
      <rPr>
        <sz val="8"/>
        <color theme="1"/>
        <rFont val="Aptos Narrow"/>
        <family val="2"/>
        <scheme val="minor"/>
      </rPr>
      <t>FDC704</t>
    </r>
  </si>
  <si>
    <r>
      <t xml:space="preserve">Deadbolt 
</t>
    </r>
    <r>
      <rPr>
        <sz val="8"/>
        <color theme="1"/>
        <rFont val="Aptos Narrow"/>
        <family val="2"/>
        <scheme val="minor"/>
      </rPr>
      <t>FDC151</t>
    </r>
    <r>
      <rPr>
        <b/>
        <sz val="11"/>
        <color theme="1"/>
        <rFont val="Aptos Narrow"/>
        <family val="2"/>
        <scheme val="minor"/>
      </rPr>
      <t xml:space="preserve"> </t>
    </r>
  </si>
  <si>
    <r>
      <t xml:space="preserve">Panic Device
</t>
    </r>
    <r>
      <rPr>
        <sz val="8"/>
        <color theme="1"/>
        <rFont val="Aptos Narrow"/>
        <family val="2"/>
        <scheme val="minor"/>
      </rPr>
      <t>FDC750</t>
    </r>
  </si>
  <si>
    <r>
      <t xml:space="preserve">Lever 1 side </t>
    </r>
    <r>
      <rPr>
        <sz val="8"/>
        <color theme="1"/>
        <rFont val="Aptos Narrow"/>
        <family val="2"/>
        <scheme val="minor"/>
      </rPr>
      <t>FDC770</t>
    </r>
  </si>
  <si>
    <t>Spring hinge</t>
  </si>
  <si>
    <t>Regular hinge</t>
  </si>
  <si>
    <t>FDC #</t>
  </si>
  <si>
    <t>PRO #</t>
  </si>
  <si>
    <t>WEIGHT</t>
  </si>
  <si>
    <t>PALLET?</t>
  </si>
  <si>
    <t>STORE #</t>
  </si>
  <si>
    <t>ADRESS 1</t>
  </si>
  <si>
    <t>ADRESS 2</t>
  </si>
  <si>
    <t>ZIP CODE</t>
  </si>
  <si>
    <t>C.O.</t>
  </si>
  <si>
    <t>NRO DE UNIDADES DE MANEJO</t>
  </si>
  <si>
    <t>CLASIFICACION</t>
  </si>
  <si>
    <t>CITY</t>
  </si>
  <si>
    <t>STATE</t>
  </si>
  <si>
    <t>COMERCIAL / RESIDENTIAL</t>
  </si>
  <si>
    <t>Length</t>
  </si>
  <si>
    <t>Width</t>
  </si>
  <si>
    <t>Height</t>
  </si>
  <si>
    <t>Description</t>
  </si>
  <si>
    <t>AUTOMATIC LABOL</t>
  </si>
  <si>
    <t>EXTENDED FDC</t>
  </si>
  <si>
    <t>ACCOUNT</t>
  </si>
  <si>
    <t>TRACKING NUMBER</t>
  </si>
  <si>
    <t>PICK-UP DAY</t>
  </si>
  <si>
    <t>CH</t>
  </si>
  <si>
    <t>LTL</t>
  </si>
  <si>
    <t>UPS FREIGHT</t>
  </si>
  <si>
    <t>ESTES</t>
  </si>
  <si>
    <t>Kit</t>
  </si>
  <si>
    <t>LH</t>
  </si>
  <si>
    <t>161</t>
  </si>
  <si>
    <t>AACT</t>
  </si>
  <si>
    <t>RH</t>
  </si>
  <si>
    <t>SEFL</t>
  </si>
  <si>
    <t>UPS</t>
  </si>
  <si>
    <t>KD</t>
  </si>
  <si>
    <t>KIT18GHKDST3680PDRH</t>
  </si>
  <si>
    <t>KIT18GHKDST3684CLH</t>
  </si>
  <si>
    <t>KIT18GHKDST3684CRH</t>
  </si>
  <si>
    <t>TX</t>
  </si>
  <si>
    <r>
      <t xml:space="preserve">BILL OF LADING
</t>
    </r>
    <r>
      <rPr>
        <sz val="18"/>
        <color rgb="FF201C20"/>
        <rFont val="Times New Roman"/>
        <family val="1"/>
      </rPr>
      <t xml:space="preserve">Date:                                         </t>
    </r>
    <r>
      <rPr>
        <b/>
        <sz val="18"/>
        <color rgb="FF201C20"/>
        <rFont val="Times New Roman"/>
        <family val="1"/>
      </rPr>
      <t xml:space="preserve">CENTRAL TRANSPORT BILL OF LADING         </t>
    </r>
    <r>
      <rPr>
        <b/>
        <sz val="18"/>
        <color rgb="FF161316"/>
        <rFont val="Times New Roman"/>
        <family val="1"/>
      </rPr>
      <t xml:space="preserve">Page </t>
    </r>
    <r>
      <rPr>
        <u/>
        <sz val="18"/>
        <color rgb="FF161316"/>
        <rFont val="Times New Roman"/>
        <family val="1"/>
      </rPr>
      <t xml:space="preserve">              </t>
    </r>
    <r>
      <rPr>
        <sz val="18"/>
        <color rgb="FF161316"/>
        <rFont val="Times New Roman"/>
        <family val="1"/>
      </rPr>
      <t xml:space="preserve"> </t>
    </r>
  </si>
  <si>
    <t>PROGRAMAR</t>
  </si>
  <si>
    <t xml:space="preserve">DATE: </t>
  </si>
  <si>
    <t>BILL OF LADING</t>
  </si>
  <si>
    <t>PAGE</t>
  </si>
  <si>
    <t>1/1</t>
  </si>
  <si>
    <t>CLASIFICATION</t>
  </si>
  <si>
    <t>SHIP FROM</t>
  </si>
  <si>
    <t>Name: Homedepot.com #8119</t>
  </si>
  <si>
    <t>Address: 4710 NW 15Th Av.  Suite 5A-1</t>
  </si>
  <si>
    <t>City/State/Zip: Fortlauderdale, FL, 33309</t>
  </si>
  <si>
    <r>
      <t xml:space="preserve">
</t>
    </r>
    <r>
      <rPr>
        <b/>
        <sz val="12"/>
        <color rgb="FFCCCCCC"/>
        <rFont val="Times New Roman"/>
        <family val="1"/>
      </rPr>
      <t xml:space="preserve">BAR CODE SPACE
</t>
    </r>
  </si>
  <si>
    <t xml:space="preserve">SID#: </t>
  </si>
  <si>
    <t>SHIP TO</t>
  </si>
  <si>
    <t>CARRIER NAME:</t>
  </si>
  <si>
    <t xml:space="preserve">Trailer number: </t>
  </si>
  <si>
    <t xml:space="preserve">Seal number(s): </t>
  </si>
  <si>
    <t>SCAC:</t>
  </si>
  <si>
    <t xml:space="preserve">Pro#: </t>
  </si>
  <si>
    <t xml:space="preserve">CID#: </t>
  </si>
  <si>
    <t xml:space="preserve">THIRD PARTY FREIGHT CHARGES BILL TO: </t>
  </si>
  <si>
    <t>Address: Attn: Freight Payables, 2455 Paces Ferry Rd NW</t>
  </si>
  <si>
    <t>City/State/Zip: Atlanta, GA 30339</t>
  </si>
  <si>
    <t xml:space="preserve">Freight Charge Terms: </t>
  </si>
  <si>
    <t>SPECIAL  INSTRUCTIONS:</t>
  </si>
  <si>
    <t>Prepaid__</t>
  </si>
  <si>
    <t>Collect __</t>
  </si>
  <si>
    <t>3rc1 Party __</t>
  </si>
  <si>
    <t>Master Bill of Lading: with attached underlying Bills of Lading</t>
  </si>
  <si>
    <t>CUSTOMER ORDER INFORMATION</t>
  </si>
  <si>
    <t>CUSTOMER ORDER NUMBER</t>
  </si>
  <si>
    <t># PKGS</t>
  </si>
  <si>
    <r>
      <t xml:space="preserve">PALLET/SLIP
</t>
    </r>
    <r>
      <rPr>
        <sz val="6"/>
        <color rgb="FF201C20"/>
        <rFont val="Times New Roman"/>
        <family val="1"/>
      </rPr>
      <t>/CIRCLE ONEl</t>
    </r>
  </si>
  <si>
    <t xml:space="preserve"> ADDITIONAL SHIPPER INFO</t>
  </si>
  <si>
    <t>+</t>
  </si>
  <si>
    <t>GRAND TOTAL</t>
  </si>
  <si>
    <t>CARRIER INFORMATION</t>
  </si>
  <si>
    <r>
      <t xml:space="preserve">HANDLING UNIT 
</t>
    </r>
    <r>
      <rPr>
        <sz val="8"/>
        <color rgb="FF201C20"/>
        <rFont val="Verdana"/>
        <family val="2"/>
      </rPr>
      <t>(CTN, DRUM, PALE, ETC)</t>
    </r>
  </si>
  <si>
    <r>
      <t xml:space="preserve">PACKAGE
</t>
    </r>
    <r>
      <rPr>
        <sz val="8"/>
        <color rgb="FF201C20"/>
        <rFont val="Verdana"/>
        <family val="2"/>
      </rPr>
      <t>(SKID, TOTE, CRT, ETC)</t>
    </r>
    <r>
      <rPr>
        <b/>
        <sz val="10"/>
        <color rgb="FF201C20"/>
        <rFont val="Verdana"/>
        <family val="2"/>
      </rPr>
      <t xml:space="preserve"> </t>
    </r>
  </si>
  <si>
    <t>H.M. (X)</t>
  </si>
  <si>
    <t>UN/ID NUMBER</t>
  </si>
  <si>
    <r>
      <t xml:space="preserve">DESCRIPTION OF ARTICLES, SPECIAL
MARKS AND EXCEPTIONS
</t>
    </r>
    <r>
      <rPr>
        <sz val="7"/>
        <color rgb="FF201C20"/>
        <rFont val="Times New Roman"/>
        <family val="1"/>
      </rPr>
      <t>(If Hazardous Materials - Proper Shipping Name)</t>
    </r>
  </si>
  <si>
    <t>LTL ONLY</t>
  </si>
  <si>
    <t>QTY</t>
  </si>
  <si>
    <t>NMFC #</t>
  </si>
  <si>
    <t>CLASS</t>
  </si>
  <si>
    <t>PKG</t>
  </si>
  <si>
    <t>GRAND  TOTAL</t>
  </si>
  <si>
    <r>
      <rPr>
        <sz val="7"/>
        <color rgb="FF040404"/>
        <rFont val="Arial Unicode MS"/>
      </rPr>
      <t xml:space="preserve">Where the rate is dependent on value, shippers are required to state specifically in writing the agreed or declared     </t>
    </r>
    <r>
      <rPr>
        <sz val="7"/>
        <color rgb="FF201C20"/>
        <rFont val="Times New Roman"/>
        <family val="1"/>
      </rPr>
      <t xml:space="preserve">
</t>
    </r>
    <r>
      <rPr>
        <sz val="7"/>
        <color rgb="FF040404"/>
        <rFont val="Arial Unicode MS"/>
      </rPr>
      <t xml:space="preserve">value of the prope� as follows:
*The agreed or dee ared value of the property is specifically stated by the shipper to be not exceeding per                        </t>
    </r>
  </si>
  <si>
    <t>COD Amount:  $</t>
  </si>
  <si>
    <t>Fee  Terms:         Collect:           Prepaid:</t>
  </si>
  <si>
    <t>Customer check acceptable:</t>
  </si>
  <si>
    <r>
      <rPr>
        <b/>
        <sz val="9"/>
        <color rgb="FF201C20"/>
        <rFont val="Times New Roman"/>
        <family val="1"/>
      </rPr>
      <t xml:space="preserve">NOTE Liability Limitation for loss or damage in this shipment may be aplicable.  </t>
    </r>
    <r>
      <rPr>
        <b/>
        <sz val="9"/>
        <color rgb="FF1F1B1F"/>
        <rFont val="Times New Roman"/>
        <family val="1"/>
      </rPr>
      <t>See 49 U.S.C. D  14706(c)(1)(A) and (8).</t>
    </r>
  </si>
  <si>
    <t>RECEIVED, subject to individually determined rates or contracts that have been agreed upon in writing between the carrier and shipper, if applicable, otherwise to the rates, classifications and rules that have been established
The carrier and are available to the shipper, on request, and to all applicable state and federal regulations.</t>
  </si>
  <si>
    <r>
      <t xml:space="preserve">The consignor, consignee, or shipper shall be liable for the freight and other lawful chargesaccruing on the shipment, as billed or corrected as specified in </t>
    </r>
    <r>
      <rPr>
        <sz val="7"/>
        <color rgb="FF040404"/>
        <rFont val="Verdana"/>
        <family val="2"/>
      </rPr>
      <t>49 U</t>
    </r>
    <r>
      <rPr>
        <sz val="7"/>
        <color rgb="FF040404"/>
        <rFont val="Arial Unicode MS"/>
      </rPr>
      <t xml:space="preserve">.S.C. </t>
    </r>
    <r>
      <rPr>
        <sz val="7"/>
        <color rgb="FF040404"/>
        <rFont val="Verdana"/>
        <family val="2"/>
      </rPr>
      <t>§13710</t>
    </r>
    <r>
      <rPr>
        <sz val="7"/>
        <color rgb="FF040404"/>
        <rFont val="Arial Unicode MS"/>
      </rPr>
      <t xml:space="preserve">, and carrier may require prepayment of the charges prior to delivery and refuse to give up possession at the destination until payment is made, as specified in </t>
    </r>
    <r>
      <rPr>
        <sz val="7"/>
        <color rgb="FF040404"/>
        <rFont val="Verdana"/>
        <family val="2"/>
      </rPr>
      <t>49 U</t>
    </r>
    <r>
      <rPr>
        <sz val="7"/>
        <color rgb="FF040404"/>
        <rFont val="Arial Unicode MS"/>
      </rPr>
      <t xml:space="preserve">.S.C. </t>
    </r>
    <r>
      <rPr>
        <sz val="7"/>
        <color rgb="FF040404"/>
        <rFont val="Verdana"/>
        <family val="2"/>
      </rPr>
      <t>§ 13707</t>
    </r>
    <r>
      <rPr>
        <sz val="7"/>
        <color rgb="FF040404"/>
        <rFont val="Arial Unicode MS"/>
      </rPr>
      <t>(a).</t>
    </r>
  </si>
  <si>
    <r>
      <t xml:space="preserve">SHIPPER SIGNATURE/ DATE
</t>
    </r>
    <r>
      <rPr>
        <sz val="6.5"/>
        <color rgb="FF040404"/>
        <rFont val="Arial Unicode MS"/>
      </rPr>
      <t>This is to certify  that the above named materials are properl  classified, according to the applicable regulations of the</t>
    </r>
    <r>
      <rPr>
        <b/>
        <sz val="9"/>
        <color rgb="FF201C20"/>
        <rFont val="Times New Roman"/>
        <family val="1"/>
      </rPr>
      <t xml:space="preserve"> </t>
    </r>
    <r>
      <rPr>
        <sz val="6.5"/>
        <color rgb="FF201C20"/>
        <rFont val="Times New Roman"/>
        <family val="1"/>
      </rPr>
      <t>packaged, marked and labeled, and are in proper condition for transportation according to the applicable regulations of the DOT.</t>
    </r>
  </si>
  <si>
    <t xml:space="preserve">
Trailer Loaded:
   By Shipper 
  By Driver</t>
  </si>
  <si>
    <t>Freight Counted: 
By Shipper 
            By Driver / Pallets said to contain
          By Driver /Pieces</t>
  </si>
  <si>
    <t>SAIA</t>
  </si>
  <si>
    <t>CTII</t>
  </si>
  <si>
    <t>ABFS</t>
  </si>
  <si>
    <t>SHIPPER:</t>
  </si>
  <si>
    <t>4710 NW 15th Av.  Suite 5A-1</t>
  </si>
  <si>
    <t>Fortlauderdale, FL, 33309, USA</t>
  </si>
  <si>
    <t>TO:</t>
  </si>
  <si>
    <t>HANDLING UNITS:</t>
  </si>
  <si>
    <t>Platform</t>
  </si>
  <si>
    <t>80</t>
  </si>
  <si>
    <t>C</t>
  </si>
  <si>
    <t>FEDEX</t>
  </si>
  <si>
    <t/>
  </si>
  <si>
    <t>PD</t>
  </si>
  <si>
    <r>
      <t xml:space="preserve">CARRIER SIGNATURE/ PICKUP DATE
</t>
    </r>
    <r>
      <rPr>
        <sz val="6.5"/>
        <color rgb="FF040404"/>
        <rFont val="Arial Unicode MS"/>
      </rPr>
      <t xml:space="preserve">Carrier acknowledges receipt of packages and required placards. Carrier </t>
    </r>
    <r>
      <rPr>
        <sz val="6"/>
        <color rgb="FF040404"/>
        <rFont val="Verdana"/>
        <family val="2"/>
      </rPr>
      <t>certifies emergency response infonnation was made available and/or</t>
    </r>
    <r>
      <rPr>
        <sz val="9"/>
        <color rgb="FF201C20"/>
        <rFont val="Times New Roman"/>
        <family val="1"/>
      </rPr>
      <t xml:space="preserve"> </t>
    </r>
    <r>
      <rPr>
        <sz val="6.5"/>
        <color rgb="FF201C20"/>
        <rFont val="Aerial unicode sm"/>
      </rPr>
      <t>carrier has the DOT emergency response guidebook or equivalent documentation in the vehicule.</t>
    </r>
    <r>
      <rPr>
        <sz val="6.5"/>
        <color rgb="FF201C20"/>
        <rFont val="Arial"/>
        <family val="2"/>
      </rPr>
      <t xml:space="preserve">
</t>
    </r>
    <r>
      <rPr>
        <b/>
        <sz val="6"/>
        <color rgb="FF201C20"/>
        <rFont val="Arial"/>
        <family val="2"/>
      </rPr>
      <t>Property described above Is received In good order, except as noted.</t>
    </r>
  </si>
  <si>
    <t xml:space="preserve">Phone #: </t>
  </si>
  <si>
    <t>R+L</t>
  </si>
  <si>
    <t>84</t>
  </si>
  <si>
    <t>GI</t>
  </si>
  <si>
    <t>NO</t>
  </si>
  <si>
    <t>KIT DOOR AND HARDWARE</t>
  </si>
  <si>
    <t>AAA COOPER TRANSPORTATION</t>
  </si>
  <si>
    <t>ESTES EXPRESS LINES</t>
  </si>
  <si>
    <t>SOUTH EAST FREIGHT LINES</t>
  </si>
  <si>
    <t>CENTRAL TRANSPORT</t>
  </si>
  <si>
    <t>ABF FREIGTH AN ARCBEST COMPANY</t>
  </si>
  <si>
    <t>R+L CARRIERS, INC.</t>
  </si>
  <si>
    <t>UNITED PARCEL SERVICE OF AMERICA, INC.</t>
  </si>
  <si>
    <t>FEDERAL EXPRESS CORPORATION</t>
  </si>
  <si>
    <t>SAIA LTL FREIGHT</t>
  </si>
  <si>
    <t>Name: Global Industrial C/O NFI</t>
  </si>
  <si>
    <t>City/State/Zip: Camden, NJ 08101</t>
  </si>
  <si>
    <t xml:space="preserve">Address: Attn: Freight-Audit and Payment, PO BOX 96001 </t>
  </si>
  <si>
    <t>Select FDC</t>
  </si>
  <si>
    <t>850059937006</t>
  </si>
  <si>
    <t>850059937013</t>
  </si>
  <si>
    <t>850059937020</t>
  </si>
  <si>
    <t>850059937037</t>
  </si>
  <si>
    <t>850059937044</t>
  </si>
  <si>
    <t>850059937051</t>
  </si>
  <si>
    <t>850059937068</t>
  </si>
  <si>
    <t>850059937075</t>
  </si>
  <si>
    <t>850059937082</t>
  </si>
  <si>
    <t>850059937099</t>
  </si>
  <si>
    <t>850059937105</t>
  </si>
  <si>
    <t>850059937112</t>
  </si>
  <si>
    <t>850059937129</t>
  </si>
  <si>
    <t>850059937136</t>
  </si>
  <si>
    <t>850059937143</t>
  </si>
  <si>
    <t>850059937150</t>
  </si>
  <si>
    <t>850059937167</t>
  </si>
  <si>
    <t>850059937174</t>
  </si>
  <si>
    <t>850059937181</t>
  </si>
  <si>
    <t>850059937198</t>
  </si>
  <si>
    <t>850059937204</t>
  </si>
  <si>
    <t>850059937211</t>
  </si>
  <si>
    <t>850059937228</t>
  </si>
  <si>
    <t>850059937235</t>
  </si>
  <si>
    <t>850059937242</t>
  </si>
  <si>
    <t>850059937259</t>
  </si>
  <si>
    <t>850059937266</t>
  </si>
  <si>
    <t>850059937273</t>
  </si>
  <si>
    <t>850059937280</t>
  </si>
  <si>
    <t>850059937297</t>
  </si>
  <si>
    <t>850059937303</t>
  </si>
  <si>
    <t>850059937310</t>
  </si>
  <si>
    <t>850059937327</t>
  </si>
  <si>
    <t>850059937334</t>
  </si>
  <si>
    <t>850059937341</t>
  </si>
  <si>
    <t>850059937358</t>
  </si>
  <si>
    <t>850059937365</t>
  </si>
  <si>
    <t>850059937372</t>
  </si>
  <si>
    <t>850059937389</t>
  </si>
  <si>
    <t>850059937396</t>
  </si>
  <si>
    <t>850059937402</t>
  </si>
  <si>
    <t>850059937419</t>
  </si>
  <si>
    <t>850059937426</t>
  </si>
  <si>
    <t>850059937433</t>
  </si>
  <si>
    <t>850059937440</t>
  </si>
  <si>
    <t>850059937457</t>
  </si>
  <si>
    <t>850059937464</t>
  </si>
  <si>
    <t>850059937471</t>
  </si>
  <si>
    <t>850059937488</t>
  </si>
  <si>
    <t>850059937495</t>
  </si>
  <si>
    <t>850059937501</t>
  </si>
  <si>
    <t>850059937518</t>
  </si>
  <si>
    <t>850059937525</t>
  </si>
  <si>
    <t>850059937532</t>
  </si>
  <si>
    <t>850059937549</t>
  </si>
  <si>
    <t>850059937556</t>
  </si>
  <si>
    <t>850059937563</t>
  </si>
  <si>
    <t>850059937570</t>
  </si>
  <si>
    <t>850059937587</t>
  </si>
  <si>
    <t>850059937594</t>
  </si>
  <si>
    <t>850059937600</t>
  </si>
  <si>
    <t>850059937617</t>
  </si>
  <si>
    <t>850059937624</t>
  </si>
  <si>
    <t>850059937631</t>
  </si>
  <si>
    <t>850059937648</t>
  </si>
  <si>
    <t>850059937655</t>
  </si>
  <si>
    <t>850059937662</t>
  </si>
  <si>
    <t>850059937679</t>
  </si>
  <si>
    <t>850059937686</t>
  </si>
  <si>
    <t>850059937693</t>
  </si>
  <si>
    <t>850059937709</t>
  </si>
  <si>
    <t>850059937716</t>
  </si>
  <si>
    <t>850059937723</t>
  </si>
  <si>
    <t>850059937730</t>
  </si>
  <si>
    <t>850059937747</t>
  </si>
  <si>
    <t>850059937754</t>
  </si>
  <si>
    <t>850059937761</t>
  </si>
  <si>
    <t>850059937778</t>
  </si>
  <si>
    <t>850059937785</t>
  </si>
  <si>
    <t>850059937792</t>
  </si>
  <si>
    <t>850059937808</t>
  </si>
  <si>
    <t>850059937815</t>
  </si>
  <si>
    <t>850059937822</t>
  </si>
  <si>
    <t>850059937839</t>
  </si>
  <si>
    <t>850059937846</t>
  </si>
  <si>
    <t>850059937853</t>
  </si>
  <si>
    <t>850059937860</t>
  </si>
  <si>
    <t>850059937877</t>
  </si>
  <si>
    <t>850059937884</t>
  </si>
  <si>
    <t>850059937891</t>
  </si>
  <si>
    <t>850059937907</t>
  </si>
  <si>
    <t>850059937914</t>
  </si>
  <si>
    <t>850059937921</t>
  </si>
  <si>
    <t>850059937938</t>
  </si>
  <si>
    <t>850059937945</t>
  </si>
  <si>
    <t>850059937952</t>
  </si>
  <si>
    <t>850059937969</t>
  </si>
  <si>
    <t>850059937976</t>
  </si>
  <si>
    <t>850059937983</t>
  </si>
  <si>
    <t>850059937990</t>
  </si>
  <si>
    <t>850062588004</t>
  </si>
  <si>
    <t>850062588011</t>
  </si>
  <si>
    <t>850062588028</t>
  </si>
  <si>
    <t>850062588035</t>
  </si>
  <si>
    <t>850062588042</t>
  </si>
  <si>
    <t>850062588059</t>
  </si>
  <si>
    <t>850062588066</t>
  </si>
  <si>
    <t>850062588073</t>
  </si>
  <si>
    <t>850062588080</t>
  </si>
  <si>
    <t>850062588097</t>
  </si>
  <si>
    <t>850062588103</t>
  </si>
  <si>
    <t>850062588110</t>
  </si>
  <si>
    <t>850062588127</t>
  </si>
  <si>
    <t>850062588134</t>
  </si>
  <si>
    <t>850062588141</t>
  </si>
  <si>
    <t>850062588158</t>
  </si>
  <si>
    <t>850062588165</t>
  </si>
  <si>
    <t>850062588172</t>
  </si>
  <si>
    <t>850062588189</t>
  </si>
  <si>
    <t>850062588196</t>
  </si>
  <si>
    <t>850062588202</t>
  </si>
  <si>
    <t>850062588219</t>
  </si>
  <si>
    <t>850062588226</t>
  </si>
  <si>
    <t>850062588233</t>
  </si>
  <si>
    <t>850062588240</t>
  </si>
  <si>
    <t>850062588257</t>
  </si>
  <si>
    <t>850062588264</t>
  </si>
  <si>
    <t>850062588271</t>
  </si>
  <si>
    <t>850062588288</t>
  </si>
  <si>
    <t>850062588295</t>
  </si>
  <si>
    <t>850062588301</t>
  </si>
  <si>
    <t>850062588318</t>
  </si>
  <si>
    <t>850062588325</t>
  </si>
  <si>
    <t>850062588332</t>
  </si>
  <si>
    <t>850062588349</t>
  </si>
  <si>
    <t>850062588356</t>
  </si>
  <si>
    <t>850062588363</t>
  </si>
  <si>
    <t>850062588370</t>
  </si>
  <si>
    <t>850062588387</t>
  </si>
  <si>
    <t>850062588394</t>
  </si>
  <si>
    <t>850062588400</t>
  </si>
  <si>
    <t>850062588417</t>
  </si>
  <si>
    <t>850062588424</t>
  </si>
  <si>
    <t>850062588431</t>
  </si>
  <si>
    <t>850062588448</t>
  </si>
  <si>
    <t>850062588455</t>
  </si>
  <si>
    <t>850062588462</t>
  </si>
  <si>
    <t>850062588479</t>
  </si>
  <si>
    <t>850062588486</t>
  </si>
  <si>
    <t>850062588493</t>
  </si>
  <si>
    <t>850062588509</t>
  </si>
  <si>
    <t>850062588516</t>
  </si>
  <si>
    <t>850062588523</t>
  </si>
  <si>
    <t>850062588530</t>
  </si>
  <si>
    <t>850062588547</t>
  </si>
  <si>
    <t>850062588554</t>
  </si>
  <si>
    <t>850062588561</t>
  </si>
  <si>
    <t>850062588578</t>
  </si>
  <si>
    <t>850062588585</t>
  </si>
  <si>
    <t>850062588592</t>
  </si>
  <si>
    <t>850062588608</t>
  </si>
  <si>
    <t>850062588615</t>
  </si>
  <si>
    <t>850062588622</t>
  </si>
  <si>
    <t>850062588639</t>
  </si>
  <si>
    <t>850062588646</t>
  </si>
  <si>
    <t>850062588653</t>
  </si>
  <si>
    <t>850062588660</t>
  </si>
  <si>
    <t>850062588677</t>
  </si>
  <si>
    <t>850062588684</t>
  </si>
  <si>
    <t>850062588691</t>
  </si>
  <si>
    <t>850062588707</t>
  </si>
  <si>
    <t>850062588714</t>
  </si>
  <si>
    <t>850062588721</t>
  </si>
  <si>
    <t>850062588738</t>
  </si>
  <si>
    <t>850062588745</t>
  </si>
  <si>
    <t>850062588752</t>
  </si>
  <si>
    <t>850062588769</t>
  </si>
  <si>
    <t>850062588776</t>
  </si>
  <si>
    <t>850062588783</t>
  </si>
  <si>
    <t>850062588790</t>
  </si>
  <si>
    <t>850062588806</t>
  </si>
  <si>
    <t>850062588813</t>
  </si>
  <si>
    <t>850062588820</t>
  </si>
  <si>
    <t>850062588837</t>
  </si>
  <si>
    <t>850062588844</t>
  </si>
  <si>
    <t>850062588851</t>
  </si>
  <si>
    <t>850062588868</t>
  </si>
  <si>
    <t>850062588875</t>
  </si>
  <si>
    <t>850062588882</t>
  </si>
  <si>
    <t>850062588899</t>
  </si>
  <si>
    <t>850062588905</t>
  </si>
  <si>
    <t>850062588912</t>
  </si>
  <si>
    <t>850062588929</t>
  </si>
  <si>
    <t>850062588936</t>
  </si>
  <si>
    <t>850062588943</t>
  </si>
  <si>
    <t>850062588950</t>
  </si>
  <si>
    <t>850062588967</t>
  </si>
  <si>
    <t>concat</t>
  </si>
  <si>
    <t>QR</t>
  </si>
  <si>
    <t>BARCODE</t>
  </si>
  <si>
    <t>helper</t>
  </si>
  <si>
    <t>helper2</t>
  </si>
  <si>
    <t>GS1 Company Prefix</t>
  </si>
  <si>
    <t>GTIN</t>
  </si>
  <si>
    <t>GTIN-8</t>
  </si>
  <si>
    <t>GTIN-12 (U.P.C.)</t>
  </si>
  <si>
    <t>GTIN-13 (EAN)</t>
  </si>
  <si>
    <t>Brand Name</t>
  </si>
  <si>
    <t>Brand 1 Language</t>
  </si>
  <si>
    <t>Product Description</t>
  </si>
  <si>
    <t>Desc 1 Language</t>
  </si>
  <si>
    <t>Product Industry</t>
  </si>
  <si>
    <t>Packaging Level</t>
  </si>
  <si>
    <t>Is Variable</t>
  </si>
  <si>
    <t>Is Purchasable</t>
  </si>
  <si>
    <t>Status Label</t>
  </si>
  <si>
    <t>Depth</t>
  </si>
  <si>
    <t>Dimension Measure</t>
  </si>
  <si>
    <t>Gross Weight</t>
  </si>
  <si>
    <t>Net Weight</t>
  </si>
  <si>
    <t>Weight Measure</t>
  </si>
  <si>
    <t>SKU</t>
  </si>
  <si>
    <t>Sub-brand Name</t>
  </si>
  <si>
    <t>Product Description-Short</t>
  </si>
  <si>
    <t>Label Description</t>
  </si>
  <si>
    <t>Net Content 1 Count</t>
  </si>
  <si>
    <t>Net Content 1 Unit of Measure</t>
  </si>
  <si>
    <t>Net Content 2 Count</t>
  </si>
  <si>
    <t>Net Content 2 Unit of Measure</t>
  </si>
  <si>
    <t>Net Content 3 Count</t>
  </si>
  <si>
    <t>Net Content 3 Unit of Measure</t>
  </si>
  <si>
    <t>Brand Name 2</t>
  </si>
  <si>
    <t>Brand 2 Language</t>
  </si>
  <si>
    <t>Description 2</t>
  </si>
  <si>
    <t>Desc 2 Language</t>
  </si>
  <si>
    <t>Global Product Classification</t>
  </si>
  <si>
    <t>Image URL</t>
  </si>
  <si>
    <t>Image URL Validation</t>
  </si>
  <si>
    <t>Target Markets</t>
  </si>
  <si>
    <t>Last Modified Date</t>
  </si>
  <si>
    <t>0850059937</t>
  </si>
  <si>
    <t>00850059937006</t>
  </si>
  <si>
    <t>0850059937006</t>
  </si>
  <si>
    <t>FORTIS DOORS</t>
  </si>
  <si>
    <t>en</t>
  </si>
  <si>
    <t>HMD 36x80 Cyl lock 18Ga</t>
  </si>
  <si>
    <t>General</t>
  </si>
  <si>
    <t>Each</t>
  </si>
  <si>
    <t>N</t>
  </si>
  <si>
    <t>Y</t>
  </si>
  <si>
    <t>PreMarket</t>
  </si>
  <si>
    <t>1</t>
  </si>
  <si>
    <t>EA</t>
  </si>
  <si>
    <t>30004052</t>
  </si>
  <si>
    <t>US</t>
  </si>
  <si>
    <t>2023-12-19</t>
  </si>
  <si>
    <t>00850059937013</t>
  </si>
  <si>
    <t>0850059937013</t>
  </si>
  <si>
    <t>HMD 36x80 Cyl lock 20Ga</t>
  </si>
  <si>
    <t>00850059937020</t>
  </si>
  <si>
    <t>0850059937020</t>
  </si>
  <si>
    <t>HMD 36x80 Inter lock 18Ga</t>
  </si>
  <si>
    <t>00850059937037</t>
  </si>
  <si>
    <t>0850059937037</t>
  </si>
  <si>
    <t>HMD 36x80 Mort lock 18Ga</t>
  </si>
  <si>
    <t>00850059937044</t>
  </si>
  <si>
    <t>0850059937044</t>
  </si>
  <si>
    <t>HMD 36x84 Cyl lock 18Ga</t>
  </si>
  <si>
    <t>00850059937051</t>
  </si>
  <si>
    <t>0850059937051</t>
  </si>
  <si>
    <t>HMD 36x84 Cyl lock 20Ga</t>
  </si>
  <si>
    <t>00850059937068</t>
  </si>
  <si>
    <t>0850059937068</t>
  </si>
  <si>
    <t>HMD 36x84 Inter lock 18Ga</t>
  </si>
  <si>
    <t>00850059937075</t>
  </si>
  <si>
    <t>0850059937075</t>
  </si>
  <si>
    <t>HMD 36x84 Mort lock 18Ga</t>
  </si>
  <si>
    <t>00850059937082</t>
  </si>
  <si>
    <t>0850059937082</t>
  </si>
  <si>
    <t>HMD 36x96 Cyl lock 18Ga</t>
  </si>
  <si>
    <t>00850059937099</t>
  </si>
  <si>
    <t>0850059937099</t>
  </si>
  <si>
    <t>HMD 36x96 Mort lock 18Ga</t>
  </si>
  <si>
    <t>00850059937105</t>
  </si>
  <si>
    <t>0850059937105</t>
  </si>
  <si>
    <t>HMD 36x80 Inter lock 18Ga Bk</t>
  </si>
  <si>
    <t>00850059937112</t>
  </si>
  <si>
    <t>0850059937112</t>
  </si>
  <si>
    <t>HMD 36x80 18Ga GLASS Bk</t>
  </si>
  <si>
    <t>00850059937129</t>
  </si>
  <si>
    <t>0850059937129</t>
  </si>
  <si>
    <t>HMFM 5 3/4 36x80ASA16GaLH</t>
  </si>
  <si>
    <t>00850059937136</t>
  </si>
  <si>
    <t>0850059937136</t>
  </si>
  <si>
    <t>HMFM 5 3/4 36x80ASA16GaRH</t>
  </si>
  <si>
    <t>00850059937143</t>
  </si>
  <si>
    <t>0850059937143</t>
  </si>
  <si>
    <t>HMFM 5 3/4 36x802B16GaLH</t>
  </si>
  <si>
    <t>00850059937150</t>
  </si>
  <si>
    <t>0850059937150</t>
  </si>
  <si>
    <t>HMFM 5 3/4 36x802B16GaRH</t>
  </si>
  <si>
    <t>00850059937167</t>
  </si>
  <si>
    <t>0850059937167</t>
  </si>
  <si>
    <t>HMFM 5 3/4 36x84ASA16GaLH</t>
  </si>
  <si>
    <t>00850059937174</t>
  </si>
  <si>
    <t>0850059937174</t>
  </si>
  <si>
    <t>HMFM 5 3/4 36x84ASA16GaRH</t>
  </si>
  <si>
    <t>00850059937181</t>
  </si>
  <si>
    <t>0850059937181</t>
  </si>
  <si>
    <t>HMFM 5 3/4 36x842B16GaLH</t>
  </si>
  <si>
    <t>00850059937198</t>
  </si>
  <si>
    <t>0850059937198</t>
  </si>
  <si>
    <t>HMFM 5 3/4 36x842B16GaRH</t>
  </si>
  <si>
    <t>00850059937204</t>
  </si>
  <si>
    <t>0850059937204</t>
  </si>
  <si>
    <t>HMFM 5 3/4 36x96ASA16GaLH</t>
  </si>
  <si>
    <t>00850059937211</t>
  </si>
  <si>
    <t>0850059937211</t>
  </si>
  <si>
    <t>HMFM 5 3/4 36x96ASA16GaRH</t>
  </si>
  <si>
    <t>00850059937228</t>
  </si>
  <si>
    <t>0850059937228</t>
  </si>
  <si>
    <t>HMFM 5 3/4 36x802B16GaRH Bk</t>
  </si>
  <si>
    <t>00850059937235</t>
  </si>
  <si>
    <t>0850059937235</t>
  </si>
  <si>
    <t>HMFM 5 3/4 36x802B16GaLH Bk</t>
  </si>
  <si>
    <t>00850059937242</t>
  </si>
  <si>
    <t>0850059937242</t>
  </si>
  <si>
    <t>KIT HMD 36x80 Cyl lock 18Ga WD LH</t>
  </si>
  <si>
    <t>00850059937259</t>
  </si>
  <si>
    <t>0850059937259</t>
  </si>
  <si>
    <t>KIT HMD 36x80 Cyl lock 18Ga WD RH</t>
  </si>
  <si>
    <t>00850059937266</t>
  </si>
  <si>
    <t>0850059937266</t>
  </si>
  <si>
    <t>KIT HMD 36x80 Cyl lock 18Ga KD LH</t>
  </si>
  <si>
    <t>00850059937273</t>
  </si>
  <si>
    <t>0850059937273</t>
  </si>
  <si>
    <t>KIT HMD 36x80 Cyl lock 18Ga KD RH</t>
  </si>
  <si>
    <t>00850059937280</t>
  </si>
  <si>
    <t>0850059937280</t>
  </si>
  <si>
    <t>KIT HMD 36x80 Inter lock 20Ga WD LH</t>
  </si>
  <si>
    <t>00850059937297</t>
  </si>
  <si>
    <t>0850059937297</t>
  </si>
  <si>
    <t>00850059937303</t>
  </si>
  <si>
    <t>0850059937303</t>
  </si>
  <si>
    <t>KIT HMD 36x80 Inter lock 20Ga KD LH</t>
  </si>
  <si>
    <t>00850059937310</t>
  </si>
  <si>
    <t>0850059937310</t>
  </si>
  <si>
    <t>00850059937327</t>
  </si>
  <si>
    <t>0850059937327</t>
  </si>
  <si>
    <t>KIT HMD 36x80 PD 18Ga WD LH</t>
  </si>
  <si>
    <t>00850059937334</t>
  </si>
  <si>
    <t>0850059937334</t>
  </si>
  <si>
    <t>KIT HMD 36x80 PD 18Ga WD RH</t>
  </si>
  <si>
    <t>00850059937341</t>
  </si>
  <si>
    <t>0850059937341</t>
  </si>
  <si>
    <t>KIT HMD 36x80 PD 18Ga KD LH</t>
  </si>
  <si>
    <t>00850059937358</t>
  </si>
  <si>
    <t>0850059937358</t>
  </si>
  <si>
    <t>KIT HMD 36x80 PD 18Ga KD RH</t>
  </si>
  <si>
    <t>00850059937365</t>
  </si>
  <si>
    <t>0850059937365</t>
  </si>
  <si>
    <t>KIT HMD 36x84 Cyl lock 18Ga WD LH</t>
  </si>
  <si>
    <t>00850059937372</t>
  </si>
  <si>
    <t>0850059937372</t>
  </si>
  <si>
    <t>KIT HMD 36x84 Cyl lock 18Ga WD RH</t>
  </si>
  <si>
    <t>00850059937389</t>
  </si>
  <si>
    <t>0850059937389</t>
  </si>
  <si>
    <t>KIT HMD 36x84 Cyl lock 18Ga KD LH</t>
  </si>
  <si>
    <t>00850059937396</t>
  </si>
  <si>
    <t>0850059937396</t>
  </si>
  <si>
    <t>KIT HMD 36x84 Cyl lock 18Ga KD RH</t>
  </si>
  <si>
    <t>00850059937402</t>
  </si>
  <si>
    <t>0850059937402</t>
  </si>
  <si>
    <t>KIT HMD 36x84 Inter lock 18Ga WD LH</t>
  </si>
  <si>
    <t>00850059937419</t>
  </si>
  <si>
    <t>0850059937419</t>
  </si>
  <si>
    <t>00850059937426</t>
  </si>
  <si>
    <t>0850059937426</t>
  </si>
  <si>
    <t>KIT HMD 36x84 Inter lock 18Ga KD LH</t>
  </si>
  <si>
    <t>00850059937433</t>
  </si>
  <si>
    <t>0850059937433</t>
  </si>
  <si>
    <t>00850059937440</t>
  </si>
  <si>
    <t>0850059937440</t>
  </si>
  <si>
    <t>KIT HMD 36x84 Inter lock 20Ga WD LH</t>
  </si>
  <si>
    <t>00850059937457</t>
  </si>
  <si>
    <t>0850059937457</t>
  </si>
  <si>
    <t>00850059937464</t>
  </si>
  <si>
    <t>0850059937464</t>
  </si>
  <si>
    <t>KIT HMD 36x84 Inter lock 20Ga KD LH</t>
  </si>
  <si>
    <t>00850059937471</t>
  </si>
  <si>
    <t>0850059937471</t>
  </si>
  <si>
    <t>00850059937488</t>
  </si>
  <si>
    <t>0850059937488</t>
  </si>
  <si>
    <t>KIT HMD 36x84 Mort lock 18Ga WD LH</t>
  </si>
  <si>
    <t>00850059937495</t>
  </si>
  <si>
    <t>0850059937495</t>
  </si>
  <si>
    <t>00850059937501</t>
  </si>
  <si>
    <t>0850059937501</t>
  </si>
  <si>
    <t>KIT HMD 36x84 Mort lock 18Ga KD LH</t>
  </si>
  <si>
    <t>00850059937518</t>
  </si>
  <si>
    <t>0850059937518</t>
  </si>
  <si>
    <t>00850059937525</t>
  </si>
  <si>
    <t>0850059937525</t>
  </si>
  <si>
    <t>KIT HMD 36x84 PD 18Ga WD LH</t>
  </si>
  <si>
    <t>00850059937532</t>
  </si>
  <si>
    <t>0850059937532</t>
  </si>
  <si>
    <t>KIT HMD 36x84 PD 18Ga WD RH</t>
  </si>
  <si>
    <t>00850059937549</t>
  </si>
  <si>
    <t>0850059937549</t>
  </si>
  <si>
    <t>KIT HMD 36x84 PD 18Ga KD LH</t>
  </si>
  <si>
    <t>00850059937556</t>
  </si>
  <si>
    <t>0850059937556</t>
  </si>
  <si>
    <t>KIT HMD 36x84 PD 18Ga KD RH</t>
  </si>
  <si>
    <t>00850059937563</t>
  </si>
  <si>
    <t>0850059937563</t>
  </si>
  <si>
    <t>KIT HMD 36x96 Cyl lock 18Ga WD LH</t>
  </si>
  <si>
    <t>00850059937570</t>
  </si>
  <si>
    <t>0850059937570</t>
  </si>
  <si>
    <t>KIT HMD 36x96 Cyl lock 18Ga WD RH</t>
  </si>
  <si>
    <t>00850059937587</t>
  </si>
  <si>
    <t>0850059937587</t>
  </si>
  <si>
    <t>KIT HMD 36x96 Cyl lock 18Ga KD LH</t>
  </si>
  <si>
    <t>00850059937594</t>
  </si>
  <si>
    <t>0850059937594</t>
  </si>
  <si>
    <t>KIT HMD 36x96 Cyl lock 18Ga KD RH</t>
  </si>
  <si>
    <t>00850059937600</t>
  </si>
  <si>
    <t>0850059937600</t>
  </si>
  <si>
    <t>KIT HMD 36x96 Mort lock 18Ga WD LH</t>
  </si>
  <si>
    <t>00850059937617</t>
  </si>
  <si>
    <t>0850059937617</t>
  </si>
  <si>
    <t>00850059937624</t>
  </si>
  <si>
    <t>0850059937624</t>
  </si>
  <si>
    <t>KIT HMD 36x96 Mort lock 18Ga KD LH</t>
  </si>
  <si>
    <t>00850059937631</t>
  </si>
  <si>
    <t>0850059937631</t>
  </si>
  <si>
    <t>00850059937648</t>
  </si>
  <si>
    <t>0850059937648</t>
  </si>
  <si>
    <t>Fire Rated Steel Commercial Door Kit</t>
  </si>
  <si>
    <t>2024-03-06</t>
  </si>
  <si>
    <t>00850059937655</t>
  </si>
  <si>
    <t>0850059937655</t>
  </si>
  <si>
    <t>HMD 28x80 Cyl lock 18Ga</t>
  </si>
  <si>
    <t>2024-03-13</t>
  </si>
  <si>
    <t>00850059937662</t>
  </si>
  <si>
    <t>0850059937662</t>
  </si>
  <si>
    <t>HMD 28x84 Cyl lock 18Ga</t>
  </si>
  <si>
    <t>00850059937679</t>
  </si>
  <si>
    <t>0850059937679</t>
  </si>
  <si>
    <t>HMD 30x80 Cyl lock 18Ga</t>
  </si>
  <si>
    <t>00850059937686</t>
  </si>
  <si>
    <t>0850059937686</t>
  </si>
  <si>
    <t>HMD 30x84 Cyl lock 18Ga</t>
  </si>
  <si>
    <t>00850059937693</t>
  </si>
  <si>
    <t>0850059937693</t>
  </si>
  <si>
    <t>HMD 32x80 Cyl lock 18Ga</t>
  </si>
  <si>
    <t>00850059937709</t>
  </si>
  <si>
    <t>0850059937709</t>
  </si>
  <si>
    <t>HMD 32x84 Cyl lock 18Ga</t>
  </si>
  <si>
    <t>00850059937716</t>
  </si>
  <si>
    <t>0850059937716</t>
  </si>
  <si>
    <t>HMD 40x80 Cyl lock 18Ga</t>
  </si>
  <si>
    <t>00850059937723</t>
  </si>
  <si>
    <t>0850059937723</t>
  </si>
  <si>
    <t>HMD 40x84 Cyl lock 18Ga</t>
  </si>
  <si>
    <t>00850059937730</t>
  </si>
  <si>
    <t>0850059937730</t>
  </si>
  <si>
    <t>HMD 40x96 Cyl lock 18Ga</t>
  </si>
  <si>
    <t>00850059937747</t>
  </si>
  <si>
    <t>0850059937747</t>
  </si>
  <si>
    <t>HMD 42x80 Cyl lock 18Ga</t>
  </si>
  <si>
    <t>00850059937754</t>
  </si>
  <si>
    <t>0850059937754</t>
  </si>
  <si>
    <t>HMD 42x84 Cyl lock 18Ga</t>
  </si>
  <si>
    <t>00850059937761</t>
  </si>
  <si>
    <t>0850059937761</t>
  </si>
  <si>
    <t>HMD 42x96 Cyl lock 18Ga</t>
  </si>
  <si>
    <t>00850059937778</t>
  </si>
  <si>
    <t>0850059937778</t>
  </si>
  <si>
    <t>HMD 30x80 Mort lock 18Ga</t>
  </si>
  <si>
    <t>00850059937785</t>
  </si>
  <si>
    <t>0850059937785</t>
  </si>
  <si>
    <t>HMD 30x84 Mort lock 18Ga</t>
  </si>
  <si>
    <t>00850059937792</t>
  </si>
  <si>
    <t>0850059937792</t>
  </si>
  <si>
    <t>HMD 40x80 Mort lock 18Ga</t>
  </si>
  <si>
    <t>00850059937808</t>
  </si>
  <si>
    <t>0850059937808</t>
  </si>
  <si>
    <t>HMD 40x84 Mort lock 18Ga</t>
  </si>
  <si>
    <t>00850059937815</t>
  </si>
  <si>
    <t>0850059937815</t>
  </si>
  <si>
    <t>HMD 30x80 IA 18Ga</t>
  </si>
  <si>
    <t>00850059937822</t>
  </si>
  <si>
    <t>0850059937822</t>
  </si>
  <si>
    <t>HMD 30x84 IA 18Ga</t>
  </si>
  <si>
    <t>00850059937839</t>
  </si>
  <si>
    <t>0850059937839</t>
  </si>
  <si>
    <t>HMD 36x80 IA 18Ga</t>
  </si>
  <si>
    <t>00850059937846</t>
  </si>
  <si>
    <t>0850059937846</t>
  </si>
  <si>
    <t>HMD 36x84 IA 18Ga</t>
  </si>
  <si>
    <t>00850059937853</t>
  </si>
  <si>
    <t>0850059937853</t>
  </si>
  <si>
    <t>HMD 36x96 IA 18Ga</t>
  </si>
  <si>
    <t>00850059937860</t>
  </si>
  <si>
    <t>0850059937860</t>
  </si>
  <si>
    <t>HMD 40x80 IA 18Ga</t>
  </si>
  <si>
    <t>00850059937877</t>
  </si>
  <si>
    <t>0850059937877</t>
  </si>
  <si>
    <t>HMD 40x84 IA 18Ga</t>
  </si>
  <si>
    <t>00850059937884</t>
  </si>
  <si>
    <t>0850059937884</t>
  </si>
  <si>
    <t>HMD 40x96 IA 18Ga</t>
  </si>
  <si>
    <t>00850059937891</t>
  </si>
  <si>
    <t>0850059937891</t>
  </si>
  <si>
    <t>HMFM 5 3/4 28x80ASA16GaLH</t>
  </si>
  <si>
    <t>2024-03-18</t>
  </si>
  <si>
    <t>00850059937907</t>
  </si>
  <si>
    <t>0850059937907</t>
  </si>
  <si>
    <t>HMFM 5 3/4 28x80ASA16GaRH</t>
  </si>
  <si>
    <t>00850059937914</t>
  </si>
  <si>
    <t>0850059937914</t>
  </si>
  <si>
    <t>HMFM 5 3/4 28x84ASA16GaLH</t>
  </si>
  <si>
    <t>00850059937921</t>
  </si>
  <si>
    <t>0850059937921</t>
  </si>
  <si>
    <t>HMFM 5 3/4 28x84ASA16GaRH</t>
  </si>
  <si>
    <t>00850059937938</t>
  </si>
  <si>
    <t>0850059937938</t>
  </si>
  <si>
    <t>HMFM 5 3/4 30x80ASA16GaLH</t>
  </si>
  <si>
    <t>00850059937945</t>
  </si>
  <si>
    <t>0850059937945</t>
  </si>
  <si>
    <t>HMFM 5 3/4 30x80ASA16GaRH</t>
  </si>
  <si>
    <t>00850059937952</t>
  </si>
  <si>
    <t>0850059937952</t>
  </si>
  <si>
    <t>HMFM 5 3/4 30x84ASA16GaLH</t>
  </si>
  <si>
    <t>00850059937969</t>
  </si>
  <si>
    <t>0850059937969</t>
  </si>
  <si>
    <t>HMFM 5 3/4 30x84ASA16GaRH</t>
  </si>
  <si>
    <t>00850059937976</t>
  </si>
  <si>
    <t>0850059937976</t>
  </si>
  <si>
    <t>HMFM 5 3/4 32x80ASA16GaLH</t>
  </si>
  <si>
    <t>00850059937983</t>
  </si>
  <si>
    <t>0850059937983</t>
  </si>
  <si>
    <t>HMFM 5 3/4 32x80ASA16GaRH</t>
  </si>
  <si>
    <t>00850059937990</t>
  </si>
  <si>
    <t>0850059937990</t>
  </si>
  <si>
    <t>HMFM 5 3/4 32x84ASA16GaLH</t>
  </si>
  <si>
    <t>0850062588</t>
  </si>
  <si>
    <t>00850062588004</t>
  </si>
  <si>
    <t>0850062588004</t>
  </si>
  <si>
    <t>HMFM 5 3/4 32x84ASA16GaRH</t>
  </si>
  <si>
    <t>00850062588011</t>
  </si>
  <si>
    <t>0850062588011</t>
  </si>
  <si>
    <t>HMFM 5 3/4 40x80ASA16GaLH</t>
  </si>
  <si>
    <t>00850062588028</t>
  </si>
  <si>
    <t>0850062588028</t>
  </si>
  <si>
    <t>HMFM 5 3/4 40x80ASA16GaRH</t>
  </si>
  <si>
    <t>00850062588035</t>
  </si>
  <si>
    <t>0850062588035</t>
  </si>
  <si>
    <t>HMFM 5 3/4 40x84ASA16GaLH</t>
  </si>
  <si>
    <t>00850062588042</t>
  </si>
  <si>
    <t>0850062588042</t>
  </si>
  <si>
    <t>HMFM 5 3/4 40x84ASA16GaRH</t>
  </si>
  <si>
    <t>00850062588059</t>
  </si>
  <si>
    <t>0850062588059</t>
  </si>
  <si>
    <t>HMFM 5 3/4 40x96ASA16GaLH</t>
  </si>
  <si>
    <t>00850062588066</t>
  </si>
  <si>
    <t>0850062588066</t>
  </si>
  <si>
    <t>HMFM 5 3/4 40x96ASA16GaRH</t>
  </si>
  <si>
    <t>00850062588073</t>
  </si>
  <si>
    <t>0850062588073</t>
  </si>
  <si>
    <t>HMFM 5 3/4 42x80ASA16GaLH</t>
  </si>
  <si>
    <t>00850062588080</t>
  </si>
  <si>
    <t>0850062588080</t>
  </si>
  <si>
    <t>HMFM 5 3/4 42x80ASA16GaRH</t>
  </si>
  <si>
    <t>00850062588097</t>
  </si>
  <si>
    <t>0850062588097</t>
  </si>
  <si>
    <t>HMFM 5 3/4 42x84ASA16GaLH</t>
  </si>
  <si>
    <t>00850062588103</t>
  </si>
  <si>
    <t>0850062588103</t>
  </si>
  <si>
    <t>HMFM 5 3/4 42x84ASA16GaRH</t>
  </si>
  <si>
    <t>00850062588110</t>
  </si>
  <si>
    <t>0850062588110</t>
  </si>
  <si>
    <t>HMFM 5 3/4 42x96ASA16GaLH</t>
  </si>
  <si>
    <t>00850062588127</t>
  </si>
  <si>
    <t>0850062588127</t>
  </si>
  <si>
    <t>HMFM 5 3/4 42x96ASA16GaRH</t>
  </si>
  <si>
    <t>00850062588134</t>
  </si>
  <si>
    <t>0850062588134</t>
  </si>
  <si>
    <t>KIT HMD 28x80 Cyl lock 18Ga WD LH</t>
  </si>
  <si>
    <t>00850062588141</t>
  </si>
  <si>
    <t>0850062588141</t>
  </si>
  <si>
    <t>KIT HMD 28x80 Cyl lock 18Ga WD RH</t>
  </si>
  <si>
    <t>00850062588158</t>
  </si>
  <si>
    <t>0850062588158</t>
  </si>
  <si>
    <t>KIT HMD 28x80 Cyl lock 18Ga KD LH</t>
  </si>
  <si>
    <t>00850062588165</t>
  </si>
  <si>
    <t>0850062588165</t>
  </si>
  <si>
    <t>KIT HMD 28x80 Cyl lock 18Ga KD RH</t>
  </si>
  <si>
    <t>00850062588172</t>
  </si>
  <si>
    <t>0850062588172</t>
  </si>
  <si>
    <t>KIT HMD 28x84 Cyl lock 18Ga WD LH</t>
  </si>
  <si>
    <t>00850062588189</t>
  </si>
  <si>
    <t>0850062588189</t>
  </si>
  <si>
    <t>KIT HMD 28x84 Cyl lock 18Ga WD RH</t>
  </si>
  <si>
    <t>00850062588196</t>
  </si>
  <si>
    <t>0850062588196</t>
  </si>
  <si>
    <t>KIT HMD 28x84 Cyl lock 18Ga KD LH</t>
  </si>
  <si>
    <t>00850062588202</t>
  </si>
  <si>
    <t>0850062588202</t>
  </si>
  <si>
    <t>KIT HMD 28x84 Cyl lock 18Ga KD RH</t>
  </si>
  <si>
    <t>00850062588219</t>
  </si>
  <si>
    <t>0850062588219</t>
  </si>
  <si>
    <t>KIT HMD 30x80 Cyl lock 18Ga WD LH</t>
  </si>
  <si>
    <t>00850062588226</t>
  </si>
  <si>
    <t>0850062588226</t>
  </si>
  <si>
    <t>KIT HMD 30x80 Cyl lock 18Ga WD RH</t>
  </si>
  <si>
    <t>00850062588233</t>
  </si>
  <si>
    <t>0850062588233</t>
  </si>
  <si>
    <t>KIT HMD 30x80 Cyl lock 18Ga KD LH</t>
  </si>
  <si>
    <t>00850062588240</t>
  </si>
  <si>
    <t>0850062588240</t>
  </si>
  <si>
    <t>KIT HMD 30x80 Cyl lock 18Ga KD RH</t>
  </si>
  <si>
    <t>00850062588257</t>
  </si>
  <si>
    <t>0850062588257</t>
  </si>
  <si>
    <t>KIT HMD 30x84 Cyl lock 18Ga WD LH</t>
  </si>
  <si>
    <t>00850062588264</t>
  </si>
  <si>
    <t>0850062588264</t>
  </si>
  <si>
    <t>KIT HMD 30x84 Cyl lock 18Ga WD RH</t>
  </si>
  <si>
    <t>00850062588271</t>
  </si>
  <si>
    <t>0850062588271</t>
  </si>
  <si>
    <t>KIT HMD 30x84 Cyl lock 18Ga KD LH</t>
  </si>
  <si>
    <t>00850062588288</t>
  </si>
  <si>
    <t>0850062588288</t>
  </si>
  <si>
    <t>KIT HMD 30x84 Cyl lock 18Ga KD RH</t>
  </si>
  <si>
    <t>00850062588295</t>
  </si>
  <si>
    <t>0850062588295</t>
  </si>
  <si>
    <t>KIT HMD 32x80 Cyl lock 18Ga WD LH</t>
  </si>
  <si>
    <t>00850062588301</t>
  </si>
  <si>
    <t>0850062588301</t>
  </si>
  <si>
    <t>KIT HMD 32x80 Cyl lock 18Ga WD RH</t>
  </si>
  <si>
    <t>00850062588318</t>
  </si>
  <si>
    <t>0850062588318</t>
  </si>
  <si>
    <t>KIT HMD 32x80 Cyl lock 18Ga KD LH</t>
  </si>
  <si>
    <t>00850062588325</t>
  </si>
  <si>
    <t>0850062588325</t>
  </si>
  <si>
    <t>KIT HMD 32x80 Cyl lock 18Ga KD RH</t>
  </si>
  <si>
    <t>00850062588332</t>
  </si>
  <si>
    <t>0850062588332</t>
  </si>
  <si>
    <t>KIT HMD 32x84 Cyl lock 18Ga WD LH</t>
  </si>
  <si>
    <t>00850062588349</t>
  </si>
  <si>
    <t>0850062588349</t>
  </si>
  <si>
    <t>KIT HMD 32x84 Cyl lock 18Ga WD RH</t>
  </si>
  <si>
    <t>00850062588356</t>
  </si>
  <si>
    <t>0850062588356</t>
  </si>
  <si>
    <t>KIT HMD 32x84 Cyl lock 18Ga KD LH</t>
  </si>
  <si>
    <t>00850062588363</t>
  </si>
  <si>
    <t>0850062588363</t>
  </si>
  <si>
    <t>KIT HMD 32x84 Cyl lock 18Ga KD RH</t>
  </si>
  <si>
    <t>00850062588370</t>
  </si>
  <si>
    <t>0850062588370</t>
  </si>
  <si>
    <t>KIT HMD 36x96 PD 18Ga WD LH</t>
  </si>
  <si>
    <t>00850062588387</t>
  </si>
  <si>
    <t>0850062588387</t>
  </si>
  <si>
    <t>KIT HMD 36x96 PD 18Ga WD RH</t>
  </si>
  <si>
    <t>00850062588394</t>
  </si>
  <si>
    <t>0850062588394</t>
  </si>
  <si>
    <t>KIT HMD 36x96 PD 18Ga KD LH</t>
  </si>
  <si>
    <t>00850062588400</t>
  </si>
  <si>
    <t>0850062588400</t>
  </si>
  <si>
    <t>KIT HMD 36x96 PD 18Ga KD RH</t>
  </si>
  <si>
    <t>00850062588417</t>
  </si>
  <si>
    <t>0850062588417</t>
  </si>
  <si>
    <t>KIT HMD 40x80 Cyl lock 18Ga WD LH</t>
  </si>
  <si>
    <t>00850062588424</t>
  </si>
  <si>
    <t>0850062588424</t>
  </si>
  <si>
    <t>KIT HMD 40x80 Cyl lock 18Ga WD RH</t>
  </si>
  <si>
    <t>00850062588431</t>
  </si>
  <si>
    <t>0850062588431</t>
  </si>
  <si>
    <t>KIT HMD 40x80 Cyl lock 18Ga KD LH</t>
  </si>
  <si>
    <t>00850062588448</t>
  </si>
  <si>
    <t>0850062588448</t>
  </si>
  <si>
    <t>KIT HMD 40x80 Cyl lock 18Ga KD RH</t>
  </si>
  <si>
    <t>00850062588455</t>
  </si>
  <si>
    <t>0850062588455</t>
  </si>
  <si>
    <t>KIT HMD 40x80 Mort lock 18Ga WD LH</t>
  </si>
  <si>
    <t>00850062588462</t>
  </si>
  <si>
    <t>0850062588462</t>
  </si>
  <si>
    <t>00850062588479</t>
  </si>
  <si>
    <t>0850062588479</t>
  </si>
  <si>
    <t>KIT HMD 40x80 Mort lock 18Ga KD LH</t>
  </si>
  <si>
    <t>00850062588486</t>
  </si>
  <si>
    <t>0850062588486</t>
  </si>
  <si>
    <t>00850062588493</t>
  </si>
  <si>
    <t>0850062588493</t>
  </si>
  <si>
    <t>KIT HMD 40x80 PD 18Ga WD LH</t>
  </si>
  <si>
    <t>00850062588509</t>
  </si>
  <si>
    <t>0850062588509</t>
  </si>
  <si>
    <t>KIT HMD 40x80 PD 18Ga WD RH</t>
  </si>
  <si>
    <t>00850062588516</t>
  </si>
  <si>
    <t>0850062588516</t>
  </si>
  <si>
    <t>KIT HMD 40x80 PD 18Ga KD LH</t>
  </si>
  <si>
    <t>00850062588523</t>
  </si>
  <si>
    <t>0850062588523</t>
  </si>
  <si>
    <t>KIT HMD 40x80 PD 18Ga KD RH</t>
  </si>
  <si>
    <t>00850062588530</t>
  </si>
  <si>
    <t>0850062588530</t>
  </si>
  <si>
    <t>KIT HMD 40x84 Cyl lock 18Ga WD LH</t>
  </si>
  <si>
    <t>00850062588547</t>
  </si>
  <si>
    <t>0850062588547</t>
  </si>
  <si>
    <t>KIT HMD 40x84 Cyl lock 18Ga WD RH</t>
  </si>
  <si>
    <t>00850062588554</t>
  </si>
  <si>
    <t>0850062588554</t>
  </si>
  <si>
    <t>KIT HMD 40x84 Cyl lock 18Ga KD LH</t>
  </si>
  <si>
    <t>00850062588561</t>
  </si>
  <si>
    <t>0850062588561</t>
  </si>
  <si>
    <t>KIT HMD 40x84 Cyl lock 18Ga KD RH</t>
  </si>
  <si>
    <t>00850062588578</t>
  </si>
  <si>
    <t>0850062588578</t>
  </si>
  <si>
    <t>KIT HMD 40x84 Mort lock 18Ga WD LH</t>
  </si>
  <si>
    <t>00850062588585</t>
  </si>
  <si>
    <t>0850062588585</t>
  </si>
  <si>
    <t>00850062588592</t>
  </si>
  <si>
    <t>0850062588592</t>
  </si>
  <si>
    <t>KIT HMD 40x84 Mort lock 18Ga KD LH</t>
  </si>
  <si>
    <t>00850062588608</t>
  </si>
  <si>
    <t>0850062588608</t>
  </si>
  <si>
    <t>00850062588615</t>
  </si>
  <si>
    <t>0850062588615</t>
  </si>
  <si>
    <t>KIT HMD 40x84 PD 18Ga WD LH</t>
  </si>
  <si>
    <t>00850062588622</t>
  </si>
  <si>
    <t>0850062588622</t>
  </si>
  <si>
    <t>KIT HMD 40x84 PD 18Ga WD RH</t>
  </si>
  <si>
    <t>00850062588639</t>
  </si>
  <si>
    <t>0850062588639</t>
  </si>
  <si>
    <t>KIT HMD 40x84 PD 18Ga KD LH</t>
  </si>
  <si>
    <t>00850062588646</t>
  </si>
  <si>
    <t>0850062588646</t>
  </si>
  <si>
    <t>KIT HMD 40x84 PD 18Ga KD RH</t>
  </si>
  <si>
    <t>00850062588653</t>
  </si>
  <si>
    <t>0850062588653</t>
  </si>
  <si>
    <t>KIT HMD 40x96 Cyl lock 18Ga WD LH</t>
  </si>
  <si>
    <t>00850062588660</t>
  </si>
  <si>
    <t>0850062588660</t>
  </si>
  <si>
    <t>KIT HMD 40x96 Cyl lock 18Ga WD RH</t>
  </si>
  <si>
    <t>00850062588677</t>
  </si>
  <si>
    <t>0850062588677</t>
  </si>
  <si>
    <t>KIT HMD 40x96 Cyl lock 18Ga KD LH</t>
  </si>
  <si>
    <t>00850062588684</t>
  </si>
  <si>
    <t>0850062588684</t>
  </si>
  <si>
    <t>KIT HMD 40x96 Cyl lock 18Ga KD RH</t>
  </si>
  <si>
    <t>00850062588691</t>
  </si>
  <si>
    <t>0850062588691</t>
  </si>
  <si>
    <t>KIT HMD 40x96 PD 18Ga WD LH</t>
  </si>
  <si>
    <t>00850062588707</t>
  </si>
  <si>
    <t>0850062588707</t>
  </si>
  <si>
    <t>KIT HMD 40x96 PD 18Ga WD RH</t>
  </si>
  <si>
    <t>00850062588714</t>
  </si>
  <si>
    <t>0850062588714</t>
  </si>
  <si>
    <t>KIT HMD 40x96 PD 18Ga KD LH</t>
  </si>
  <si>
    <t>00850062588721</t>
  </si>
  <si>
    <t>0850062588721</t>
  </si>
  <si>
    <t>KIT HMD 40x96 PD 18Ga KD RH</t>
  </si>
  <si>
    <t>00850062588738</t>
  </si>
  <si>
    <t>0850062588738</t>
  </si>
  <si>
    <t>KIT HMD 42x80 Cyl lock 18Ga WD LH</t>
  </si>
  <si>
    <t>00850062588745</t>
  </si>
  <si>
    <t>0850062588745</t>
  </si>
  <si>
    <t>KIT HMD 42x80 Cyl lock 18Ga WD RH</t>
  </si>
  <si>
    <t>00850062588752</t>
  </si>
  <si>
    <t>0850062588752</t>
  </si>
  <si>
    <t>KIT HMD 42x80 Cyl lock 18Ga KD LH</t>
  </si>
  <si>
    <t>00850062588769</t>
  </si>
  <si>
    <t>0850062588769</t>
  </si>
  <si>
    <t>KIT HMD 42x80 Cyl lock 18Ga KD RH</t>
  </si>
  <si>
    <t>00850062588776</t>
  </si>
  <si>
    <t>0850062588776</t>
  </si>
  <si>
    <t>KIT HMD 42x80 PD 18Ga WD LH</t>
  </si>
  <si>
    <t>00850062588783</t>
  </si>
  <si>
    <t>0850062588783</t>
  </si>
  <si>
    <t>KIT HMD 42x80 PD 18Ga WD RH</t>
  </si>
  <si>
    <t>00850062588790</t>
  </si>
  <si>
    <t>0850062588790</t>
  </si>
  <si>
    <t>KIT HMD 42x80 PD 18Ga KD LH</t>
  </si>
  <si>
    <t>00850062588806</t>
  </si>
  <si>
    <t>0850062588806</t>
  </si>
  <si>
    <t>KIT HMD 42x80 PD 18Ga KD RH</t>
  </si>
  <si>
    <t>00850062588813</t>
  </si>
  <si>
    <t>0850062588813</t>
  </si>
  <si>
    <t>KIT HMD 42x84 Cyl lock 18Ga WD LH</t>
  </si>
  <si>
    <t>00850062588820</t>
  </si>
  <si>
    <t>0850062588820</t>
  </si>
  <si>
    <t>KIT HMD 42x84 Cyl lock 18Ga WD RH</t>
  </si>
  <si>
    <t>00850062588837</t>
  </si>
  <si>
    <t>0850062588837</t>
  </si>
  <si>
    <t>KIT HMD 42x84 Cyl lock 18Ga KD LH</t>
  </si>
  <si>
    <t>00850062588844</t>
  </si>
  <si>
    <t>0850062588844</t>
  </si>
  <si>
    <t>KIT HMD 42x84 Cyl lock 18Ga KD RH</t>
  </si>
  <si>
    <t>00850062588851</t>
  </si>
  <si>
    <t>0850062588851</t>
  </si>
  <si>
    <t>KIT HMD 42x84 PD 18Ga WD LH</t>
  </si>
  <si>
    <t>00850062588868</t>
  </si>
  <si>
    <t>0850062588868</t>
  </si>
  <si>
    <t>KIT HMD 42x84 PD 18Ga WD RH</t>
  </si>
  <si>
    <t>00850062588875</t>
  </si>
  <si>
    <t>0850062588875</t>
  </si>
  <si>
    <t>KIT HMD 42x84 PD 18Ga KD LH</t>
  </si>
  <si>
    <t>00850062588882</t>
  </si>
  <si>
    <t>0850062588882</t>
  </si>
  <si>
    <t>KIT HMD 42x84 PD 18Ga KD RH</t>
  </si>
  <si>
    <t>00850062588899</t>
  </si>
  <si>
    <t>0850062588899</t>
  </si>
  <si>
    <t>KIT HMD 42x96 Cyl lock 18Ga WD LH</t>
  </si>
  <si>
    <t>00850062588905</t>
  </si>
  <si>
    <t>0850062588905</t>
  </si>
  <si>
    <t>KIT HMD 42x96 Cyl lock 18Ga WD RH</t>
  </si>
  <si>
    <t>00850062588912</t>
  </si>
  <si>
    <t>0850062588912</t>
  </si>
  <si>
    <t>KIT HMD 42x96 Cyl lock 18Ga KD LH</t>
  </si>
  <si>
    <t>00850062588929</t>
  </si>
  <si>
    <t>0850062588929</t>
  </si>
  <si>
    <t>KIT HMD 42x96 Cyl lock 18Ga KD RH</t>
  </si>
  <si>
    <t>00850062588936</t>
  </si>
  <si>
    <t>0850062588936</t>
  </si>
  <si>
    <t>KIT HMD 42x96 PD 18Ga WD LH</t>
  </si>
  <si>
    <t>00850062588943</t>
  </si>
  <si>
    <t>0850062588943</t>
  </si>
  <si>
    <t>KIT HMD 42x96 PD 18Ga WD RH</t>
  </si>
  <si>
    <t>00850062588950</t>
  </si>
  <si>
    <t>0850062588950</t>
  </si>
  <si>
    <t>KIT HMD 42x96 PD 18Ga KD LH</t>
  </si>
  <si>
    <t>00850062588967</t>
  </si>
  <si>
    <t>0850062588967</t>
  </si>
  <si>
    <t>KIT HMD 42x96 PD 18Ga KD RH</t>
  </si>
  <si>
    <t>TEST BARCODE</t>
  </si>
  <si>
    <t>Barcode dpi300 EAN13</t>
  </si>
  <si>
    <t>Pickup Date:</t>
  </si>
  <si>
    <t>ADDRESS</t>
  </si>
  <si>
    <t>XPO</t>
  </si>
  <si>
    <t>XPO Logistics, Inc.</t>
  </si>
  <si>
    <t>B3178722</t>
  </si>
  <si>
    <t>16GM534ST3684RHCDL</t>
  </si>
  <si>
    <t>B3178746</t>
  </si>
  <si>
    <t>16GM534ST3684LHCDL</t>
  </si>
  <si>
    <t>B3178724</t>
  </si>
  <si>
    <t>16GM534ST3668RHCDL</t>
  </si>
  <si>
    <t>B3178723</t>
  </si>
  <si>
    <t>16GM534ST3668RH</t>
  </si>
  <si>
    <t>K18KDST4080PDRH</t>
  </si>
  <si>
    <t>KIT18GHKDST3684PDLH</t>
  </si>
  <si>
    <t>K18GHKD3696MRH</t>
  </si>
  <si>
    <t>KIT18GHKDST2868CLLH</t>
  </si>
  <si>
    <t>B3183036</t>
  </si>
  <si>
    <t>KIT18GHKDST3680CLRH</t>
  </si>
  <si>
    <t>B3182903</t>
  </si>
  <si>
    <t>KIT18GHKDST3684PDRH</t>
  </si>
  <si>
    <t>B3183164</t>
  </si>
  <si>
    <t>KIT18GHWST3680PDRH</t>
  </si>
  <si>
    <t>K18WST4284PDLH</t>
  </si>
  <si>
    <t>KIT18GHWST4284CRH</t>
  </si>
  <si>
    <t>K18WST4084PDLH</t>
  </si>
  <si>
    <t>B3182867</t>
  </si>
  <si>
    <t>KIT18GHWST3684CLH</t>
  </si>
  <si>
    <t>K18GHKD3696MLH</t>
  </si>
  <si>
    <t>KIT18GHKDST2868CLRH</t>
  </si>
  <si>
    <t>KIT18GHKDST3680PDLH</t>
  </si>
  <si>
    <t>K18KDST4284PDRH</t>
  </si>
  <si>
    <t>K18KDST4280PDLH</t>
  </si>
  <si>
    <t>K18GHKST3284CLH</t>
  </si>
  <si>
    <t>K18KDST4080PDLH</t>
  </si>
  <si>
    <t>K18GHWST4084CLH</t>
  </si>
  <si>
    <t>K18GHWST4280CLH</t>
  </si>
  <si>
    <t>K18GHWST3080CLH</t>
  </si>
  <si>
    <t>KIT18GHWST4284CLH</t>
  </si>
  <si>
    <t>K18WST4280PDRH</t>
  </si>
  <si>
    <t>KIT18GHWST3680CLLH</t>
  </si>
  <si>
    <t>KIT18GHWST3680CLRH</t>
  </si>
  <si>
    <t>K18GHWST2868CRH</t>
  </si>
  <si>
    <t>B3182891</t>
  </si>
  <si>
    <t>K18GHWST4080CRH</t>
  </si>
  <si>
    <t>0707</t>
  </si>
  <si>
    <t>329064145</t>
  </si>
  <si>
    <t>Commercial</t>
  </si>
  <si>
    <t>Residential</t>
  </si>
  <si>
    <t>FL</t>
  </si>
  <si>
    <t>Contact Name</t>
  </si>
  <si>
    <t>Company or Name</t>
  </si>
  <si>
    <t>Country</t>
  </si>
  <si>
    <t>Address 1</t>
  </si>
  <si>
    <t>Address 2</t>
  </si>
  <si>
    <t>Address 3</t>
  </si>
  <si>
    <t>City</t>
  </si>
  <si>
    <t>State/Prov/Other</t>
  </si>
  <si>
    <t>Postal Code</t>
  </si>
  <si>
    <t>Telephone</t>
  </si>
  <si>
    <t>Ext</t>
  </si>
  <si>
    <t>Residential Ind</t>
  </si>
  <si>
    <t>Consignee Email</t>
  </si>
  <si>
    <t>Packaging Type</t>
  </si>
  <si>
    <t>Customs Value</t>
  </si>
  <si>
    <t>Weight</t>
  </si>
  <si>
    <t>Unit of Measure</t>
  </si>
  <si>
    <t>Description of Goods</t>
  </si>
  <si>
    <t>Documents of No Commercial Value</t>
  </si>
  <si>
    <t>GNIFC</t>
  </si>
  <si>
    <t>Pkg Decl Value</t>
  </si>
  <si>
    <t>Service</t>
  </si>
  <si>
    <t>Delivery Confirm</t>
  </si>
  <si>
    <t>Shipper Release</t>
  </si>
  <si>
    <t>Ret of Documents</t>
  </si>
  <si>
    <t>Saturday Deliver</t>
  </si>
  <si>
    <t>Carbon Neutral</t>
  </si>
  <si>
    <t>Large Package</t>
  </si>
  <si>
    <t>Addl handling</t>
  </si>
  <si>
    <t>Reference 1</t>
  </si>
  <si>
    <t>Reference 2</t>
  </si>
  <si>
    <t>Reference 3</t>
  </si>
  <si>
    <t>QV Notif 1-Addr</t>
  </si>
  <si>
    <t>QV Notif 1-Ship</t>
  </si>
  <si>
    <t>QV Notif 1-Excp</t>
  </si>
  <si>
    <t>QV Notif 1-Delv</t>
  </si>
  <si>
    <t>QV Notif 2-Addr</t>
  </si>
  <si>
    <t>QV Notif 2-Ship</t>
  </si>
  <si>
    <t>QV Notif 2-Excp</t>
  </si>
  <si>
    <t>QV Notif 2-Delv</t>
  </si>
  <si>
    <t>QV Notif 3-Addr</t>
  </si>
  <si>
    <t>QV Notif 3-Ship</t>
  </si>
  <si>
    <t>QV Notif 3-Excp</t>
  </si>
  <si>
    <t>QV Notif 3-Delv</t>
  </si>
  <si>
    <t>QV Notif 4-Addr</t>
  </si>
  <si>
    <t>QV Notif 4-Ship</t>
  </si>
  <si>
    <t>QV Notif 4-Excp</t>
  </si>
  <si>
    <t>QV Notif 4-Delv</t>
  </si>
  <si>
    <t>QV Notif 5-Addr</t>
  </si>
  <si>
    <t>QV Notif 5-Ship</t>
  </si>
  <si>
    <t>QV Notif 5-Excp</t>
  </si>
  <si>
    <t>QV Notif 5-Delv</t>
  </si>
  <si>
    <t>QV Notif Msg</t>
  </si>
  <si>
    <t>QV Failure Addr</t>
  </si>
  <si>
    <t>UPS Premium Care</t>
  </si>
  <si>
    <t>ADL Location ID</t>
  </si>
  <si>
    <t>ADL Media Type</t>
  </si>
  <si>
    <t>ADL Language</t>
  </si>
  <si>
    <t>ADL Notification Addr</t>
  </si>
  <si>
    <t>ADL Failure Addr</t>
  </si>
  <si>
    <t>ADL COD Value</t>
  </si>
  <si>
    <t>ADL Deliver to Addressee</t>
  </si>
  <si>
    <t>ADL Shipper Media Type</t>
  </si>
  <si>
    <t>ADL Shipper Language</t>
  </si>
  <si>
    <t>ADL Shipper Notification Addr</t>
  </si>
  <si>
    <t>ADL Direct Delivery Only</t>
  </si>
  <si>
    <t>Electronic Package Release Authentication</t>
  </si>
  <si>
    <t>Lithium Ion Alone</t>
  </si>
  <si>
    <t>Lithium Ion In Equipment</t>
  </si>
  <si>
    <t>Lithium Ion With_Equipment</t>
  </si>
  <si>
    <t>Lithium Metal Alone</t>
  </si>
  <si>
    <t>Lithium Metal In Equipment</t>
  </si>
  <si>
    <t>Lithium Metal With Equipment</t>
  </si>
  <si>
    <t>Weekend Commercial Delivery</t>
  </si>
  <si>
    <t>Dry Ice Weight</t>
  </si>
  <si>
    <t>Merchandise Description</t>
  </si>
  <si>
    <t>UPS SurePost®Limited Quantity/Lithium Battery</t>
  </si>
  <si>
    <t>PA</t>
  </si>
  <si>
    <t>Slab</t>
  </si>
  <si>
    <t>METAL DOOR</t>
  </si>
  <si>
    <t>CA</t>
  </si>
  <si>
    <t>GH25715025</t>
  </si>
  <si>
    <t xml:space="preserve">	Top Gun Restoration //
Audrey Malcolm</t>
  </si>
  <si>
    <t>5925 Paonia Ct</t>
  </si>
  <si>
    <t>Colorado Springs</t>
  </si>
  <si>
    <t>CO</t>
  </si>
  <si>
    <t>B3178822</t>
  </si>
  <si>
    <t>18GHFVST3668M</t>
  </si>
  <si>
    <t>M</t>
  </si>
  <si>
    <t>86</t>
  </si>
  <si>
    <t>Colorado Springs, CO 80915</t>
  </si>
  <si>
    <t>1-0821</t>
  </si>
  <si>
    <t>H6341-304776</t>
  </si>
  <si>
    <t>41588735</t>
  </si>
  <si>
    <t xml:space="preserve">FARZAN MOHAMMED </t>
  </si>
  <si>
    <t>6341</t>
  </si>
  <si>
    <t>5801 UNIVERSITY DRIVE</t>
  </si>
  <si>
    <t>9542521048</t>
  </si>
  <si>
    <t>Fort Lauderdale</t>
  </si>
  <si>
    <t>C/O THD Ship to Store #6341</t>
  </si>
  <si>
    <t>Fort Lauderdale, FL 33328</t>
  </si>
  <si>
    <t>2-0821</t>
  </si>
  <si>
    <t>-0821</t>
  </si>
  <si>
    <t>KIT18GHKDST3680CLLH</t>
  </si>
  <si>
    <t>WN30452872</t>
  </si>
  <si>
    <t>14571259</t>
  </si>
  <si>
    <t xml:space="preserve">Willie Madrid </t>
  </si>
  <si>
    <t>2014</t>
  </si>
  <si>
    <t>3902 N High School Rd</t>
  </si>
  <si>
    <t>3172934256</t>
  </si>
  <si>
    <t>Indianapolis</t>
  </si>
  <si>
    <t>IN</t>
  </si>
  <si>
    <t>C/O THD Ship to Store #2014</t>
  </si>
  <si>
    <t>Indianapolis, IN 46254</t>
  </si>
  <si>
    <t>3-0821</t>
  </si>
  <si>
    <t>H1911-566639</t>
  </si>
  <si>
    <t>11562507</t>
  </si>
  <si>
    <t xml:space="preserve">KERMIT THOMPSON </t>
  </si>
  <si>
    <t>3949 W Lake St // Unit 1</t>
  </si>
  <si>
    <t>312-8771142</t>
  </si>
  <si>
    <t>Chicago</t>
  </si>
  <si>
    <t>IL</t>
  </si>
  <si>
    <t>Chicago, IL 60624</t>
  </si>
  <si>
    <t>4-0821</t>
  </si>
  <si>
    <t>K18KDST4284PDLH</t>
  </si>
  <si>
    <t>H0663-397035</t>
  </si>
  <si>
    <t>63563120</t>
  </si>
  <si>
    <t xml:space="preserve">HOLLY HOWELL </t>
  </si>
  <si>
    <t>0663</t>
  </si>
  <si>
    <t>3272 W SHAW AVENUE</t>
  </si>
  <si>
    <t>5592779600</t>
  </si>
  <si>
    <t>Fresno</t>
  </si>
  <si>
    <t>C/O THD Ship to Store #0663</t>
  </si>
  <si>
    <t>Fresno, CA 93711</t>
  </si>
  <si>
    <t>5-0821</t>
  </si>
  <si>
    <t>H1913-443107</t>
  </si>
  <si>
    <t>13588218</t>
  </si>
  <si>
    <t xml:space="preserve">JIM THOMPSON </t>
  </si>
  <si>
    <t>3949 W Lake St</t>
  </si>
  <si>
    <t>216-8010832</t>
  </si>
  <si>
    <t>H1913-443107 / H8598-564404</t>
  </si>
  <si>
    <t>13588218 / 98560429</t>
  </si>
  <si>
    <t>6-0821</t>
  </si>
  <si>
    <t>H8598-564404</t>
  </si>
  <si>
    <t>WN30452442</t>
  </si>
  <si>
    <t>73583024</t>
  </si>
  <si>
    <t xml:space="preserve">Rubisel Durantes Vazquez </t>
  </si>
  <si>
    <t>8473</t>
  </si>
  <si>
    <t>1873 Dixwell Avenue</t>
  </si>
  <si>
    <t>2032485925</t>
  </si>
  <si>
    <t>Hamden</t>
  </si>
  <si>
    <t>CT</t>
  </si>
  <si>
    <t>C/O THD Ship to Store #8473</t>
  </si>
  <si>
    <t>Hamden, CT 6514</t>
  </si>
  <si>
    <t>7-0821</t>
  </si>
  <si>
    <t>WG96834582</t>
  </si>
  <si>
    <t>07576110</t>
  </si>
  <si>
    <t xml:space="preserve">Capital Locksmith Co. </t>
  </si>
  <si>
    <t>2907</t>
  </si>
  <si>
    <t>200 Orleans Way</t>
  </si>
  <si>
    <t>6018251427</t>
  </si>
  <si>
    <t>Brandon</t>
  </si>
  <si>
    <t>MS</t>
  </si>
  <si>
    <t>C/O THD Ship to Store #2907</t>
  </si>
  <si>
    <t>Brandon, MS 39042</t>
  </si>
  <si>
    <t>8-0821</t>
  </si>
  <si>
    <t>WN30478182</t>
  </si>
  <si>
    <t>13887816</t>
  </si>
  <si>
    <t xml:space="preserve">Frank Lansford </t>
  </si>
  <si>
    <t>1048 E Oleander St</t>
  </si>
  <si>
    <t>8633701117</t>
  </si>
  <si>
    <t>Lakeland</t>
  </si>
  <si>
    <t>Lakeland, FL 33801</t>
  </si>
  <si>
    <t>9-0821</t>
  </si>
  <si>
    <t>H4141-247725</t>
  </si>
  <si>
    <t>41553095</t>
  </si>
  <si>
    <t xml:space="preserve">MADELINE CLASS </t>
  </si>
  <si>
    <t>4141</t>
  </si>
  <si>
    <t>801 E WALNUT STREET</t>
  </si>
  <si>
    <t>7172734829</t>
  </si>
  <si>
    <t>Lebanon</t>
  </si>
  <si>
    <t>C/O THD Ship to Store #4141</t>
  </si>
  <si>
    <t>Lebanon, PA 17042</t>
  </si>
  <si>
    <t>10-0821</t>
  </si>
  <si>
    <t>WG96858695</t>
  </si>
  <si>
    <t>22554396</t>
  </si>
  <si>
    <t xml:space="preserve">Matthew Janowski </t>
  </si>
  <si>
    <t>1922</t>
  </si>
  <si>
    <t>6625 Grand Ave</t>
  </si>
  <si>
    <t>8475990180</t>
  </si>
  <si>
    <t>Gurnee</t>
  </si>
  <si>
    <t>K18GHKST4280CLH</t>
  </si>
  <si>
    <t>C/O THD Ship to Store #1922</t>
  </si>
  <si>
    <t>Gurnee, IL 60031</t>
  </si>
  <si>
    <t>11-0821</t>
  </si>
  <si>
    <t>H0516-311904</t>
  </si>
  <si>
    <t>16569964</t>
  </si>
  <si>
    <t xml:space="preserve">GERARDO GUERRA </t>
  </si>
  <si>
    <t>0516</t>
  </si>
  <si>
    <t>801 TRENTON ROAD</t>
  </si>
  <si>
    <t>9566688783</t>
  </si>
  <si>
    <t>Mcallen</t>
  </si>
  <si>
    <t>KIT18GHKDST4080MRH</t>
  </si>
  <si>
    <t>C/O THD Ship to Store #0516</t>
  </si>
  <si>
    <t>Mcallen, TX 78504</t>
  </si>
  <si>
    <t>12-0821</t>
  </si>
  <si>
    <t>WJ89225875</t>
  </si>
  <si>
    <t>19587907</t>
  </si>
  <si>
    <t xml:space="preserve">Giorgi Edisherashvili </t>
  </si>
  <si>
    <t>0919</t>
  </si>
  <si>
    <t>106 Route 23</t>
  </si>
  <si>
    <t>9732480585</t>
  </si>
  <si>
    <t>Riverdale</t>
  </si>
  <si>
    <t>NJ</t>
  </si>
  <si>
    <t>C/O THD Ship to Store #0919</t>
  </si>
  <si>
    <t>Riverdale, NJ 7457</t>
  </si>
  <si>
    <t>13-0821</t>
  </si>
  <si>
    <t>H1854-253336</t>
  </si>
  <si>
    <t>54561922</t>
  </si>
  <si>
    <t xml:space="preserve">HEIDI DRAKE </t>
  </si>
  <si>
    <t>1854</t>
  </si>
  <si>
    <t>5150 NW 13TH STREET</t>
  </si>
  <si>
    <t>3523718459</t>
  </si>
  <si>
    <t>Gainesville</t>
  </si>
  <si>
    <t>C/O THD Ship to Store #1854</t>
  </si>
  <si>
    <t>Gainesville, FL 32609</t>
  </si>
  <si>
    <t>14-0821</t>
  </si>
  <si>
    <t>H3406-225741</t>
  </si>
  <si>
    <t>06556047</t>
  </si>
  <si>
    <t xml:space="preserve">DAVID CUSHMAN II </t>
  </si>
  <si>
    <t>3406</t>
  </si>
  <si>
    <t>296 PLAINFIELD RD</t>
  </si>
  <si>
    <t>6032989540</t>
  </si>
  <si>
    <t>West Lebanon</t>
  </si>
  <si>
    <t>NH</t>
  </si>
  <si>
    <t>K18GHKST4280CRH</t>
  </si>
  <si>
    <t>C/O THD Ship to Store #3406</t>
  </si>
  <si>
    <t>West Lebanon, NH 3784</t>
  </si>
  <si>
    <t>15-0821</t>
  </si>
  <si>
    <t>USA</t>
  </si>
  <si>
    <t>03</t>
  </si>
  <si>
    <t>8119</t>
  </si>
  <si>
    <t>WG96895753</t>
  </si>
  <si>
    <t>88578504</t>
  </si>
  <si>
    <t xml:space="preserve">Jorge A Olivarria </t>
  </si>
  <si>
    <t>8488</t>
  </si>
  <si>
    <t>430 White Park Drive</t>
  </si>
  <si>
    <t>5203756545</t>
  </si>
  <si>
    <t>Nogales</t>
  </si>
  <si>
    <t>AZ</t>
  </si>
  <si>
    <t>C/O THD Ship to Store #8488</t>
  </si>
  <si>
    <t>Nogales, AZ 85621</t>
  </si>
  <si>
    <t>16-0821</t>
  </si>
  <si>
    <t>WJ90723988</t>
  </si>
  <si>
    <t>79556090</t>
  </si>
  <si>
    <t xml:space="preserve">Aaron Hottes </t>
  </si>
  <si>
    <t>1979</t>
  </si>
  <si>
    <t>3200 Banterra Dr</t>
  </si>
  <si>
    <t>6189977100</t>
  </si>
  <si>
    <t>Marion</t>
  </si>
  <si>
    <t>K18GHKST3280CRH</t>
  </si>
  <si>
    <t>C/O THD Ship to Store #1979</t>
  </si>
  <si>
    <t>Marion, IL 62959</t>
  </si>
  <si>
    <t>17-0821</t>
  </si>
  <si>
    <t>WN30561676</t>
  </si>
  <si>
    <t>13551933</t>
  </si>
  <si>
    <t xml:space="preserve">James Harkins </t>
  </si>
  <si>
    <t>0513</t>
  </si>
  <si>
    <t>4211 S Medford Dr</t>
  </si>
  <si>
    <t>9366993555</t>
  </si>
  <si>
    <t>Lufkin</t>
  </si>
  <si>
    <t>C/O THD Ship to Store #0513</t>
  </si>
  <si>
    <t>Lufkin, TX 75901</t>
  </si>
  <si>
    <t>18-0821</t>
  </si>
  <si>
    <t>WG96915648</t>
  </si>
  <si>
    <t>01578191</t>
  </si>
  <si>
    <t xml:space="preserve">Bill Berry </t>
  </si>
  <si>
    <t>0701</t>
  </si>
  <si>
    <t>3207 Peoples St</t>
  </si>
  <si>
    <t>4239151111</t>
  </si>
  <si>
    <t>Johnson City</t>
  </si>
  <si>
    <t>TN</t>
  </si>
  <si>
    <t>C/O THD Ship to Store #0701</t>
  </si>
  <si>
    <t>Johnson City, TN 37604</t>
  </si>
  <si>
    <t>19-0821</t>
  </si>
  <si>
    <t>WN29750686</t>
  </si>
  <si>
    <t>32576480</t>
  </si>
  <si>
    <t xml:space="preserve">Sam Holloway </t>
  </si>
  <si>
    <t>1532</t>
  </si>
  <si>
    <t>3870 Quebec St</t>
  </si>
  <si>
    <t>3033203738</t>
  </si>
  <si>
    <t>Denver</t>
  </si>
  <si>
    <t>C/O THD Ship to Store #1532</t>
  </si>
  <si>
    <t>Denver, CO 80207</t>
  </si>
  <si>
    <t>20-0821</t>
  </si>
  <si>
    <t>H0257-893468</t>
  </si>
  <si>
    <t>57561159</t>
  </si>
  <si>
    <t xml:space="preserve">BRUCE ALLUMS </t>
  </si>
  <si>
    <t>0257</t>
  </si>
  <si>
    <t>2300 22ND AVE NORTH</t>
  </si>
  <si>
    <t>7278981100</t>
  </si>
  <si>
    <t>Saint Petersburg</t>
  </si>
  <si>
    <t>C/O THD Ship to Store #0257</t>
  </si>
  <si>
    <t>Saint Petersburg, FL 33713</t>
  </si>
  <si>
    <t>21-0821</t>
  </si>
  <si>
    <t>KIT18GHWST4080MLH</t>
  </si>
  <si>
    <t>W</t>
  </si>
  <si>
    <t>WG96868542</t>
  </si>
  <si>
    <t>13918909</t>
  </si>
  <si>
    <t xml:space="preserve">Karel Bublak </t>
  </si>
  <si>
    <t>25000 Overseas Hwy</t>
  </si>
  <si>
    <t>3058903332</t>
  </si>
  <si>
    <t>Summerland Key</t>
  </si>
  <si>
    <t>K18GHWST3084CLH</t>
  </si>
  <si>
    <t>Summerland Key, FL 33042</t>
  </si>
  <si>
    <t>22-0821</t>
  </si>
  <si>
    <t>WN30554547</t>
  </si>
  <si>
    <t>13994112</t>
  </si>
  <si>
    <t xml:space="preserve">Marc Saenz </t>
  </si>
  <si>
    <t>3100 E Artesia Blvd</t>
  </si>
  <si>
    <t>5629007975</t>
  </si>
  <si>
    <t>Long Beach</t>
  </si>
  <si>
    <t>K18GHWST4280CRH</t>
  </si>
  <si>
    <t>Long Beach, CA 90805</t>
  </si>
  <si>
    <t>23-0821</t>
  </si>
  <si>
    <t>H0657-622337</t>
  </si>
  <si>
    <t>57568902</t>
  </si>
  <si>
    <t xml:space="preserve">KEVIN ATKINSON </t>
  </si>
  <si>
    <t>0657</t>
  </si>
  <si>
    <t>111 SHORELINE PKWY</t>
  </si>
  <si>
    <t>4154588675</t>
  </si>
  <si>
    <t>San Rafael</t>
  </si>
  <si>
    <t>C/O THD Ship to Store #0657</t>
  </si>
  <si>
    <t>San Rafael, CA 94901</t>
  </si>
  <si>
    <t>24-0821</t>
  </si>
  <si>
    <t>WJ88782961</t>
  </si>
  <si>
    <t>69583385</t>
  </si>
  <si>
    <t xml:space="preserve">DEMOS ARCHOS </t>
  </si>
  <si>
    <t>1969</t>
  </si>
  <si>
    <t>2461 N Richmond Road</t>
  </si>
  <si>
    <t>8153859503</t>
  </si>
  <si>
    <t>Mchenry</t>
  </si>
  <si>
    <t>C/O THD Ship to Store #1969</t>
  </si>
  <si>
    <t>Mchenry, IL 60051</t>
  </si>
  <si>
    <t>25-0821</t>
  </si>
  <si>
    <t>H1242-352450</t>
  </si>
  <si>
    <t>42565644</t>
  </si>
  <si>
    <t xml:space="preserve">ERNESTO MARTINEZ </t>
  </si>
  <si>
    <t>130 Dolson Ave</t>
  </si>
  <si>
    <t>845-3210606</t>
  </si>
  <si>
    <t>Middletown</t>
  </si>
  <si>
    <t>NY</t>
  </si>
  <si>
    <t>K18WST4080PDRH</t>
  </si>
  <si>
    <t>Middletown, NY 10940</t>
  </si>
  <si>
    <t>26-0821</t>
  </si>
  <si>
    <t>WN27040876</t>
  </si>
  <si>
    <t>38573210</t>
  </si>
  <si>
    <t xml:space="preserve">Dan Smith </t>
  </si>
  <si>
    <t>6638</t>
  </si>
  <si>
    <t>2120 S Bradley Rd</t>
  </si>
  <si>
    <t>8057391141</t>
  </si>
  <si>
    <t>Santa Maria</t>
  </si>
  <si>
    <t>C/O THD Ship to Store #6638</t>
  </si>
  <si>
    <t>Santa Maria, CA 93455</t>
  </si>
  <si>
    <t>27-0821</t>
  </si>
  <si>
    <t>H0732-582678</t>
  </si>
  <si>
    <t>32577399</t>
  </si>
  <si>
    <t xml:space="preserve">JERMAINE FISHER </t>
  </si>
  <si>
    <t>0732</t>
  </si>
  <si>
    <t>2535 POWELL AVE</t>
  </si>
  <si>
    <t>6152697800</t>
  </si>
  <si>
    <t>Nashville</t>
  </si>
  <si>
    <t>C/O THD Ship to Store #0732</t>
  </si>
  <si>
    <t>Nashville, TN 37204</t>
  </si>
  <si>
    <t>28-0821</t>
  </si>
  <si>
    <t>Top Gun Restoration //
Audrey Malcolm</t>
  </si>
  <si>
    <t>DAY &amp; ROSS</t>
  </si>
  <si>
    <t>DAY AND ROSS</t>
  </si>
  <si>
    <t>GN25707872</t>
  </si>
  <si>
    <t xml:space="preserve">	LCEC //
Benjamin Escobar</t>
  </si>
  <si>
    <t>141 E Mariana Ave</t>
  </si>
  <si>
    <t>North Fort Myers</t>
  </si>
  <si>
    <t>B3178738</t>
  </si>
  <si>
    <t>16GM534ST3668LHCDL</t>
  </si>
  <si>
    <t>Frame</t>
  </si>
  <si>
    <t>161 + 55</t>
  </si>
  <si>
    <t>North Fort Myers, FL 33917</t>
  </si>
  <si>
    <t>METAL FRAME</t>
  </si>
  <si>
    <t>GN25711446</t>
  </si>
  <si>
    <t>Advanced Maintenance Solutions //
Tim Huddleston</t>
  </si>
  <si>
    <t>446 Spyglass Dr</t>
  </si>
  <si>
    <t>Aledo</t>
  </si>
  <si>
    <t>B3178743</t>
  </si>
  <si>
    <t>16GM534ST3684RH</t>
  </si>
  <si>
    <t>Aledo, TX 76008</t>
  </si>
  <si>
    <t>B3178735</t>
  </si>
  <si>
    <t>16GM534ST3684LH</t>
  </si>
  <si>
    <t>GH25709040</t>
  </si>
  <si>
    <t>Keystone Property Investment ///
Sam Acevedo</t>
  </si>
  <si>
    <t>1208 Parkside Dr S</t>
  </si>
  <si>
    <t>Reading</t>
  </si>
  <si>
    <t>B3178730</t>
  </si>
  <si>
    <t>16GM534ST3668LH</t>
  </si>
  <si>
    <t>Reading, PA 19611</t>
  </si>
  <si>
    <t>GN25699694</t>
  </si>
  <si>
    <t>Dan Buehler</t>
  </si>
  <si>
    <t>1517 Elizabeth St NE</t>
  </si>
  <si>
    <t>Albuquerque</t>
  </si>
  <si>
    <t>NM</t>
  </si>
  <si>
    <t>Albuquerque, NM 87112</t>
  </si>
  <si>
    <t>GH25695379</t>
  </si>
  <si>
    <t>Wilmington Tug //
MATTHEW CHARNIK</t>
  </si>
  <si>
    <t>1130 E 7th St</t>
  </si>
  <si>
    <t>Wilmington</t>
  </si>
  <si>
    <t>DE</t>
  </si>
  <si>
    <t>B3178752</t>
  </si>
  <si>
    <t>16GM5342880RH</t>
  </si>
  <si>
    <t>Wilmington, DE 19801</t>
  </si>
  <si>
    <t>B3178780</t>
  </si>
  <si>
    <t>18GHFVST2880C</t>
  </si>
  <si>
    <t>GN25709894</t>
  </si>
  <si>
    <t>ONEIL DIGITAL SOLUTIONS LLC NC //
ORDER CONFIRMATIONS</t>
  </si>
  <si>
    <t>4120 GOLDMINE RD</t>
  </si>
  <si>
    <t>Monroe</t>
  </si>
  <si>
    <t>NC</t>
  </si>
  <si>
    <t>B3182912</t>
  </si>
  <si>
    <t>Monroe, NC 28110</t>
  </si>
  <si>
    <t>NV25640560</t>
  </si>
  <si>
    <t xml:space="preserve">	SALS AUTO SERVICE //
SALVADOR CASTELONA</t>
  </si>
  <si>
    <t>732 SE MONMOUTH CUT OFF RD</t>
  </si>
  <si>
    <t>Dallas</t>
  </si>
  <si>
    <t>OR</t>
  </si>
  <si>
    <t>SP1609694</t>
  </si>
  <si>
    <t>KIT18GHKDST7123680CLH</t>
  </si>
  <si>
    <t>KD 7-1/2"</t>
  </si>
  <si>
    <t>Dallas, OR 97338</t>
  </si>
  <si>
    <t>WN30327927</t>
  </si>
  <si>
    <t>37570446</t>
  </si>
  <si>
    <t xml:space="preserve">Jose F Villanueva </t>
  </si>
  <si>
    <t>6037</t>
  </si>
  <si>
    <t>2881 E. Walnut Street</t>
  </si>
  <si>
    <t>6265174600</t>
  </si>
  <si>
    <t>Pasadena</t>
  </si>
  <si>
    <t>C/O THD Ship to Store #6037</t>
  </si>
  <si>
    <t>Pasadena, CA 91107</t>
  </si>
  <si>
    <t>WJ90548032</t>
  </si>
  <si>
    <t>75562737</t>
  </si>
  <si>
    <t xml:space="preserve">Roy Bullock </t>
  </si>
  <si>
    <t>0775</t>
  </si>
  <si>
    <t>5411 Columbia Hwy</t>
  </si>
  <si>
    <t>9314861138</t>
  </si>
  <si>
    <t>Spring Hill</t>
  </si>
  <si>
    <t>C/O THD Ship to Store #0775</t>
  </si>
  <si>
    <t>Spring Hill, TN 37174</t>
  </si>
  <si>
    <t>WN30247308</t>
  </si>
  <si>
    <t>20589441</t>
  </si>
  <si>
    <t xml:space="preserve">Jian Locke </t>
  </si>
  <si>
    <t>4720</t>
  </si>
  <si>
    <t>4602 Center Street</t>
  </si>
  <si>
    <t>2535650334</t>
  </si>
  <si>
    <t>Tacoma</t>
  </si>
  <si>
    <t>WA</t>
  </si>
  <si>
    <t>K18GHKST3284CRH</t>
  </si>
  <si>
    <t>C/O THD Ship to Store #4720</t>
  </si>
  <si>
    <t>Tacoma, WA 98409</t>
  </si>
  <si>
    <t>WJ90552293</t>
  </si>
  <si>
    <t>08585942</t>
  </si>
  <si>
    <t xml:space="preserve">Urena Construction </t>
  </si>
  <si>
    <t>1208</t>
  </si>
  <si>
    <t>600 Hempstead Turnpike</t>
  </si>
  <si>
    <t>5164888500</t>
  </si>
  <si>
    <t>Elmont</t>
  </si>
  <si>
    <t>C/O THD Ship to Store #1208</t>
  </si>
  <si>
    <t>Elmont, NY 11003</t>
  </si>
  <si>
    <t>H6002-168463</t>
  </si>
  <si>
    <t>02553623</t>
  </si>
  <si>
    <t xml:space="preserve">MICHAEL SAIZ </t>
  </si>
  <si>
    <t>6002</t>
  </si>
  <si>
    <t>1740 FLEISCHLI PKWY</t>
  </si>
  <si>
    <t>3076322897</t>
  </si>
  <si>
    <t>Cheyenne</t>
  </si>
  <si>
    <t>WY</t>
  </si>
  <si>
    <t>C/O THD Ship to Store #6002</t>
  </si>
  <si>
    <t>Cheyenne, WY 82001</t>
  </si>
  <si>
    <t>H4127-394287</t>
  </si>
  <si>
    <t>27589310</t>
  </si>
  <si>
    <t xml:space="preserve">SOHAM SHAH </t>
  </si>
  <si>
    <t>206 Marquis Rd</t>
  </si>
  <si>
    <t>856-9123642</t>
  </si>
  <si>
    <t>East Stroudsburg</t>
  </si>
  <si>
    <t>4127</t>
  </si>
  <si>
    <t>East Stroudsburg, PA 18302</t>
  </si>
  <si>
    <t>WJ90568783</t>
  </si>
  <si>
    <t>12996643</t>
  </si>
  <si>
    <t xml:space="preserve">Jeremy Behmoaras </t>
  </si>
  <si>
    <t>334 Kent Ave</t>
  </si>
  <si>
    <t>9172579213</t>
  </si>
  <si>
    <t>Brooklyn</t>
  </si>
  <si>
    <t>K18GHKST3084CRH</t>
  </si>
  <si>
    <t>Brooklyn, NY 11249</t>
  </si>
  <si>
    <t>GN25700526</t>
  </si>
  <si>
    <t xml:space="preserve">	Kairos Power //
Brian Clarke</t>
  </si>
  <si>
    <t>760 Perimeter Rd</t>
  </si>
  <si>
    <t>Oak Ridge</t>
  </si>
  <si>
    <t>B3182922</t>
  </si>
  <si>
    <t>Oak Ridge, TN 37830</t>
  </si>
  <si>
    <t>WG96687038</t>
  </si>
  <si>
    <t>12961245</t>
  </si>
  <si>
    <t xml:space="preserve">Andrea Sinclair </t>
  </si>
  <si>
    <t>869 Sadler Road //Back of the building</t>
  </si>
  <si>
    <t>9042061213</t>
  </si>
  <si>
    <t>Fernandina Beach</t>
  </si>
  <si>
    <t>KIT18GHWST3684CRH</t>
  </si>
  <si>
    <t>Fernandina Beach, FL 32034</t>
  </si>
  <si>
    <t>WN29101797</t>
  </si>
  <si>
    <t>21557708</t>
  </si>
  <si>
    <t xml:space="preserve">Brad Braun </t>
  </si>
  <si>
    <t>2221</t>
  </si>
  <si>
    <t>1310 East 41st Street</t>
  </si>
  <si>
    <t>7856250044</t>
  </si>
  <si>
    <t>Hays</t>
  </si>
  <si>
    <t>KS</t>
  </si>
  <si>
    <t>K18GHWST3280CLH</t>
  </si>
  <si>
    <t>C/O THD Ship to Store #2221</t>
  </si>
  <si>
    <t>Hays, KS 67601</t>
  </si>
  <si>
    <t>29-0821</t>
  </si>
  <si>
    <t>30-0821</t>
  </si>
  <si>
    <t>31-0821</t>
  </si>
  <si>
    <t>32-0821</t>
  </si>
  <si>
    <t>33-0821</t>
  </si>
  <si>
    <t>34-0821</t>
  </si>
  <si>
    <t>35-0821</t>
  </si>
  <si>
    <t>36-0821</t>
  </si>
  <si>
    <t>37-0821</t>
  </si>
  <si>
    <t>38-0821</t>
  </si>
  <si>
    <t>39-0821</t>
  </si>
  <si>
    <t>40-0821</t>
  </si>
  <si>
    <t>41-0821</t>
  </si>
  <si>
    <t>42-0821</t>
  </si>
  <si>
    <t>43-0821</t>
  </si>
  <si>
    <t>44-0821</t>
  </si>
  <si>
    <t>45-0821</t>
  </si>
  <si>
    <t>ZR</t>
  </si>
  <si>
    <t>Name: Zoro Tools, Inc</t>
  </si>
  <si>
    <t>Address: Attn: Zoro, PO Box  5233</t>
  </si>
  <si>
    <t xml:space="preserve">City/State/Zip: Janesville, WI 53547-5233 </t>
  </si>
  <si>
    <t>Zoro Tools, Inc</t>
  </si>
  <si>
    <t>(876) 460-5174</t>
  </si>
  <si>
    <t>LO</t>
  </si>
  <si>
    <t>Name: Lowe's Companies, Inc</t>
  </si>
  <si>
    <t>Address: Attn: Lowes Companies, P.O. Box 530129,</t>
  </si>
  <si>
    <t>City/State/Zip: Atlanta, GA 30353-0129</t>
  </si>
  <si>
    <t>Lowe's Companies, Inc</t>
  </si>
  <si>
    <t>(561) 733-1397</t>
  </si>
  <si>
    <t>FC</t>
  </si>
  <si>
    <t>Fortis</t>
  </si>
  <si>
    <t>FT</t>
  </si>
  <si>
    <t>Fortis USA</t>
  </si>
  <si>
    <t>Homedepot.com #8119</t>
  </si>
  <si>
    <t>(954) 760-6064</t>
  </si>
  <si>
    <t>Global Equipment Co. Inc.</t>
  </si>
  <si>
    <t>(800) 645-2986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</si>
</sst>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409]mmmmm\-yy;@"/>
  </numFmts>
  <fonts count="65" x14ac:knownFonts="1">
    <font>
      <sz val="11"/>
      <color theme="1"/>
      <name val="Aptos Narrow"/>
      <family val="2"/>
      <scheme val="minor"/>
    </font>
    <font>
      <b/>
      <sz val="11"/>
      <color theme="1"/>
      <name val="Aptos Narrow"/>
      <family val="2"/>
      <scheme val="minor"/>
    </font>
    <font>
      <sz val="9"/>
      <color theme="1"/>
      <name val="Aptos Narrow"/>
      <family val="2"/>
      <scheme val="minor"/>
    </font>
    <font>
      <b/>
      <sz val="16"/>
      <color theme="1"/>
      <name val="Aptos Narrow"/>
      <family val="2"/>
      <scheme val="minor"/>
    </font>
    <font>
      <sz val="18"/>
      <color theme="1"/>
      <name val="Aptos Narrow"/>
      <family val="2"/>
      <scheme val="minor"/>
    </font>
    <font>
      <sz val="8"/>
      <color theme="1"/>
      <name val="Aptos Narrow"/>
      <family val="2"/>
      <scheme val="minor"/>
    </font>
    <font>
      <sz val="11"/>
      <name val="Aptos Narrow"/>
      <family val="2"/>
      <scheme val="minor"/>
    </font>
    <font>
      <sz val="10"/>
      <name val="Arial"/>
      <family val="2"/>
    </font>
    <font>
      <sz val="11"/>
      <color rgb="FF121212"/>
      <name val="Roboto"/>
    </font>
    <font>
      <sz val="10"/>
      <color rgb="FF333333"/>
      <name val="Arial"/>
      <family val="2"/>
    </font>
    <font>
      <sz val="12"/>
      <color theme="1"/>
      <name val="Aptos Narrow"/>
      <family val="2"/>
      <scheme val="minor"/>
    </font>
    <font>
      <sz val="11"/>
      <color rgb="FF000000"/>
      <name val="Calibri"/>
      <family val="2"/>
      <charset val="204"/>
    </font>
    <font>
      <b/>
      <sz val="18"/>
      <color rgb="FF201C20"/>
      <name val="Times New Roman"/>
      <family val="1"/>
    </font>
    <font>
      <sz val="18"/>
      <color rgb="FF201C20"/>
      <name val="Times New Roman"/>
      <family val="1"/>
    </font>
    <font>
      <b/>
      <sz val="18"/>
      <color rgb="FF161316"/>
      <name val="Times New Roman"/>
      <family val="1"/>
    </font>
    <font>
      <u/>
      <sz val="18"/>
      <color rgb="FF161316"/>
      <name val="Times New Roman"/>
      <family val="1"/>
    </font>
    <font>
      <sz val="18"/>
      <color rgb="FF161316"/>
      <name val="Times New Roman"/>
      <family val="1"/>
    </font>
    <font>
      <sz val="14"/>
      <color rgb="FF000000"/>
      <name val="Calibri"/>
      <family val="2"/>
      <charset val="204"/>
    </font>
    <font>
      <b/>
      <sz val="12"/>
      <color rgb="FF201C20"/>
      <name val="Times New Roman"/>
      <family val="1"/>
    </font>
    <font>
      <b/>
      <sz val="16"/>
      <color rgb="FF201C20"/>
      <name val="Times New Roman"/>
      <family val="1"/>
    </font>
    <font>
      <b/>
      <sz val="10"/>
      <color rgb="FF201C20"/>
      <name val="Times New Roman"/>
      <family val="1"/>
    </font>
    <font>
      <b/>
      <sz val="10"/>
      <color theme="0"/>
      <name val="Arial"/>
      <family val="2"/>
    </font>
    <font>
      <b/>
      <sz val="9"/>
      <color rgb="FF040404"/>
      <name val="Times New Roman"/>
      <family val="1"/>
    </font>
    <font>
      <b/>
      <sz val="14"/>
      <color rgb="FF040404"/>
      <name val="Times New Roman"/>
      <family val="1"/>
    </font>
    <font>
      <sz val="10"/>
      <color rgb="FF201C20"/>
      <name val="Verdana"/>
      <family val="2"/>
    </font>
    <font>
      <b/>
      <sz val="10"/>
      <color rgb="FF100F10"/>
      <name val="Times New Roman"/>
      <family val="1"/>
    </font>
    <font>
      <b/>
      <sz val="12"/>
      <color rgb="FFCCCCCC"/>
      <name val="Times New Roman"/>
      <family val="1"/>
    </font>
    <font>
      <b/>
      <sz val="10"/>
      <color theme="0"/>
      <name val="Times New Roman"/>
      <family val="1"/>
    </font>
    <font>
      <b/>
      <sz val="11"/>
      <color rgb="FF000000"/>
      <name val="Calibri"/>
      <family val="2"/>
    </font>
    <font>
      <sz val="9"/>
      <color rgb="FF000000"/>
      <name val="Calibri"/>
      <family val="2"/>
      <charset val="204"/>
    </font>
    <font>
      <b/>
      <sz val="10"/>
      <color rgb="FF201C20"/>
      <name val="Verdana"/>
      <family val="2"/>
    </font>
    <font>
      <b/>
      <sz val="9"/>
      <name val="Times New Roman"/>
      <family val="1"/>
    </font>
    <font>
      <sz val="6"/>
      <color rgb="FF201C20"/>
      <name val="Times New Roman"/>
      <family val="1"/>
    </font>
    <font>
      <b/>
      <sz val="9"/>
      <color rgb="FF201C20"/>
      <name val="Times New Roman"/>
      <family val="1"/>
    </font>
    <font>
      <b/>
      <sz val="9"/>
      <color rgb="FFFBFBFB"/>
      <name val="Times New Roman"/>
      <family val="1"/>
    </font>
    <font>
      <sz val="8"/>
      <color rgb="FF201C20"/>
      <name val="Verdana"/>
      <family val="2"/>
    </font>
    <font>
      <sz val="7"/>
      <color rgb="FF201C20"/>
      <name val="Times New Roman"/>
      <family val="1"/>
    </font>
    <font>
      <b/>
      <sz val="8"/>
      <color rgb="FF201C20"/>
      <name val="Verdana"/>
      <family val="2"/>
    </font>
    <font>
      <b/>
      <sz val="8"/>
      <name val="Times New Roman"/>
      <family val="1"/>
    </font>
    <font>
      <b/>
      <sz val="12"/>
      <color rgb="FF000000"/>
      <name val="Times New Roman"/>
      <family val="1"/>
    </font>
    <font>
      <sz val="7"/>
      <color rgb="FF040404"/>
      <name val="Arial Unicode MS"/>
    </font>
    <font>
      <b/>
      <sz val="7"/>
      <color rgb="FF201C20"/>
      <name val="Times New Roman"/>
      <family val="1"/>
    </font>
    <font>
      <b/>
      <sz val="9"/>
      <color rgb="FF181518"/>
      <name val="Times New Roman"/>
      <family val="1"/>
    </font>
    <font>
      <b/>
      <sz val="9"/>
      <color rgb="FF1F1B1F"/>
      <name val="Times New Roman"/>
      <family val="1"/>
    </font>
    <font>
      <sz val="7.5"/>
      <color rgb="FF040404"/>
      <name val="Arial Unicode MS"/>
    </font>
    <font>
      <sz val="7"/>
      <color rgb="FF040404"/>
      <name val="Verdana"/>
      <family val="2"/>
    </font>
    <font>
      <sz val="7"/>
      <color rgb="FF000000"/>
      <name val="Calibri"/>
      <family val="2"/>
      <charset val="204"/>
    </font>
    <font>
      <sz val="6.5"/>
      <color rgb="FF040404"/>
      <name val="Arial Unicode MS"/>
    </font>
    <font>
      <sz val="6.5"/>
      <color rgb="FF201C20"/>
      <name val="Times New Roman"/>
      <family val="1"/>
    </font>
    <font>
      <sz val="8"/>
      <color rgb="FF201C20"/>
      <name val="Times New Roman"/>
      <family val="1"/>
    </font>
    <font>
      <sz val="6"/>
      <color rgb="FF040404"/>
      <name val="Verdana"/>
      <family val="2"/>
    </font>
    <font>
      <sz val="9"/>
      <color rgb="FF201C20"/>
      <name val="Times New Roman"/>
      <family val="1"/>
    </font>
    <font>
      <sz val="6.5"/>
      <color rgb="FF201C20"/>
      <name val="Aerial unicode sm"/>
    </font>
    <font>
      <sz val="6.5"/>
      <color rgb="FF201C20"/>
      <name val="Arial"/>
      <family val="2"/>
    </font>
    <font>
      <b/>
      <sz val="6"/>
      <color rgb="FF201C20"/>
      <name val="Arial"/>
      <family val="2"/>
    </font>
    <font>
      <sz val="28"/>
      <color theme="1"/>
      <name val="Aptos Narrow"/>
      <family val="2"/>
      <scheme val="minor"/>
    </font>
    <font>
      <b/>
      <sz val="14"/>
      <color theme="1"/>
      <name val="Aptos Narrow"/>
      <family val="2"/>
      <scheme val="minor"/>
    </font>
    <font>
      <sz val="14"/>
      <color theme="1"/>
      <name val="Aptos Narrow"/>
      <family val="2"/>
      <scheme val="minor"/>
    </font>
    <font>
      <sz val="24"/>
      <color theme="1"/>
      <name val="Aptos Narrow"/>
      <family val="2"/>
      <scheme val="minor"/>
    </font>
    <font>
      <sz val="11"/>
      <color rgb="FF000000"/>
      <name val="Aptos Narrow"/>
      <family val="2"/>
    </font>
    <font>
      <sz val="8"/>
      <name val="Aptos Narrow"/>
      <family val="2"/>
      <scheme val="minor"/>
    </font>
    <font>
      <b/>
      <i/>
      <sz val="11"/>
      <color theme="1"/>
      <name val="Aptos Narrow"/>
      <family val="2"/>
      <scheme val="minor"/>
    </font>
    <font>
      <sz val="11"/>
      <name val="Calibri"/>
      <family val="2"/>
    </font>
    <font>
      <sz val="13.5"/>
      <color theme="1"/>
      <name val="Aptos Narrow"/>
      <family val="2"/>
      <scheme val="minor"/>
    </font>
    <font>
      <sz val="11"/>
      <name val="Roboto"/>
    </font>
  </fonts>
  <fills count="8">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3" tint="0.749992370372631"/>
        <bgColor indexed="64"/>
      </patternFill>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s>
  <borders count="40">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s>
  <cellStyleXfs count="3">
    <xf numFmtId="0" fontId="0" fillId="0" borderId="0"/>
    <xf numFmtId="0" fontId="10" fillId="0" borderId="0"/>
    <xf numFmtId="0" fontId="11" fillId="0" borderId="0"/>
  </cellStyleXfs>
  <cellXfs count="361">
    <xf numFmtId="0" fontId="0" fillId="0" borderId="0" xfId="0"/>
    <xf numFmtId="0" fontId="0" fillId="0" borderId="0" xfId="0" applyAlignment="1">
      <alignment horizontal="center" vertical="center"/>
    </xf>
    <xf numFmtId="164" fontId="0" fillId="0" borderId="0" xfId="0" applyNumberFormat="1" applyAlignment="1">
      <alignment horizontal="center" vertical="center"/>
    </xf>
    <xf numFmtId="165" fontId="0" fillId="0" borderId="2" xfId="0" applyNumberFormat="1" applyBorder="1" applyAlignment="1">
      <alignment horizontal="center" vertical="center"/>
    </xf>
    <xf numFmtId="0" fontId="0" fillId="0" borderId="0" xfId="0" quotePrefix="1" applyAlignment="1">
      <alignment horizontal="center" vertical="center"/>
    </xf>
    <xf numFmtId="0" fontId="0" fillId="0" borderId="0" xfId="0" applyAlignment="1">
      <alignment horizontal="left"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2" fontId="1" fillId="0" borderId="2" xfId="0" applyNumberFormat="1" applyFont="1" applyBorder="1" applyAlignment="1">
      <alignment horizontal="center" vertical="center" wrapText="1"/>
    </xf>
    <xf numFmtId="0" fontId="1" fillId="0" borderId="2" xfId="0" applyFont="1" applyBorder="1" applyAlignment="1">
      <alignment horizontal="center" vertical="center"/>
    </xf>
    <xf numFmtId="0" fontId="1" fillId="0" borderId="2" xfId="0" applyFont="1" applyBorder="1" applyAlignment="1">
      <alignment horizontal="center" vertical="center" wrapText="1"/>
    </xf>
    <xf numFmtId="0" fontId="1" fillId="3" borderId="2" xfId="0" applyFont="1" applyFill="1" applyBorder="1" applyAlignment="1">
      <alignment horizontal="center" vertical="center"/>
    </xf>
    <xf numFmtId="164" fontId="1" fillId="0" borderId="2" xfId="0" applyNumberFormat="1" applyFont="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0" borderId="0" xfId="0" applyFont="1" applyAlignment="1">
      <alignment horizontal="center" vertical="center"/>
    </xf>
    <xf numFmtId="0" fontId="1" fillId="0" borderId="1" xfId="0" applyFont="1" applyBorder="1" applyAlignment="1">
      <alignment horizontal="center" vertical="center" wrapText="1"/>
    </xf>
    <xf numFmtId="0" fontId="6" fillId="0" borderId="0" xfId="0" applyFont="1" applyAlignment="1">
      <alignment horizontal="center"/>
    </xf>
    <xf numFmtId="0" fontId="6" fillId="0" borderId="0" xfId="0" applyFont="1" applyAlignment="1">
      <alignment horizontal="center" vertical="center"/>
    </xf>
    <xf numFmtId="164" fontId="6" fillId="0" borderId="0" xfId="0" applyNumberFormat="1" applyFont="1" applyAlignment="1">
      <alignment horizontal="center" vertical="center"/>
    </xf>
    <xf numFmtId="0" fontId="0" fillId="0" borderId="0" xfId="0" applyAlignment="1">
      <alignment horizontal="center"/>
    </xf>
    <xf numFmtId="0" fontId="0" fillId="0" borderId="1" xfId="0" applyBorder="1" applyAlignment="1">
      <alignment horizontal="center" vertical="center"/>
    </xf>
    <xf numFmtId="0" fontId="0" fillId="3" borderId="1" xfId="0" applyFill="1"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8" fillId="0" borderId="10" xfId="0" applyFont="1" applyBorder="1" applyAlignment="1">
      <alignment horizontal="center" vertical="center"/>
    </xf>
    <xf numFmtId="0" fontId="0" fillId="5" borderId="1" xfId="0" applyFill="1" applyBorder="1" applyAlignment="1">
      <alignment horizontal="center" vertical="center"/>
    </xf>
    <xf numFmtId="0" fontId="0" fillId="5" borderId="4" xfId="0" applyFill="1" applyBorder="1" applyAlignment="1">
      <alignment horizontal="center" vertical="center"/>
    </xf>
    <xf numFmtId="0" fontId="0" fillId="5" borderId="1" xfId="0" applyFill="1" applyBorder="1" applyAlignment="1">
      <alignment horizontal="left" vertical="center"/>
    </xf>
    <xf numFmtId="0" fontId="0" fillId="5" borderId="7" xfId="0" applyFill="1" applyBorder="1" applyAlignment="1">
      <alignment horizontal="center" vertical="center"/>
    </xf>
    <xf numFmtId="0" fontId="0" fillId="5" borderId="8" xfId="0" applyFill="1" applyBorder="1" applyAlignment="1">
      <alignment horizontal="center" vertical="center"/>
    </xf>
    <xf numFmtId="0" fontId="0" fillId="5" borderId="9" xfId="0" applyFill="1" applyBorder="1" applyAlignment="1">
      <alignment horizontal="center" vertical="center"/>
    </xf>
    <xf numFmtId="0" fontId="0" fillId="6" borderId="1" xfId="0" applyFill="1" applyBorder="1" applyAlignment="1">
      <alignment horizontal="center" vertical="center" wrapText="1"/>
    </xf>
    <xf numFmtId="0" fontId="0" fillId="6" borderId="4" xfId="0" applyFill="1" applyBorder="1" applyAlignment="1">
      <alignment horizontal="center" vertical="center"/>
    </xf>
    <xf numFmtId="0" fontId="0" fillId="6" borderId="1" xfId="0" applyFill="1" applyBorder="1" applyAlignment="1">
      <alignment horizontal="left" vertical="center"/>
    </xf>
    <xf numFmtId="0" fontId="0" fillId="6" borderId="7" xfId="0"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 xfId="0" applyFill="1" applyBorder="1" applyAlignment="1">
      <alignment horizontal="center" vertical="center"/>
    </xf>
    <xf numFmtId="0" fontId="0" fillId="5" borderId="1" xfId="0" applyFill="1" applyBorder="1" applyAlignment="1">
      <alignment horizontal="center" vertical="center" wrapText="1"/>
    </xf>
    <xf numFmtId="0" fontId="0" fillId="3" borderId="0" xfId="0" applyFill="1" applyAlignment="1">
      <alignment horizontal="center" vertical="center"/>
    </xf>
    <xf numFmtId="0" fontId="1" fillId="0" borderId="0" xfId="0" applyFont="1"/>
    <xf numFmtId="0" fontId="11" fillId="0" borderId="0" xfId="2"/>
    <xf numFmtId="0" fontId="17" fillId="0" borderId="0" xfId="2" applyFont="1"/>
    <xf numFmtId="14" fontId="18" fillId="0" borderId="8" xfId="2" applyNumberFormat="1" applyFont="1" applyBorder="1" applyAlignment="1">
      <alignment vertical="center" wrapText="1"/>
    </xf>
    <xf numFmtId="0" fontId="19" fillId="0" borderId="8" xfId="2" applyFont="1" applyBorder="1" applyAlignment="1">
      <alignment vertical="center" wrapText="1"/>
    </xf>
    <xf numFmtId="0" fontId="20" fillId="0" borderId="8" xfId="2" applyFont="1" applyBorder="1" applyAlignment="1">
      <alignment horizontal="right" vertical="center" wrapText="1"/>
    </xf>
    <xf numFmtId="16" fontId="20" fillId="0" borderId="9" xfId="2" quotePrefix="1" applyNumberFormat="1" applyFont="1" applyBorder="1" applyAlignment="1">
      <alignment horizontal="center" vertical="center" wrapText="1"/>
    </xf>
    <xf numFmtId="0" fontId="18" fillId="7" borderId="18" xfId="2" applyFont="1" applyFill="1" applyBorder="1" applyAlignment="1">
      <alignment horizontal="center" vertical="center" wrapText="1"/>
    </xf>
    <xf numFmtId="0" fontId="18" fillId="7" borderId="19" xfId="2" applyFont="1" applyFill="1" applyBorder="1" applyAlignment="1">
      <alignment horizontal="center" vertical="center" wrapText="1"/>
    </xf>
    <xf numFmtId="14" fontId="18" fillId="7" borderId="19" xfId="2" applyNumberFormat="1" applyFont="1" applyFill="1" applyBorder="1" applyAlignment="1">
      <alignment horizontal="left" vertical="center" wrapText="1"/>
    </xf>
    <xf numFmtId="0" fontId="19" fillId="7" borderId="19" xfId="2" applyFont="1" applyFill="1" applyBorder="1" applyAlignment="1">
      <alignment horizontal="left" vertical="top" wrapText="1"/>
    </xf>
    <xf numFmtId="0" fontId="19" fillId="7" borderId="20" xfId="2" applyFont="1" applyFill="1" applyBorder="1" applyAlignment="1">
      <alignment horizontal="left" vertical="top" wrapText="1"/>
    </xf>
    <xf numFmtId="0" fontId="24" fillId="0" borderId="0" xfId="2" applyFont="1" applyAlignment="1">
      <alignment horizontal="left" vertical="center" wrapText="1"/>
    </xf>
    <xf numFmtId="0" fontId="22" fillId="0" borderId="24" xfId="2" applyFont="1" applyBorder="1" applyAlignment="1">
      <alignment vertical="top" wrapText="1"/>
    </xf>
    <xf numFmtId="0" fontId="22" fillId="0" borderId="0" xfId="2" applyFont="1" applyAlignment="1">
      <alignment vertical="top" wrapText="1"/>
    </xf>
    <xf numFmtId="0" fontId="22" fillId="0" borderId="13" xfId="2" applyFont="1" applyBorder="1" applyAlignment="1">
      <alignment vertical="top" wrapText="1"/>
    </xf>
    <xf numFmtId="0" fontId="25" fillId="0" borderId="23" xfId="2" applyFont="1" applyBorder="1" applyAlignment="1">
      <alignment horizontal="left" vertical="top" wrapText="1"/>
    </xf>
    <xf numFmtId="0" fontId="18" fillId="7" borderId="12" xfId="2" applyFont="1" applyFill="1" applyBorder="1" applyAlignment="1">
      <alignment horizontal="center" vertical="center" wrapText="1"/>
    </xf>
    <xf numFmtId="0" fontId="18" fillId="7" borderId="0" xfId="2" applyFont="1" applyFill="1" applyAlignment="1">
      <alignment horizontal="center" vertical="center" wrapText="1"/>
    </xf>
    <xf numFmtId="14" fontId="18" fillId="7" borderId="0" xfId="2" applyNumberFormat="1" applyFont="1" applyFill="1" applyAlignment="1">
      <alignment horizontal="left" vertical="center" wrapText="1"/>
    </xf>
    <xf numFmtId="0" fontId="19" fillId="7" borderId="0" xfId="2" applyFont="1" applyFill="1" applyAlignment="1">
      <alignment horizontal="left" vertical="top" wrapText="1"/>
    </xf>
    <xf numFmtId="0" fontId="19" fillId="7" borderId="23" xfId="2" applyFont="1" applyFill="1" applyBorder="1" applyAlignment="1">
      <alignment horizontal="left" vertical="top" wrapText="1"/>
    </xf>
    <xf numFmtId="0" fontId="22" fillId="0" borderId="25" xfId="2" applyFont="1" applyBorder="1" applyAlignment="1">
      <alignment vertical="top" wrapText="1"/>
    </xf>
    <xf numFmtId="0" fontId="22" fillId="0" borderId="26" xfId="2" applyFont="1" applyBorder="1" applyAlignment="1">
      <alignment vertical="top" wrapText="1"/>
    </xf>
    <xf numFmtId="0" fontId="22" fillId="0" borderId="27" xfId="2" applyFont="1" applyBorder="1" applyAlignment="1">
      <alignment vertical="top" wrapText="1"/>
    </xf>
    <xf numFmtId="0" fontId="22" fillId="0" borderId="21" xfId="2" applyFont="1" applyBorder="1" applyAlignment="1">
      <alignment vertical="top" wrapText="1"/>
    </xf>
    <xf numFmtId="0" fontId="22" fillId="0" borderId="19" xfId="2" applyFont="1" applyBorder="1" applyAlignment="1">
      <alignment vertical="top" wrapText="1"/>
    </xf>
    <xf numFmtId="0" fontId="22" fillId="0" borderId="22" xfId="2" applyFont="1" applyBorder="1" applyAlignment="1">
      <alignment vertical="top" wrapText="1"/>
    </xf>
    <xf numFmtId="14" fontId="27" fillId="7" borderId="0" xfId="2" applyNumberFormat="1" applyFont="1" applyFill="1" applyAlignment="1">
      <alignment horizontal="center" vertical="center" wrapText="1"/>
    </xf>
    <xf numFmtId="0" fontId="24" fillId="0" borderId="26" xfId="2" applyFont="1" applyBorder="1" applyAlignment="1">
      <alignment horizontal="left" vertical="center" wrapText="1"/>
    </xf>
    <xf numFmtId="0" fontId="25" fillId="0" borderId="29" xfId="2" applyFont="1" applyBorder="1" applyAlignment="1">
      <alignment horizontal="left" vertical="top" wrapText="1"/>
    </xf>
    <xf numFmtId="0" fontId="22" fillId="0" borderId="19" xfId="2" applyFont="1" applyBorder="1" applyAlignment="1">
      <alignment vertical="top"/>
    </xf>
    <xf numFmtId="0" fontId="11" fillId="0" borderId="19" xfId="2" applyBorder="1" applyAlignment="1">
      <alignment vertical="top"/>
    </xf>
    <xf numFmtId="0" fontId="11" fillId="0" borderId="20" xfId="2" applyBorder="1" applyAlignment="1">
      <alignment vertical="top"/>
    </xf>
    <xf numFmtId="0" fontId="11" fillId="0" borderId="25" xfId="2" applyBorder="1" applyAlignment="1">
      <alignment vertical="top"/>
    </xf>
    <xf numFmtId="0" fontId="11" fillId="0" borderId="26" xfId="2" applyBorder="1" applyAlignment="1">
      <alignment vertical="top"/>
    </xf>
    <xf numFmtId="0" fontId="28" fillId="0" borderId="26" xfId="2" applyFont="1" applyBorder="1"/>
    <xf numFmtId="0" fontId="28" fillId="0" borderId="27" xfId="2" applyFont="1" applyBorder="1"/>
    <xf numFmtId="0" fontId="11" fillId="0" borderId="26" xfId="2" applyBorder="1" applyAlignment="1">
      <alignment horizontal="left" vertical="top"/>
    </xf>
    <xf numFmtId="0" fontId="33" fillId="0" borderId="31" xfId="2" applyFont="1" applyBorder="1" applyAlignment="1">
      <alignment vertical="top"/>
    </xf>
    <xf numFmtId="0" fontId="20" fillId="0" borderId="10" xfId="2" applyFont="1" applyBorder="1" applyAlignment="1">
      <alignment vertical="top" wrapText="1"/>
    </xf>
    <xf numFmtId="0" fontId="11" fillId="0" borderId="31" xfId="2" applyBorder="1" applyAlignment="1">
      <alignment vertical="top"/>
    </xf>
    <xf numFmtId="0" fontId="33" fillId="0" borderId="31" xfId="2" applyFont="1" applyBorder="1" applyAlignment="1">
      <alignment vertical="top" wrapText="1"/>
    </xf>
    <xf numFmtId="0" fontId="33" fillId="0" borderId="32" xfId="2" applyFont="1" applyBorder="1" applyAlignment="1">
      <alignment vertical="top" wrapText="1"/>
    </xf>
    <xf numFmtId="0" fontId="34" fillId="0" borderId="30" xfId="2" applyFont="1" applyBorder="1" applyAlignment="1">
      <alignment vertical="top" wrapText="1"/>
    </xf>
    <xf numFmtId="0" fontId="34" fillId="0" borderId="31" xfId="2" applyFont="1" applyBorder="1" applyAlignment="1">
      <alignment vertical="top" wrapText="1"/>
    </xf>
    <xf numFmtId="0" fontId="20" fillId="0" borderId="31" xfId="2" applyFont="1" applyBorder="1" applyAlignment="1">
      <alignment vertical="top" wrapText="1"/>
    </xf>
    <xf numFmtId="0" fontId="20" fillId="0" borderId="34" xfId="2" applyFont="1" applyBorder="1" applyAlignment="1">
      <alignment vertical="top" wrapText="1"/>
    </xf>
    <xf numFmtId="0" fontId="11" fillId="0" borderId="34" xfId="2" applyBorder="1" applyAlignment="1">
      <alignment vertical="top"/>
    </xf>
    <xf numFmtId="0" fontId="11" fillId="0" borderId="10" xfId="2" applyBorder="1" applyAlignment="1">
      <alignment vertical="top"/>
    </xf>
    <xf numFmtId="0" fontId="11" fillId="0" borderId="30" xfId="2" applyBorder="1" applyAlignment="1">
      <alignment vertical="top"/>
    </xf>
    <xf numFmtId="0" fontId="24" fillId="0" borderId="33" xfId="2" applyFont="1" applyBorder="1" applyAlignment="1">
      <alignment vertical="top" wrapText="1"/>
    </xf>
    <xf numFmtId="0" fontId="28" fillId="0" borderId="31" xfId="2" applyFont="1" applyBorder="1" applyAlignment="1">
      <alignment horizontal="left" vertical="top"/>
    </xf>
    <xf numFmtId="0" fontId="11" fillId="0" borderId="31" xfId="2" applyBorder="1" applyAlignment="1">
      <alignment horizontal="left" vertical="top"/>
    </xf>
    <xf numFmtId="0" fontId="11" fillId="6" borderId="30" xfId="2" applyFill="1" applyBorder="1" applyAlignment="1">
      <alignment vertical="top"/>
    </xf>
    <xf numFmtId="0" fontId="11" fillId="6" borderId="31" xfId="2" applyFill="1" applyBorder="1" applyAlignment="1">
      <alignment vertical="top"/>
    </xf>
    <xf numFmtId="0" fontId="11" fillId="6" borderId="32" xfId="2" applyFill="1" applyBorder="1" applyAlignment="1">
      <alignment vertical="top"/>
    </xf>
    <xf numFmtId="0" fontId="38" fillId="0" borderId="0" xfId="2" applyFont="1" applyAlignment="1">
      <alignment horizontal="center" vertical="center"/>
    </xf>
    <xf numFmtId="0" fontId="33" fillId="0" borderId="10" xfId="2" applyFont="1" applyBorder="1" applyAlignment="1">
      <alignment vertical="top" wrapText="1"/>
    </xf>
    <xf numFmtId="0" fontId="31" fillId="0" borderId="34" xfId="2" applyFont="1" applyBorder="1" applyAlignment="1">
      <alignment horizontal="center" vertical="center" wrapText="1"/>
    </xf>
    <xf numFmtId="0" fontId="20" fillId="0" borderId="30" xfId="2" applyFont="1" applyBorder="1" applyAlignment="1">
      <alignment vertical="top" wrapText="1"/>
    </xf>
    <xf numFmtId="0" fontId="33" fillId="0" borderId="30" xfId="2" applyFont="1" applyBorder="1" applyAlignment="1">
      <alignment vertical="top" wrapText="1"/>
    </xf>
    <xf numFmtId="0" fontId="33" fillId="0" borderId="35" xfId="2" applyFont="1" applyBorder="1" applyAlignment="1">
      <alignment vertical="top" wrapText="1"/>
    </xf>
    <xf numFmtId="0" fontId="11" fillId="0" borderId="34" xfId="2" applyBorder="1" applyAlignment="1">
      <alignment horizontal="left" vertical="top"/>
    </xf>
    <xf numFmtId="0" fontId="34" fillId="0" borderId="34" xfId="2" applyFont="1" applyBorder="1" applyAlignment="1">
      <alignment vertical="top" wrapText="1"/>
    </xf>
    <xf numFmtId="0" fontId="20" fillId="0" borderId="24" xfId="2" applyFont="1" applyBorder="1" applyAlignment="1">
      <alignment vertical="top" wrapText="1"/>
    </xf>
    <xf numFmtId="0" fontId="20" fillId="0" borderId="23" xfId="2" applyFont="1" applyBorder="1" applyAlignment="1">
      <alignment vertical="top" wrapText="1"/>
    </xf>
    <xf numFmtId="0" fontId="11" fillId="0" borderId="30" xfId="2" applyBorder="1" applyAlignment="1">
      <alignment horizontal="center" vertical="top"/>
    </xf>
    <xf numFmtId="0" fontId="11" fillId="0" borderId="31" xfId="2" applyBorder="1" applyAlignment="1">
      <alignment horizontal="center" vertical="top"/>
    </xf>
    <xf numFmtId="0" fontId="24" fillId="0" borderId="12" xfId="2" applyFont="1" applyBorder="1" applyAlignment="1">
      <alignment vertical="top" wrapText="1"/>
    </xf>
    <xf numFmtId="0" fontId="11" fillId="0" borderId="0" xfId="2" applyAlignment="1">
      <alignment horizontal="left" vertical="top"/>
    </xf>
    <xf numFmtId="0" fontId="11" fillId="0" borderId="23" xfId="2" applyBorder="1" applyAlignment="1">
      <alignment horizontal="left" vertical="top"/>
    </xf>
    <xf numFmtId="0" fontId="11" fillId="0" borderId="29" xfId="2" applyBorder="1" applyAlignment="1">
      <alignment vertical="top"/>
    </xf>
    <xf numFmtId="0" fontId="24" fillId="0" borderId="28" xfId="2" applyFont="1" applyBorder="1" applyAlignment="1">
      <alignment vertical="top" wrapText="1"/>
    </xf>
    <xf numFmtId="0" fontId="28" fillId="0" borderId="26" xfId="2" applyFont="1" applyBorder="1" applyAlignment="1">
      <alignment horizontal="left" vertical="top"/>
    </xf>
    <xf numFmtId="0" fontId="11" fillId="6" borderId="25" xfId="2" applyFill="1" applyBorder="1" applyAlignment="1">
      <alignment vertical="top"/>
    </xf>
    <xf numFmtId="0" fontId="11" fillId="6" borderId="26" xfId="2" applyFill="1" applyBorder="1" applyAlignment="1">
      <alignment vertical="top"/>
    </xf>
    <xf numFmtId="0" fontId="0" fillId="0" borderId="0" xfId="0" applyAlignment="1">
      <alignment wrapText="1"/>
    </xf>
    <xf numFmtId="0" fontId="0" fillId="0" borderId="15" xfId="0" applyBorder="1"/>
    <xf numFmtId="0" fontId="1" fillId="0" borderId="11" xfId="0" applyFont="1" applyBorder="1" applyAlignment="1">
      <alignment horizontal="center" vertical="center"/>
    </xf>
    <xf numFmtId="49" fontId="62" fillId="0" borderId="0" xfId="0" applyNumberFormat="1" applyFont="1"/>
    <xf numFmtId="0" fontId="62" fillId="0" borderId="0" xfId="0" applyFont="1"/>
    <xf numFmtId="0" fontId="62" fillId="3" borderId="0" xfId="0" applyFont="1" applyFill="1"/>
    <xf numFmtId="0" fontId="56" fillId="0" borderId="0" xfId="0" applyFont="1"/>
    <xf numFmtId="0" fontId="3" fillId="0" borderId="0" xfId="0" applyFont="1"/>
    <xf numFmtId="0" fontId="57" fillId="0" borderId="0" xfId="0" applyFont="1"/>
    <xf numFmtId="0" fontId="58" fillId="0" borderId="0" xfId="0" applyFont="1" applyAlignment="1">
      <alignment horizontal="center"/>
    </xf>
    <xf numFmtId="0" fontId="0" fillId="0" borderId="0" xfId="0" applyAlignment="1">
      <alignment vertical="top"/>
    </xf>
    <xf numFmtId="2" fontId="57" fillId="0" borderId="0" xfId="0" applyNumberFormat="1" applyFont="1" applyAlignment="1">
      <alignment vertical="top" wrapText="1"/>
    </xf>
    <xf numFmtId="49" fontId="62" fillId="4" borderId="0" xfId="0" applyNumberFormat="1" applyFont="1" applyFill="1"/>
    <xf numFmtId="0" fontId="0" fillId="3" borderId="10" xfId="0" applyFill="1" applyBorder="1" applyAlignment="1">
      <alignment horizontal="center" vertical="center" wrapText="1"/>
    </xf>
    <xf numFmtId="0" fontId="10" fillId="0" borderId="0" xfId="0" applyFont="1"/>
    <xf numFmtId="0" fontId="1" fillId="3" borderId="2"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0" fillId="0" borderId="0" xfId="0" applyAlignment="1">
      <alignment horizontal="center" vertical="center" wrapText="1"/>
    </xf>
    <xf numFmtId="0" fontId="8" fillId="0" borderId="0" xfId="0" applyFont="1" applyAlignment="1">
      <alignment horizontal="center" vertical="center"/>
    </xf>
    <xf numFmtId="0" fontId="0" fillId="0" borderId="11" xfId="0" applyBorder="1" applyAlignment="1">
      <alignment horizontal="center" vertical="center"/>
    </xf>
    <xf numFmtId="0" fontId="0" fillId="0" borderId="37" xfId="0" applyBorder="1" applyAlignment="1">
      <alignment horizontal="center" vertical="center" wrapText="1"/>
    </xf>
    <xf numFmtId="0" fontId="0" fillId="0" borderId="37" xfId="0" applyBorder="1" applyAlignment="1">
      <alignment horizontal="center" vertical="center"/>
    </xf>
    <xf numFmtId="0" fontId="8" fillId="0" borderId="37" xfId="0" applyFont="1" applyBorder="1" applyAlignment="1">
      <alignment horizontal="center" vertical="center"/>
    </xf>
    <xf numFmtId="0" fontId="9" fillId="0" borderId="0" xfId="0" applyFont="1" applyAlignment="1">
      <alignment horizontal="center"/>
    </xf>
    <xf numFmtId="0" fontId="6" fillId="0" borderId="0" xfId="0" applyFont="1" applyAlignment="1">
      <alignment horizontal="center" vertical="center" wrapText="1"/>
    </xf>
    <xf numFmtId="0" fontId="7" fillId="0" borderId="0" xfId="0" applyFont="1"/>
    <xf numFmtId="0" fontId="9" fillId="0" borderId="0" xfId="0" applyFont="1"/>
    <xf numFmtId="0" fontId="0" fillId="0" borderId="38" xfId="0" applyBorder="1" applyAlignment="1">
      <alignment horizontal="center" vertical="center" wrapText="1"/>
    </xf>
    <xf numFmtId="0" fontId="0" fillId="0" borderId="38" xfId="0" applyBorder="1" applyAlignment="1">
      <alignment horizontal="center" vertical="center"/>
    </xf>
    <xf numFmtId="0" fontId="8" fillId="0" borderId="38" xfId="0" applyFont="1" applyBorder="1" applyAlignment="1">
      <alignment horizontal="center" vertical="center"/>
    </xf>
    <xf numFmtId="0" fontId="6" fillId="0" borderId="19" xfId="0" applyFont="1" applyBorder="1" applyAlignment="1">
      <alignment horizontal="center"/>
    </xf>
    <xf numFmtId="0" fontId="6" fillId="0" borderId="19" xfId="0" applyFont="1" applyBorder="1" applyAlignment="1">
      <alignment horizontal="center" vertical="center"/>
    </xf>
    <xf numFmtId="164" fontId="6" fillId="0" borderId="19" xfId="0" applyNumberFormat="1" applyFont="1"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vertical="center"/>
    </xf>
    <xf numFmtId="0" fontId="57" fillId="0" borderId="0" xfId="0" applyFont="1" applyAlignment="1">
      <alignment vertical="center" wrapText="1"/>
    </xf>
    <xf numFmtId="0" fontId="0" fillId="5" borderId="6" xfId="0" applyFill="1" applyBorder="1" applyAlignment="1">
      <alignment vertical="center" wrapText="1"/>
    </xf>
    <xf numFmtId="0" fontId="1" fillId="0" borderId="0" xfId="0" applyFont="1" applyAlignment="1">
      <alignment horizontal="left" vertical="top"/>
    </xf>
    <xf numFmtId="0" fontId="1" fillId="3" borderId="0" xfId="0" applyFont="1" applyFill="1" applyAlignment="1">
      <alignment horizontal="left" vertical="top"/>
    </xf>
    <xf numFmtId="0" fontId="0" fillId="0" borderId="0" xfId="0" quotePrefix="1"/>
    <xf numFmtId="16" fontId="0" fillId="0" borderId="0" xfId="0" applyNumberFormat="1"/>
    <xf numFmtId="0" fontId="0" fillId="0" borderId="0" xfId="0" quotePrefix="1" applyAlignment="1">
      <alignment wrapText="1"/>
    </xf>
    <xf numFmtId="0" fontId="0" fillId="3" borderId="11" xfId="0" applyFill="1" applyBorder="1" applyAlignment="1">
      <alignment horizontal="center" vertical="center"/>
    </xf>
    <xf numFmtId="0" fontId="0" fillId="3" borderId="37" xfId="0" applyFill="1" applyBorder="1" applyAlignment="1">
      <alignment horizontal="center" vertical="center" wrapText="1"/>
    </xf>
    <xf numFmtId="0" fontId="0" fillId="6" borderId="1" xfId="0" applyFill="1" applyBorder="1" applyAlignment="1">
      <alignment vertical="center" wrapText="1"/>
    </xf>
    <xf numFmtId="0" fontId="0" fillId="6" borderId="6" xfId="0" applyFill="1" applyBorder="1" applyAlignment="1">
      <alignment vertical="center" wrapText="1"/>
    </xf>
    <xf numFmtId="0" fontId="0" fillId="6" borderId="1" xfId="0" applyFill="1" applyBorder="1" applyAlignment="1">
      <alignment vertical="center"/>
    </xf>
    <xf numFmtId="0" fontId="0" fillId="6" borderId="6" xfId="0" applyFill="1" applyBorder="1" applyAlignment="1">
      <alignment vertical="center"/>
    </xf>
    <xf numFmtId="0" fontId="0" fillId="5" borderId="1" xfId="0" applyFill="1" applyBorder="1" applyAlignment="1">
      <alignment vertical="center" wrapText="1"/>
    </xf>
    <xf numFmtId="0" fontId="0" fillId="0" borderId="7" xfId="0" applyBorder="1"/>
    <xf numFmtId="0" fontId="0" fillId="0" borderId="8" xfId="0" applyBorder="1"/>
    <xf numFmtId="0" fontId="0" fillId="0" borderId="9" xfId="0" applyBorder="1"/>
    <xf numFmtId="0" fontId="0" fillId="0" borderId="13" xfId="0" applyBorder="1"/>
    <xf numFmtId="0" fontId="0" fillId="0" borderId="12" xfId="0" applyBorder="1"/>
    <xf numFmtId="0" fontId="0" fillId="0" borderId="16" xfId="0" applyBorder="1"/>
    <xf numFmtId="0" fontId="0" fillId="0" borderId="14" xfId="0" applyBorder="1"/>
    <xf numFmtId="0" fontId="0" fillId="0" borderId="2" xfId="0" applyBorder="1"/>
    <xf numFmtId="0" fontId="6" fillId="6" borderId="1" xfId="0" applyFont="1" applyFill="1" applyBorder="1" applyAlignment="1">
      <alignment vertical="center" wrapText="1"/>
    </xf>
    <xf numFmtId="0" fontId="6" fillId="6" borderId="4" xfId="0" applyFont="1" applyFill="1" applyBorder="1" applyAlignment="1">
      <alignment horizontal="center" vertical="center"/>
    </xf>
    <xf numFmtId="0" fontId="6" fillId="6" borderId="1" xfId="0" applyFont="1" applyFill="1" applyBorder="1" applyAlignment="1">
      <alignment horizontal="left" vertical="center"/>
    </xf>
    <xf numFmtId="0" fontId="6" fillId="6" borderId="7" xfId="0" applyFont="1" applyFill="1" applyBorder="1" applyAlignment="1">
      <alignment horizontal="center" vertical="center"/>
    </xf>
    <xf numFmtId="0" fontId="6" fillId="6" borderId="8" xfId="0" applyFont="1" applyFill="1" applyBorder="1" applyAlignment="1">
      <alignment horizontal="center" vertical="center"/>
    </xf>
    <xf numFmtId="0" fontId="6" fillId="6" borderId="9" xfId="0" applyFont="1" applyFill="1" applyBorder="1" applyAlignment="1">
      <alignment horizontal="center" vertical="center"/>
    </xf>
    <xf numFmtId="0" fontId="6" fillId="6" borderId="1" xfId="0" applyFont="1" applyFill="1" applyBorder="1" applyAlignment="1">
      <alignment horizontal="center" vertical="center"/>
    </xf>
    <xf numFmtId="0" fontId="6" fillId="6" borderId="11" xfId="0" applyFont="1" applyFill="1" applyBorder="1" applyAlignment="1">
      <alignment vertical="center" wrapText="1"/>
    </xf>
    <xf numFmtId="0" fontId="6" fillId="6" borderId="6" xfId="0" applyFont="1" applyFill="1" applyBorder="1" applyAlignment="1">
      <alignment vertical="center" wrapText="1"/>
    </xf>
    <xf numFmtId="0" fontId="0" fillId="3" borderId="0" xfId="0" applyFill="1" applyAlignment="1">
      <alignment horizontal="center" vertical="center" wrapText="1"/>
    </xf>
    <xf numFmtId="0" fontId="0" fillId="3" borderId="38" xfId="0" applyFill="1" applyBorder="1" applyAlignment="1">
      <alignment horizontal="center" vertical="center" wrapText="1"/>
    </xf>
    <xf numFmtId="0" fontId="6" fillId="0" borderId="1" xfId="0" applyFont="1" applyBorder="1" applyAlignment="1">
      <alignment horizontal="center" vertical="center"/>
    </xf>
    <xf numFmtId="0" fontId="6" fillId="0" borderId="10" xfId="0" applyFont="1" applyBorder="1" applyAlignment="1">
      <alignment horizontal="center" vertical="center" wrapText="1"/>
    </xf>
    <xf numFmtId="0" fontId="6" fillId="3" borderId="10" xfId="0" applyFont="1" applyFill="1" applyBorder="1" applyAlignment="1">
      <alignment horizontal="center" vertical="center" wrapText="1"/>
    </xf>
    <xf numFmtId="0" fontId="6" fillId="0" borderId="10" xfId="0" applyFont="1" applyBorder="1" applyAlignment="1">
      <alignment horizontal="center" vertical="center"/>
    </xf>
    <xf numFmtId="0" fontId="64" fillId="0" borderId="10" xfId="0" applyFont="1" applyBorder="1" applyAlignment="1">
      <alignment horizontal="center" vertical="center"/>
    </xf>
    <xf numFmtId="14" fontId="2" fillId="0" borderId="12" xfId="0" applyNumberFormat="1" applyFont="1" applyBorder="1"/>
    <xf numFmtId="14" fontId="2" fillId="0" borderId="0" xfId="0" applyNumberFormat="1" applyFont="1"/>
    <xf numFmtId="0" fontId="2" fillId="0" borderId="0" xfId="0" applyFont="1"/>
    <xf numFmtId="0" fontId="2" fillId="0" borderId="13" xfId="0" applyFont="1" applyBorder="1"/>
    <xf numFmtId="0" fontId="0" fillId="0" borderId="19" xfId="0" applyBorder="1" applyAlignment="1">
      <alignment horizontal="center"/>
    </xf>
    <xf numFmtId="0" fontId="0" fillId="5" borderId="1" xfId="0" applyFill="1" applyBorder="1" applyAlignment="1">
      <alignment vertical="center"/>
    </xf>
    <xf numFmtId="0" fontId="0" fillId="5" borderId="6" xfId="0" applyFill="1" applyBorder="1" applyAlignment="1">
      <alignment vertical="center"/>
    </xf>
    <xf numFmtId="0" fontId="6" fillId="5" borderId="1" xfId="0" applyFont="1" applyFill="1" applyBorder="1" applyAlignment="1">
      <alignment horizontal="center" vertical="center" wrapText="1"/>
    </xf>
    <xf numFmtId="0" fontId="6" fillId="5" borderId="4" xfId="0" applyFont="1" applyFill="1" applyBorder="1" applyAlignment="1">
      <alignment horizontal="center" vertical="center"/>
    </xf>
    <xf numFmtId="0" fontId="6" fillId="5" borderId="1" xfId="0" applyFont="1" applyFill="1" applyBorder="1" applyAlignment="1">
      <alignment horizontal="left" vertical="center"/>
    </xf>
    <xf numFmtId="0" fontId="6" fillId="5" borderId="7" xfId="0" applyFont="1" applyFill="1" applyBorder="1" applyAlignment="1">
      <alignment horizontal="center" vertical="center"/>
    </xf>
    <xf numFmtId="0" fontId="6" fillId="5" borderId="8" xfId="0" applyFont="1" applyFill="1" applyBorder="1" applyAlignment="1">
      <alignment horizontal="center" vertical="center"/>
    </xf>
    <xf numFmtId="0" fontId="6" fillId="5" borderId="9" xfId="0" applyFont="1" applyFill="1" applyBorder="1" applyAlignment="1">
      <alignment horizontal="center" vertical="center"/>
    </xf>
    <xf numFmtId="0" fontId="6" fillId="5" borderId="1" xfId="0" applyFont="1" applyFill="1" applyBorder="1" applyAlignment="1">
      <alignment horizontal="center" vertical="center"/>
    </xf>
    <xf numFmtId="0" fontId="55" fillId="0" borderId="0" xfId="0" applyFont="1" applyAlignment="1">
      <alignment vertical="center" textRotation="90"/>
    </xf>
    <xf numFmtId="0" fontId="58" fillId="0" borderId="0" xfId="0" applyFont="1" applyAlignment="1">
      <alignment horizontal="center" vertical="top"/>
    </xf>
    <xf numFmtId="2" fontId="10" fillId="0" borderId="0" xfId="0" applyNumberFormat="1" applyFont="1" applyAlignment="1">
      <alignment horizontal="center" vertical="center" wrapText="1"/>
    </xf>
    <xf numFmtId="0" fontId="1" fillId="0" borderId="0" xfId="0" applyFont="1" applyAlignment="1">
      <alignment horizontal="center" vertical="center"/>
    </xf>
    <xf numFmtId="2" fontId="57" fillId="0" borderId="0" xfId="0" applyNumberFormat="1" applyFont="1" applyAlignment="1">
      <alignment horizontal="center" vertical="top" wrapText="1"/>
    </xf>
    <xf numFmtId="0" fontId="0" fillId="0" borderId="15" xfId="0" applyBorder="1" applyAlignment="1">
      <alignment horizontal="center"/>
    </xf>
    <xf numFmtId="0" fontId="63" fillId="0" borderId="0" xfId="0" applyFont="1" applyAlignment="1">
      <alignment horizontal="left" vertical="center" wrapText="1"/>
    </xf>
    <xf numFmtId="0" fontId="0" fillId="0" borderId="0" xfId="0" applyAlignment="1">
      <alignment horizontal="center"/>
    </xf>
    <xf numFmtId="14" fontId="0" fillId="0" borderId="0" xfId="0" applyNumberFormat="1" applyAlignment="1">
      <alignment horizontal="center"/>
    </xf>
    <xf numFmtId="0" fontId="61" fillId="0" borderId="0" xfId="0" applyFont="1" applyAlignment="1">
      <alignment horizontal="center"/>
    </xf>
    <xf numFmtId="14" fontId="21" fillId="7" borderId="8" xfId="2" applyNumberFormat="1" applyFont="1" applyFill="1" applyBorder="1" applyAlignment="1">
      <alignment horizontal="center" vertical="center" wrapText="1"/>
    </xf>
    <xf numFmtId="0" fontId="22" fillId="0" borderId="0" xfId="2" applyFont="1" applyAlignment="1">
      <alignment horizontal="left" vertical="top" wrapText="1"/>
    </xf>
    <xf numFmtId="0" fontId="22" fillId="0" borderId="19" xfId="2" applyFont="1" applyBorder="1" applyAlignment="1">
      <alignment horizontal="left" vertical="top" wrapText="1"/>
    </xf>
    <xf numFmtId="0" fontId="22" fillId="0" borderId="22" xfId="2" applyFont="1" applyBorder="1" applyAlignment="1">
      <alignment horizontal="left" vertical="top" wrapText="1"/>
    </xf>
    <xf numFmtId="0" fontId="12" fillId="0" borderId="0" xfId="2" applyFont="1" applyAlignment="1">
      <alignment horizontal="center" vertical="center" wrapText="1"/>
    </xf>
    <xf numFmtId="0" fontId="18" fillId="0" borderId="7" xfId="2" applyFont="1" applyBorder="1" applyAlignment="1">
      <alignment horizontal="center" vertical="center" wrapText="1"/>
    </xf>
    <xf numFmtId="0" fontId="18" fillId="0" borderId="8" xfId="2" applyFont="1" applyBorder="1" applyAlignment="1">
      <alignment horizontal="center" vertical="center" wrapText="1"/>
    </xf>
    <xf numFmtId="14" fontId="18" fillId="0" borderId="17" xfId="2" applyNumberFormat="1" applyFont="1" applyBorder="1" applyAlignment="1">
      <alignment horizontal="left" vertical="center" wrapText="1"/>
    </xf>
    <xf numFmtId="0" fontId="19" fillId="0" borderId="17" xfId="2" applyFont="1" applyBorder="1" applyAlignment="1">
      <alignment horizontal="center" vertical="center" wrapText="1"/>
    </xf>
    <xf numFmtId="14" fontId="21" fillId="7" borderId="19" xfId="2" applyNumberFormat="1" applyFont="1" applyFill="1" applyBorder="1" applyAlignment="1">
      <alignment horizontal="center" vertical="center" wrapText="1"/>
    </xf>
    <xf numFmtId="0" fontId="22" fillId="0" borderId="21" xfId="2" applyFont="1" applyBorder="1" applyAlignment="1">
      <alignment horizontal="center" vertical="top" wrapText="1"/>
    </xf>
    <xf numFmtId="0" fontId="22" fillId="0" borderId="19" xfId="2" applyFont="1" applyBorder="1" applyAlignment="1">
      <alignment horizontal="center" vertical="top" wrapText="1"/>
    </xf>
    <xf numFmtId="0" fontId="23" fillId="0" borderId="19" xfId="2" applyFont="1" applyBorder="1" applyAlignment="1">
      <alignment horizontal="center" vertical="top" wrapText="1"/>
    </xf>
    <xf numFmtId="0" fontId="23" fillId="0" borderId="22" xfId="2" applyFont="1" applyBorder="1" applyAlignment="1">
      <alignment horizontal="center" vertical="top" wrapText="1"/>
    </xf>
    <xf numFmtId="0" fontId="24" fillId="0" borderId="12" xfId="2" applyFont="1" applyBorder="1" applyAlignment="1">
      <alignment horizontal="left" vertical="center" wrapText="1"/>
    </xf>
    <xf numFmtId="0" fontId="24" fillId="0" borderId="0" xfId="2" applyFont="1" applyAlignment="1">
      <alignment horizontal="left" vertical="center" wrapText="1"/>
    </xf>
    <xf numFmtId="0" fontId="24" fillId="0" borderId="23" xfId="2" applyFont="1" applyBorder="1" applyAlignment="1">
      <alignment horizontal="left" vertical="center" wrapText="1"/>
    </xf>
    <xf numFmtId="0" fontId="22" fillId="0" borderId="24" xfId="2" applyFont="1" applyBorder="1" applyAlignment="1">
      <alignment horizontal="center" wrapText="1"/>
    </xf>
    <xf numFmtId="0" fontId="22" fillId="0" borderId="0" xfId="2" applyFont="1" applyAlignment="1">
      <alignment horizontal="center" wrapText="1"/>
    </xf>
    <xf numFmtId="0" fontId="22" fillId="0" borderId="13" xfId="2" applyFont="1" applyBorder="1" applyAlignment="1">
      <alignment horizontal="center" wrapText="1"/>
    </xf>
    <xf numFmtId="0" fontId="22" fillId="0" borderId="25" xfId="2" applyFont="1" applyBorder="1" applyAlignment="1">
      <alignment horizontal="center" wrapText="1"/>
    </xf>
    <xf numFmtId="0" fontId="22" fillId="0" borderId="26" xfId="2" applyFont="1" applyBorder="1" applyAlignment="1">
      <alignment horizontal="center" wrapText="1"/>
    </xf>
    <xf numFmtId="0" fontId="22" fillId="0" borderId="27" xfId="2" applyFont="1" applyBorder="1" applyAlignment="1">
      <alignment horizontal="center" wrapText="1"/>
    </xf>
    <xf numFmtId="0" fontId="24" fillId="0" borderId="28" xfId="2" applyFont="1" applyBorder="1" applyAlignment="1">
      <alignment horizontal="left" vertical="center" wrapText="1"/>
    </xf>
    <xf numFmtId="0" fontId="24" fillId="0" borderId="26" xfId="2" applyFont="1" applyBorder="1" applyAlignment="1">
      <alignment horizontal="left" vertical="center" wrapText="1"/>
    </xf>
    <xf numFmtId="0" fontId="24" fillId="0" borderId="12" xfId="2" applyFont="1" applyBorder="1" applyAlignment="1">
      <alignment horizontal="left" vertical="top" wrapText="1"/>
    </xf>
    <xf numFmtId="0" fontId="24" fillId="0" borderId="0" xfId="2" applyFont="1" applyAlignment="1">
      <alignment horizontal="left" vertical="top" wrapText="1"/>
    </xf>
    <xf numFmtId="0" fontId="22" fillId="0" borderId="26" xfId="2" applyFont="1" applyBorder="1" applyAlignment="1">
      <alignment horizontal="left" vertical="top" wrapText="1"/>
    </xf>
    <xf numFmtId="14" fontId="21" fillId="7" borderId="0" xfId="2" applyNumberFormat="1" applyFont="1" applyFill="1" applyAlignment="1">
      <alignment horizontal="center" vertical="center" wrapText="1"/>
    </xf>
    <xf numFmtId="0" fontId="30" fillId="0" borderId="33" xfId="2" applyFont="1" applyBorder="1" applyAlignment="1">
      <alignment horizontal="center" vertical="top" wrapText="1"/>
    </xf>
    <xf numFmtId="0" fontId="30" fillId="0" borderId="31" xfId="2" applyFont="1" applyBorder="1" applyAlignment="1">
      <alignment horizontal="center" vertical="top" wrapText="1"/>
    </xf>
    <xf numFmtId="0" fontId="30" fillId="0" borderId="34" xfId="2" applyFont="1" applyBorder="1" applyAlignment="1">
      <alignment horizontal="center" vertical="top" wrapText="1"/>
    </xf>
    <xf numFmtId="0" fontId="31" fillId="0" borderId="30" xfId="2" applyFont="1" applyBorder="1" applyAlignment="1">
      <alignment horizontal="center" vertical="top" wrapText="1"/>
    </xf>
    <xf numFmtId="0" fontId="31" fillId="0" borderId="34" xfId="2" applyFont="1" applyBorder="1" applyAlignment="1">
      <alignment horizontal="center" vertical="top" wrapText="1"/>
    </xf>
    <xf numFmtId="0" fontId="31" fillId="0" borderId="31" xfId="2" applyFont="1" applyBorder="1" applyAlignment="1">
      <alignment horizontal="center" vertical="top" wrapText="1"/>
    </xf>
    <xf numFmtId="0" fontId="20" fillId="0" borderId="30" xfId="2" applyFont="1" applyBorder="1" applyAlignment="1">
      <alignment horizontal="center" vertical="top" wrapText="1"/>
    </xf>
    <xf numFmtId="0" fontId="20" fillId="0" borderId="31" xfId="2" applyFont="1" applyBorder="1" applyAlignment="1">
      <alignment horizontal="center" vertical="top" wrapText="1"/>
    </xf>
    <xf numFmtId="0" fontId="20" fillId="0" borderId="34" xfId="2" applyFont="1" applyBorder="1" applyAlignment="1">
      <alignment horizontal="center" vertical="top" wrapText="1"/>
    </xf>
    <xf numFmtId="0" fontId="33" fillId="0" borderId="31" xfId="2" applyFont="1" applyBorder="1" applyAlignment="1">
      <alignment horizontal="center" vertical="top"/>
    </xf>
    <xf numFmtId="0" fontId="33" fillId="0" borderId="32" xfId="2" applyFont="1" applyBorder="1" applyAlignment="1">
      <alignment horizontal="center" vertical="top"/>
    </xf>
    <xf numFmtId="0" fontId="24" fillId="0" borderId="18" xfId="2" applyFont="1" applyBorder="1" applyAlignment="1">
      <alignment horizontal="left" vertical="center" wrapText="1"/>
    </xf>
    <xf numFmtId="0" fontId="24" fillId="0" borderId="19" xfId="2" applyFont="1" applyBorder="1" applyAlignment="1">
      <alignment horizontal="left" vertical="center" wrapText="1"/>
    </xf>
    <xf numFmtId="0" fontId="11" fillId="0" borderId="28" xfId="2" applyBorder="1" applyAlignment="1">
      <alignment horizontal="left" vertical="center"/>
    </xf>
    <xf numFmtId="0" fontId="11" fillId="0" borderId="26" xfId="2" applyBorder="1" applyAlignment="1">
      <alignment horizontal="left" vertical="center"/>
    </xf>
    <xf numFmtId="0" fontId="11" fillId="0" borderId="26" xfId="2" applyBorder="1" applyAlignment="1">
      <alignment horizontal="left" vertical="top"/>
    </xf>
    <xf numFmtId="0" fontId="11" fillId="0" borderId="29" xfId="2" applyBorder="1" applyAlignment="1">
      <alignment horizontal="left" vertical="top"/>
    </xf>
    <xf numFmtId="0" fontId="29" fillId="0" borderId="30" xfId="2" applyFont="1" applyBorder="1" applyAlignment="1">
      <alignment horizontal="center" vertical="center" wrapText="1"/>
    </xf>
    <xf numFmtId="0" fontId="29" fillId="0" borderId="31" xfId="2" applyFont="1" applyBorder="1" applyAlignment="1">
      <alignment horizontal="center" vertical="center" wrapText="1"/>
    </xf>
    <xf numFmtId="0" fontId="29" fillId="0" borderId="32" xfId="2" applyFont="1" applyBorder="1" applyAlignment="1">
      <alignment horizontal="center" vertical="center" wrapText="1"/>
    </xf>
    <xf numFmtId="14" fontId="21" fillId="7" borderId="22" xfId="2" applyNumberFormat="1" applyFont="1" applyFill="1" applyBorder="1" applyAlignment="1">
      <alignment horizontal="center" vertical="center" wrapText="1"/>
    </xf>
    <xf numFmtId="0" fontId="24" fillId="0" borderId="33" xfId="2" applyFont="1" applyBorder="1" applyAlignment="1">
      <alignment horizontal="left" vertical="top" wrapText="1"/>
    </xf>
    <xf numFmtId="0" fontId="24" fillId="0" borderId="31" xfId="2" applyFont="1" applyBorder="1" applyAlignment="1">
      <alignment horizontal="left" vertical="top" wrapText="1"/>
    </xf>
    <xf numFmtId="0" fontId="24" fillId="0" borderId="34" xfId="2" applyFont="1" applyBorder="1" applyAlignment="1">
      <alignment horizontal="left" vertical="top" wrapText="1"/>
    </xf>
    <xf numFmtId="0" fontId="34" fillId="0" borderId="30" xfId="2" applyFont="1" applyBorder="1" applyAlignment="1">
      <alignment horizontal="center" vertical="top" wrapText="1"/>
    </xf>
    <xf numFmtId="0" fontId="34" fillId="0" borderId="34" xfId="2" applyFont="1" applyBorder="1" applyAlignment="1">
      <alignment horizontal="center" vertical="top" wrapText="1"/>
    </xf>
    <xf numFmtId="0" fontId="28" fillId="0" borderId="30" xfId="2" applyFont="1" applyBorder="1" applyAlignment="1">
      <alignment horizontal="center" vertical="top"/>
    </xf>
    <xf numFmtId="0" fontId="28" fillId="0" borderId="31" xfId="2" applyFont="1" applyBorder="1" applyAlignment="1">
      <alignment horizontal="center" vertical="top"/>
    </xf>
    <xf numFmtId="0" fontId="28" fillId="0" borderId="34" xfId="2" applyFont="1" applyBorder="1" applyAlignment="1">
      <alignment horizontal="center" vertical="top"/>
    </xf>
    <xf numFmtId="0" fontId="24" fillId="0" borderId="33" xfId="2" applyFont="1" applyBorder="1" applyAlignment="1">
      <alignment horizontal="center" vertical="center" wrapText="1"/>
    </xf>
    <xf numFmtId="0" fontId="24" fillId="0" borderId="31" xfId="2" applyFont="1" applyBorder="1" applyAlignment="1">
      <alignment horizontal="center" vertical="center" wrapText="1"/>
    </xf>
    <xf numFmtId="0" fontId="24" fillId="0" borderId="34" xfId="2" applyFont="1" applyBorder="1" applyAlignment="1">
      <alignment horizontal="center" vertical="center" wrapText="1"/>
    </xf>
    <xf numFmtId="0" fontId="11" fillId="0" borderId="30" xfId="2" applyBorder="1" applyAlignment="1">
      <alignment horizontal="center" vertical="center"/>
    </xf>
    <xf numFmtId="0" fontId="11" fillId="0" borderId="31" xfId="2" applyBorder="1" applyAlignment="1">
      <alignment horizontal="center" vertical="center"/>
    </xf>
    <xf numFmtId="0" fontId="11" fillId="0" borderId="34" xfId="2" applyBorder="1" applyAlignment="1">
      <alignment horizontal="center" vertical="center"/>
    </xf>
    <xf numFmtId="0" fontId="31" fillId="0" borderId="30" xfId="2" applyFont="1" applyBorder="1" applyAlignment="1">
      <alignment horizontal="center" vertical="center" wrapText="1"/>
    </xf>
    <xf numFmtId="0" fontId="31" fillId="0" borderId="34" xfId="2" applyFont="1" applyBorder="1" applyAlignment="1">
      <alignment horizontal="center" vertical="center" wrapText="1"/>
    </xf>
    <xf numFmtId="0" fontId="11" fillId="0" borderId="30" xfId="2" applyBorder="1" applyAlignment="1">
      <alignment horizontal="left" vertical="center"/>
    </xf>
    <xf numFmtId="0" fontId="11" fillId="0" borderId="31" xfId="2" applyBorder="1" applyAlignment="1">
      <alignment horizontal="left" vertical="center"/>
    </xf>
    <xf numFmtId="0" fontId="33" fillId="0" borderId="21" xfId="2" applyFont="1" applyBorder="1" applyAlignment="1">
      <alignment horizontal="center" vertical="center" wrapText="1"/>
    </xf>
    <xf numFmtId="0" fontId="33" fillId="0" borderId="19" xfId="2" applyFont="1" applyBorder="1" applyAlignment="1">
      <alignment horizontal="center" vertical="center"/>
    </xf>
    <xf numFmtId="0" fontId="33" fillId="0" borderId="25" xfId="2" applyFont="1" applyBorder="1" applyAlignment="1">
      <alignment horizontal="center" vertical="center"/>
    </xf>
    <xf numFmtId="0" fontId="33" fillId="0" borderId="26" xfId="2" applyFont="1" applyBorder="1" applyAlignment="1">
      <alignment horizontal="center" vertical="center"/>
    </xf>
    <xf numFmtId="0" fontId="33" fillId="0" borderId="30" xfId="2" applyFont="1" applyBorder="1" applyAlignment="1">
      <alignment horizontal="center" vertical="top"/>
    </xf>
    <xf numFmtId="0" fontId="37" fillId="0" borderId="33" xfId="2" applyFont="1" applyBorder="1" applyAlignment="1">
      <alignment horizontal="center" vertical="top" wrapText="1"/>
    </xf>
    <xf numFmtId="0" fontId="37" fillId="0" borderId="31" xfId="2" applyFont="1" applyBorder="1" applyAlignment="1">
      <alignment horizontal="center" vertical="top" wrapText="1"/>
    </xf>
    <xf numFmtId="0" fontId="37" fillId="0" borderId="34" xfId="2" applyFont="1" applyBorder="1" applyAlignment="1">
      <alignment horizontal="center" vertical="top" wrapText="1"/>
    </xf>
    <xf numFmtId="0" fontId="37" fillId="0" borderId="30" xfId="2" applyFont="1" applyBorder="1" applyAlignment="1">
      <alignment horizontal="center" vertical="top" wrapText="1"/>
    </xf>
    <xf numFmtId="0" fontId="38" fillId="0" borderId="30" xfId="2" applyFont="1" applyBorder="1" applyAlignment="1">
      <alignment horizontal="center" vertical="top" wrapText="1"/>
    </xf>
    <xf numFmtId="0" fontId="38" fillId="0" borderId="34" xfId="2" applyFont="1" applyBorder="1" applyAlignment="1">
      <alignment horizontal="center" vertical="top" wrapText="1"/>
    </xf>
    <xf numFmtId="0" fontId="30" fillId="0" borderId="18" xfId="2" applyFont="1" applyBorder="1" applyAlignment="1">
      <alignment horizontal="center" vertical="top" wrapText="1"/>
    </xf>
    <xf numFmtId="0" fontId="30" fillId="0" borderId="19" xfId="2" applyFont="1" applyBorder="1" applyAlignment="1">
      <alignment horizontal="center" vertical="top" wrapText="1"/>
    </xf>
    <xf numFmtId="0" fontId="30" fillId="0" borderId="30" xfId="2" applyFont="1" applyBorder="1" applyAlignment="1">
      <alignment horizontal="center" vertical="top" wrapText="1"/>
    </xf>
    <xf numFmtId="0" fontId="31" fillId="0" borderId="21" xfId="2" applyFont="1" applyBorder="1" applyAlignment="1">
      <alignment horizontal="center" vertical="center" wrapText="1"/>
    </xf>
    <xf numFmtId="0" fontId="31" fillId="0" borderId="20" xfId="2" applyFont="1" applyBorder="1" applyAlignment="1">
      <alignment horizontal="center" vertical="center" wrapText="1"/>
    </xf>
    <xf numFmtId="0" fontId="31" fillId="0" borderId="25" xfId="2" applyFont="1" applyBorder="1" applyAlignment="1">
      <alignment horizontal="center" vertical="center" wrapText="1"/>
    </xf>
    <xf numFmtId="0" fontId="31" fillId="0" borderId="29" xfId="2" applyFont="1" applyBorder="1" applyAlignment="1">
      <alignment horizontal="center" vertical="center" wrapText="1"/>
    </xf>
    <xf numFmtId="0" fontId="31" fillId="0" borderId="19" xfId="2" applyFont="1" applyBorder="1" applyAlignment="1">
      <alignment horizontal="center" vertical="center" wrapText="1"/>
    </xf>
    <xf numFmtId="0" fontId="31" fillId="0" borderId="26" xfId="2" applyFont="1" applyBorder="1" applyAlignment="1">
      <alignment horizontal="center" vertical="center" wrapText="1"/>
    </xf>
    <xf numFmtId="0" fontId="20" fillId="0" borderId="21" xfId="2" applyFont="1" applyBorder="1" applyAlignment="1">
      <alignment horizontal="center" vertical="center" wrapText="1"/>
    </xf>
    <xf numFmtId="0" fontId="20" fillId="0" borderId="19" xfId="2" applyFont="1" applyBorder="1" applyAlignment="1">
      <alignment horizontal="center" vertical="center" wrapText="1"/>
    </xf>
    <xf numFmtId="0" fontId="20" fillId="0" borderId="25" xfId="2" applyFont="1" applyBorder="1" applyAlignment="1">
      <alignment horizontal="center" vertical="center" wrapText="1"/>
    </xf>
    <xf numFmtId="0" fontId="20" fillId="0" borderId="26" xfId="2" applyFont="1" applyBorder="1" applyAlignment="1">
      <alignment horizontal="center" vertical="center" wrapText="1"/>
    </xf>
    <xf numFmtId="0" fontId="11" fillId="0" borderId="30" xfId="2" applyBorder="1" applyAlignment="1">
      <alignment horizontal="center" vertical="top"/>
    </xf>
    <xf numFmtId="0" fontId="11" fillId="0" borderId="31" xfId="2" applyBorder="1" applyAlignment="1">
      <alignment horizontal="center" vertical="top"/>
    </xf>
    <xf numFmtId="0" fontId="39" fillId="5" borderId="30" xfId="2" applyFont="1" applyFill="1" applyBorder="1" applyAlignment="1">
      <alignment horizontal="center" vertical="top"/>
    </xf>
    <xf numFmtId="0" fontId="39" fillId="5" borderId="31" xfId="2" applyFont="1" applyFill="1" applyBorder="1" applyAlignment="1">
      <alignment horizontal="center" vertical="top"/>
    </xf>
    <xf numFmtId="0" fontId="39" fillId="5" borderId="34" xfId="2" applyFont="1" applyFill="1" applyBorder="1" applyAlignment="1">
      <alignment horizontal="center" vertical="top"/>
    </xf>
    <xf numFmtId="0" fontId="36" fillId="0" borderId="18" xfId="2" applyFont="1" applyBorder="1" applyAlignment="1">
      <alignment horizontal="left" vertical="top" wrapText="1"/>
    </xf>
    <xf numFmtId="0" fontId="41" fillId="0" borderId="19" xfId="2" applyFont="1" applyBorder="1" applyAlignment="1">
      <alignment horizontal="left" vertical="top" wrapText="1"/>
    </xf>
    <xf numFmtId="0" fontId="41" fillId="0" borderId="20" xfId="2" applyFont="1" applyBorder="1" applyAlignment="1">
      <alignment horizontal="left" vertical="top" wrapText="1"/>
    </xf>
    <xf numFmtId="0" fontId="41" fillId="0" borderId="12" xfId="2" applyFont="1" applyBorder="1" applyAlignment="1">
      <alignment horizontal="left" vertical="top" wrapText="1"/>
    </xf>
    <xf numFmtId="0" fontId="41" fillId="0" borderId="0" xfId="2" applyFont="1" applyAlignment="1">
      <alignment horizontal="left" vertical="top" wrapText="1"/>
    </xf>
    <xf numFmtId="0" fontId="41" fillId="0" borderId="23" xfId="2" applyFont="1" applyBorder="1" applyAlignment="1">
      <alignment horizontal="left" vertical="top" wrapText="1"/>
    </xf>
    <xf numFmtId="0" fontId="41" fillId="0" borderId="28" xfId="2" applyFont="1" applyBorder="1" applyAlignment="1">
      <alignment horizontal="left" vertical="top" wrapText="1"/>
    </xf>
    <xf numFmtId="0" fontId="41" fillId="0" borderId="26" xfId="2" applyFont="1" applyBorder="1" applyAlignment="1">
      <alignment horizontal="left" vertical="top" wrapText="1"/>
    </xf>
    <xf numFmtId="0" fontId="41" fillId="0" borderId="29" xfId="2" applyFont="1" applyBorder="1" applyAlignment="1">
      <alignment horizontal="left" vertical="top" wrapText="1"/>
    </xf>
    <xf numFmtId="0" fontId="42" fillId="0" borderId="21" xfId="2" applyFont="1" applyBorder="1" applyAlignment="1">
      <alignment horizontal="left" vertical="top" wrapText="1"/>
    </xf>
    <xf numFmtId="0" fontId="42" fillId="0" borderId="19" xfId="2" applyFont="1" applyBorder="1" applyAlignment="1">
      <alignment horizontal="left" vertical="top" wrapText="1"/>
    </xf>
    <xf numFmtId="0" fontId="42" fillId="0" borderId="22" xfId="2" applyFont="1" applyBorder="1" applyAlignment="1">
      <alignment horizontal="left" vertical="top" wrapText="1"/>
    </xf>
    <xf numFmtId="0" fontId="42" fillId="0" borderId="21" xfId="2" applyFont="1" applyBorder="1" applyAlignment="1">
      <alignment horizontal="center" vertical="top" wrapText="1"/>
    </xf>
    <xf numFmtId="0" fontId="42" fillId="0" borderId="19" xfId="2" applyFont="1" applyBorder="1" applyAlignment="1">
      <alignment horizontal="center" vertical="top" wrapText="1"/>
    </xf>
    <xf numFmtId="0" fontId="42" fillId="0" borderId="22" xfId="2" applyFont="1" applyBorder="1" applyAlignment="1">
      <alignment horizontal="center" vertical="top" wrapText="1"/>
    </xf>
    <xf numFmtId="0" fontId="42" fillId="0" borderId="25" xfId="2" applyFont="1" applyBorder="1" applyAlignment="1">
      <alignment horizontal="center" vertical="top" wrapText="1"/>
    </xf>
    <xf numFmtId="0" fontId="42" fillId="0" borderId="26" xfId="2" applyFont="1" applyBorder="1" applyAlignment="1">
      <alignment horizontal="center" vertical="top" wrapText="1"/>
    </xf>
    <xf numFmtId="0" fontId="42" fillId="0" borderId="27" xfId="2" applyFont="1" applyBorder="1" applyAlignment="1">
      <alignment horizontal="center" vertical="top" wrapText="1"/>
    </xf>
    <xf numFmtId="0" fontId="22" fillId="0" borderId="36" xfId="2" applyFont="1" applyBorder="1" applyAlignment="1">
      <alignment horizontal="left" vertical="center" wrapText="1"/>
    </xf>
    <xf numFmtId="0" fontId="44" fillId="0" borderId="10" xfId="2" applyFont="1" applyBorder="1" applyAlignment="1">
      <alignment horizontal="left" vertical="center" wrapText="1"/>
    </xf>
    <xf numFmtId="0" fontId="44" fillId="0" borderId="35" xfId="2" applyFont="1" applyBorder="1" applyAlignment="1">
      <alignment horizontal="left" vertical="center" wrapText="1"/>
    </xf>
    <xf numFmtId="0" fontId="40" fillId="0" borderId="36" xfId="2" applyFont="1" applyBorder="1" applyAlignment="1">
      <alignment horizontal="left" vertical="top" wrapText="1"/>
    </xf>
    <xf numFmtId="0" fontId="40" fillId="0" borderId="10" xfId="2" applyFont="1" applyBorder="1" applyAlignment="1">
      <alignment horizontal="left" vertical="top" wrapText="1"/>
    </xf>
    <xf numFmtId="0" fontId="46" fillId="0" borderId="36" xfId="2" applyFont="1" applyBorder="1" applyAlignment="1">
      <alignment horizontal="left" vertical="top"/>
    </xf>
    <xf numFmtId="0" fontId="46" fillId="0" borderId="10" xfId="2" applyFont="1" applyBorder="1" applyAlignment="1">
      <alignment horizontal="left" vertical="top"/>
    </xf>
    <xf numFmtId="0" fontId="46" fillId="0" borderId="10" xfId="2" applyFont="1" applyBorder="1"/>
    <xf numFmtId="0" fontId="40" fillId="0" borderId="35" xfId="2" applyFont="1" applyBorder="1" applyAlignment="1">
      <alignment horizontal="left" vertical="top" wrapText="1"/>
    </xf>
    <xf numFmtId="0" fontId="33" fillId="0" borderId="18" xfId="2" applyFont="1" applyBorder="1" applyAlignment="1">
      <alignment horizontal="left" vertical="top" wrapText="1"/>
    </xf>
    <xf numFmtId="0" fontId="33" fillId="0" borderId="19" xfId="2" applyFont="1" applyBorder="1" applyAlignment="1">
      <alignment horizontal="left" vertical="top" wrapText="1"/>
    </xf>
    <xf numFmtId="0" fontId="33" fillId="0" borderId="14" xfId="2" applyFont="1" applyBorder="1" applyAlignment="1">
      <alignment horizontal="left" vertical="top" wrapText="1"/>
    </xf>
    <xf numFmtId="0" fontId="33" fillId="0" borderId="15" xfId="2" applyFont="1" applyBorder="1" applyAlignment="1">
      <alignment horizontal="left" vertical="top" wrapText="1"/>
    </xf>
    <xf numFmtId="0" fontId="49" fillId="0" borderId="19" xfId="2" applyFont="1" applyBorder="1" applyAlignment="1">
      <alignment horizontal="center" vertical="top" wrapText="1"/>
    </xf>
    <xf numFmtId="0" fontId="49" fillId="0" borderId="15" xfId="2" applyFont="1" applyBorder="1" applyAlignment="1">
      <alignment horizontal="center" vertical="top" wrapText="1"/>
    </xf>
    <xf numFmtId="0" fontId="49" fillId="0" borderId="19" xfId="2" applyFont="1" applyBorder="1" applyAlignment="1">
      <alignment horizontal="center" vertical="center" wrapText="1"/>
    </xf>
    <xf numFmtId="0" fontId="49" fillId="0" borderId="15" xfId="2" applyFont="1" applyBorder="1" applyAlignment="1">
      <alignment horizontal="center" vertical="center" wrapText="1"/>
    </xf>
    <xf numFmtId="0" fontId="33" fillId="0" borderId="0" xfId="2" applyFont="1" applyAlignment="1">
      <alignment horizontal="left" vertical="top" wrapText="1"/>
    </xf>
    <xf numFmtId="0" fontId="33" fillId="0" borderId="13" xfId="2" applyFont="1" applyBorder="1" applyAlignment="1">
      <alignment horizontal="left" vertical="top" wrapText="1"/>
    </xf>
    <xf numFmtId="0" fontId="33" fillId="0" borderId="16" xfId="2" applyFont="1" applyBorder="1" applyAlignment="1">
      <alignment horizontal="left" vertical="top" wrapText="1"/>
    </xf>
    <xf numFmtId="0" fontId="4" fillId="0" borderId="0" xfId="0" applyFont="1" applyAlignment="1">
      <alignment horizontal="center" vertical="center"/>
    </xf>
    <xf numFmtId="2" fontId="2" fillId="2" borderId="1" xfId="0" applyNumberFormat="1" applyFont="1" applyFill="1" applyBorder="1" applyAlignment="1">
      <alignment horizontal="center" vertical="center" wrapText="1"/>
    </xf>
    <xf numFmtId="2" fontId="2" fillId="2" borderId="6" xfId="0" applyNumberFormat="1" applyFont="1" applyFill="1" applyBorder="1" applyAlignment="1">
      <alignment horizontal="center" vertical="center" wrapText="1"/>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14" fontId="2" fillId="0" borderId="0" xfId="0" applyNumberFormat="1" applyFont="1" applyAlignment="1">
      <alignment horizontal="center"/>
    </xf>
  </cellXfs>
  <cellStyles count="3">
    <cellStyle name="Normal" xfId="0" builtinId="0"/>
    <cellStyle name="Normal 2" xfId="2" xr:uid="{9D320B9B-9EE3-460E-BFEA-BAF80223FE6F}"/>
    <cellStyle name="Normal 3" xfId="1" xr:uid="{04E12245-9213-45E2-9161-A1DB8088FC3C}"/>
  </cellStyles>
  <dxfs count="69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0/07/relationships/rdRichValueWebImage" Target="richData/rdRichValueWebImage.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44.png"/></Relationships>
</file>

<file path=xl/drawings/_rels/drawing4.xml.rels><?xml version="1.0" encoding="UTF-8" standalone="yes"?>
<Relationships xmlns="http://schemas.openxmlformats.org/package/2006/relationships"><Relationship Id="rId8" Type="http://schemas.openxmlformats.org/officeDocument/2006/relationships/image" Target="../media/image251.png"/><Relationship Id="rId3" Type="http://schemas.openxmlformats.org/officeDocument/2006/relationships/image" Target="../media/image246.png"/><Relationship Id="rId7" Type="http://schemas.openxmlformats.org/officeDocument/2006/relationships/image" Target="../media/image250.png"/><Relationship Id="rId2" Type="http://schemas.openxmlformats.org/officeDocument/2006/relationships/image" Target="../media/image244.png"/><Relationship Id="rId1" Type="http://schemas.openxmlformats.org/officeDocument/2006/relationships/image" Target="../media/image245.png"/><Relationship Id="rId6" Type="http://schemas.openxmlformats.org/officeDocument/2006/relationships/image" Target="../media/image249.png"/><Relationship Id="rId11" Type="http://schemas.openxmlformats.org/officeDocument/2006/relationships/image" Target="../media/image254.png"/><Relationship Id="rId5" Type="http://schemas.openxmlformats.org/officeDocument/2006/relationships/image" Target="../media/image248.png"/><Relationship Id="rId10" Type="http://schemas.openxmlformats.org/officeDocument/2006/relationships/image" Target="../media/image253.png"/><Relationship Id="rId4" Type="http://schemas.openxmlformats.org/officeDocument/2006/relationships/image" Target="../media/image247.gif"/><Relationship Id="rId9" Type="http://schemas.openxmlformats.org/officeDocument/2006/relationships/image" Target="../media/image252.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22</xdr:row>
      <xdr:rowOff>49319</xdr:rowOff>
    </xdr:from>
    <xdr:to>
      <xdr:col>7</xdr:col>
      <xdr:colOff>0</xdr:colOff>
      <xdr:row>25</xdr:row>
      <xdr:rowOff>141181</xdr:rowOff>
    </xdr:to>
    <xdr:pic>
      <xdr:nvPicPr>
        <xdr:cNvPr id="47" name="Picture 46">
          <a:extLst>
            <a:ext uri="{FF2B5EF4-FFF2-40B4-BE49-F238E27FC236}">
              <a16:creationId xmlns:a16="http://schemas.microsoft.com/office/drawing/2014/main" id="{B5100B71-2762-40CF-A55A-00D3483F9422}"/>
            </a:ext>
          </a:extLst>
        </xdr:cNvPr>
        <xdr:cNvPicPr>
          <a:picLocks noChangeAspect="1"/>
        </xdr:cNvPicPr>
      </xdr:nvPicPr>
      <xdr:blipFill>
        <a:blip xmlns:r="http://schemas.openxmlformats.org/officeDocument/2006/relationships" r:embed="rId1"/>
        <a:stretch>
          <a:fillRect/>
        </a:stretch>
      </xdr:blipFill>
      <xdr:spPr>
        <a:xfrm>
          <a:off x="1247775" y="4230794"/>
          <a:ext cx="1581150" cy="7109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30</xdr:col>
      <xdr:colOff>66675</xdr:colOff>
      <xdr:row>3</xdr:row>
      <xdr:rowOff>9525</xdr:rowOff>
    </xdr:from>
    <xdr:to>
      <xdr:col>32</xdr:col>
      <xdr:colOff>123825</xdr:colOff>
      <xdr:row>3</xdr:row>
      <xdr:rowOff>19050</xdr:rowOff>
    </xdr:to>
    <xdr:cxnSp macro="">
      <xdr:nvCxnSpPr>
        <xdr:cNvPr id="2" name="Straight Connector 1">
          <a:extLst>
            <a:ext uri="{FF2B5EF4-FFF2-40B4-BE49-F238E27FC236}">
              <a16:creationId xmlns:a16="http://schemas.microsoft.com/office/drawing/2014/main" id="{F499763D-1FB0-4521-8FB5-D4EE9630BF62}"/>
            </a:ext>
          </a:extLst>
        </xdr:cNvPr>
        <xdr:cNvCxnSpPr/>
      </xdr:nvCxnSpPr>
      <xdr:spPr>
        <a:xfrm flipV="1">
          <a:off x="5600700" y="971550"/>
          <a:ext cx="1781175" cy="9525"/>
        </a:xfrm>
        <a:prstGeom prst="line">
          <a:avLst/>
        </a:prstGeom>
        <a:ln>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161925</xdr:colOff>
      <xdr:row>17</xdr:row>
      <xdr:rowOff>76200</xdr:rowOff>
    </xdr:from>
    <xdr:to>
      <xdr:col>32</xdr:col>
      <xdr:colOff>266700</xdr:colOff>
      <xdr:row>17</xdr:row>
      <xdr:rowOff>180975</xdr:rowOff>
    </xdr:to>
    <xdr:sp macro="" textlink="">
      <xdr:nvSpPr>
        <xdr:cNvPr id="3" name="Rectangle 2">
          <a:extLst>
            <a:ext uri="{FF2B5EF4-FFF2-40B4-BE49-F238E27FC236}">
              <a16:creationId xmlns:a16="http://schemas.microsoft.com/office/drawing/2014/main" id="{558E97D7-63CA-42D2-880E-76FE8C0F6159}"/>
            </a:ext>
          </a:extLst>
        </xdr:cNvPr>
        <xdr:cNvSpPr/>
      </xdr:nvSpPr>
      <xdr:spPr>
        <a:xfrm>
          <a:off x="7419975" y="4572000"/>
          <a:ext cx="104775" cy="104775"/>
        </a:xfrm>
        <a:prstGeom prst="rect">
          <a:avLst/>
        </a:prstGeom>
        <a:solidFill>
          <a:schemeClr val="tx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485775</xdr:colOff>
      <xdr:row>17</xdr:row>
      <xdr:rowOff>66675</xdr:rowOff>
    </xdr:from>
    <xdr:to>
      <xdr:col>30</xdr:col>
      <xdr:colOff>590550</xdr:colOff>
      <xdr:row>17</xdr:row>
      <xdr:rowOff>171450</xdr:rowOff>
    </xdr:to>
    <xdr:sp macro="" textlink="">
      <xdr:nvSpPr>
        <xdr:cNvPr id="4" name="Rectangle 3">
          <a:extLst>
            <a:ext uri="{FF2B5EF4-FFF2-40B4-BE49-F238E27FC236}">
              <a16:creationId xmlns:a16="http://schemas.microsoft.com/office/drawing/2014/main" id="{EF7045E4-E21C-422D-B8E3-B3CB97BC63E2}"/>
            </a:ext>
          </a:extLst>
        </xdr:cNvPr>
        <xdr:cNvSpPr/>
      </xdr:nvSpPr>
      <xdr:spPr>
        <a:xfrm>
          <a:off x="6019800" y="456247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514350</xdr:colOff>
      <xdr:row>17</xdr:row>
      <xdr:rowOff>66675</xdr:rowOff>
    </xdr:from>
    <xdr:to>
      <xdr:col>25</xdr:col>
      <xdr:colOff>619125</xdr:colOff>
      <xdr:row>17</xdr:row>
      <xdr:rowOff>171450</xdr:rowOff>
    </xdr:to>
    <xdr:sp macro="" textlink="">
      <xdr:nvSpPr>
        <xdr:cNvPr id="5" name="Rectangle 4">
          <a:extLst>
            <a:ext uri="{FF2B5EF4-FFF2-40B4-BE49-F238E27FC236}">
              <a16:creationId xmlns:a16="http://schemas.microsoft.com/office/drawing/2014/main" id="{1DF15E83-5902-4F12-AAD7-EFA7B34EEDC4}"/>
            </a:ext>
          </a:extLst>
        </xdr:cNvPr>
        <xdr:cNvSpPr/>
      </xdr:nvSpPr>
      <xdr:spPr>
        <a:xfrm>
          <a:off x="5029200" y="456247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981075</xdr:colOff>
      <xdr:row>37</xdr:row>
      <xdr:rowOff>28575</xdr:rowOff>
    </xdr:from>
    <xdr:to>
      <xdr:col>30</xdr:col>
      <xdr:colOff>1085850</xdr:colOff>
      <xdr:row>37</xdr:row>
      <xdr:rowOff>133350</xdr:rowOff>
    </xdr:to>
    <xdr:sp macro="" textlink="">
      <xdr:nvSpPr>
        <xdr:cNvPr id="6" name="Rectangle 5">
          <a:extLst>
            <a:ext uri="{FF2B5EF4-FFF2-40B4-BE49-F238E27FC236}">
              <a16:creationId xmlns:a16="http://schemas.microsoft.com/office/drawing/2014/main" id="{9D5AEC76-8EE2-432B-8AF5-5092E2291D2E}"/>
            </a:ext>
          </a:extLst>
        </xdr:cNvPr>
        <xdr:cNvSpPr/>
      </xdr:nvSpPr>
      <xdr:spPr>
        <a:xfrm>
          <a:off x="6515100" y="865822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438150</xdr:colOff>
      <xdr:row>37</xdr:row>
      <xdr:rowOff>28575</xdr:rowOff>
    </xdr:from>
    <xdr:to>
      <xdr:col>32</xdr:col>
      <xdr:colOff>66675</xdr:colOff>
      <xdr:row>37</xdr:row>
      <xdr:rowOff>133350</xdr:rowOff>
    </xdr:to>
    <xdr:sp macro="" textlink="">
      <xdr:nvSpPr>
        <xdr:cNvPr id="7" name="Rectangle 6">
          <a:extLst>
            <a:ext uri="{FF2B5EF4-FFF2-40B4-BE49-F238E27FC236}">
              <a16:creationId xmlns:a16="http://schemas.microsoft.com/office/drawing/2014/main" id="{EEC70087-5CE0-4871-998C-2EBEA0FF9E85}"/>
            </a:ext>
          </a:extLst>
        </xdr:cNvPr>
        <xdr:cNvSpPr/>
      </xdr:nvSpPr>
      <xdr:spPr>
        <a:xfrm>
          <a:off x="7219950" y="865822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190500</xdr:colOff>
      <xdr:row>38</xdr:row>
      <xdr:rowOff>38100</xdr:rowOff>
    </xdr:from>
    <xdr:to>
      <xdr:col>31</xdr:col>
      <xdr:colOff>295275</xdr:colOff>
      <xdr:row>38</xdr:row>
      <xdr:rowOff>142875</xdr:rowOff>
    </xdr:to>
    <xdr:sp macro="" textlink="">
      <xdr:nvSpPr>
        <xdr:cNvPr id="8" name="Rectangle 7">
          <a:extLst>
            <a:ext uri="{FF2B5EF4-FFF2-40B4-BE49-F238E27FC236}">
              <a16:creationId xmlns:a16="http://schemas.microsoft.com/office/drawing/2014/main" id="{90D61903-1862-4E34-ACC9-CB169F901C37}"/>
            </a:ext>
          </a:extLst>
        </xdr:cNvPr>
        <xdr:cNvSpPr/>
      </xdr:nvSpPr>
      <xdr:spPr>
        <a:xfrm>
          <a:off x="6972300" y="8896350"/>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57150</xdr:colOff>
      <xdr:row>42</xdr:row>
      <xdr:rowOff>438150</xdr:rowOff>
    </xdr:from>
    <xdr:to>
      <xdr:col>15</xdr:col>
      <xdr:colOff>0</xdr:colOff>
      <xdr:row>43</xdr:row>
      <xdr:rowOff>47625</xdr:rowOff>
    </xdr:to>
    <xdr:sp macro="" textlink="">
      <xdr:nvSpPr>
        <xdr:cNvPr id="9" name="Rectangle 8">
          <a:extLst>
            <a:ext uri="{FF2B5EF4-FFF2-40B4-BE49-F238E27FC236}">
              <a16:creationId xmlns:a16="http://schemas.microsoft.com/office/drawing/2014/main" id="{7A83AC4B-E61E-43EB-B6C8-1BEB50C72153}"/>
            </a:ext>
          </a:extLst>
        </xdr:cNvPr>
        <xdr:cNvSpPr/>
      </xdr:nvSpPr>
      <xdr:spPr>
        <a:xfrm>
          <a:off x="3019425" y="10687050"/>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57150</xdr:colOff>
      <xdr:row>43</xdr:row>
      <xdr:rowOff>104775</xdr:rowOff>
    </xdr:from>
    <xdr:to>
      <xdr:col>15</xdr:col>
      <xdr:colOff>0</xdr:colOff>
      <xdr:row>43</xdr:row>
      <xdr:rowOff>209550</xdr:rowOff>
    </xdr:to>
    <xdr:sp macro="" textlink="">
      <xdr:nvSpPr>
        <xdr:cNvPr id="10" name="Rectangle 9">
          <a:extLst>
            <a:ext uri="{FF2B5EF4-FFF2-40B4-BE49-F238E27FC236}">
              <a16:creationId xmlns:a16="http://schemas.microsoft.com/office/drawing/2014/main" id="{BBE2FB0F-2EAC-4CAF-9E8A-EF21D151F658}"/>
            </a:ext>
          </a:extLst>
        </xdr:cNvPr>
        <xdr:cNvSpPr/>
      </xdr:nvSpPr>
      <xdr:spPr>
        <a:xfrm>
          <a:off x="3019425" y="1084897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114300</xdr:colOff>
      <xdr:row>42</xdr:row>
      <xdr:rowOff>276225</xdr:rowOff>
    </xdr:from>
    <xdr:to>
      <xdr:col>21</xdr:col>
      <xdr:colOff>0</xdr:colOff>
      <xdr:row>42</xdr:row>
      <xdr:rowOff>381000</xdr:rowOff>
    </xdr:to>
    <xdr:sp macro="" textlink="">
      <xdr:nvSpPr>
        <xdr:cNvPr id="11" name="Rectangle 10">
          <a:extLst>
            <a:ext uri="{FF2B5EF4-FFF2-40B4-BE49-F238E27FC236}">
              <a16:creationId xmlns:a16="http://schemas.microsoft.com/office/drawing/2014/main" id="{F9D54046-4BBC-49D8-9263-3771DF8488D9}"/>
            </a:ext>
          </a:extLst>
        </xdr:cNvPr>
        <xdr:cNvSpPr/>
      </xdr:nvSpPr>
      <xdr:spPr>
        <a:xfrm>
          <a:off x="4143375" y="1052512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114300</xdr:colOff>
      <xdr:row>42</xdr:row>
      <xdr:rowOff>447675</xdr:rowOff>
    </xdr:from>
    <xdr:to>
      <xdr:col>21</xdr:col>
      <xdr:colOff>0</xdr:colOff>
      <xdr:row>43</xdr:row>
      <xdr:rowOff>57150</xdr:rowOff>
    </xdr:to>
    <xdr:sp macro="" textlink="">
      <xdr:nvSpPr>
        <xdr:cNvPr id="12" name="Rectangle 11">
          <a:extLst>
            <a:ext uri="{FF2B5EF4-FFF2-40B4-BE49-F238E27FC236}">
              <a16:creationId xmlns:a16="http://schemas.microsoft.com/office/drawing/2014/main" id="{051DB30E-C195-4495-B56F-0845E4F96F8B}"/>
            </a:ext>
          </a:extLst>
        </xdr:cNvPr>
        <xdr:cNvSpPr/>
      </xdr:nvSpPr>
      <xdr:spPr>
        <a:xfrm>
          <a:off x="4143375" y="1069657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0</xdr:colOff>
      <xdr:row>43</xdr:row>
      <xdr:rowOff>200025</xdr:rowOff>
    </xdr:from>
    <xdr:to>
      <xdr:col>21</xdr:col>
      <xdr:colOff>9525</xdr:colOff>
      <xdr:row>43</xdr:row>
      <xdr:rowOff>304800</xdr:rowOff>
    </xdr:to>
    <xdr:sp macro="" textlink="">
      <xdr:nvSpPr>
        <xdr:cNvPr id="13" name="Rectangle 12">
          <a:extLst>
            <a:ext uri="{FF2B5EF4-FFF2-40B4-BE49-F238E27FC236}">
              <a16:creationId xmlns:a16="http://schemas.microsoft.com/office/drawing/2014/main" id="{835A9B17-CF69-4F29-91B9-5373FB15E7C6}"/>
            </a:ext>
          </a:extLst>
        </xdr:cNvPr>
        <xdr:cNvSpPr/>
      </xdr:nvSpPr>
      <xdr:spPr>
        <a:xfrm>
          <a:off x="4152900" y="1094422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58</xdr:col>
          <xdr:colOff>171450</xdr:colOff>
          <xdr:row>0</xdr:row>
          <xdr:rowOff>47625</xdr:rowOff>
        </xdr:from>
        <xdr:to>
          <xdr:col>62</xdr:col>
          <xdr:colOff>504825</xdr:colOff>
          <xdr:row>1</xdr:row>
          <xdr:rowOff>171450</xdr:rowOff>
        </xdr:to>
        <xdr:sp macro="" textlink="">
          <xdr:nvSpPr>
            <xdr:cNvPr id="6166" name="Button 22" hidden="1">
              <a:extLst>
                <a:ext uri="{63B3BB69-23CF-44E3-9099-C40C66FF867C}">
                  <a14:compatExt spid="_x0000_s6166"/>
                </a:ext>
                <a:ext uri="{FF2B5EF4-FFF2-40B4-BE49-F238E27FC236}">
                  <a16:creationId xmlns:a16="http://schemas.microsoft.com/office/drawing/2014/main" id="{00000000-0008-0000-0200-00001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Export All BOLs</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828675</xdr:colOff>
          <xdr:row>0</xdr:row>
          <xdr:rowOff>76200</xdr:rowOff>
        </xdr:from>
        <xdr:to>
          <xdr:col>65</xdr:col>
          <xdr:colOff>142875</xdr:colOff>
          <xdr:row>1</xdr:row>
          <xdr:rowOff>190500</xdr:rowOff>
        </xdr:to>
        <xdr:sp macro="" textlink="">
          <xdr:nvSpPr>
            <xdr:cNvPr id="6167" name="Button 23" hidden="1">
              <a:extLst>
                <a:ext uri="{63B3BB69-23CF-44E3-9099-C40C66FF867C}">
                  <a14:compatExt spid="_x0000_s6167"/>
                </a:ext>
                <a:ext uri="{FF2B5EF4-FFF2-40B4-BE49-F238E27FC236}">
                  <a16:creationId xmlns:a16="http://schemas.microsoft.com/office/drawing/2014/main" id="{00000000-0008-0000-0200-00001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Shipping Labels with Handling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68</xdr:col>
          <xdr:colOff>190500</xdr:colOff>
          <xdr:row>0</xdr:row>
          <xdr:rowOff>114300</xdr:rowOff>
        </xdr:from>
        <xdr:to>
          <xdr:col>69</xdr:col>
          <xdr:colOff>285750</xdr:colOff>
          <xdr:row>1</xdr:row>
          <xdr:rowOff>209550</xdr:rowOff>
        </xdr:to>
        <xdr:sp macro="" textlink="">
          <xdr:nvSpPr>
            <xdr:cNvPr id="6168" name="Button 24" hidden="1">
              <a:extLst>
                <a:ext uri="{63B3BB69-23CF-44E3-9099-C40C66FF867C}">
                  <a14:compatExt spid="_x0000_s6168"/>
                </a:ext>
                <a:ext uri="{FF2B5EF4-FFF2-40B4-BE49-F238E27FC236}">
                  <a16:creationId xmlns:a16="http://schemas.microsoft.com/office/drawing/2014/main" id="{00000000-0008-0000-0200-00001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UPS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142875</xdr:colOff>
          <xdr:row>0</xdr:row>
          <xdr:rowOff>123825</xdr:rowOff>
        </xdr:from>
        <xdr:to>
          <xdr:col>70</xdr:col>
          <xdr:colOff>1447800</xdr:colOff>
          <xdr:row>1</xdr:row>
          <xdr:rowOff>209550</xdr:rowOff>
        </xdr:to>
        <xdr:sp macro="" textlink="">
          <xdr:nvSpPr>
            <xdr:cNvPr id="6169" name="Button 25" hidden="1">
              <a:extLst>
                <a:ext uri="{63B3BB69-23CF-44E3-9099-C40C66FF867C}">
                  <a14:compatExt spid="_x0000_s6169"/>
                </a:ext>
                <a:ext uri="{FF2B5EF4-FFF2-40B4-BE49-F238E27FC236}">
                  <a16:creationId xmlns:a16="http://schemas.microsoft.com/office/drawing/2014/main" id="{00000000-0008-0000-0200-00001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QRs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409575</xdr:colOff>
          <xdr:row>0</xdr:row>
          <xdr:rowOff>114300</xdr:rowOff>
        </xdr:from>
        <xdr:to>
          <xdr:col>42</xdr:col>
          <xdr:colOff>542925</xdr:colOff>
          <xdr:row>1</xdr:row>
          <xdr:rowOff>114300</xdr:rowOff>
        </xdr:to>
        <xdr:sp macro="" textlink="">
          <xdr:nvSpPr>
            <xdr:cNvPr id="6170" name="Button 26" hidden="1">
              <a:extLst>
                <a:ext uri="{63B3BB69-23CF-44E3-9099-C40C66FF867C}">
                  <a14:compatExt spid="_x0000_s6170"/>
                </a:ext>
                <a:ext uri="{FF2B5EF4-FFF2-40B4-BE49-F238E27FC236}">
                  <a16:creationId xmlns:a16="http://schemas.microsoft.com/office/drawing/2014/main" id="{00000000-0008-0000-0200-00001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Print selected FDC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895349</xdr:colOff>
      <xdr:row>1</xdr:row>
      <xdr:rowOff>123825</xdr:rowOff>
    </xdr:from>
    <xdr:to>
      <xdr:col>3</xdr:col>
      <xdr:colOff>1565518</xdr:colOff>
      <xdr:row>1</xdr:row>
      <xdr:rowOff>1057275</xdr:rowOff>
    </xdr:to>
    <xdr:pic>
      <xdr:nvPicPr>
        <xdr:cNvPr id="2" name="Picture 1">
          <a:extLst>
            <a:ext uri="{FF2B5EF4-FFF2-40B4-BE49-F238E27FC236}">
              <a16:creationId xmlns:a16="http://schemas.microsoft.com/office/drawing/2014/main" id="{1176B3BD-FFEB-E9B4-71D5-277CC00332C9}"/>
            </a:ext>
          </a:extLst>
        </xdr:cNvPr>
        <xdr:cNvPicPr>
          <a:picLocks noChangeAspect="1"/>
        </xdr:cNvPicPr>
      </xdr:nvPicPr>
      <xdr:blipFill>
        <a:blip xmlns:r="http://schemas.openxmlformats.org/officeDocument/2006/relationships" r:embed="rId1"/>
        <a:stretch>
          <a:fillRect/>
        </a:stretch>
      </xdr:blipFill>
      <xdr:spPr>
        <a:xfrm>
          <a:off x="2924174" y="314325"/>
          <a:ext cx="670169" cy="933450"/>
        </a:xfrm>
        <a:prstGeom prst="rect">
          <a:avLst/>
        </a:prstGeom>
      </xdr:spPr>
    </xdr:pic>
    <xdr:clientData/>
  </xdr:twoCellAnchor>
  <xdr:twoCellAnchor editAs="oneCell">
    <xdr:from>
      <xdr:col>3</xdr:col>
      <xdr:colOff>152401</xdr:colOff>
      <xdr:row>2</xdr:row>
      <xdr:rowOff>57150</xdr:rowOff>
    </xdr:from>
    <xdr:to>
      <xdr:col>3</xdr:col>
      <xdr:colOff>2400300</xdr:colOff>
      <xdr:row>2</xdr:row>
      <xdr:rowOff>1067951</xdr:rowOff>
    </xdr:to>
    <xdr:pic>
      <xdr:nvPicPr>
        <xdr:cNvPr id="3" name="Picture 2">
          <a:extLst>
            <a:ext uri="{FF2B5EF4-FFF2-40B4-BE49-F238E27FC236}">
              <a16:creationId xmlns:a16="http://schemas.microsoft.com/office/drawing/2014/main" id="{79539D10-AC56-9AC9-D828-BF3E4F643E60}"/>
            </a:ext>
          </a:extLst>
        </xdr:cNvPr>
        <xdr:cNvPicPr>
          <a:picLocks noChangeAspect="1"/>
        </xdr:cNvPicPr>
      </xdr:nvPicPr>
      <xdr:blipFill>
        <a:blip xmlns:r="http://schemas.openxmlformats.org/officeDocument/2006/relationships" r:embed="rId2"/>
        <a:stretch>
          <a:fillRect/>
        </a:stretch>
      </xdr:blipFill>
      <xdr:spPr>
        <a:xfrm>
          <a:off x="2181226" y="1390650"/>
          <a:ext cx="2247899" cy="1010801"/>
        </a:xfrm>
        <a:prstGeom prst="rect">
          <a:avLst/>
        </a:prstGeom>
      </xdr:spPr>
    </xdr:pic>
    <xdr:clientData/>
  </xdr:twoCellAnchor>
  <xdr:twoCellAnchor editAs="oneCell">
    <xdr:from>
      <xdr:col>3</xdr:col>
      <xdr:colOff>238124</xdr:colOff>
      <xdr:row>3</xdr:row>
      <xdr:rowOff>76202</xdr:rowOff>
    </xdr:from>
    <xdr:to>
      <xdr:col>3</xdr:col>
      <xdr:colOff>2352675</xdr:colOff>
      <xdr:row>3</xdr:row>
      <xdr:rowOff>1062128</xdr:rowOff>
    </xdr:to>
    <xdr:pic>
      <xdr:nvPicPr>
        <xdr:cNvPr id="4" name="Picture 3">
          <a:extLst>
            <a:ext uri="{FF2B5EF4-FFF2-40B4-BE49-F238E27FC236}">
              <a16:creationId xmlns:a16="http://schemas.microsoft.com/office/drawing/2014/main" id="{2A9C6D76-EC6E-2F6A-3F9C-80DD271807F2}"/>
            </a:ext>
          </a:extLst>
        </xdr:cNvPr>
        <xdr:cNvPicPr>
          <a:picLocks noChangeAspect="1"/>
        </xdr:cNvPicPr>
      </xdr:nvPicPr>
      <xdr:blipFill>
        <a:blip xmlns:r="http://schemas.openxmlformats.org/officeDocument/2006/relationships" r:embed="rId3"/>
        <a:stretch>
          <a:fillRect/>
        </a:stretch>
      </xdr:blipFill>
      <xdr:spPr>
        <a:xfrm>
          <a:off x="2266949" y="2552702"/>
          <a:ext cx="2114551" cy="985926"/>
        </a:xfrm>
        <a:prstGeom prst="rect">
          <a:avLst/>
        </a:prstGeom>
      </xdr:spPr>
    </xdr:pic>
    <xdr:clientData/>
  </xdr:twoCellAnchor>
  <xdr:twoCellAnchor editAs="oneCell">
    <xdr:from>
      <xdr:col>3</xdr:col>
      <xdr:colOff>152400</xdr:colOff>
      <xdr:row>4</xdr:row>
      <xdr:rowOff>66675</xdr:rowOff>
    </xdr:from>
    <xdr:to>
      <xdr:col>3</xdr:col>
      <xdr:colOff>2276475</xdr:colOff>
      <xdr:row>4</xdr:row>
      <xdr:rowOff>1133475</xdr:rowOff>
    </xdr:to>
    <xdr:pic>
      <xdr:nvPicPr>
        <xdr:cNvPr id="5" name="Picture 4">
          <a:extLst>
            <a:ext uri="{FF2B5EF4-FFF2-40B4-BE49-F238E27FC236}">
              <a16:creationId xmlns:a16="http://schemas.microsoft.com/office/drawing/2014/main" id="{989CEF29-F3AD-5CEF-2273-7A31EA15C970}"/>
            </a:ext>
          </a:extLst>
        </xdr:cNvPr>
        <xdr:cNvPicPr>
          <a:picLocks noChangeAspect="1"/>
        </xdr:cNvPicPr>
      </xdr:nvPicPr>
      <xdr:blipFill>
        <a:blip xmlns:r="http://schemas.openxmlformats.org/officeDocument/2006/relationships" r:embed="rId4"/>
        <a:stretch>
          <a:fillRect/>
        </a:stretch>
      </xdr:blipFill>
      <xdr:spPr>
        <a:xfrm>
          <a:off x="2181225" y="3686175"/>
          <a:ext cx="2124075" cy="1066800"/>
        </a:xfrm>
        <a:prstGeom prst="rect">
          <a:avLst/>
        </a:prstGeom>
      </xdr:spPr>
    </xdr:pic>
    <xdr:clientData/>
  </xdr:twoCellAnchor>
  <xdr:twoCellAnchor editAs="oneCell">
    <xdr:from>
      <xdr:col>3</xdr:col>
      <xdr:colOff>876300</xdr:colOff>
      <xdr:row>6</xdr:row>
      <xdr:rowOff>34174</xdr:rowOff>
    </xdr:from>
    <xdr:to>
      <xdr:col>3</xdr:col>
      <xdr:colOff>1638300</xdr:colOff>
      <xdr:row>6</xdr:row>
      <xdr:rowOff>1095531</xdr:rowOff>
    </xdr:to>
    <xdr:pic>
      <xdr:nvPicPr>
        <xdr:cNvPr id="7" name="Picture 6">
          <a:extLst>
            <a:ext uri="{FF2B5EF4-FFF2-40B4-BE49-F238E27FC236}">
              <a16:creationId xmlns:a16="http://schemas.microsoft.com/office/drawing/2014/main" id="{38EC75BB-4A91-829A-9054-8C36748E86D4}"/>
            </a:ext>
          </a:extLst>
        </xdr:cNvPr>
        <xdr:cNvPicPr>
          <a:picLocks noChangeAspect="1"/>
        </xdr:cNvPicPr>
      </xdr:nvPicPr>
      <xdr:blipFill>
        <a:blip xmlns:r="http://schemas.openxmlformats.org/officeDocument/2006/relationships" r:embed="rId1"/>
        <a:stretch>
          <a:fillRect/>
        </a:stretch>
      </xdr:blipFill>
      <xdr:spPr>
        <a:xfrm>
          <a:off x="2905125" y="5939674"/>
          <a:ext cx="762000" cy="1061357"/>
        </a:xfrm>
        <a:prstGeom prst="rect">
          <a:avLst/>
        </a:prstGeom>
      </xdr:spPr>
    </xdr:pic>
    <xdr:clientData/>
  </xdr:twoCellAnchor>
  <xdr:twoCellAnchor editAs="oneCell">
    <xdr:from>
      <xdr:col>3</xdr:col>
      <xdr:colOff>381000</xdr:colOff>
      <xdr:row>7</xdr:row>
      <xdr:rowOff>85725</xdr:rowOff>
    </xdr:from>
    <xdr:to>
      <xdr:col>3</xdr:col>
      <xdr:colOff>1905213</xdr:colOff>
      <xdr:row>7</xdr:row>
      <xdr:rowOff>1028832</xdr:rowOff>
    </xdr:to>
    <xdr:pic>
      <xdr:nvPicPr>
        <xdr:cNvPr id="8" name="Picture 7">
          <a:extLst>
            <a:ext uri="{FF2B5EF4-FFF2-40B4-BE49-F238E27FC236}">
              <a16:creationId xmlns:a16="http://schemas.microsoft.com/office/drawing/2014/main" id="{DB896269-AA47-E9AE-32A2-3AF2941805BF}"/>
            </a:ext>
          </a:extLst>
        </xdr:cNvPr>
        <xdr:cNvPicPr>
          <a:picLocks noChangeAspect="1"/>
        </xdr:cNvPicPr>
      </xdr:nvPicPr>
      <xdr:blipFill>
        <a:blip xmlns:r="http://schemas.openxmlformats.org/officeDocument/2006/relationships" r:embed="rId5"/>
        <a:stretch>
          <a:fillRect/>
        </a:stretch>
      </xdr:blipFill>
      <xdr:spPr>
        <a:xfrm>
          <a:off x="2409825" y="7134225"/>
          <a:ext cx="1524213" cy="943107"/>
        </a:xfrm>
        <a:prstGeom prst="rect">
          <a:avLst/>
        </a:prstGeom>
      </xdr:spPr>
    </xdr:pic>
    <xdr:clientData/>
  </xdr:twoCellAnchor>
  <xdr:twoCellAnchor editAs="oneCell">
    <xdr:from>
      <xdr:col>3</xdr:col>
      <xdr:colOff>371475</xdr:colOff>
      <xdr:row>8</xdr:row>
      <xdr:rowOff>133350</xdr:rowOff>
    </xdr:from>
    <xdr:to>
      <xdr:col>3</xdr:col>
      <xdr:colOff>1905214</xdr:colOff>
      <xdr:row>8</xdr:row>
      <xdr:rowOff>1000246</xdr:rowOff>
    </xdr:to>
    <xdr:pic>
      <xdr:nvPicPr>
        <xdr:cNvPr id="9" name="Picture 8">
          <a:extLst>
            <a:ext uri="{FF2B5EF4-FFF2-40B4-BE49-F238E27FC236}">
              <a16:creationId xmlns:a16="http://schemas.microsoft.com/office/drawing/2014/main" id="{8DE34021-F167-EF7D-6775-377D611B888E}"/>
            </a:ext>
          </a:extLst>
        </xdr:cNvPr>
        <xdr:cNvPicPr>
          <a:picLocks noChangeAspect="1"/>
        </xdr:cNvPicPr>
      </xdr:nvPicPr>
      <xdr:blipFill>
        <a:blip xmlns:r="http://schemas.openxmlformats.org/officeDocument/2006/relationships" r:embed="rId6"/>
        <a:stretch>
          <a:fillRect/>
        </a:stretch>
      </xdr:blipFill>
      <xdr:spPr>
        <a:xfrm>
          <a:off x="2400300" y="8324850"/>
          <a:ext cx="1533739" cy="866896"/>
        </a:xfrm>
        <a:prstGeom prst="rect">
          <a:avLst/>
        </a:prstGeom>
      </xdr:spPr>
    </xdr:pic>
    <xdr:clientData/>
  </xdr:twoCellAnchor>
  <xdr:twoCellAnchor editAs="oneCell">
    <xdr:from>
      <xdr:col>3</xdr:col>
      <xdr:colOff>581025</xdr:colOff>
      <xdr:row>5</xdr:row>
      <xdr:rowOff>142875</xdr:rowOff>
    </xdr:from>
    <xdr:to>
      <xdr:col>3</xdr:col>
      <xdr:colOff>1885950</xdr:colOff>
      <xdr:row>5</xdr:row>
      <xdr:rowOff>752475</xdr:rowOff>
    </xdr:to>
    <xdr:pic>
      <xdr:nvPicPr>
        <xdr:cNvPr id="10" name="Picture 9">
          <a:extLst>
            <a:ext uri="{FF2B5EF4-FFF2-40B4-BE49-F238E27FC236}">
              <a16:creationId xmlns:a16="http://schemas.microsoft.com/office/drawing/2014/main" id="{F83939AB-14E3-440A-EA1B-C86771122286}"/>
            </a:ext>
          </a:extLst>
        </xdr:cNvPr>
        <xdr:cNvPicPr>
          <a:picLocks noChangeAspect="1"/>
        </xdr:cNvPicPr>
      </xdr:nvPicPr>
      <xdr:blipFill>
        <a:blip xmlns:r="http://schemas.openxmlformats.org/officeDocument/2006/relationships" r:embed="rId7"/>
        <a:stretch>
          <a:fillRect/>
        </a:stretch>
      </xdr:blipFill>
      <xdr:spPr>
        <a:xfrm>
          <a:off x="2609850" y="4905375"/>
          <a:ext cx="1304925" cy="609600"/>
        </a:xfrm>
        <a:prstGeom prst="rect">
          <a:avLst/>
        </a:prstGeom>
      </xdr:spPr>
    </xdr:pic>
    <xdr:clientData/>
  </xdr:twoCellAnchor>
  <xdr:twoCellAnchor editAs="oneCell">
    <xdr:from>
      <xdr:col>3</xdr:col>
      <xdr:colOff>962025</xdr:colOff>
      <xdr:row>9</xdr:row>
      <xdr:rowOff>447676</xdr:rowOff>
    </xdr:from>
    <xdr:to>
      <xdr:col>3</xdr:col>
      <xdr:colOff>1566049</xdr:colOff>
      <xdr:row>9</xdr:row>
      <xdr:rowOff>695326</xdr:rowOff>
    </xdr:to>
    <xdr:pic>
      <xdr:nvPicPr>
        <xdr:cNvPr id="11" name="Picture 10">
          <a:extLst>
            <a:ext uri="{FF2B5EF4-FFF2-40B4-BE49-F238E27FC236}">
              <a16:creationId xmlns:a16="http://schemas.microsoft.com/office/drawing/2014/main" id="{9D97CADC-477F-5002-5FF7-9E97B0A23906}"/>
            </a:ext>
          </a:extLst>
        </xdr:cNvPr>
        <xdr:cNvPicPr>
          <a:picLocks noChangeAspect="1"/>
        </xdr:cNvPicPr>
      </xdr:nvPicPr>
      <xdr:blipFill rotWithShape="1">
        <a:blip xmlns:r="http://schemas.openxmlformats.org/officeDocument/2006/relationships" r:embed="rId8"/>
        <a:srcRect t="28000" b="31000"/>
        <a:stretch>
          <a:fillRect/>
        </a:stretch>
      </xdr:blipFill>
      <xdr:spPr>
        <a:xfrm>
          <a:off x="2990850" y="9782176"/>
          <a:ext cx="604024" cy="247650"/>
        </a:xfrm>
        <a:prstGeom prst="rect">
          <a:avLst/>
        </a:prstGeom>
      </xdr:spPr>
    </xdr:pic>
    <xdr:clientData/>
  </xdr:twoCellAnchor>
  <xdr:twoCellAnchor editAs="oneCell">
    <xdr:from>
      <xdr:col>3</xdr:col>
      <xdr:colOff>504825</xdr:colOff>
      <xdr:row>10</xdr:row>
      <xdr:rowOff>85725</xdr:rowOff>
    </xdr:from>
    <xdr:to>
      <xdr:col>3</xdr:col>
      <xdr:colOff>1895475</xdr:colOff>
      <xdr:row>10</xdr:row>
      <xdr:rowOff>1057505</xdr:rowOff>
    </xdr:to>
    <xdr:pic>
      <xdr:nvPicPr>
        <xdr:cNvPr id="6" name="Picture 5">
          <a:extLst>
            <a:ext uri="{FF2B5EF4-FFF2-40B4-BE49-F238E27FC236}">
              <a16:creationId xmlns:a16="http://schemas.microsoft.com/office/drawing/2014/main" id="{C14E4193-F7CB-A660-DE75-2B20FE7BCA23}"/>
            </a:ext>
          </a:extLst>
        </xdr:cNvPr>
        <xdr:cNvPicPr>
          <a:picLocks noChangeAspect="1"/>
        </xdr:cNvPicPr>
      </xdr:nvPicPr>
      <xdr:blipFill rotWithShape="1">
        <a:blip xmlns:r="http://schemas.openxmlformats.org/officeDocument/2006/relationships" r:embed="rId9"/>
        <a:srcRect t="13855" b="16265"/>
        <a:stretch>
          <a:fillRect/>
        </a:stretch>
      </xdr:blipFill>
      <xdr:spPr>
        <a:xfrm>
          <a:off x="2533650" y="10563225"/>
          <a:ext cx="1390650" cy="971780"/>
        </a:xfrm>
        <a:prstGeom prst="rect">
          <a:avLst/>
        </a:prstGeom>
      </xdr:spPr>
    </xdr:pic>
    <xdr:clientData/>
  </xdr:twoCellAnchor>
  <xdr:twoCellAnchor editAs="oneCell">
    <xdr:from>
      <xdr:col>3</xdr:col>
      <xdr:colOff>533400</xdr:colOff>
      <xdr:row>11</xdr:row>
      <xdr:rowOff>171450</xdr:rowOff>
    </xdr:from>
    <xdr:to>
      <xdr:col>3</xdr:col>
      <xdr:colOff>1972638</xdr:colOff>
      <xdr:row>11</xdr:row>
      <xdr:rowOff>914401</xdr:rowOff>
    </xdr:to>
    <xdr:pic>
      <xdr:nvPicPr>
        <xdr:cNvPr id="12" name="Picture 11">
          <a:extLst>
            <a:ext uri="{FF2B5EF4-FFF2-40B4-BE49-F238E27FC236}">
              <a16:creationId xmlns:a16="http://schemas.microsoft.com/office/drawing/2014/main" id="{E0F2FEAA-CCAC-4EBF-8E34-A9CFB0009983}"/>
            </a:ext>
          </a:extLst>
        </xdr:cNvPr>
        <xdr:cNvPicPr>
          <a:picLocks noChangeAspect="1"/>
        </xdr:cNvPicPr>
      </xdr:nvPicPr>
      <xdr:blipFill rotWithShape="1">
        <a:blip xmlns:r="http://schemas.openxmlformats.org/officeDocument/2006/relationships" r:embed="rId10"/>
        <a:srcRect t="24806" b="19911"/>
        <a:stretch>
          <a:fillRect/>
        </a:stretch>
      </xdr:blipFill>
      <xdr:spPr>
        <a:xfrm>
          <a:off x="2562225" y="11791950"/>
          <a:ext cx="1439238" cy="742951"/>
        </a:xfrm>
        <a:prstGeom prst="rect">
          <a:avLst/>
        </a:prstGeom>
      </xdr:spPr>
    </xdr:pic>
    <xdr:clientData/>
  </xdr:twoCellAnchor>
  <xdr:twoCellAnchor editAs="oneCell">
    <xdr:from>
      <xdr:col>3</xdr:col>
      <xdr:colOff>457200</xdr:colOff>
      <xdr:row>12</xdr:row>
      <xdr:rowOff>95250</xdr:rowOff>
    </xdr:from>
    <xdr:to>
      <xdr:col>3</xdr:col>
      <xdr:colOff>1990725</xdr:colOff>
      <xdr:row>12</xdr:row>
      <xdr:rowOff>1086212</xdr:rowOff>
    </xdr:to>
    <xdr:pic>
      <xdr:nvPicPr>
        <xdr:cNvPr id="41" name="Picture 40">
          <a:extLst>
            <a:ext uri="{FF2B5EF4-FFF2-40B4-BE49-F238E27FC236}">
              <a16:creationId xmlns:a16="http://schemas.microsoft.com/office/drawing/2014/main" id="{0043721A-C3A1-4D52-8C48-8A608D2B38FD}"/>
            </a:ext>
          </a:extLst>
        </xdr:cNvPr>
        <xdr:cNvPicPr>
          <a:picLocks noChangeAspect="1"/>
        </xdr:cNvPicPr>
      </xdr:nvPicPr>
      <xdr:blipFill>
        <a:blip xmlns:r="http://schemas.openxmlformats.org/officeDocument/2006/relationships" r:embed="rId11"/>
        <a:stretch>
          <a:fillRect/>
        </a:stretch>
      </xdr:blipFill>
      <xdr:spPr>
        <a:xfrm>
          <a:off x="2486025" y="12858750"/>
          <a:ext cx="1533525" cy="990962"/>
        </a:xfrm>
        <a:prstGeom prst="rect">
          <a:avLst/>
        </a:prstGeom>
      </xdr:spPr>
    </xdr:pic>
    <xdr:clientData/>
  </xdr:twoCellAnchor>
</xdr:wsDr>
</file>

<file path=xl/richData/_rels/rdRichValueWebImage.xml.rels><?xml version="1.0" encoding="UTF-8" standalone="yes"?>
<Relationships xmlns="http://schemas.openxmlformats.org/package/2006/relationships"><Relationship Id="rId117" Type="http://schemas.openxmlformats.org/officeDocument/2006/relationships/hyperlink" Target="https://bwipjs-api.metafloor.com/?bcid=ean13&amp;text=0850059937068&amp;scale=3&amp;includetext" TargetMode="External"/><Relationship Id="rId299" Type="http://schemas.openxmlformats.org/officeDocument/2006/relationships/hyperlink" Target="https://bwipjs-api.metafloor.com/?bcid=ean13&amp;text=0850062588004&amp;scale=3&amp;includetext" TargetMode="External"/><Relationship Id="rId21" Type="http://schemas.openxmlformats.org/officeDocument/2006/relationships/hyperlink" Target="https://api.qrserver.com/v1/create-qr-code/?size=300x300&amp;data=https%3A%2F%2Fcarlosjordan-ai.github.io%2FExcel-Shipping-Label-Tool%2Fqr%2F%3Ftext%3DCustomer%2520Order%2520%2523%253A%2520WN30452442%250AName%253A%2520Rubisel%2520Durantes%2520Vazquez%2520%250AStore%253A%25208473%250APO%253A%252073583024%250AShip%2520To%253A%25201873%2520Dixwell%2520Avenue%252C%2520Hamden%252C%2520CT%25206514%250ACarrier%253A%2520ESTES%250A%250AVendor%2520SKU%253A%2520KIT18GHKDST2868CLLH%250AQty%253A%25201%250AKit%2520-%2520Frame%2520-%2520Type%253A%2520KD%252C%2520Width%253A%252024%252C%2520Height%253A%252068%252C%2520Hand%253A%2520LH%252C%2520Prep%253A%2520161%250ASlab%2520-%2520Width%253A%252024%252C%2520Height%253A%252068%252C%2520Prep%253A%2520C%252C%2520Prep%253A%2520161%250AHardware%253A%250AEntrance%2520FDC130%253A%25201%250ASpring%2520hinge%253A%25202%250ARegular%2520hinge%253A%25201" TargetMode="External"/><Relationship Id="rId63" Type="http://schemas.openxmlformats.org/officeDocument/2006/relationships/hyperlink" Target="https://api.qrserver.com/v1/create-qr-code/?size=300x300&amp;data=https%3A%2F%2Fcarlosjordan-ai.github.io%2FExcel-Shipping-Label-Tool%2Fqr%2F%3Ftext%3DCustomer%2520Order%2520%2523%253A%2520WJ88782961%250AName%253A%2520DEMOS%2520ARCHOS%2520%250AStore%253A%25201969%250APO%253A%252069583385%250AShip%2520To%253A%25202461%2520N%2520Richmond%2520Road%252C%2520Mchenry%252C%2520IL%252060051%250ACarrier%253A%2520AACT%250A%250AVendor%2520SKU%253A%2520K18GHWST4280CRH%250AQty%253A%25201%250AKit%2520-%2520Frame%2520-%2520Type%253A%2520W%252C%2520Width%253A%252036%252C%2520Height%253A%252068%252C%2520Hand%253A%2520RH%252C%2520Prep%253A%2520161%250ASlab%2520-%2520Width%253A%252036%252C%2520Height%253A%252068%252C%2520Prep%253A%2520C%252C%2520Prep%253A%2520161%250AHardware%253A%250AEntrance%2520FDC130%253A%25201%250ASpring%2520hinge%253A%25202%250ARegular%2520hinge%253A%25201" TargetMode="External"/><Relationship Id="rId159" Type="http://schemas.openxmlformats.org/officeDocument/2006/relationships/hyperlink" Target="https://bwipjs-api.metafloor.com/?bcid=ean13&amp;text=0850059937273&amp;scale=3&amp;includetext" TargetMode="External"/><Relationship Id="rId324" Type="http://schemas.openxmlformats.org/officeDocument/2006/relationships/image" Target="../media/image162.png"/><Relationship Id="rId366" Type="http://schemas.openxmlformats.org/officeDocument/2006/relationships/image" Target="../media/image183.png"/><Relationship Id="rId170" Type="http://schemas.openxmlformats.org/officeDocument/2006/relationships/image" Target="../media/image85.png"/><Relationship Id="rId226" Type="http://schemas.openxmlformats.org/officeDocument/2006/relationships/image" Target="../media/image113.png"/><Relationship Id="rId433" Type="http://schemas.openxmlformats.org/officeDocument/2006/relationships/hyperlink" Target="https://bwipjs-api.metafloor.com/?bcid=ean13&amp;text=0850062588684&amp;scale=3&amp;includetext" TargetMode="External"/><Relationship Id="rId268" Type="http://schemas.openxmlformats.org/officeDocument/2006/relationships/image" Target="../media/image134.png"/><Relationship Id="rId475" Type="http://schemas.openxmlformats.org/officeDocument/2006/relationships/hyperlink" Target="https://bwipjs-api.metafloor.com/?bcid=ean13&amp;text=0850062588912&amp;scale=3&amp;includetext" TargetMode="External"/><Relationship Id="rId32" Type="http://schemas.openxmlformats.org/officeDocument/2006/relationships/image" Target="../media/image16.io"/><Relationship Id="rId74" Type="http://schemas.openxmlformats.org/officeDocument/2006/relationships/image" Target="../media/image37.io"/><Relationship Id="rId128" Type="http://schemas.openxmlformats.org/officeDocument/2006/relationships/image" Target="../media/image64.png"/><Relationship Id="rId335" Type="http://schemas.openxmlformats.org/officeDocument/2006/relationships/hyperlink" Target="https://bwipjs-api.metafloor.com/?bcid=ean13&amp;text=0850062588189&amp;scale=3&amp;includetext" TargetMode="External"/><Relationship Id="rId377" Type="http://schemas.openxmlformats.org/officeDocument/2006/relationships/hyperlink" Target="https://bwipjs-api.metafloor.com/?bcid=ean13&amp;text=0850062588400&amp;scale=3&amp;includetext" TargetMode="External"/><Relationship Id="rId5" Type="http://schemas.openxmlformats.org/officeDocument/2006/relationships/hyperlink" Target="https://api.qrserver.com/v1/create-qr-code/?size=300x300&amp;data=https%3A%2F%2Fcarlosjordan-ai.github.io%2FExcel-Shipping-Label-Tool%2Fqr%2F%3Ftext%3DCustomer%2520Order%2520%2523%253A%2520H6341-304776%250AName%253A%2520FARZAN%2520MOHAMMED%2520%250AStore%253A%25206341%250APO%253A%252041588735%250AShip%2520To%253A%25205801%2520UNIVERSITY%2520DRIVE%252C%2520Fort%2520Lauderdale%252C%2520FL%252033328%250ACarrier%253A%2520AACT%250A%250AVendor%2520SKU%253A%2520KIT18GHKDST2868CLRH%250AQty%253A%25201%250AKit%2520-%2520Frame%2520-%2520Type%253A%2520KD%252C%2520Width%253A%252024%252C%2520Height%253A%252068%252C%2520Hand%253A%2520RH%252C%2520Prep%253A%2520161%250ASlab%2520-%2520Width%253A%252024%252C%2520Height%253A%252068%252C%2520Prep%253A%2520C%252C%2520Prep%253A%2520161%250AHardware%253A%250AEntrance%2520FDC130%253A%25201%250ASpring%2520hinge%253A%25202%250ARegular%2520hinge%253A%25201%250A%250AVendor%2520SKU%253A%2520KIT18GHKDST3680CLRH%250AQty%253A%25202%250AKit%2520-%2520Frame%2520-%2520Type%253A%2520KD%252C%2520Width%253A%252030%252C%2520Height%253A%252068%252C%2520Hand%253A%2520RH%252C%2520Prep%253A%2520161%250ASlab%2520-%2520Width%253A%252030%252C%2520Height%253A%252068%252C%2520Prep%253A%2520C%252C%2520Prep%253A%2520161%250AHardware%253A%250AEntrance%2520FDC130%253A%25202%250ASpring%2520hinge%253A%25204%250ARegular%2520hinge%253A%25202%250A%250AVendor%2520SKU%253A%2520KIT18GHKDST3680CLLH%250AQty%253A%25203%250AKit%2520-%2520Frame%2520-%2520Type%253A%2520KD%252C%2520Width%253A%252030%252C%2520Height%253A%252068%252C%2520Hand%253A%2520LH%252C%2520Prep%253A%2520161%250ASlab%2520-%2520Width%253A%252030%252C%2520Height%253A%252068%252C%2520Prep%253A%2520C%252C%2520Prep%253A%2520161%250AHardware%253A%250AEntrance%2520FDC130%253A%25203%250ASpring%2520hinge%253A%25206%250ARegular%2520hinge%253A%25203" TargetMode="External"/><Relationship Id="rId181" Type="http://schemas.openxmlformats.org/officeDocument/2006/relationships/hyperlink" Target="https://bwipjs-api.metafloor.com/?bcid=ean13&amp;text=0850059937419&amp;scale=3&amp;includetext" TargetMode="External"/><Relationship Id="rId237" Type="http://schemas.openxmlformats.org/officeDocument/2006/relationships/hyperlink" Target="https://bwipjs-api.metafloor.com/?bcid=ean13&amp;text=0850059937693&amp;scale=3&amp;includetext" TargetMode="External"/><Relationship Id="rId402" Type="http://schemas.openxmlformats.org/officeDocument/2006/relationships/image" Target="../media/image201.png"/><Relationship Id="rId279" Type="http://schemas.openxmlformats.org/officeDocument/2006/relationships/hyperlink" Target="https://bwipjs-api.metafloor.com/?bcid=ean13&amp;text=0850059937907&amp;scale=3&amp;includetext" TargetMode="External"/><Relationship Id="rId444" Type="http://schemas.openxmlformats.org/officeDocument/2006/relationships/image" Target="../media/image222.png"/><Relationship Id="rId486" Type="http://schemas.openxmlformats.org/officeDocument/2006/relationships/image" Target="../media/image243.png"/><Relationship Id="rId43" Type="http://schemas.openxmlformats.org/officeDocument/2006/relationships/hyperlink" Target="https://api.qrserver.com/v1/create-qr-code/?size=300x300&amp;data=https%3A%2F%2Fcarlosjordan-ai.github.io%2FExcel-Shipping-Label-Tool%2Fqr%2F%3Ftext%3DCustomer%2520Order%2520%2523%253A%2520WJ90723988%250AName%253A%2520Aaron%2520Hottes%2520%250AStore%253A%25201979%250APO%253A%252079556090%250AShip%2520To%253A%25203200%2520Banterra%2520Dr%252C%2520Marion%252C%2520IL%252062959%250ACarrier%253A%2520AACT%250A%250AVendor%2520SKU%253A%2520K18GHKST3280CRH%250AQty%253A%25201%250AKit%2520-%2520Frame%2520-%2520Type%253A%2520KD%252C%2520Width%253A%252028%252C%2520Height%253A%252068%252C%2520Hand%253A%2520RH%252C%2520Prep%253A%2520161%250ASlab%2520-%2520Width%253A%252028%252C%2520Height%253A%252068%252C%2520Prep%253A%2520C%252C%2520Prep%253A%2520161%250AHardware%253A%250AEntrance%2520FDC130%253A%25201%250ASpring%2520hinge%253A%25202%250ARegular%2520hinge%253A%25201" TargetMode="External"/><Relationship Id="rId139" Type="http://schemas.openxmlformats.org/officeDocument/2006/relationships/hyperlink" Target="https://bwipjs-api.metafloor.com/?bcid=ean13&amp;text=0850059937174&amp;scale=3&amp;includetext" TargetMode="External"/><Relationship Id="rId290" Type="http://schemas.openxmlformats.org/officeDocument/2006/relationships/image" Target="../media/image145.png"/><Relationship Id="rId304" Type="http://schemas.openxmlformats.org/officeDocument/2006/relationships/image" Target="../media/image152.png"/><Relationship Id="rId346" Type="http://schemas.openxmlformats.org/officeDocument/2006/relationships/image" Target="../media/image173.png"/><Relationship Id="rId388" Type="http://schemas.openxmlformats.org/officeDocument/2006/relationships/image" Target="../media/image194.png"/><Relationship Id="rId85" Type="http://schemas.openxmlformats.org/officeDocument/2006/relationships/hyperlink" Target="https://api.qrserver.com/v1/create-qr-code/?size=300x300&amp;data=https%3A%2F%2Fcarlosjordan-ai.github.io%2FExcel-Shipping-Label-Tool%2Fqr%2F%3Ftext%3DCustomer%2520Order%2520%2523%253A%2520WN30327927%250AName%253A%2520Jose%2520F%2520Villanueva%2520%250AStore%253A%25206037%250APO%253A%252037570446%250AShip%2520To%253A%25202881%2520E.%2520Walnut%2520Street%252C%2520Pasadena%252C%2520CA%252091107%250ACarrier%253A%2520AACT%250A%250AVendor%2520SKU%253A%2520KIT18GHKDST3684CRH%250AQty%253A%25201%250AKit%2520-%2520Frame%2520-%2520Type%253A%2520KD%252C%2520Width%253A%252030%252C%2520Height%253A%252070%252C%2520Hand%253A%2520RH%252C%2520Prep%253A%2520161%250ASlab%2520-%2520Width%253A%252030%252C%2520Height%253A%252070%252C%2520Prep%253A%2520C%252C%2520Prep%253A%2520161%250AHardware%253A%250AEntrance%2520FDC130%253A%25201%250ASpring%2520hinge%253A%25202%250ARegular%2520hinge%253A%25201" TargetMode="External"/><Relationship Id="rId150" Type="http://schemas.openxmlformats.org/officeDocument/2006/relationships/image" Target="../media/image75.png"/><Relationship Id="rId192" Type="http://schemas.openxmlformats.org/officeDocument/2006/relationships/image" Target="../media/image96.png"/><Relationship Id="rId206" Type="http://schemas.openxmlformats.org/officeDocument/2006/relationships/image" Target="../media/image103.png"/><Relationship Id="rId413" Type="http://schemas.openxmlformats.org/officeDocument/2006/relationships/hyperlink" Target="https://bwipjs-api.metafloor.com/?bcid=ean13&amp;text=0850062588585&amp;scale=3&amp;includetext" TargetMode="External"/><Relationship Id="rId248" Type="http://schemas.openxmlformats.org/officeDocument/2006/relationships/image" Target="../media/image124.png"/><Relationship Id="rId455" Type="http://schemas.openxmlformats.org/officeDocument/2006/relationships/hyperlink" Target="https://bwipjs-api.metafloor.com/?bcid=ean13&amp;text=0850062588813&amp;scale=3&amp;includetext" TargetMode="External"/><Relationship Id="rId12" Type="http://schemas.openxmlformats.org/officeDocument/2006/relationships/image" Target="../media/image6.png"/><Relationship Id="rId108" Type="http://schemas.openxmlformats.org/officeDocument/2006/relationships/image" Target="../media/image54.png"/><Relationship Id="rId315" Type="http://schemas.openxmlformats.org/officeDocument/2006/relationships/hyperlink" Target="https://bwipjs-api.metafloor.com/?bcid=ean13&amp;text=0850062588080&amp;scale=3&amp;includetext" TargetMode="External"/><Relationship Id="rId357" Type="http://schemas.openxmlformats.org/officeDocument/2006/relationships/hyperlink" Target="https://bwipjs-api.metafloor.com/?bcid=ean13&amp;text=0850062588295&amp;scale=3&amp;includetext" TargetMode="External"/><Relationship Id="rId54" Type="http://schemas.openxmlformats.org/officeDocument/2006/relationships/image" Target="../media/image27.io"/><Relationship Id="rId96" Type="http://schemas.openxmlformats.org/officeDocument/2006/relationships/image" Target="../media/image48.io"/><Relationship Id="rId161" Type="http://schemas.openxmlformats.org/officeDocument/2006/relationships/hyperlink" Target="https://bwipjs-api.metafloor.com/?bcid=ean13&amp;text=0850059937280&amp;scale=3&amp;includetext" TargetMode="External"/><Relationship Id="rId217" Type="http://schemas.openxmlformats.org/officeDocument/2006/relationships/hyperlink" Target="https://bwipjs-api.metafloor.com/?bcid=ean13&amp;text=0850059937594&amp;scale=3&amp;includetext" TargetMode="External"/><Relationship Id="rId399" Type="http://schemas.openxmlformats.org/officeDocument/2006/relationships/hyperlink" Target="https://bwipjs-api.metafloor.com/?bcid=ean13&amp;text=0850062588516&amp;scale=3&amp;includetext" TargetMode="External"/><Relationship Id="rId259" Type="http://schemas.openxmlformats.org/officeDocument/2006/relationships/hyperlink" Target="https://bwipjs-api.metafloor.com/?bcid=ean13&amp;text=0850059937808&amp;scale=3&amp;includetext" TargetMode="External"/><Relationship Id="rId424" Type="http://schemas.openxmlformats.org/officeDocument/2006/relationships/image" Target="../media/image212.png"/><Relationship Id="rId466" Type="http://schemas.openxmlformats.org/officeDocument/2006/relationships/image" Target="../media/image233.png"/><Relationship Id="rId23" Type="http://schemas.openxmlformats.org/officeDocument/2006/relationships/hyperlink" Target="https://api.qrserver.com/v1/create-qr-code/?size=300x300&amp;data=https%3A%2F%2Fcarlosjordan-ai.github.io%2FExcel-Shipping-Label-Tool%2Fqr%2F%3Ftext%3DCustomer%2520Order%2520%2523%253A%2520WG96834582%250AName%253A%2520Capital%2520Locksmith%2520Co.%2520%250AStore%253A%25202907%250APO%253A%252007576110%250AShip%2520To%253A%2520200%2520Orleans%2520Way%252C%2520Brandon%252C%2520MS%252039042%250ACarrier%253A%2520AACT%250A%250AVendor%2520SKU%253A%2520KIT18GHKDST3680CLLH%250AQty%253A%25201%250AKit%2520-%2520Frame%2520-%2520Type%253A%2520KD%252C%2520Width%253A%252030%252C%2520Height%253A%252068%252C%2520Hand%253A%2520LH%252C%2520Prep%253A%2520161%250ASlab%2520-%2520Width%253A%252030%252C%2520Height%253A%252068%252C%2520Prep%253A%2520C%252C%2520Prep%253A%2520161%250AHardware%253A%250AEntrance%2520FDC130%253A%25201%250ASpring%2520hinge%253A%25202%250ARegular%2520hinge%253A%25201" TargetMode="External"/><Relationship Id="rId119" Type="http://schemas.openxmlformats.org/officeDocument/2006/relationships/hyperlink" Target="https://bwipjs-api.metafloor.com/?bcid=ean13&amp;text=0850059937075&amp;scale=3&amp;includetext" TargetMode="External"/><Relationship Id="rId270" Type="http://schemas.openxmlformats.org/officeDocument/2006/relationships/image" Target="../media/image135.png"/><Relationship Id="rId326" Type="http://schemas.openxmlformats.org/officeDocument/2006/relationships/image" Target="../media/image163.png"/><Relationship Id="rId65" Type="http://schemas.openxmlformats.org/officeDocument/2006/relationships/hyperlink" Target="https://api.qrserver.com/v1/create-qr-code/?size=300x300&amp;data=https%3A%2F%2Fcarlosjordan-ai.github.io%2FExcel-Shipping-Label-Tool%2Fqr%2F%3Ftext%3DCustomer%2520Order%2520%2523%253A%2520H1242-352450%250AName%253A%2520ERNESTO%2520MARTINEZ%2520%250APO%253A%252042565644%250AShip%2520To%253A%2520130%2520Dolson%2520Ave%252C%2520Middletown%252C%2520NY%252010940%250ACarrier%253A%2520UPS%250A%250AVendor%2520SKU%253A%2520K18WST4080PDRH%250AQty%253A%25202%250AKit%2520-%2520Frame%2520-%2520Type%253A%2520W%252C%2520Width%253A%252034%252C%2520Height%253A%252068%252C%2520Hand%253A%2520RH%252C%2520Prep%253A%2520161%250ASlab%2520-%2520Width%253A%252034%252C%2520Height%253A%252068%252C%2520Prep%253A%2520PD%252C%2520Prep%253A%2520161%250AHardware%253A%250APanic%2520Device%2520FDC750%253A%25202%250ALever%25201%2520side%2520FDC770%253A%25202%250ASpring%2520hinge%253A%25204%250ARegular%2520hinge%253A%25202" TargetMode="External"/><Relationship Id="rId130" Type="http://schemas.openxmlformats.org/officeDocument/2006/relationships/image" Target="../media/image65.png"/><Relationship Id="rId368" Type="http://schemas.openxmlformats.org/officeDocument/2006/relationships/image" Target="../media/image184.png"/><Relationship Id="rId172" Type="http://schemas.openxmlformats.org/officeDocument/2006/relationships/image" Target="../media/image86.png"/><Relationship Id="rId228" Type="http://schemas.openxmlformats.org/officeDocument/2006/relationships/image" Target="../media/image114.png"/><Relationship Id="rId435" Type="http://schemas.openxmlformats.org/officeDocument/2006/relationships/hyperlink" Target="https://bwipjs-api.metafloor.com/?bcid=ean13&amp;text=0850062588691&amp;scale=3&amp;includetext" TargetMode="External"/><Relationship Id="rId477" Type="http://schemas.openxmlformats.org/officeDocument/2006/relationships/hyperlink" Target="https://bwipjs-api.metafloor.com/?bcid=ean13&amp;text=0850062588929&amp;scale=3&amp;includetext" TargetMode="External"/><Relationship Id="rId281" Type="http://schemas.openxmlformats.org/officeDocument/2006/relationships/hyperlink" Target="https://bwipjs-api.metafloor.com/?bcid=ean13&amp;text=0850059937914&amp;scale=3&amp;includetext" TargetMode="External"/><Relationship Id="rId337" Type="http://schemas.openxmlformats.org/officeDocument/2006/relationships/hyperlink" Target="https://bwipjs-api.metafloor.com/?bcid=ean13&amp;text=0850062588196&amp;scale=3&amp;includetext" TargetMode="External"/><Relationship Id="rId34" Type="http://schemas.openxmlformats.org/officeDocument/2006/relationships/image" Target="../media/image17.io"/><Relationship Id="rId76" Type="http://schemas.openxmlformats.org/officeDocument/2006/relationships/image" Target="../media/image38.io"/><Relationship Id="rId141" Type="http://schemas.openxmlformats.org/officeDocument/2006/relationships/hyperlink" Target="https://bwipjs-api.metafloor.com/?bcid=ean13&amp;text=0850059937181&amp;scale=3&amp;includetext" TargetMode="External"/><Relationship Id="rId379" Type="http://schemas.openxmlformats.org/officeDocument/2006/relationships/hyperlink" Target="https://bwipjs-api.metafloor.com/?bcid=ean13&amp;text=0850062588417&amp;scale=3&amp;includetext" TargetMode="External"/><Relationship Id="rId7" Type="http://schemas.openxmlformats.org/officeDocument/2006/relationships/hyperlink" Target="https://api.qrserver.com/v1/create-qr-code/?size=300x300&amp;data=https%3A%2F%2Fcarlosjordan-ai.github.io%2FExcel-Shipping-Label-Tool%2Fqr%2F%3Ftext%3D--" TargetMode="External"/><Relationship Id="rId183" Type="http://schemas.openxmlformats.org/officeDocument/2006/relationships/hyperlink" Target="https://bwipjs-api.metafloor.com/?bcid=ean13&amp;text=0850059937426&amp;scale=3&amp;includetext" TargetMode="External"/><Relationship Id="rId239" Type="http://schemas.openxmlformats.org/officeDocument/2006/relationships/hyperlink" Target="https://bwipjs-api.metafloor.com/?bcid=ean13&amp;text=0850059937709&amp;scale=3&amp;includetext" TargetMode="External"/><Relationship Id="rId390" Type="http://schemas.openxmlformats.org/officeDocument/2006/relationships/image" Target="../media/image195.png"/><Relationship Id="rId404" Type="http://schemas.openxmlformats.org/officeDocument/2006/relationships/image" Target="../media/image202.png"/><Relationship Id="rId446" Type="http://schemas.openxmlformats.org/officeDocument/2006/relationships/image" Target="../media/image223.png"/><Relationship Id="rId250" Type="http://schemas.openxmlformats.org/officeDocument/2006/relationships/image" Target="../media/image125.png"/><Relationship Id="rId292" Type="http://schemas.openxmlformats.org/officeDocument/2006/relationships/image" Target="../media/image146.png"/><Relationship Id="rId306" Type="http://schemas.openxmlformats.org/officeDocument/2006/relationships/image" Target="../media/image153.png"/><Relationship Id="rId45" Type="http://schemas.openxmlformats.org/officeDocument/2006/relationships/hyperlink" Target="https://bwipjs-api.metafloor.com/?bcid=ean13&amp;text=0850062588325&amp;scale=3&amp;includetext" TargetMode="External"/><Relationship Id="rId87" Type="http://schemas.openxmlformats.org/officeDocument/2006/relationships/hyperlink" Target="https://bwipjs-api.metafloor.com/?bcid=ean13&amp;text=0850059937396&amp;scale=3&amp;includetext" TargetMode="External"/><Relationship Id="rId110" Type="http://schemas.openxmlformats.org/officeDocument/2006/relationships/image" Target="../media/image55.png"/><Relationship Id="rId348" Type="http://schemas.openxmlformats.org/officeDocument/2006/relationships/image" Target="../media/image174.png"/><Relationship Id="rId152" Type="http://schemas.openxmlformats.org/officeDocument/2006/relationships/image" Target="../media/image76.png"/><Relationship Id="rId194" Type="http://schemas.openxmlformats.org/officeDocument/2006/relationships/image" Target="../media/image97.png"/><Relationship Id="rId208" Type="http://schemas.openxmlformats.org/officeDocument/2006/relationships/image" Target="../media/image104.png"/><Relationship Id="rId415" Type="http://schemas.openxmlformats.org/officeDocument/2006/relationships/hyperlink" Target="https://bwipjs-api.metafloor.com/?bcid=ean13&amp;text=0850062588592&amp;scale=3&amp;includetext" TargetMode="External"/><Relationship Id="rId457" Type="http://schemas.openxmlformats.org/officeDocument/2006/relationships/hyperlink" Target="https://bwipjs-api.metafloor.com/?bcid=ean13&amp;text=0850062588820&amp;scale=3&amp;includetext" TargetMode="External"/><Relationship Id="rId261" Type="http://schemas.openxmlformats.org/officeDocument/2006/relationships/hyperlink" Target="https://bwipjs-api.metafloor.com/?bcid=ean13&amp;text=0850059937815&amp;scale=3&amp;includetext" TargetMode="External"/><Relationship Id="rId14" Type="http://schemas.openxmlformats.org/officeDocument/2006/relationships/image" Target="../media/image7.io"/><Relationship Id="rId56" Type="http://schemas.openxmlformats.org/officeDocument/2006/relationships/image" Target="../media/image28.io"/><Relationship Id="rId317" Type="http://schemas.openxmlformats.org/officeDocument/2006/relationships/hyperlink" Target="https://bwipjs-api.metafloor.com/?bcid=ean13&amp;text=0850062588097&amp;scale=3&amp;includetext" TargetMode="External"/><Relationship Id="rId359" Type="http://schemas.openxmlformats.org/officeDocument/2006/relationships/hyperlink" Target="https://bwipjs-api.metafloor.com/?bcid=ean13&amp;text=0850062588301&amp;scale=3&amp;includetext" TargetMode="External"/><Relationship Id="rId98" Type="http://schemas.openxmlformats.org/officeDocument/2006/relationships/image" Target="../media/image49.io"/><Relationship Id="rId121" Type="http://schemas.openxmlformats.org/officeDocument/2006/relationships/hyperlink" Target="https://bwipjs-api.metafloor.com/?bcid=ean13&amp;text=0850059937082&amp;scale=3&amp;includetext" TargetMode="External"/><Relationship Id="rId163" Type="http://schemas.openxmlformats.org/officeDocument/2006/relationships/hyperlink" Target="https://bwipjs-api.metafloor.com/?bcid=ean13&amp;text=0850059937297&amp;scale=3&amp;includetext" TargetMode="External"/><Relationship Id="rId219" Type="http://schemas.openxmlformats.org/officeDocument/2006/relationships/hyperlink" Target="https://bwipjs-api.metafloor.com/?bcid=ean13&amp;text=0850059937600&amp;scale=3&amp;includetext" TargetMode="External"/><Relationship Id="rId370" Type="http://schemas.openxmlformats.org/officeDocument/2006/relationships/image" Target="../media/image185.png"/><Relationship Id="rId426" Type="http://schemas.openxmlformats.org/officeDocument/2006/relationships/image" Target="../media/image213.png"/><Relationship Id="rId230" Type="http://schemas.openxmlformats.org/officeDocument/2006/relationships/image" Target="../media/image115.png"/><Relationship Id="rId468" Type="http://schemas.openxmlformats.org/officeDocument/2006/relationships/image" Target="../media/image234.png"/><Relationship Id="rId25" Type="http://schemas.openxmlformats.org/officeDocument/2006/relationships/hyperlink" Target="https://api.qrserver.com/v1/create-qr-code/?size=300x300&amp;data=https%3A%2F%2Fcarlosjordan-ai.github.io%2FExcel-Shipping-Label-Tool%2Fqr%2F%3Ftext%3DCustomer%2520Order%2520%2523%253A%2520WN30478182%250AName%253A%2520Frank%2520Lansford%2520%250APO%253A%252013887816%250AShip%2520To%253A%25201048%2520E%2520Oleander%2520St%252C%2520Lakeland%252C%2520FL%252033801%250ACarrier%253A%2520UPS%250A%250AVendor%2520SKU%253A%2520KIT18GHKDST3680PDRH%250AQty%253A%25201%250AKit%2520-%2520Frame%2520-%2520Type%253A%2520KD%252C%2520Width%253A%252030%252C%2520Height%253A%252068%252C%2520Hand%253A%2520RH%252C%2520Prep%253A%2520161%250ASlab%2520-%2520Width%253A%252030%252C%2520Height%253A%252068%252C%2520Prep%253A%2520PD%252C%2520Prep%253A%2520161%250AHardware%253A%250APanic%2520Device%2520FDC750%253A%25201%250ALever%25201%2520side%2520FDC770%253A%25201%250ASpring%2520hinge%253A%25202%250ARegular%2520hinge%253A%25201" TargetMode="External"/><Relationship Id="rId67" Type="http://schemas.openxmlformats.org/officeDocument/2006/relationships/hyperlink" Target="https://api.qrserver.com/v1/create-qr-code/?size=300x300&amp;data=https%3A%2F%2Fcarlosjordan-ai.github.io%2FExcel-Shipping-Label-Tool%2Fqr%2F%3Ftext%3DCustomer%2520Order%2520%2523%253A%2520WN27040876%250AName%253A%2520Dan%2520Smith%2520%250AStore%253A%25206638%250APO%253A%252038573210%250AShip%2520To%253A%25202120%2520S%2520Bradley%2520Rd%252C%2520Santa%2520Maria%252C%2520CA%252093455%250ACarrier%253A%2520AACT%250A%250AVendor%2520SKU%253A%2520K18GHWST2868CRH%250AQty%253A%25201%250AKit%2520-%2520Frame%2520-%2520Type%253A%2520W%252C%2520Width%253A%252024%252C%2520Height%253A%252068%252C%2520Hand%253A%2520RH%252C%2520Prep%253A%2520161%250ASlab%2520-%2520Width%253A%252024%252C%2520Height%253A%252068%252C%2520Prep%253A%2520C%252C%2520Prep%253A%2520161%250AHardware%253A%250AEntrance%2520FDC130%253A%25201%250ASpring%2520hinge%253A%25202%250ARegular%2520hinge%253A%25201" TargetMode="External"/><Relationship Id="rId272" Type="http://schemas.openxmlformats.org/officeDocument/2006/relationships/image" Target="../media/image136.png"/><Relationship Id="rId328" Type="http://schemas.openxmlformats.org/officeDocument/2006/relationships/image" Target="../media/image164.png"/><Relationship Id="rId132" Type="http://schemas.openxmlformats.org/officeDocument/2006/relationships/image" Target="../media/image66.png"/><Relationship Id="rId174" Type="http://schemas.openxmlformats.org/officeDocument/2006/relationships/image" Target="../media/image87.png"/><Relationship Id="rId381" Type="http://schemas.openxmlformats.org/officeDocument/2006/relationships/hyperlink" Target="https://bwipjs-api.metafloor.com/?bcid=ean13&amp;text=0850062588424&amp;scale=3&amp;includetext" TargetMode="External"/><Relationship Id="rId241" Type="http://schemas.openxmlformats.org/officeDocument/2006/relationships/hyperlink" Target="https://bwipjs-api.metafloor.com/?bcid=ean13&amp;text=0850059937716&amp;scale=3&amp;includetext" TargetMode="External"/><Relationship Id="rId437" Type="http://schemas.openxmlformats.org/officeDocument/2006/relationships/hyperlink" Target="https://bwipjs-api.metafloor.com/?bcid=ean13&amp;text=0850062588707&amp;scale=3&amp;includetext" TargetMode="External"/><Relationship Id="rId479" Type="http://schemas.openxmlformats.org/officeDocument/2006/relationships/hyperlink" Target="https://bwipjs-api.metafloor.com/?bcid=ean13&amp;text=0850062588936&amp;scale=3&amp;includetext" TargetMode="External"/><Relationship Id="rId36" Type="http://schemas.openxmlformats.org/officeDocument/2006/relationships/image" Target="../media/image18.io"/><Relationship Id="rId283" Type="http://schemas.openxmlformats.org/officeDocument/2006/relationships/hyperlink" Target="https://bwipjs-api.metafloor.com/?bcid=ean13&amp;text=0850059937921&amp;scale=3&amp;includetext" TargetMode="External"/><Relationship Id="rId339" Type="http://schemas.openxmlformats.org/officeDocument/2006/relationships/hyperlink" Target="https://bwipjs-api.metafloor.com/?bcid=ean13&amp;text=0850062588202&amp;scale=3&amp;includetext" TargetMode="External"/><Relationship Id="rId78" Type="http://schemas.openxmlformats.org/officeDocument/2006/relationships/image" Target="../media/image39.io"/><Relationship Id="rId101" Type="http://schemas.openxmlformats.org/officeDocument/2006/relationships/hyperlink" Target="https://api.qrserver.com/v1/create-qr-code/?size=300x300&amp;data=https%3A%2F%2Fcarlosjordan-ai.github.io%2FExcel-Shipping-Label-Tool%2Fqr%2F%3Ftext%3DCustomer%2520Order%2520%2523%253A%2520GN25700526%250AName%253A%2520%2509Kairos%2520Power%2520%252F%252F%250ABrian%2520Clarke%250APO%253A%252026907874%250AShip%2520To%253A%2520760%2520Perimeter%2520Rd%252C%2520Oak%2520Ridge%252C%2520TN%252037830%250ACarrier%253A%2520DAY%2520%2526%2520ROSS%250A%250AVendor%2520SKU%253A%2520KIT18GHKDST3680PDRH%250AQty%253A%25202%250AKit%2520-%2520Frame%2520-%2520Type%253A%2520KD%252C%2520Width%253A%252030%252C%2520Height%253A%252068%252C%2520Hand%253A%2520RH%252C%2520Prep%253A%2520161%250ASlab%2520-%2520Width%253A%252030%252C%2520Height%253A%252068%252C%2520Prep%253A%2520PD%252C%2520Prep%253A%2520161%250AHardware%253A%250APanic%2520Device%2520FDC750%253A%25202%250ALever%25201%2520side%2520FDC770%253A%25202%250ASpring%2520hinge%253A%25204%250ARegular%2520hinge%253A%25202" TargetMode="External"/><Relationship Id="rId143" Type="http://schemas.openxmlformats.org/officeDocument/2006/relationships/hyperlink" Target="https://bwipjs-api.metafloor.com/?bcid=ean13&amp;text=0850059937198&amp;scale=3&amp;includetext" TargetMode="External"/><Relationship Id="rId185" Type="http://schemas.openxmlformats.org/officeDocument/2006/relationships/hyperlink" Target="https://bwipjs-api.metafloor.com/?bcid=ean13&amp;text=0850059937433&amp;scale=3&amp;includetext" TargetMode="External"/><Relationship Id="rId350" Type="http://schemas.openxmlformats.org/officeDocument/2006/relationships/image" Target="../media/image175.png"/><Relationship Id="rId406" Type="http://schemas.openxmlformats.org/officeDocument/2006/relationships/image" Target="../media/image203.png"/><Relationship Id="rId9" Type="http://schemas.openxmlformats.org/officeDocument/2006/relationships/hyperlink" Target="https://api.qrserver.com/v1/create-qr-code/?size=300x300&amp;data=https%3A%2F%2Fcarlosjordan-ai.github.io%2FExcel-Shipping-Label-Tool%2Fqr%2F%3Ftext%3DCustomer%2520Order%2520%2523%253A%2520WN30452872%250AName%253A%2520Willie%2520Madrid%2520%250AStore%253A%25202014%250APO%253A%252014571259%250AShip%2520To%253A%25203902%2520N%2520High%2520School%2520Rd%252C%2520Indianapolis%252C%2520IN%252046254%250ACarrier%253A%2520ESTES%250A%250AVendor%2520SKU%253A%2520KIT18GHKDST3680PDRH%250AQty%253A%25201%250AKit%2520-%2520Frame%2520-%2520Type%253A%2520KD%252C%2520Width%253A%252030%252C%2520Height%253A%252068%252C%2520Hand%253A%2520RH%252C%2520Prep%253A%2520161%250ASlab%2520-%2520Width%253A%252030%252C%2520Height%253A%252068%252C%2520Prep%253A%2520PD%252C%2520Prep%253A%2520161%250AHardware%253A%250APanic%2520Device%2520FDC750%253A%25201%250ALever%25201%2520side%2520FDC770%253A%25201%250ASpring%2520hinge%253A%25202%250ARegular%2520hinge%253A%25201%250A%250AVendor%2520SKU%253A%2520KIT18GHKDST3684PDLH%250AQty%253A%25201%250AKit%2520-%2520Frame%2520-%2520Type%253A%2520KD%252C%2520Width%253A%252030%252C%2520Height%253A%252070%252C%2520Hand%253A%2520LH%252C%2520Prep%253A%2520161%250ASlab%2520-%2520Width%253A%252030%252C%2520Height%253A%252070%252C%2520Prep%253A%2520PD%252C%2520Prep%253A%2520161%250AHardware%253A%250APanic%2520Device%2520FDC750%253A%25201%250ALever%25201%2520side%2520FDC770%253A%25201%250ASpring%2520hinge%253A%25202%250ARegular%2520hinge%253A%25201" TargetMode="External"/><Relationship Id="rId210" Type="http://schemas.openxmlformats.org/officeDocument/2006/relationships/image" Target="../media/image105.png"/><Relationship Id="rId392" Type="http://schemas.openxmlformats.org/officeDocument/2006/relationships/image" Target="../media/image196.png"/><Relationship Id="rId448" Type="http://schemas.openxmlformats.org/officeDocument/2006/relationships/image" Target="../media/image224.png"/><Relationship Id="rId252" Type="http://schemas.openxmlformats.org/officeDocument/2006/relationships/image" Target="../media/image126.png"/><Relationship Id="rId294" Type="http://schemas.openxmlformats.org/officeDocument/2006/relationships/image" Target="../media/image147.png"/><Relationship Id="rId308" Type="http://schemas.openxmlformats.org/officeDocument/2006/relationships/image" Target="../media/image154.png"/><Relationship Id="rId47" Type="http://schemas.openxmlformats.org/officeDocument/2006/relationships/hyperlink" Target="https://api.qrserver.com/v1/create-qr-code/?size=300x300&amp;data=https%3A%2F%2Fcarlosjordan-ai.github.io%2FExcel-Shipping-Label-Tool%2Fqr%2F%3Ftext%3DCustomer%2520Order%2520%2523%253A%2520WN30561676%250AName%253A%2520James%2520Harkins%2520%250AStore%253A%25200513%250APO%253A%252013551933%250AShip%2520To%253A%25204211%2520S%2520Medford%2520Dr%252C%2520Lufkin%252C%2520TX%252075901%250ACarrier%253A%2520AACT%250A%250AVendor%2520SKU%253A%2520KIT18GHKDST2868CLLH%250AQty%253A%25201%250AKit%2520-%2520Frame%2520-%2520Type%253A%2520KD%252C%2520Width%253A%252024%252C%2520Height%253A%252068%252C%2520Hand%253A%2520LH%252C%2520Prep%253A%2520161%250ASlab%2520-%2520Width%253A%252024%252C%2520Height%253A%252068%252C%2520Prep%253A%2520C%252C%2520Prep%253A%2520161%250AHardware%253A%250AEntrance%2520FDC130%253A%25201%250ASpring%2520hinge%253A%25202%250ARegular%2520hinge%253A%25201" TargetMode="External"/><Relationship Id="rId89" Type="http://schemas.openxmlformats.org/officeDocument/2006/relationships/hyperlink" Target="https://api.qrserver.com/v1/create-qr-code/?size=300x300&amp;data=https%3A%2F%2Fcarlosjordan-ai.github.io%2FExcel-Shipping-Label-Tool%2Fqr%2F%3Ftext%3DCustomer%2520Order%2520%2523%253A%2520WJ90548032%250AName%253A%2520Roy%2520Bullock%2520%250AStore%253A%25200775%250APO%253A%252075562737%250AShip%2520To%253A%25205411%2520Columbia%2520Hwy%252C%2520Spring%2520Hill%252C%2520TN%252037174%250ACarrier%253A%2520AACT%250A%250AVendor%2520SKU%253A%2520KIT18GHKDST3684PDLH%250AQty%253A%25201%250AKit%2520-%2520Frame%2520-%2520Type%253A%2520KD%252C%2520Width%253A%252030%252C%2520Height%253A%252070%252C%2520Hand%253A%2520LH%252C%2520Prep%253A%2520161%250ASlab%2520-%2520Width%253A%252030%252C%2520Height%253A%252070%252C%2520Prep%253A%2520PD%252C%2520Prep%253A%2520161%250AHardware%253A%250APanic%2520Device%2520FDC750%253A%25201%250ALever%25201%2520side%2520FDC770%253A%25201%250ASpring%2520hinge%253A%25202%250ARegular%2520hinge%253A%25201" TargetMode="External"/><Relationship Id="rId112" Type="http://schemas.openxmlformats.org/officeDocument/2006/relationships/image" Target="../media/image56.png"/><Relationship Id="rId154" Type="http://schemas.openxmlformats.org/officeDocument/2006/relationships/image" Target="../media/image77.png"/><Relationship Id="rId361" Type="http://schemas.openxmlformats.org/officeDocument/2006/relationships/hyperlink" Target="https://bwipjs-api.metafloor.com/?bcid=ean13&amp;text=0850062588318&amp;scale=3&amp;includetext" TargetMode="External"/><Relationship Id="rId196" Type="http://schemas.openxmlformats.org/officeDocument/2006/relationships/image" Target="../media/image98.png"/><Relationship Id="rId417" Type="http://schemas.openxmlformats.org/officeDocument/2006/relationships/hyperlink" Target="https://bwipjs-api.metafloor.com/?bcid=ean13&amp;text=0850062588608&amp;scale=3&amp;includetext" TargetMode="External"/><Relationship Id="rId459" Type="http://schemas.openxmlformats.org/officeDocument/2006/relationships/hyperlink" Target="https://bwipjs-api.metafloor.com/?bcid=ean13&amp;text=0850062588837&amp;scale=3&amp;includetext" TargetMode="External"/><Relationship Id="rId16" Type="http://schemas.openxmlformats.org/officeDocument/2006/relationships/image" Target="../media/image8.io"/><Relationship Id="rId221" Type="http://schemas.openxmlformats.org/officeDocument/2006/relationships/hyperlink" Target="https://bwipjs-api.metafloor.com/?bcid=ean13&amp;text=0850059937617&amp;scale=3&amp;includetext" TargetMode="External"/><Relationship Id="rId263" Type="http://schemas.openxmlformats.org/officeDocument/2006/relationships/hyperlink" Target="https://bwipjs-api.metafloor.com/?bcid=ean13&amp;text=0850059937822&amp;scale=3&amp;includetext" TargetMode="External"/><Relationship Id="rId319" Type="http://schemas.openxmlformats.org/officeDocument/2006/relationships/hyperlink" Target="https://bwipjs-api.metafloor.com/?bcid=ean13&amp;text=0850062588103&amp;scale=3&amp;includetext" TargetMode="External"/><Relationship Id="rId470" Type="http://schemas.openxmlformats.org/officeDocument/2006/relationships/image" Target="../media/image235.png"/><Relationship Id="rId58" Type="http://schemas.openxmlformats.org/officeDocument/2006/relationships/image" Target="../media/image29.io"/><Relationship Id="rId123" Type="http://schemas.openxmlformats.org/officeDocument/2006/relationships/hyperlink" Target="https://bwipjs-api.metafloor.com/?bcid=ean13&amp;text=0850059937099&amp;scale=3&amp;includetext" TargetMode="External"/><Relationship Id="rId330" Type="http://schemas.openxmlformats.org/officeDocument/2006/relationships/image" Target="../media/image165.png"/><Relationship Id="rId165" Type="http://schemas.openxmlformats.org/officeDocument/2006/relationships/hyperlink" Target="https://bwipjs-api.metafloor.com/?bcid=ean13&amp;text=0850059937303&amp;scale=3&amp;includetext" TargetMode="External"/><Relationship Id="rId372" Type="http://schemas.openxmlformats.org/officeDocument/2006/relationships/image" Target="../media/image186.png"/><Relationship Id="rId428" Type="http://schemas.openxmlformats.org/officeDocument/2006/relationships/image" Target="../media/image214.png"/><Relationship Id="rId232" Type="http://schemas.openxmlformats.org/officeDocument/2006/relationships/image" Target="../media/image116.png"/><Relationship Id="rId274" Type="http://schemas.openxmlformats.org/officeDocument/2006/relationships/image" Target="../media/image137.png"/><Relationship Id="rId481" Type="http://schemas.openxmlformats.org/officeDocument/2006/relationships/hyperlink" Target="https://bwipjs-api.metafloor.com/?bcid=ean13&amp;text=0850062588943&amp;scale=3&amp;includetext" TargetMode="External"/><Relationship Id="rId27" Type="http://schemas.openxmlformats.org/officeDocument/2006/relationships/hyperlink" Target="https://api.qrserver.com/v1/create-qr-code/?size=300x300&amp;data=https%3A%2F%2Fcarlosjordan-ai.github.io%2FExcel-Shipping-Label-Tool%2Fqr%2F%3Ftext%3DCustomer%2520Order%2520%2523%253A%2520H4141-247725%250AName%253A%2520MADELINE%2520CLASS%2520%250AStore%253A%25204141%250APO%253A%252041553095%250AShip%2520To%253A%2520801%2520E%2520WALNUT%2520STREET%252C%2520Lebanon%252C%2520PA%252017042%250ACarrier%253A%2520ESTES%250A%250AVendor%2520SKU%253A%2520K18KDST4280PDLH%250AQty%253A%25201%250AKit%2520-%2520Frame%2520-%2520Type%253A%2520KD%252C%2520Width%253A%252036%252C%2520Height%253A%252068%252C%2520Hand%253A%2520LH%252C%2520Prep%253A%2520161%250ASlab%2520-%2520Width%253A%252036%252C%2520Height%253A%252068%252C%2520Prep%253A%2520PD%252C%2520Prep%253A%2520161%250AHardware%253A%250APanic%2520Device%2520FDC750%253A%25201%250ALever%25201%2520side%2520FDC770%253A%25201%250ASpring%2520hinge%253A%25202%250ARegular%2520hinge%253A%25201" TargetMode="External"/><Relationship Id="rId69" Type="http://schemas.openxmlformats.org/officeDocument/2006/relationships/hyperlink" Target="https://api.qrserver.com/v1/create-qr-code/?size=300x300&amp;data=https%3A%2F%2Fcarlosjordan-ai.github.io%2FExcel-Shipping-Label-Tool%2Fqr%2F%3Ftext%3DCustomer%2520Order%2520%2523%253A%2520H0732-582678%250AName%253A%2520JERMAINE%2520FISHER%2520%250AStore%253A%25200732%250APO%253A%252032577399%250AShip%2520To%253A%25202535%2520POWELL%2520AVE%252C%2520Nashville%252C%2520TN%252037204%250ACarrier%253A%2520AACT%250A%250AVendor%2520SKU%253A%2520KIT18GHWST3680PDRH%250AQty%253A%25201%250AKit%2520-%2520Frame%2520-%2520Type%253A%2520W%252C%2520Width%253A%252030%252C%2520Height%253A%252068%252C%2520Hand%253A%2520RH%252C%2520Prep%253A%2520161%250ASlab%2520-%2520Width%253A%252030%252C%2520Height%253A%252068%252C%2520Prep%253A%2520PD%252C%2520Prep%253A%2520161%250AHardware%253A%250APanic%2520Device%2520FDC750%253A%25201%250ALever%25201%2520side%2520FDC770%253A%25201%250ASpring%2520hinge%253A%25202%250ARegular%2520hinge%253A%25201" TargetMode="External"/><Relationship Id="rId134" Type="http://schemas.openxmlformats.org/officeDocument/2006/relationships/image" Target="../media/image67.png"/><Relationship Id="rId80" Type="http://schemas.openxmlformats.org/officeDocument/2006/relationships/image" Target="../media/image40.io"/><Relationship Id="rId176" Type="http://schemas.openxmlformats.org/officeDocument/2006/relationships/image" Target="../media/image88.png"/><Relationship Id="rId341" Type="http://schemas.openxmlformats.org/officeDocument/2006/relationships/hyperlink" Target="https://bwipjs-api.metafloor.com/?bcid=ean13&amp;text=0850062588219&amp;scale=3&amp;includetext" TargetMode="External"/><Relationship Id="rId383" Type="http://schemas.openxmlformats.org/officeDocument/2006/relationships/hyperlink" Target="https://bwipjs-api.metafloor.com/?bcid=ean13&amp;text=0850062588431&amp;scale=3&amp;includetext" TargetMode="External"/><Relationship Id="rId439" Type="http://schemas.openxmlformats.org/officeDocument/2006/relationships/hyperlink" Target="https://bwipjs-api.metafloor.com/?bcid=ean13&amp;text=0850062588714&amp;scale=3&amp;includetext" TargetMode="External"/><Relationship Id="rId201" Type="http://schemas.openxmlformats.org/officeDocument/2006/relationships/hyperlink" Target="https://bwipjs-api.metafloor.com/?bcid=ean13&amp;text=0850059937518&amp;scale=3&amp;includetext" TargetMode="External"/><Relationship Id="rId243" Type="http://schemas.openxmlformats.org/officeDocument/2006/relationships/hyperlink" Target="https://bwipjs-api.metafloor.com/?bcid=ean13&amp;text=0850059937723&amp;scale=3&amp;includetext" TargetMode="External"/><Relationship Id="rId285" Type="http://schemas.openxmlformats.org/officeDocument/2006/relationships/hyperlink" Target="https://bwipjs-api.metafloor.com/?bcid=ean13&amp;text=0850059937938&amp;scale=3&amp;includetext" TargetMode="External"/><Relationship Id="rId450" Type="http://schemas.openxmlformats.org/officeDocument/2006/relationships/image" Target="../media/image225.png"/><Relationship Id="rId38" Type="http://schemas.openxmlformats.org/officeDocument/2006/relationships/image" Target="../media/image19.io"/><Relationship Id="rId103" Type="http://schemas.openxmlformats.org/officeDocument/2006/relationships/hyperlink" Target="https://api.qrserver.com/v1/create-qr-code/?size=300x300&amp;data=https%3A%2F%2Fcarlosjordan-ai.github.io%2FExcel-Shipping-Label-Tool%2Fqr%2F%3Ftext%3DCustomer%2520Order%2520%2523%253A%2520WG96687038%250AName%253A%2520Andrea%2520Sinclair%2520%250APO%253A%252012961245%250AShip%2520To%253A%2520869%2520Sadler%2520Road%2520%252F%252FBack%2520of%2520the%2520building%252C%2520Fernandina%2520Beach%252C%2520FL%252032034%250ACarrier%253A%2520CTII%250A%250AVendor%2520SKU%253A%2520KIT18GHWST3684CRH%250AQty%253A%25202%250AKit%2520-%2520Frame%2520-%2520Type%253A%2520W%252C%2520Width%253A%252030%252C%2520Height%253A%252070%252C%2520Hand%253A%2520RH%252C%2520Prep%253A%2520161%250ASlab%2520-%2520Width%253A%252030%252C%2520Height%253A%252070%252C%2520Prep%253A%2520C%252C%2520Prep%253A%2520161%250AHardware%253A%250AEntrance%2520FDC130%253A%25202%250ASpring%2520hinge%253A%25204%250ARegular%2520hinge%253A%25202%250A%250AVendor%2520SKU%253A%2520KIT18GHKDST3680CLRH%250AQty%253A%25202%250AKit%2520-%2520Frame%2520-%2520Type%253A%2520KD%252C%2520Width%253A%252030%252C%2520Height%253A%252068%252C%2520Hand%253A%2520RH%252C%2520Prep%253A%2520161%250ASlab%2520-%2520Width%253A%252030%252C%2520Height%253A%252068%252C%2520Prep%253A%2520C%252C%2520Prep%253A%2520161%250AHardware%253A%250AEntrance%2520FDC130%253A%25202%250ASpring%2520hinge%253A%25204%250ARegular%2520hinge%253A%25202" TargetMode="External"/><Relationship Id="rId310" Type="http://schemas.openxmlformats.org/officeDocument/2006/relationships/image" Target="../media/image155.png"/><Relationship Id="rId91" Type="http://schemas.openxmlformats.org/officeDocument/2006/relationships/hyperlink" Target="https://api.qrserver.com/v1/create-qr-code/?size=300x300&amp;data=https%3A%2F%2Fcarlosjordan-ai.github.io%2FExcel-Shipping-Label-Tool%2Fqr%2F%3Ftext%3DCustomer%2520Order%2520%2523%253A%2520WN30247308%250AName%253A%2520Jian%2520Locke%2520%250AStore%253A%25204720%250APO%253A%252020589441%250AShip%2520To%253A%25204602%2520Center%2520Street%252C%2520Tacoma%252C%2520WA%252098409%250ACarrier%253A%2520AACT%250A%250AVendor%2520SKU%253A%2520K18GHKST3284CRH%250AQty%253A%25201%250AKit%2520-%2520Frame%2520-%2520Type%253A%2520KD%252C%2520Width%253A%252028%252C%2520Height%253A%252070%252C%2520Hand%253A%2520RH%252C%2520Prep%253A%2520161%250ASlab%2520-%2520Width%253A%252028%252C%2520Height%253A%252070%252C%2520Prep%253A%2520C%252C%2520Prep%253A%2520161%250AHardware%253A%250AEntrance%2520FDC130%253A%25201%250ASpring%2520hinge%253A%25202%250ARegular%2520hinge%253A%25201" TargetMode="External"/><Relationship Id="rId145" Type="http://schemas.openxmlformats.org/officeDocument/2006/relationships/hyperlink" Target="https://bwipjs-api.metafloor.com/?bcid=ean13&amp;text=0850059937204&amp;scale=3&amp;includetext" TargetMode="External"/><Relationship Id="rId187" Type="http://schemas.openxmlformats.org/officeDocument/2006/relationships/hyperlink" Target="https://bwipjs-api.metafloor.com/?bcid=ean13&amp;text=0850059937440&amp;scale=3&amp;includetext" TargetMode="External"/><Relationship Id="rId352" Type="http://schemas.openxmlformats.org/officeDocument/2006/relationships/image" Target="../media/image176.png"/><Relationship Id="rId394" Type="http://schemas.openxmlformats.org/officeDocument/2006/relationships/image" Target="../media/image197.png"/><Relationship Id="rId408" Type="http://schemas.openxmlformats.org/officeDocument/2006/relationships/image" Target="../media/image204.png"/><Relationship Id="rId212" Type="http://schemas.openxmlformats.org/officeDocument/2006/relationships/image" Target="../media/image106.png"/><Relationship Id="rId254" Type="http://schemas.openxmlformats.org/officeDocument/2006/relationships/image" Target="../media/image127.png"/><Relationship Id="rId49" Type="http://schemas.openxmlformats.org/officeDocument/2006/relationships/hyperlink" Target="https://api.qrserver.com/v1/create-qr-code/?size=300x300&amp;data=https%3A%2F%2Fcarlosjordan-ai.github.io%2FExcel-Shipping-Label-Tool%2Fqr%2F%3Ftext%3DCustomer%2520Order%2520%2523%253A%2520WG96915648%250AName%253A%2520Bill%2520Berry%2520%250AStore%253A%25200701%250APO%253A%252001578191%250AShip%2520To%253A%25203207%2520Peoples%2520St%252C%2520Johnson%2520City%252C%2520TN%252037604%250ACarrier%253A%2520AACT%250A%250AVendor%2520SKU%253A%2520K18GHKST4280CRH%250AQty%253A%25201%250AKit%2520-%2520Frame%2520-%2520Type%253A%2520KD%252C%2520Width%253A%252036%252C%2520Height%253A%252068%252C%2520Hand%253A%2520RH%252C%2520Prep%253A%2520161%250ASlab%2520-%2520Width%253A%252036%252C%2520Height%253A%252068%252C%2520Prep%253A%2520C%252C%2520Prep%253A%2520161%250AHardware%253A%250AEntrance%2520FDC130%253A%25201%250ASpring%2520hinge%253A%25202%250ARegular%2520hinge%253A%25201" TargetMode="External"/><Relationship Id="rId114" Type="http://schemas.openxmlformats.org/officeDocument/2006/relationships/image" Target="../media/image57.png"/><Relationship Id="rId296" Type="http://schemas.openxmlformats.org/officeDocument/2006/relationships/image" Target="../media/image148.png"/><Relationship Id="rId461" Type="http://schemas.openxmlformats.org/officeDocument/2006/relationships/hyperlink" Target="https://bwipjs-api.metafloor.com/?bcid=ean13&amp;text=0850062588844&amp;scale=3&amp;includetext" TargetMode="External"/><Relationship Id="rId60" Type="http://schemas.openxmlformats.org/officeDocument/2006/relationships/image" Target="../media/image30.png"/><Relationship Id="rId156" Type="http://schemas.openxmlformats.org/officeDocument/2006/relationships/image" Target="../media/image78.png"/><Relationship Id="rId198" Type="http://schemas.openxmlformats.org/officeDocument/2006/relationships/image" Target="../media/image99.png"/><Relationship Id="rId321" Type="http://schemas.openxmlformats.org/officeDocument/2006/relationships/hyperlink" Target="https://bwipjs-api.metafloor.com/?bcid=ean13&amp;text=0850062588110&amp;scale=3&amp;includetext" TargetMode="External"/><Relationship Id="rId363" Type="http://schemas.openxmlformats.org/officeDocument/2006/relationships/hyperlink" Target="https://bwipjs-api.metafloor.com/?bcid=ean13&amp;text=0850062588332&amp;scale=3&amp;includetext" TargetMode="External"/><Relationship Id="rId419" Type="http://schemas.openxmlformats.org/officeDocument/2006/relationships/hyperlink" Target="https://bwipjs-api.metafloor.com/?bcid=ean13&amp;text=0850062588615&amp;scale=3&amp;includetext" TargetMode="External"/><Relationship Id="rId223" Type="http://schemas.openxmlformats.org/officeDocument/2006/relationships/hyperlink" Target="https://bwipjs-api.metafloor.com/?bcid=ean13&amp;text=0850059937624&amp;scale=3&amp;includetext" TargetMode="External"/><Relationship Id="rId430" Type="http://schemas.openxmlformats.org/officeDocument/2006/relationships/image" Target="../media/image215.png"/><Relationship Id="rId18" Type="http://schemas.openxmlformats.org/officeDocument/2006/relationships/image" Target="../media/image9.png"/><Relationship Id="rId265" Type="http://schemas.openxmlformats.org/officeDocument/2006/relationships/hyperlink" Target="https://bwipjs-api.metafloor.com/?bcid=ean13&amp;text=0850059937839&amp;scale=3&amp;includetext" TargetMode="External"/><Relationship Id="rId472" Type="http://schemas.openxmlformats.org/officeDocument/2006/relationships/image" Target="../media/image236.png"/><Relationship Id="rId125" Type="http://schemas.openxmlformats.org/officeDocument/2006/relationships/hyperlink" Target="https://bwipjs-api.metafloor.com/?bcid=ean13&amp;text=0850059937105&amp;scale=3&amp;includetext" TargetMode="External"/><Relationship Id="rId167" Type="http://schemas.openxmlformats.org/officeDocument/2006/relationships/hyperlink" Target="https://bwipjs-api.metafloor.com/?bcid=ean13&amp;text=0850059937310&amp;scale=3&amp;includetext" TargetMode="External"/><Relationship Id="rId332" Type="http://schemas.openxmlformats.org/officeDocument/2006/relationships/image" Target="../media/image166.png"/><Relationship Id="rId374" Type="http://schemas.openxmlformats.org/officeDocument/2006/relationships/image" Target="../media/image187.png"/><Relationship Id="rId71" Type="http://schemas.openxmlformats.org/officeDocument/2006/relationships/hyperlink" Target="https://api.qrserver.com/v1/create-qr-code/?size=300x300&amp;data=https%3A%2F%2Fcarlosjordan-ai.github.io%2FExcel-Shipping-Label-Tool%2Fqr%2F%3Ftext%3DCustomer%2520Order%2520%2523%253A%2520GN25707872%250AName%253A%2520%2509LCEC%2520%252F%252F%250ABenjamin%2520Escobar%250APO%253A%252026927681%250AShip%2520To%253A%2520141%2520E%2520Mariana%2520Ave%252C%2520North%2520Fort%2520Myers%252C%2520FL%252033917%250ACarrier%253A%2520UPS%250A%250AVendor%2520SKU%253A%252016GM534ST3668LHCDL%250AQty%253A%25202%250AFrame%2520-%2520Type%253A%2520KD%252C%2520Width%253A%252030%252C%2520Height%253A%252068%252C%2520Hand%253A%2520LH%252C%2520Prep%253A%2520161%2520%252B%252055%250A%250AVendor%2520SKU%253A%252016GM534ST3668RH%250AQty%253A%25201%250AFrame%2520-%2520Type%253A%2520KD%252C%2520Width%253A%252030%252C%2520Height%253A%252068%252C%2520Hand%253A%2520RH%252C%2520Prep%253A%2520161" TargetMode="External"/><Relationship Id="rId234" Type="http://schemas.openxmlformats.org/officeDocument/2006/relationships/image" Target="../media/image117.png"/><Relationship Id="rId2" Type="http://schemas.openxmlformats.org/officeDocument/2006/relationships/image" Target="../media/image1.io"/><Relationship Id="rId29" Type="http://schemas.openxmlformats.org/officeDocument/2006/relationships/hyperlink" Target="https://bwipjs-api.metafloor.com/?bcid=ean13&amp;text=0850062588790&amp;scale=3&amp;includetext" TargetMode="External"/><Relationship Id="rId276" Type="http://schemas.openxmlformats.org/officeDocument/2006/relationships/image" Target="../media/image138.png"/><Relationship Id="rId441" Type="http://schemas.openxmlformats.org/officeDocument/2006/relationships/hyperlink" Target="https://bwipjs-api.metafloor.com/?bcid=ean13&amp;text=0850062588721&amp;scale=3&amp;includetext" TargetMode="External"/><Relationship Id="rId483" Type="http://schemas.openxmlformats.org/officeDocument/2006/relationships/hyperlink" Target="https://bwipjs-api.metafloor.com/?bcid=ean13&amp;text=0850062588950&amp;scale=3&amp;includetext" TargetMode="External"/><Relationship Id="rId40" Type="http://schemas.openxmlformats.org/officeDocument/2006/relationships/image" Target="../media/image20.io"/><Relationship Id="rId136" Type="http://schemas.openxmlformats.org/officeDocument/2006/relationships/image" Target="../media/image68.png"/><Relationship Id="rId178" Type="http://schemas.openxmlformats.org/officeDocument/2006/relationships/image" Target="../media/image89.png"/><Relationship Id="rId301" Type="http://schemas.openxmlformats.org/officeDocument/2006/relationships/hyperlink" Target="https://bwipjs-api.metafloor.com/?bcid=ean13&amp;text=0850062588011&amp;scale=3&amp;includetext" TargetMode="External"/><Relationship Id="rId343" Type="http://schemas.openxmlformats.org/officeDocument/2006/relationships/hyperlink" Target="https://bwipjs-api.metafloor.com/?bcid=ean13&amp;text=0850062588226&amp;scale=3&amp;includetext" TargetMode="External"/><Relationship Id="rId82" Type="http://schemas.openxmlformats.org/officeDocument/2006/relationships/image" Target="../media/image41.io"/><Relationship Id="rId203" Type="http://schemas.openxmlformats.org/officeDocument/2006/relationships/hyperlink" Target="https://bwipjs-api.metafloor.com/?bcid=ean13&amp;text=0850059937525&amp;scale=3&amp;includetext" TargetMode="External"/><Relationship Id="rId385" Type="http://schemas.openxmlformats.org/officeDocument/2006/relationships/hyperlink" Target="https://bwipjs-api.metafloor.com/?bcid=ean13&amp;text=0850062588448&amp;scale=3&amp;includetext" TargetMode="External"/><Relationship Id="rId245" Type="http://schemas.openxmlformats.org/officeDocument/2006/relationships/hyperlink" Target="https://bwipjs-api.metafloor.com/?bcid=ean13&amp;text=0850059937730&amp;scale=3&amp;includetext" TargetMode="External"/><Relationship Id="rId287" Type="http://schemas.openxmlformats.org/officeDocument/2006/relationships/hyperlink" Target="https://bwipjs-api.metafloor.com/?bcid=ean13&amp;text=0850059937945&amp;scale=3&amp;includetext" TargetMode="External"/><Relationship Id="rId410" Type="http://schemas.openxmlformats.org/officeDocument/2006/relationships/image" Target="../media/image205.png"/><Relationship Id="rId452" Type="http://schemas.openxmlformats.org/officeDocument/2006/relationships/image" Target="../media/image226.png"/><Relationship Id="rId105" Type="http://schemas.openxmlformats.org/officeDocument/2006/relationships/hyperlink" Target="https://bwipjs-api.metafloor.com/?bcid=ean13&amp;text=0850059937006&amp;scale=3&amp;includetext" TargetMode="External"/><Relationship Id="rId147" Type="http://schemas.openxmlformats.org/officeDocument/2006/relationships/hyperlink" Target="https://bwipjs-api.metafloor.com/?bcid=ean13&amp;text=0850059937211&amp;scale=3&amp;includetext" TargetMode="External"/><Relationship Id="rId312" Type="http://schemas.openxmlformats.org/officeDocument/2006/relationships/image" Target="../media/image156.png"/><Relationship Id="rId354" Type="http://schemas.openxmlformats.org/officeDocument/2006/relationships/image" Target="../media/image177.png"/><Relationship Id="rId51" Type="http://schemas.openxmlformats.org/officeDocument/2006/relationships/hyperlink" Target="https://api.qrserver.com/v1/create-qr-code/?size=300x300&amp;data=https%3A%2F%2Fcarlosjordan-ai.github.io%2FExcel-Shipping-Label-Tool%2Fqr%2F%3Ftext%3DCustomer%2520Order%2520%2523%253A%2520WN29750686%250AName%253A%2520Sam%2520Holloway%2520%250AStore%253A%25201532%250APO%253A%252032576480%250AShip%2520To%253A%25203870%2520Quebec%2520St%252C%2520Denver%252C%2520CO%252080207%250ACarrier%253A%2520ESTES%250A%250AVendor%2520SKU%253A%2520KIT18GHKDST3680CLLH%250AQty%253A%25201%250AKit%2520-%2520Frame%2520-%2520Type%253A%2520KD%252C%2520Width%253A%252030%252C%2520Height%253A%252068%252C%2520Hand%253A%2520LH%252C%2520Prep%253A%2520161%250ASlab%2520-%2520Width%253A%252030%252C%2520Height%253A%252068%252C%2520Prep%253A%2520C%252C%2520Prep%253A%2520161%250AHardware%253A%250AEntrance%2520FDC130%253A%25201%250ASpring%2520hinge%253A%25202%250ARegular%2520hinge%253A%25201" TargetMode="External"/><Relationship Id="rId93" Type="http://schemas.openxmlformats.org/officeDocument/2006/relationships/hyperlink" Target="https://api.qrserver.com/v1/create-qr-code/?size=300x300&amp;data=https%3A%2F%2Fcarlosjordan-ai.github.io%2FExcel-Shipping-Label-Tool%2Fqr%2F%3Ftext%3DCustomer%2520Order%2520%2523%253A%2520WJ90552293%250AName%253A%2520Urena%2520Construction%2520%250AStore%253A%25201208%250APO%253A%252008585942%250AShip%2520To%253A%2520600%2520Hempstead%2520Turnpike%252C%2520Elmont%252C%2520NY%252011003%250ACarrier%253A%2520ESTES%250A%250AVendor%2520SKU%253A%2520KIT18GHKDST2868CLRH%250AQty%253A%25201%250AKit%2520-%2520Frame%2520-%2520Type%253A%2520KD%252C%2520Width%253A%252024%252C%2520Height%253A%252068%252C%2520Hand%253A%2520RH%252C%2520Prep%253A%2520161%250ASlab%2520-%2520Width%253A%252024%252C%2520Height%253A%252068%252C%2520Prep%253A%2520C%252C%2520Prep%253A%2520161%250AHardware%253A%250AEntrance%2520FDC130%253A%25201%250ASpring%2520hinge%253A%25202%250ARegular%2520hinge%253A%25201" TargetMode="External"/><Relationship Id="rId189" Type="http://schemas.openxmlformats.org/officeDocument/2006/relationships/hyperlink" Target="https://bwipjs-api.metafloor.com/?bcid=ean13&amp;text=0850059937457&amp;scale=3&amp;includetext" TargetMode="External"/><Relationship Id="rId396" Type="http://schemas.openxmlformats.org/officeDocument/2006/relationships/image" Target="../media/image198.png"/><Relationship Id="rId214" Type="http://schemas.openxmlformats.org/officeDocument/2006/relationships/image" Target="../media/image107.png"/><Relationship Id="rId256" Type="http://schemas.openxmlformats.org/officeDocument/2006/relationships/image" Target="../media/image128.png"/><Relationship Id="rId298" Type="http://schemas.openxmlformats.org/officeDocument/2006/relationships/image" Target="../media/image149.png"/><Relationship Id="rId421" Type="http://schemas.openxmlformats.org/officeDocument/2006/relationships/hyperlink" Target="https://bwipjs-api.metafloor.com/?bcid=ean13&amp;text=0850062588622&amp;scale=3&amp;includetext" TargetMode="External"/><Relationship Id="rId463" Type="http://schemas.openxmlformats.org/officeDocument/2006/relationships/hyperlink" Target="https://bwipjs-api.metafloor.com/?bcid=ean13&amp;text=0850062588851&amp;scale=3&amp;includetext" TargetMode="External"/><Relationship Id="rId116" Type="http://schemas.openxmlformats.org/officeDocument/2006/relationships/image" Target="../media/image58.png"/><Relationship Id="rId137" Type="http://schemas.openxmlformats.org/officeDocument/2006/relationships/hyperlink" Target="https://bwipjs-api.metafloor.com/?bcid=ean13&amp;text=0850059937167&amp;scale=3&amp;includetext" TargetMode="External"/><Relationship Id="rId158" Type="http://schemas.openxmlformats.org/officeDocument/2006/relationships/image" Target="../media/image79.png"/><Relationship Id="rId302" Type="http://schemas.openxmlformats.org/officeDocument/2006/relationships/image" Target="../media/image151.png"/><Relationship Id="rId323" Type="http://schemas.openxmlformats.org/officeDocument/2006/relationships/hyperlink" Target="https://bwipjs-api.metafloor.com/?bcid=ean13&amp;text=0850062588127&amp;scale=3&amp;includetext" TargetMode="External"/><Relationship Id="rId344" Type="http://schemas.openxmlformats.org/officeDocument/2006/relationships/image" Target="../media/image172.png"/><Relationship Id="rId20" Type="http://schemas.openxmlformats.org/officeDocument/2006/relationships/image" Target="../media/image10.io"/><Relationship Id="rId41" Type="http://schemas.openxmlformats.org/officeDocument/2006/relationships/hyperlink" Target="https://api.qrserver.com/v1/create-qr-code/?size=300x300&amp;data=https%3A%2F%2Fcarlosjordan-ai.github.io%2FExcel-Shipping-Label-Tool%2Fqr%2F%3Ftext%3DCustomer%2520Order%2520%2523%253A%2520WG96895753%250AName%253A%2520Jorge%2520A%2520Olivarria%2520%250AStore%253A%25208488%250APO%253A%252088578504%250AShip%2520To%253A%2520430%2520White%2520Park%2520Drive%252C%2520Nogales%252C%2520AZ%252085621%250ACarrier%253A%2520ESTES%250A%250AVendor%2520SKU%253A%2520KIT18GHKDST3680CLRH%250AQty%253A%25202%250AKit%2520-%2520Frame%2520-%2520Type%253A%2520KD%252C%2520Width%253A%252030%252C%2520Height%253A%252068%252C%2520Hand%253A%2520RH%252C%2520Prep%253A%2520161%250ASlab%2520-%2520Width%253A%252030%252C%2520Height%253A%252068%252C%2520Prep%253A%2520C%252C%2520Prep%253A%2520161%250AHardware%253A%250AEntrance%2520FDC130%253A%25202%250ASpring%2520hinge%253A%25204%250ARegular%2520hinge%253A%25202" TargetMode="External"/><Relationship Id="rId62" Type="http://schemas.openxmlformats.org/officeDocument/2006/relationships/image" Target="../media/image31.io"/><Relationship Id="rId83" Type="http://schemas.openxmlformats.org/officeDocument/2006/relationships/hyperlink" Target="https://api.qrserver.com/v1/create-qr-code/?size=300x300&amp;data=https%3A%2F%2Fcarlosjordan-ai.github.io%2FExcel-Shipping-Label-Tool%2Fqr%2F%3Ftext%3DCustomer%2520Order%2520%2523%253A%2520NV25640560%250AName%253A%2520%2509SALS%2520AUTO%2520SERVICE%2520%252F%252F%250ASALVADOR%2520CASTELONA%250APO%253A%252026671896%250AShip%2520To%253A%2520732%2520SE%2520MONMOUTH%2520CUT%2520OFF%2520RD%252C%2520Dallas%252C%2520OR%252097338%250ACarrier%253A%2520FEDEX%250A%250AVendor%2520SKU%253A%2520KIT18GHKDST7123680CLH%250AQty%253A%25201%250AKit%2520-%2520Frame%2520-%2520Type%253A%2520KD%25207-1%252F2%2522%252C%2520Width%253A%252030%252C%2520Height%253A%252068%252C%2520Hand%253A%2520LH%252C%2520Prep%253A%2520161%250ASlab%2520-%2520Width%253A%252030%252C%2520Height%253A%252068%252C%2520Prep%253A%2520C%252C%2520Prep%253A%2520161%250AHardware%253A%250AEntrance%2520FDC130%253A%25201%250ASpring%2520hinge%253A%25202%250ARegular%2520hinge%253A%25201" TargetMode="External"/><Relationship Id="rId179" Type="http://schemas.openxmlformats.org/officeDocument/2006/relationships/hyperlink" Target="https://bwipjs-api.metafloor.com/?bcid=ean13&amp;text=0850059937402&amp;scale=3&amp;includetext" TargetMode="External"/><Relationship Id="rId365" Type="http://schemas.openxmlformats.org/officeDocument/2006/relationships/hyperlink" Target="https://bwipjs-api.metafloor.com/?bcid=ean13&amp;text=0850062588349&amp;scale=3&amp;includetext" TargetMode="External"/><Relationship Id="rId386" Type="http://schemas.openxmlformats.org/officeDocument/2006/relationships/image" Target="../media/image193.png"/><Relationship Id="rId190" Type="http://schemas.openxmlformats.org/officeDocument/2006/relationships/image" Target="../media/image95.png"/><Relationship Id="rId204" Type="http://schemas.openxmlformats.org/officeDocument/2006/relationships/image" Target="../media/image102.png"/><Relationship Id="rId225" Type="http://schemas.openxmlformats.org/officeDocument/2006/relationships/hyperlink" Target="https://bwipjs-api.metafloor.com/?bcid=ean13&amp;text=0850059937631&amp;scale=3&amp;includetext" TargetMode="External"/><Relationship Id="rId246" Type="http://schemas.openxmlformats.org/officeDocument/2006/relationships/image" Target="../media/image123.png"/><Relationship Id="rId267" Type="http://schemas.openxmlformats.org/officeDocument/2006/relationships/hyperlink" Target="https://bwipjs-api.metafloor.com/?bcid=ean13&amp;text=0850059937846&amp;scale=3&amp;includetext" TargetMode="External"/><Relationship Id="rId288" Type="http://schemas.openxmlformats.org/officeDocument/2006/relationships/image" Target="../media/image144.png"/><Relationship Id="rId411" Type="http://schemas.openxmlformats.org/officeDocument/2006/relationships/hyperlink" Target="https://bwipjs-api.metafloor.com/?bcid=ean13&amp;text=0850062588578&amp;scale=3&amp;includetext" TargetMode="External"/><Relationship Id="rId432" Type="http://schemas.openxmlformats.org/officeDocument/2006/relationships/image" Target="../media/image216.png"/><Relationship Id="rId453" Type="http://schemas.openxmlformats.org/officeDocument/2006/relationships/hyperlink" Target="https://bwipjs-api.metafloor.com/?bcid=ean13&amp;text=0850062588806&amp;scale=3&amp;includetext" TargetMode="External"/><Relationship Id="rId474" Type="http://schemas.openxmlformats.org/officeDocument/2006/relationships/image" Target="../media/image237.png"/><Relationship Id="rId106" Type="http://schemas.openxmlformats.org/officeDocument/2006/relationships/image" Target="../media/image53.png"/><Relationship Id="rId127" Type="http://schemas.openxmlformats.org/officeDocument/2006/relationships/hyperlink" Target="https://bwipjs-api.metafloor.com/?bcid=ean13&amp;text=0850059937112&amp;scale=3&amp;includetext" TargetMode="External"/><Relationship Id="rId313" Type="http://schemas.openxmlformats.org/officeDocument/2006/relationships/hyperlink" Target="https://bwipjs-api.metafloor.com/?bcid=ean13&amp;text=0850062588073&amp;scale=3&amp;includetext" TargetMode="External"/><Relationship Id="rId10" Type="http://schemas.openxmlformats.org/officeDocument/2006/relationships/image" Target="../media/image5.io"/><Relationship Id="rId31" Type="http://schemas.openxmlformats.org/officeDocument/2006/relationships/hyperlink" Target="https://api.qrserver.com/v1/create-qr-code/?size=300x300&amp;data=https%3A%2F%2Fcarlosjordan-ai.github.io%2FExcel-Shipping-Label-Tool%2Fqr%2F%3Ftext%3DCustomer%2520Order%2520%2523%253A%2520WG96858695%250AName%253A%2520Matthew%2520Janowski%2520%250AStore%253A%25201922%250APO%253A%252022554396%250AShip%2520To%253A%25206625%2520Grand%2520Ave%252C%2520Gurnee%252C%2520IL%252060031%250ACarrier%253A%2520AACT%250A%250AVendor%2520SKU%253A%2520K18GHKST4280CLH%250AQty%253A%25201%250AKit%2520-%2520Frame%2520-%2520Type%253A%2520KD%252C%2520Width%253A%252036%252C%2520Height%253A%252068%252C%2520Hand%253A%2520LH%252C%2520Prep%253A%2520161%250ASlab%2520-%2520Width%253A%252036%252C%2520Height%253A%252068%252C%2520Prep%253A%2520C%252C%2520Prep%253A%2520161%250AHardware%253A%250AEntrance%2520FDC130%253A%25201%250ASpring%2520hinge%253A%25202%250ARegular%2520hinge%253A%25201" TargetMode="External"/><Relationship Id="rId52" Type="http://schemas.openxmlformats.org/officeDocument/2006/relationships/image" Target="../media/image26.io"/><Relationship Id="rId73" Type="http://schemas.openxmlformats.org/officeDocument/2006/relationships/hyperlink" Target="https://api.qrserver.com/v1/create-qr-code/?size=300x300&amp;data=https%3A%2F%2Fcarlosjordan-ai.github.io%2FExcel-Shipping-Label-Tool%2Fqr%2F%3Ftext%3DCustomer%2520Order%2520%2523%253A%2520GN25711446%250AName%253A%2520Advanced%2520Maintenance%2520Solutions%2520%252F%252F%250ATim%2520Huddleston%250APO%253A%252026942080%250AShip%2520To%253A%2520446%2520Spyglass%2520Dr%252C%2520Aledo%252C%2520TX%252076008%250ACarrier%253A%2520UPS%250A%250AVendor%2520SKU%253A%252016GM534ST3684RH%250AQty%253A%25202%250AFrame%2520-%2520Type%253A%2520KD%252C%2520Width%253A%252030%252C%2520Height%253A%252070%252C%2520Hand%253A%2520RH%252C%2520Prep%253A%2520161%250A%250AVendor%2520SKU%253A%252016GM534ST3684LH%250AQty%253A%25201%250AFrame%2520-%2520Type%253A%2520KD%252C%2520Width%253A%252030%252C%2520Height%253A%252070%252C%2520Hand%253A%2520LH%252C%2520Prep%253A%2520161" TargetMode="External"/><Relationship Id="rId94" Type="http://schemas.openxmlformats.org/officeDocument/2006/relationships/image" Target="../media/image47.io"/><Relationship Id="rId148" Type="http://schemas.openxmlformats.org/officeDocument/2006/relationships/image" Target="../media/image74.png"/><Relationship Id="rId169" Type="http://schemas.openxmlformats.org/officeDocument/2006/relationships/hyperlink" Target="https://bwipjs-api.metafloor.com/?bcid=ean13&amp;text=0850059937327&amp;scale=3&amp;includetext" TargetMode="External"/><Relationship Id="rId334" Type="http://schemas.openxmlformats.org/officeDocument/2006/relationships/image" Target="../media/image167.png"/><Relationship Id="rId355" Type="http://schemas.openxmlformats.org/officeDocument/2006/relationships/hyperlink" Target="https://bwipjs-api.metafloor.com/?bcid=ean13&amp;text=0850062588288&amp;scale=3&amp;includetext" TargetMode="External"/><Relationship Id="rId376" Type="http://schemas.openxmlformats.org/officeDocument/2006/relationships/image" Target="../media/image188.png"/><Relationship Id="rId397" Type="http://schemas.openxmlformats.org/officeDocument/2006/relationships/hyperlink" Target="https://bwipjs-api.metafloor.com/?bcid=ean13&amp;text=0850062588509&amp;scale=3&amp;includetext" TargetMode="External"/><Relationship Id="rId4" Type="http://schemas.openxmlformats.org/officeDocument/2006/relationships/image" Target="../media/image2.io"/><Relationship Id="rId180" Type="http://schemas.openxmlformats.org/officeDocument/2006/relationships/image" Target="../media/image90.png"/><Relationship Id="rId215" Type="http://schemas.openxmlformats.org/officeDocument/2006/relationships/hyperlink" Target="https://bwipjs-api.metafloor.com/?bcid=ean13&amp;text=0850059937587&amp;scale=3&amp;includetext" TargetMode="External"/><Relationship Id="rId236" Type="http://schemas.openxmlformats.org/officeDocument/2006/relationships/image" Target="../media/image118.png"/><Relationship Id="rId257" Type="http://schemas.openxmlformats.org/officeDocument/2006/relationships/hyperlink" Target="https://bwipjs-api.metafloor.com/?bcid=ean13&amp;text=0850059937792&amp;scale=3&amp;includetext" TargetMode="External"/><Relationship Id="rId278" Type="http://schemas.openxmlformats.org/officeDocument/2006/relationships/image" Target="../media/image139.png"/><Relationship Id="rId401" Type="http://schemas.openxmlformats.org/officeDocument/2006/relationships/hyperlink" Target="https://bwipjs-api.metafloor.com/?bcid=ean13&amp;text=0850062588523&amp;scale=3&amp;includetext" TargetMode="External"/><Relationship Id="rId422" Type="http://schemas.openxmlformats.org/officeDocument/2006/relationships/image" Target="../media/image211.png"/><Relationship Id="rId443" Type="http://schemas.openxmlformats.org/officeDocument/2006/relationships/hyperlink" Target="https://bwipjs-api.metafloor.com/?bcid=ean13&amp;text=0850062588738&amp;scale=3&amp;includetext" TargetMode="External"/><Relationship Id="rId464" Type="http://schemas.openxmlformats.org/officeDocument/2006/relationships/image" Target="../media/image232.png"/><Relationship Id="rId303" Type="http://schemas.openxmlformats.org/officeDocument/2006/relationships/hyperlink" Target="https://bwipjs-api.metafloor.com/?bcid=ean13&amp;text=0850062588028&amp;scale=3&amp;includetext" TargetMode="External"/><Relationship Id="rId485" Type="http://schemas.openxmlformats.org/officeDocument/2006/relationships/hyperlink" Target="https://bwipjs-api.metafloor.com/?bcid=ean13&amp;text=0850062588967&amp;scale=3&amp;includetext" TargetMode="External"/><Relationship Id="rId42" Type="http://schemas.openxmlformats.org/officeDocument/2006/relationships/image" Target="../media/image21.io"/><Relationship Id="rId84" Type="http://schemas.openxmlformats.org/officeDocument/2006/relationships/image" Target="../media/image42.io"/><Relationship Id="rId138" Type="http://schemas.openxmlformats.org/officeDocument/2006/relationships/image" Target="../media/image69.png"/><Relationship Id="rId345" Type="http://schemas.openxmlformats.org/officeDocument/2006/relationships/hyperlink" Target="https://bwipjs-api.metafloor.com/?bcid=ean13&amp;text=0850062588233&amp;scale=3&amp;includetext" TargetMode="External"/><Relationship Id="rId387" Type="http://schemas.openxmlformats.org/officeDocument/2006/relationships/hyperlink" Target="https://bwipjs-api.metafloor.com/?bcid=ean13&amp;text=0850062588455&amp;scale=3&amp;includetext" TargetMode="External"/><Relationship Id="rId191" Type="http://schemas.openxmlformats.org/officeDocument/2006/relationships/hyperlink" Target="https://bwipjs-api.metafloor.com/?bcid=ean13&amp;text=0850059937464&amp;scale=3&amp;includetext" TargetMode="External"/><Relationship Id="rId205" Type="http://schemas.openxmlformats.org/officeDocument/2006/relationships/hyperlink" Target="https://bwipjs-api.metafloor.com/?bcid=ean13&amp;text=0850059937532&amp;scale=3&amp;includetext" TargetMode="External"/><Relationship Id="rId247" Type="http://schemas.openxmlformats.org/officeDocument/2006/relationships/hyperlink" Target="https://bwipjs-api.metafloor.com/?bcid=ean13&amp;text=0850059937747&amp;scale=3&amp;includetext" TargetMode="External"/><Relationship Id="rId412" Type="http://schemas.openxmlformats.org/officeDocument/2006/relationships/image" Target="../media/image206.png"/><Relationship Id="rId107" Type="http://schemas.openxmlformats.org/officeDocument/2006/relationships/hyperlink" Target="https://bwipjs-api.metafloor.com/?bcid=ean13&amp;text=0850059937013&amp;scale=3&amp;includetext" TargetMode="External"/><Relationship Id="rId289" Type="http://schemas.openxmlformats.org/officeDocument/2006/relationships/hyperlink" Target="https://bwipjs-api.metafloor.com/?bcid=ean13&amp;text=0850059937952&amp;scale=3&amp;includetext" TargetMode="External"/><Relationship Id="rId454" Type="http://schemas.openxmlformats.org/officeDocument/2006/relationships/image" Target="../media/image227.png"/><Relationship Id="rId11" Type="http://schemas.openxmlformats.org/officeDocument/2006/relationships/hyperlink" Target="https://bwipjs-api.metafloor.com/?bcid=ean13&amp;text=0850059937358&amp;scale=3&amp;includetext" TargetMode="External"/><Relationship Id="rId53" Type="http://schemas.openxmlformats.org/officeDocument/2006/relationships/hyperlink" Target="https://api.qrserver.com/v1/create-qr-code/?size=300x300&amp;data=https%3A%2F%2Fcarlosjordan-ai.github.io%2FExcel-Shipping-Label-Tool%2Fqr%2F%3Ftext%3DCustomer%2520Order%2520%2523%253A%2520H0257-893468%250AName%253A%2520BRUCE%2520ALLUMS%2520%250AStore%253A%25200257%250APO%253A%252057561159%250AShip%2520To%253A%25202300%252022ND%2520AVE%2520NORTH%252C%2520Saint%2520Petersburg%252C%2520FL%252033713%250ACarrier%253A%2520AACT%250A%250AVendor%2520SKU%253A%2520K18GHKST3280CRH%250AQty%253A%25201%250AKit%2520-%2520Frame%2520-%2520Type%253A%2520KD%252C%2520Width%253A%252028%252C%2520Height%253A%252068%252C%2520Hand%253A%2520RH%252C%2520Prep%253A%2520161%250ASlab%2520-%2520Width%253A%252028%252C%2520Height%253A%252068%252C%2520Prep%253A%2520C%252C%2520Prep%253A%2520161%250AHardware%253A%250AEntrance%2520FDC130%253A%25201%250ASpring%2520hinge%253A%25202%250ARegular%2520hinge%253A%25201%250A%250AVendor%2520SKU%253A%2520KIT18GHWST4080MLH%250AQty%253A%25201%250AKit%2520-%2520Frame%2520-%2520Type%253A%2520W%252C%2520Width%253A%252034%252C%2520Height%253A%252068%252C%2520Hand%253A%2520LH%252C%2520Prep%253A%2520161%250ASlab%2520-%2520Width%253A%252034%252C%2520Height%253A%252068%252C%2520Prep%253A%2520M%252C%2520Prep%253A%252086%250AHardware%253A%250AMortise%2520Lock%2520FDC704%253A%25201%250ASpring%2520hinge%253A%25202%250ARegular%2520hinge%253A%25201" TargetMode="External"/><Relationship Id="rId149" Type="http://schemas.openxmlformats.org/officeDocument/2006/relationships/hyperlink" Target="https://bwipjs-api.metafloor.com/?bcid=ean13&amp;text=0850059937228&amp;scale=3&amp;includetext" TargetMode="External"/><Relationship Id="rId314" Type="http://schemas.openxmlformats.org/officeDocument/2006/relationships/image" Target="../media/image157.png"/><Relationship Id="rId356" Type="http://schemas.openxmlformats.org/officeDocument/2006/relationships/image" Target="../media/image178.png"/><Relationship Id="rId398" Type="http://schemas.openxmlformats.org/officeDocument/2006/relationships/image" Target="../media/image199.png"/><Relationship Id="rId95" Type="http://schemas.openxmlformats.org/officeDocument/2006/relationships/hyperlink" Target="https://api.qrserver.com/v1/create-qr-code/?size=300x300&amp;data=https%3A%2F%2Fcarlosjordan-ai.github.io%2FExcel-Shipping-Label-Tool%2Fqr%2F%3Ftext%3DCustomer%2520Order%2520%2523%253A%2520H6002-168463%250AName%253A%2520MICHAEL%2520SAIZ%2520%250AStore%253A%25206002%250APO%253A%252002553623%250AShip%2520To%253A%25201740%2520FLEISCHLI%2520PKWY%252C%2520Cheyenne%252C%2520WY%252082001%250ACarrier%253A%2520AACT%250A%250AVendor%2520SKU%253A%2520KIT18GHKDST3680PDRH%250AQty%253A%25204%250AKit%2520-%2520Frame%2520-%2520Type%253A%2520KD%252C%2520Width%253A%252030%252C%2520Height%253A%252068%252C%2520Hand%253A%2520RH%252C%2520Prep%253A%2520161%250ASlab%2520-%2520Width%253A%252030%252C%2520Height%253A%252068%252C%2520Prep%253A%2520PD%252C%2520Prep%253A%2520161%250AHardware%253A%250APanic%2520Device%2520FDC750%253A%25204%250ALever%25201%2520side%2520FDC770%253A%25204%250ASpring%2520hinge%253A%25208%250ARegular%2520hinge%253A%25204" TargetMode="External"/><Relationship Id="rId160" Type="http://schemas.openxmlformats.org/officeDocument/2006/relationships/image" Target="../media/image80.png"/><Relationship Id="rId216" Type="http://schemas.openxmlformats.org/officeDocument/2006/relationships/image" Target="../media/image108.png"/><Relationship Id="rId423" Type="http://schemas.openxmlformats.org/officeDocument/2006/relationships/hyperlink" Target="https://bwipjs-api.metafloor.com/?bcid=ean13&amp;text=0850062588639&amp;scale=3&amp;includetext" TargetMode="External"/><Relationship Id="rId258" Type="http://schemas.openxmlformats.org/officeDocument/2006/relationships/image" Target="../media/image129.png"/><Relationship Id="rId465" Type="http://schemas.openxmlformats.org/officeDocument/2006/relationships/hyperlink" Target="https://bwipjs-api.metafloor.com/?bcid=ean13&amp;text=0850062588868&amp;scale=3&amp;includetext" TargetMode="External"/><Relationship Id="rId22" Type="http://schemas.openxmlformats.org/officeDocument/2006/relationships/image" Target="../media/image11.io"/><Relationship Id="rId64" Type="http://schemas.openxmlformats.org/officeDocument/2006/relationships/image" Target="../media/image32.io"/><Relationship Id="rId118" Type="http://schemas.openxmlformats.org/officeDocument/2006/relationships/image" Target="../media/image59.png"/><Relationship Id="rId325" Type="http://schemas.openxmlformats.org/officeDocument/2006/relationships/hyperlink" Target="https://bwipjs-api.metafloor.com/?bcid=ean13&amp;text=0850062588134&amp;scale=3&amp;includetext" TargetMode="External"/><Relationship Id="rId367" Type="http://schemas.openxmlformats.org/officeDocument/2006/relationships/hyperlink" Target="https://bwipjs-api.metafloor.com/?bcid=ean13&amp;text=0850062588356&amp;scale=3&amp;includetext" TargetMode="External"/><Relationship Id="rId171" Type="http://schemas.openxmlformats.org/officeDocument/2006/relationships/hyperlink" Target="https://bwipjs-api.metafloor.com/?bcid=ean13&amp;text=0850059937334&amp;scale=3&amp;includetext" TargetMode="External"/><Relationship Id="rId227" Type="http://schemas.openxmlformats.org/officeDocument/2006/relationships/hyperlink" Target="https://bwipjs-api.metafloor.com/?bcid=ean13&amp;text=0850059937648&amp;scale=3&amp;includetext" TargetMode="External"/><Relationship Id="rId269" Type="http://schemas.openxmlformats.org/officeDocument/2006/relationships/hyperlink" Target="https://bwipjs-api.metafloor.com/?bcid=ean13&amp;text=0850059937853&amp;scale=3&amp;includetext" TargetMode="External"/><Relationship Id="rId434" Type="http://schemas.openxmlformats.org/officeDocument/2006/relationships/image" Target="../media/image217.png"/><Relationship Id="rId476" Type="http://schemas.openxmlformats.org/officeDocument/2006/relationships/image" Target="../media/image238.png"/><Relationship Id="rId33" Type="http://schemas.openxmlformats.org/officeDocument/2006/relationships/hyperlink" Target="https://api.qrserver.com/v1/create-qr-code/?size=300x300&amp;data=https%3A%2F%2Fcarlosjordan-ai.github.io%2FExcel-Shipping-Label-Tool%2Fqr%2F%3Ftext%3DCustomer%2520Order%2520%2523%253A%2520H0516-311904%250AName%253A%2520GERARDO%2520GUERRA%2520%250AStore%253A%25200516%250APO%253A%252016569964%250AShip%2520To%253A%2520801%2520TRENTON%2520ROAD%252C%2520Mcallen%252C%2520TX%252078504%250ACarrier%253A%2520UPS%250A%250AVendor%2520SKU%253A%2520KIT18GHKDST4080MRH%250AQty%253A%25202%250AKit%2520-%2520Frame%2520-%2520Type%253A%2520KD%252C%2520Width%253A%252034%252C%2520Height%253A%252068%252C%2520Hand%253A%2520RH%252C%2520Prep%253A%2520161%250ASlab%2520-%2520Width%253A%252034%252C%2520Height%253A%252068%252C%2520Prep%253A%2520M%252C%2520Prep%253A%252086%250AHardware%253A%250AMortise%2520Lock%2520FDC704%253A%25202%250ASpring%2520hinge%253A%25204%250ARegular%2520hinge%253A%25202" TargetMode="External"/><Relationship Id="rId129" Type="http://schemas.openxmlformats.org/officeDocument/2006/relationships/hyperlink" Target="https://bwipjs-api.metafloor.com/?bcid=ean13&amp;text=0850059937129&amp;scale=3&amp;includetext" TargetMode="External"/><Relationship Id="rId280" Type="http://schemas.openxmlformats.org/officeDocument/2006/relationships/image" Target="../media/image140.png"/><Relationship Id="rId336" Type="http://schemas.openxmlformats.org/officeDocument/2006/relationships/image" Target="../media/image168.png"/><Relationship Id="rId75" Type="http://schemas.openxmlformats.org/officeDocument/2006/relationships/hyperlink" Target="https://api.qrserver.com/v1/create-qr-code/?size=300x300&amp;data=https%3A%2F%2Fcarlosjordan-ai.github.io%2FExcel-Shipping-Label-Tool%2Fqr%2F%3Ftext%3DCustomer%2520Order%2520%2523%253A%2520GH25709040%250AName%253A%2520Keystone%2520Property%2520Investment%2520%252F%252F%252F%250ASam%2520Acevedo%250APO%253A%252026931991%250AShip%2520To%253A%25201208%2520Parkside%2520Dr%2520S%252C%2520Reading%252C%2520PA%252019611%250ACarrier%253A%2520UPS%250A%250AVendor%2520SKU%253A%252016GM534ST3668LH%250AQty%253A%25201%250AFrame%2520-%2520Type%253A%2520KD%252C%2520Width%253A%252030%252C%2520Height%253A%252068%252C%2520Hand%253A%2520LH%252C%2520Prep%253A%2520161" TargetMode="External"/><Relationship Id="rId140" Type="http://schemas.openxmlformats.org/officeDocument/2006/relationships/image" Target="../media/image70.png"/><Relationship Id="rId182" Type="http://schemas.openxmlformats.org/officeDocument/2006/relationships/image" Target="../media/image91.png"/><Relationship Id="rId378" Type="http://schemas.openxmlformats.org/officeDocument/2006/relationships/image" Target="../media/image189.png"/><Relationship Id="rId403" Type="http://schemas.openxmlformats.org/officeDocument/2006/relationships/hyperlink" Target="https://bwipjs-api.metafloor.com/?bcid=ean13&amp;text=0850062588530&amp;scale=3&amp;includetext" TargetMode="External"/><Relationship Id="rId6" Type="http://schemas.openxmlformats.org/officeDocument/2006/relationships/image" Target="../media/image3.io"/><Relationship Id="rId238" Type="http://schemas.openxmlformats.org/officeDocument/2006/relationships/image" Target="../media/image119.png"/><Relationship Id="rId445" Type="http://schemas.openxmlformats.org/officeDocument/2006/relationships/hyperlink" Target="https://bwipjs-api.metafloor.com/?bcid=ean13&amp;text=0850062588752&amp;scale=3&amp;includetext" TargetMode="External"/><Relationship Id="rId291" Type="http://schemas.openxmlformats.org/officeDocument/2006/relationships/hyperlink" Target="https://bwipjs-api.metafloor.com/?bcid=ean13&amp;text=0850059937969&amp;scale=3&amp;includetext" TargetMode="External"/><Relationship Id="rId305" Type="http://schemas.openxmlformats.org/officeDocument/2006/relationships/hyperlink" Target="https://bwipjs-api.metafloor.com/?bcid=ean13&amp;text=0850062588035&amp;scale=3&amp;includetext" TargetMode="External"/><Relationship Id="rId347" Type="http://schemas.openxmlformats.org/officeDocument/2006/relationships/hyperlink" Target="https://bwipjs-api.metafloor.com/?bcid=ean13&amp;text=0850062588240&amp;scale=3&amp;includetext" TargetMode="External"/><Relationship Id="rId44" Type="http://schemas.openxmlformats.org/officeDocument/2006/relationships/image" Target="../media/image22.io"/><Relationship Id="rId86" Type="http://schemas.openxmlformats.org/officeDocument/2006/relationships/image" Target="../media/image43.png"/><Relationship Id="rId151" Type="http://schemas.openxmlformats.org/officeDocument/2006/relationships/hyperlink" Target="https://bwipjs-api.metafloor.com/?bcid=ean13&amp;text=0850059937235&amp;scale=3&amp;includetext" TargetMode="External"/><Relationship Id="rId389" Type="http://schemas.openxmlformats.org/officeDocument/2006/relationships/hyperlink" Target="https://bwipjs-api.metafloor.com/?bcid=ean13&amp;text=0850062588462&amp;scale=3&amp;includetext" TargetMode="External"/><Relationship Id="rId193" Type="http://schemas.openxmlformats.org/officeDocument/2006/relationships/hyperlink" Target="https://bwipjs-api.metafloor.com/?bcid=ean13&amp;text=0850059937471&amp;scale=3&amp;includetext" TargetMode="External"/><Relationship Id="rId207" Type="http://schemas.openxmlformats.org/officeDocument/2006/relationships/hyperlink" Target="https://bwipjs-api.metafloor.com/?bcid=ean13&amp;text=0850059937549&amp;scale=3&amp;includetext" TargetMode="External"/><Relationship Id="rId249" Type="http://schemas.openxmlformats.org/officeDocument/2006/relationships/hyperlink" Target="https://bwipjs-api.metafloor.com/?bcid=ean13&amp;text=0850059937754&amp;scale=3&amp;includetext" TargetMode="External"/><Relationship Id="rId414" Type="http://schemas.openxmlformats.org/officeDocument/2006/relationships/image" Target="../media/image207.png"/><Relationship Id="rId456" Type="http://schemas.openxmlformats.org/officeDocument/2006/relationships/image" Target="../media/image228.png"/><Relationship Id="rId13" Type="http://schemas.openxmlformats.org/officeDocument/2006/relationships/hyperlink" Target="https://api.qrserver.com/v1/create-qr-code/?size=300x300&amp;data=https%3A%2F%2Fcarlosjordan-ai.github.io%2FExcel-Shipping-Label-Tool%2Fqr%2F%3Ftext%3DCustomer%2520Order%2520%2523%253A%2520H1911-566639%250AName%253A%2520KERMIT%2520THOMPSON%2520%250APO%253A%252011562507%250AShip%2520To%253A%25203949%2520W%2520Lake%2520St%2520%252F%252F%2520Unit%25201%252C%2520Chicago%252C%2520IL%252060624%250ACarrier%253A%2520AACT%250A%250AVendor%2520SKU%253A%2520K18KDST4284PDRH%250AQty%253A%25201%250AKit%2520-%2520Frame%2520-%2520Type%253A%2520KD%252C%2520Width%253A%252036%252C%2520Height%253A%252070%252C%2520Hand%253A%2520RH%252C%2520Prep%253A%2520161%250ASlab%2520-%2520Width%253A%252036%252C%2520Height%253A%252070%252C%2520Prep%253A%2520PD%252C%2520Prep%253A%2520161%250AHardware%253A%250APanic%2520Device%2520FDC750%253A%25201%250ALever%25201%2520side%2520FDC770%253A%25201%250ASpring%2520hinge%253A%25202%250ARegular%2520hinge%253A%25201%250A%250AVendor%2520SKU%253A%2520K18KDST4284PDLH%250AQty%253A%25201%250AKit%2520-%2520Frame%2520-%2520Type%253A%2520KD%252C%2520Width%253A%252036%252C%2520Height%253A%252070%252C%2520Hand%253A%2520LH%252C%2520Prep%253A%2520161%250ASlab%2520-%2520Width%253A%252036%252C%2520Height%253A%252070%252C%2520Prep%253A%2520PD%252C%2520Prep%253A%2520161%250AHardware%253A%250APanic%2520Device%2520FDC750%253A%25201%250ALever%25201%2520side%2520FDC770%253A%25201%250ASpring%2520hinge%253A%25202%250ARegular%2520hinge%253A%25201" TargetMode="External"/><Relationship Id="rId109" Type="http://schemas.openxmlformats.org/officeDocument/2006/relationships/hyperlink" Target="https://bwipjs-api.metafloor.com/?bcid=ean13&amp;text=0850059937020&amp;scale=3&amp;includetext" TargetMode="External"/><Relationship Id="rId260" Type="http://schemas.openxmlformats.org/officeDocument/2006/relationships/image" Target="../media/image130.png"/><Relationship Id="rId316" Type="http://schemas.openxmlformats.org/officeDocument/2006/relationships/image" Target="../media/image158.png"/><Relationship Id="rId55" Type="http://schemas.openxmlformats.org/officeDocument/2006/relationships/hyperlink" Target="https://api.qrserver.com/v1/create-qr-code/?size=300x300&amp;data=https%3A%2F%2Fcarlosjordan-ai.github.io%2FExcel-Shipping-Label-Tool%2Fqr%2F%3Ftext%3DCustomer%2520Order%2520%2523%253A%2520WG96868542%250AName%253A%2520Karel%2520Bublak%2520%250APO%253A%252013918909%250AShip%2520To%253A%252025000%2520Overseas%2520Hwy%252C%2520Summerland%2520Key%252C%2520FL%252033042%250ACarrier%253A%2520CTII%250A%250AVendor%2520SKU%253A%2520K18GHWST3084CLH%250AQty%253A%25201%250AKit%2520-%2520Frame%2520-%2520Type%253A%2520W%252C%2520Width%253A%252026%252C%2520Height%253A%252070%252C%2520Hand%253A%2520LH%252C%2520Prep%253A%2520161%250ASlab%2520-%2520Width%253A%252026%252C%2520Height%253A%252070%252C%2520Prep%253A%2520C%252C%2520Prep%253A%2520161%250AHardware%253A%250AEntrance%2520FDC130%253A%25201%250ASpring%2520hinge%253A%25202%250ARegular%2520hinge%253A%25201" TargetMode="External"/><Relationship Id="rId97" Type="http://schemas.openxmlformats.org/officeDocument/2006/relationships/hyperlink" Target="https://api.qrserver.com/v1/create-qr-code/?size=300x300&amp;data=https%3A%2F%2Fcarlosjordan-ai.github.io%2FExcel-Shipping-Label-Tool%2Fqr%2F%3Ftext%3DCustomer%2520Order%2520%2523%253A%2520H4127-394287%250AName%253A%2520SOHAM%2520SHAH%2520%250APO%253A%252027589310%250AShip%2520To%253A%2520206%2520Marquis%2520Rd%252C%2520East%2520Stroudsburg%252C%2520PA%252018302%250ACarrier%253A%2520ESTES%250A%250AVendor%2520SKU%253A%2520KIT18GHKDST3680PDLH%250AQty%253A%25201%250AKit%2520-%2520Frame%2520-%2520Type%253A%2520KD%252C%2520Width%253A%252030%252C%2520Height%253A%252068%252C%2520Hand%253A%2520LH%252C%2520Prep%253A%2520161%250ASlab%2520-%2520Width%253A%252030%252C%2520Height%253A%252068%252C%2520Prep%253A%2520PD%252C%2520Prep%253A%2520161%250AHardware%253A%250APanic%2520Device%2520FDC750%253A%25201%250ALever%25201%2520side%2520FDC770%253A%25201%250ASpring%2520hinge%253A%25202%250ARegular%2520hinge%253A%25201" TargetMode="External"/><Relationship Id="rId120" Type="http://schemas.openxmlformats.org/officeDocument/2006/relationships/image" Target="../media/image60.png"/><Relationship Id="rId358" Type="http://schemas.openxmlformats.org/officeDocument/2006/relationships/image" Target="../media/image179.png"/><Relationship Id="rId162" Type="http://schemas.openxmlformats.org/officeDocument/2006/relationships/image" Target="../media/image81.png"/><Relationship Id="rId218" Type="http://schemas.openxmlformats.org/officeDocument/2006/relationships/image" Target="../media/image109.png"/><Relationship Id="rId425" Type="http://schemas.openxmlformats.org/officeDocument/2006/relationships/hyperlink" Target="https://bwipjs-api.metafloor.com/?bcid=ean13&amp;text=0850062588646&amp;scale=3&amp;includetext" TargetMode="External"/><Relationship Id="rId467" Type="http://schemas.openxmlformats.org/officeDocument/2006/relationships/hyperlink" Target="https://bwipjs-api.metafloor.com/?bcid=ean13&amp;text=0850062588875&amp;scale=3&amp;includetext" TargetMode="External"/><Relationship Id="rId271" Type="http://schemas.openxmlformats.org/officeDocument/2006/relationships/hyperlink" Target="https://bwipjs-api.metafloor.com/?bcid=ean13&amp;text=0850059937860&amp;scale=3&amp;includetext" TargetMode="External"/><Relationship Id="rId24" Type="http://schemas.openxmlformats.org/officeDocument/2006/relationships/image" Target="../media/image12.png"/><Relationship Id="rId66" Type="http://schemas.openxmlformats.org/officeDocument/2006/relationships/image" Target="../media/image33.io"/><Relationship Id="rId131" Type="http://schemas.openxmlformats.org/officeDocument/2006/relationships/hyperlink" Target="https://bwipjs-api.metafloor.com/?bcid=ean13&amp;text=0850059937136&amp;scale=3&amp;includetext" TargetMode="External"/><Relationship Id="rId327" Type="http://schemas.openxmlformats.org/officeDocument/2006/relationships/hyperlink" Target="https://bwipjs-api.metafloor.com/?bcid=ean13&amp;text=0850062588141&amp;scale=3&amp;includetext" TargetMode="External"/><Relationship Id="rId369" Type="http://schemas.openxmlformats.org/officeDocument/2006/relationships/hyperlink" Target="https://bwipjs-api.metafloor.com/?bcid=ean13&amp;text=0850062588363&amp;scale=3&amp;includetext" TargetMode="External"/><Relationship Id="rId173" Type="http://schemas.openxmlformats.org/officeDocument/2006/relationships/hyperlink" Target="https://bwipjs-api.metafloor.com/?bcid=ean13&amp;text=0850059937365&amp;scale=3&amp;includetext" TargetMode="External"/><Relationship Id="rId229" Type="http://schemas.openxmlformats.org/officeDocument/2006/relationships/hyperlink" Target="https://bwipjs-api.metafloor.com/?bcid=ean13&amp;text=0850059937655&amp;scale=3&amp;includetext" TargetMode="External"/><Relationship Id="rId380" Type="http://schemas.openxmlformats.org/officeDocument/2006/relationships/image" Target="../media/image190.png"/><Relationship Id="rId436" Type="http://schemas.openxmlformats.org/officeDocument/2006/relationships/image" Target="../media/image218.png"/><Relationship Id="rId240" Type="http://schemas.openxmlformats.org/officeDocument/2006/relationships/image" Target="../media/image120.png"/><Relationship Id="rId478" Type="http://schemas.openxmlformats.org/officeDocument/2006/relationships/image" Target="../media/image239.png"/><Relationship Id="rId35" Type="http://schemas.openxmlformats.org/officeDocument/2006/relationships/hyperlink" Target="https://api.qrserver.com/v1/create-qr-code/?size=300x300&amp;data=https%3A%2F%2Fcarlosjordan-ai.github.io%2FExcel-Shipping-Label-Tool%2Fqr%2F%3Ftext%3DCustomer%2520Order%2520%2523%253A%2520WJ89225875%250AName%253A%2520Giorgi%2520Edisherashvili%2520%250AStore%253A%25200919%250APO%253A%252019587907%250AShip%2520To%253A%2520106%2520Route%252023%252C%2520Riverdale%252C%2520NJ%25207457%250ACarrier%253A%2520ESTES%250A%250AVendor%2520SKU%253A%2520K18KDST4280PDLH%250AQty%253A%25201%250AKit%2520-%2520Frame%2520-%2520Type%253A%2520KD%252C%2520Width%253A%252036%252C%2520Height%253A%252068%252C%2520Hand%253A%2520LH%252C%2520Prep%253A%2520161%250ASlab%2520-%2520Width%253A%252036%252C%2520Height%253A%252068%252C%2520Prep%253A%2520PD%252C%2520Prep%253A%2520161%250AHardware%253A%250APanic%2520Device%2520FDC750%253A%25201%250ALever%25201%2520side%2520FDC770%253A%25201%250ASpring%2520hinge%253A%25202%250ARegular%2520hinge%253A%25201" TargetMode="External"/><Relationship Id="rId77" Type="http://schemas.openxmlformats.org/officeDocument/2006/relationships/hyperlink" Target="https://api.qrserver.com/v1/create-qr-code/?size=300x300&amp;data=https%3A%2F%2Fcarlosjordan-ai.github.io%2FExcel-Shipping-Label-Tool%2Fqr%2F%3Ftext%3DCustomer%2520Order%2520%2523%253A%2520GN25699694%250AName%253A%2520Dan%2520Buehler%250APO%253A%252026902426%250AShip%2520To%253A%25201517%2520Elizabeth%2520St%2520NE%252C%2520Albuquerque%252C%2520NM%252087112%250ACarrier%253A%2520UPS%250A%250AVendor%2520SKU%253A%252016GM534ST3668RH%250AQty%253A%25201%250AFrame%2520-%2520Type%253A%2520KD%252C%2520Width%253A%252030%252C%2520Height%253A%252068%252C%2520Hand%253A%2520RH%252C%2520Prep%253A%2520161" TargetMode="External"/><Relationship Id="rId100" Type="http://schemas.openxmlformats.org/officeDocument/2006/relationships/image" Target="../media/image50.io"/><Relationship Id="rId282" Type="http://schemas.openxmlformats.org/officeDocument/2006/relationships/image" Target="../media/image141.png"/><Relationship Id="rId338" Type="http://schemas.openxmlformats.org/officeDocument/2006/relationships/image" Target="../media/image169.png"/><Relationship Id="rId8" Type="http://schemas.openxmlformats.org/officeDocument/2006/relationships/image" Target="../media/image4.io"/><Relationship Id="rId142" Type="http://schemas.openxmlformats.org/officeDocument/2006/relationships/image" Target="../media/image71.png"/><Relationship Id="rId184" Type="http://schemas.openxmlformats.org/officeDocument/2006/relationships/image" Target="../media/image92.png"/><Relationship Id="rId391" Type="http://schemas.openxmlformats.org/officeDocument/2006/relationships/hyperlink" Target="https://bwipjs-api.metafloor.com/?bcid=ean13&amp;text=0850062588479&amp;scale=3&amp;includetext" TargetMode="External"/><Relationship Id="rId405" Type="http://schemas.openxmlformats.org/officeDocument/2006/relationships/hyperlink" Target="https://bwipjs-api.metafloor.com/?bcid=ean13&amp;text=0850062588547&amp;scale=3&amp;includetext" TargetMode="External"/><Relationship Id="rId447" Type="http://schemas.openxmlformats.org/officeDocument/2006/relationships/hyperlink" Target="https://bwipjs-api.metafloor.com/?bcid=ean13&amp;text=0850062588769&amp;scale=3&amp;includetext" TargetMode="External"/><Relationship Id="rId251" Type="http://schemas.openxmlformats.org/officeDocument/2006/relationships/hyperlink" Target="https://bwipjs-api.metafloor.com/?bcid=ean13&amp;text=0850059937761&amp;scale=3&amp;includetext" TargetMode="External"/><Relationship Id="rId46" Type="http://schemas.openxmlformats.org/officeDocument/2006/relationships/image" Target="../media/image23.png"/><Relationship Id="rId293" Type="http://schemas.openxmlformats.org/officeDocument/2006/relationships/hyperlink" Target="https://bwipjs-api.metafloor.com/?bcid=ean13&amp;text=0850059937976&amp;scale=3&amp;includetext" TargetMode="External"/><Relationship Id="rId307" Type="http://schemas.openxmlformats.org/officeDocument/2006/relationships/hyperlink" Target="https://bwipjs-api.metafloor.com/?bcid=ean13&amp;text=0850062588042&amp;scale=3&amp;includetext" TargetMode="External"/><Relationship Id="rId349" Type="http://schemas.openxmlformats.org/officeDocument/2006/relationships/hyperlink" Target="https://bwipjs-api.metafloor.com/?bcid=ean13&amp;text=0850062588257&amp;scale=3&amp;includetext" TargetMode="External"/><Relationship Id="rId88" Type="http://schemas.openxmlformats.org/officeDocument/2006/relationships/image" Target="../media/image44.png"/><Relationship Id="rId111" Type="http://schemas.openxmlformats.org/officeDocument/2006/relationships/hyperlink" Target="https://bwipjs-api.metafloor.com/?bcid=ean13&amp;text=0850059937037&amp;scale=3&amp;includetext" TargetMode="External"/><Relationship Id="rId153" Type="http://schemas.openxmlformats.org/officeDocument/2006/relationships/hyperlink" Target="https://bwipjs-api.metafloor.com/?bcid=ean13&amp;text=0850059937242&amp;scale=3&amp;includetext" TargetMode="External"/><Relationship Id="rId195" Type="http://schemas.openxmlformats.org/officeDocument/2006/relationships/hyperlink" Target="https://bwipjs-api.metafloor.com/?bcid=ean13&amp;text=0850059937488&amp;scale=3&amp;includetext" TargetMode="External"/><Relationship Id="rId209" Type="http://schemas.openxmlformats.org/officeDocument/2006/relationships/hyperlink" Target="https://bwipjs-api.metafloor.com/?bcid=ean13&amp;text=0850059937556&amp;scale=3&amp;includetext" TargetMode="External"/><Relationship Id="rId360" Type="http://schemas.openxmlformats.org/officeDocument/2006/relationships/image" Target="../media/image180.png"/><Relationship Id="rId416" Type="http://schemas.openxmlformats.org/officeDocument/2006/relationships/image" Target="../media/image208.png"/><Relationship Id="rId220" Type="http://schemas.openxmlformats.org/officeDocument/2006/relationships/image" Target="../media/image110.png"/><Relationship Id="rId458" Type="http://schemas.openxmlformats.org/officeDocument/2006/relationships/image" Target="../media/image229.png"/><Relationship Id="rId15" Type="http://schemas.openxmlformats.org/officeDocument/2006/relationships/hyperlink" Target="https://api.qrserver.com/v1/create-qr-code/?size=300x300&amp;data=https%3A%2F%2Fcarlosjordan-ai.github.io%2FExcel-Shipping-Label-Tool%2Fqr%2F%3Ftext%3DCustomer%2520Order%2520%2523%253A%2520H0663-397035%250AName%253A%2520HOLLY%2520HOWELL%2520%250AStore%253A%25200663%250APO%253A%252063563120%250AShip%2520To%253A%25203272%2520W%2520SHAW%2520AVENUE%252C%2520Fresno%252C%2520CA%252093711%250ACarrier%253A%2520AACT%250A%250AVendor%2520SKU%253A%2520KIT18GHKDST3680PDRH%250AQty%253A%25201%250AKit%2520-%2520Frame%2520-%2520Type%253A%2520KD%252C%2520Width%253A%252030%252C%2520Height%253A%252068%252C%2520Hand%253A%2520RH%252C%2520Prep%253A%2520161%250ASlab%2520-%2520Width%253A%252030%252C%2520Height%253A%252068%252C%2520Prep%253A%2520PD%252C%2520Prep%253A%2520161%250AHardware%253A%250APanic%2520Device%2520FDC750%253A%25201%250ALever%25201%2520side%2520FDC770%253A%25201%250ASpring%2520hinge%253A%25202%250ARegular%2520hinge%253A%25201%250A%250AVendor%2520SKU%253A%2520KIT18GHKDST3680PDLH%250AQty%253A%25201%250AKit%2520-%2520Frame%2520-%2520Type%253A%2520KD%252C%2520Width%253A%252030%252C%2520Height%253A%252068%252C%2520Hand%253A%2520LH%252C%2520Prep%253A%2520161%250ASlab%2520-%2520Width%253A%252030%252C%2520Height%253A%252068%252C%2520Prep%253A%2520PD%252C%2520Prep%253A%2520161%250AHardware%253A%250APanic%2520Device%2520FDC750%253A%25201%250ALever%25201%2520side%2520FDC770%253A%25201%250ASpring%2520hinge%253A%25202%250ARegular%2520hinge%253A%25201" TargetMode="External"/><Relationship Id="rId57" Type="http://schemas.openxmlformats.org/officeDocument/2006/relationships/hyperlink" Target="https://api.qrserver.com/v1/create-qr-code/?size=300x300&amp;data=https%3A%2F%2Fcarlosjordan-ai.github.io%2FExcel-Shipping-Label-Tool%2Fqr%2F%3Ftext%3DCustomer%2520Order%2520%2523%253A%2520WN30554547%250AName%253A%2520Marc%2520Saenz%2520%250APO%253A%252013994112%250AShip%2520To%253A%25203100%2520E%2520Artesia%2520Blvd%252C%2520Long%2520Beach%252C%2520CA%252090805%250ACarrier%253A%2520AACT%250A%250AVendor%2520SKU%253A%2520K18GHWST4280CRH%250AQty%253A%25201%250AKit%2520-%2520Frame%2520-%2520Type%253A%2520W%252C%2520Width%253A%252036%252C%2520Height%253A%252068%252C%2520Hand%253A%2520RH%252C%2520Prep%253A%2520161%250ASlab%2520-%2520Width%253A%252036%252C%2520Height%253A%252068%252C%2520Prep%253A%2520C%252C%2520Prep%253A%2520161%250AHardware%253A%250AEntrance%2520FDC130%253A%25201%250ASpring%2520hinge%253A%25202%250ARegular%2520hinge%253A%25201" TargetMode="External"/><Relationship Id="rId262" Type="http://schemas.openxmlformats.org/officeDocument/2006/relationships/image" Target="../media/image131.png"/><Relationship Id="rId318" Type="http://schemas.openxmlformats.org/officeDocument/2006/relationships/image" Target="../media/image159.png"/><Relationship Id="rId99" Type="http://schemas.openxmlformats.org/officeDocument/2006/relationships/hyperlink" Target="https://api.qrserver.com/v1/create-qr-code/?size=300x300&amp;data=https%3A%2F%2Fcarlosjordan-ai.github.io%2FExcel-Shipping-Label-Tool%2Fqr%2F%3Ftext%3DCustomer%2520Order%2520%2523%253A%2520WJ90568783%250AName%253A%2520Jeremy%2520Behmoaras%2520%250APO%253A%252012996643%250AShip%2520To%253A%2520334%2520Kent%2520Ave%252C%2520Brooklyn%252C%2520NY%252011249%250ACarrier%253A%2520ESTES%250A%250AVendor%2520SKU%253A%2520K18GHKST3084CRH%250AQty%253A%25201%250AKit%2520-%2520Frame%2520-%2520Type%253A%2520KD%252C%2520Width%253A%252026%252C%2520Height%253A%252070%252C%2520Hand%253A%2520RH%252C%2520Prep%253A%2520161%250ASlab%2520-%2520Width%253A%252026%252C%2520Height%253A%252070%252C%2520Prep%253A%2520C%252C%2520Prep%253A%2520161%250AHardware%253A%250AEntrance%2520FDC130%253A%25201%250ASpring%2520hinge%253A%25202%250ARegular%2520hinge%253A%25201" TargetMode="External"/><Relationship Id="rId122" Type="http://schemas.openxmlformats.org/officeDocument/2006/relationships/image" Target="../media/image61.png"/><Relationship Id="rId164" Type="http://schemas.openxmlformats.org/officeDocument/2006/relationships/image" Target="../media/image82.png"/><Relationship Id="rId371" Type="http://schemas.openxmlformats.org/officeDocument/2006/relationships/hyperlink" Target="https://bwipjs-api.metafloor.com/?bcid=ean13&amp;text=0850062588370&amp;scale=3&amp;includetext" TargetMode="External"/><Relationship Id="rId427" Type="http://schemas.openxmlformats.org/officeDocument/2006/relationships/hyperlink" Target="https://bwipjs-api.metafloor.com/?bcid=ean13&amp;text=0850062588653&amp;scale=3&amp;includetext" TargetMode="External"/><Relationship Id="rId469" Type="http://schemas.openxmlformats.org/officeDocument/2006/relationships/hyperlink" Target="https://bwipjs-api.metafloor.com/?bcid=ean13&amp;text=0850062588882&amp;scale=3&amp;includetext" TargetMode="External"/><Relationship Id="rId26" Type="http://schemas.openxmlformats.org/officeDocument/2006/relationships/image" Target="../media/image13.io"/><Relationship Id="rId231" Type="http://schemas.openxmlformats.org/officeDocument/2006/relationships/hyperlink" Target="https://bwipjs-api.metafloor.com/?bcid=ean13&amp;text=0850059937662&amp;scale=3&amp;includetext" TargetMode="External"/><Relationship Id="rId273" Type="http://schemas.openxmlformats.org/officeDocument/2006/relationships/hyperlink" Target="https://bwipjs-api.metafloor.com/?bcid=ean13&amp;text=0850059937877&amp;scale=3&amp;includetext" TargetMode="External"/><Relationship Id="rId329" Type="http://schemas.openxmlformats.org/officeDocument/2006/relationships/hyperlink" Target="https://bwipjs-api.metafloor.com/?bcid=ean13&amp;text=0850062588158&amp;scale=3&amp;includetext" TargetMode="External"/><Relationship Id="rId480" Type="http://schemas.openxmlformats.org/officeDocument/2006/relationships/image" Target="../media/image240.png"/><Relationship Id="rId68" Type="http://schemas.openxmlformats.org/officeDocument/2006/relationships/image" Target="../media/image34.io"/><Relationship Id="rId133" Type="http://schemas.openxmlformats.org/officeDocument/2006/relationships/hyperlink" Target="https://bwipjs-api.metafloor.com/?bcid=ean13&amp;text=0850059937143&amp;scale=3&amp;includetext" TargetMode="External"/><Relationship Id="rId175" Type="http://schemas.openxmlformats.org/officeDocument/2006/relationships/hyperlink" Target="https://bwipjs-api.metafloor.com/?bcid=ean13&amp;text=0850059937372&amp;scale=3&amp;includetext" TargetMode="External"/><Relationship Id="rId340" Type="http://schemas.openxmlformats.org/officeDocument/2006/relationships/image" Target="../media/image170.png"/><Relationship Id="rId200" Type="http://schemas.openxmlformats.org/officeDocument/2006/relationships/image" Target="../media/image100.png"/><Relationship Id="rId382" Type="http://schemas.openxmlformats.org/officeDocument/2006/relationships/image" Target="../media/image191.png"/><Relationship Id="rId438" Type="http://schemas.openxmlformats.org/officeDocument/2006/relationships/image" Target="../media/image219.png"/><Relationship Id="rId242" Type="http://schemas.openxmlformats.org/officeDocument/2006/relationships/image" Target="../media/image121.png"/><Relationship Id="rId284" Type="http://schemas.openxmlformats.org/officeDocument/2006/relationships/image" Target="../media/image142.png"/><Relationship Id="rId37" Type="http://schemas.openxmlformats.org/officeDocument/2006/relationships/hyperlink" Target="https://api.qrserver.com/v1/create-qr-code/?size=300x300&amp;data=https%3A%2F%2Fcarlosjordan-ai.github.io%2FExcel-Shipping-Label-Tool%2Fqr%2F%3Ftext%3DCustomer%2520Order%2520%2523%253A%2520H1854-253336%250AName%253A%2520HEIDI%2520DRAKE%2520%250AStore%253A%25201854%250APO%253A%252054561922%250AShip%2520To%253A%25205150%2520NW%252013TH%2520STREET%252C%2520Gainesville%252C%2520FL%252032609%250ACarrier%253A%2520AACT%250A%250AVendor%2520SKU%253A%2520KIT18GHKDST2868CLLH%250AQty%253A%25201%250AKit%2520-%2520Frame%2520-%2520Type%253A%2520KD%252C%2520Width%253A%252024%252C%2520Height%253A%252068%252C%2520Hand%253A%2520LH%252C%2520Prep%253A%2520161%250ASlab%2520-%2520Width%253A%252024%252C%2520Height%253A%252068%252C%2520Prep%253A%2520C%252C%2520Prep%253A%2520161%250AHardware%253A%250AEntrance%2520FDC130%253A%25201%250ASpring%2520hinge%253A%25202%250ARegular%2520hinge%253A%25201" TargetMode="External"/><Relationship Id="rId79" Type="http://schemas.openxmlformats.org/officeDocument/2006/relationships/hyperlink" Target="https://api.qrserver.com/v1/create-qr-code/?size=300x300&amp;data=https%3A%2F%2Fcarlosjordan-ai.github.io%2FExcel-Shipping-Label-Tool%2Fqr%2F%3Ftext%3DCustomer%2520Order%2520%2523%253A%2520GH25695379%250AName%253A%2520Wilmington%2520Tug%2520%252F%252F%250AMATTHEW%2520CHARNIK%250APO%253A%252026888611%250AShip%2520To%253A%25201130%2520E%25207th%2520St%252C%2520Wilmington%252C%2520DE%252019801%250ACarrier%253A%2520R%252BL%250A%250AVendor%2520SKU%253A%252016GM5342880RH%250AQty%253A%25201%250AFrame%2520-%2520Type%253A%2520KD%252C%2520Width%253A%252024%252C%2520Height%253A%252068%252C%2520Hand%253A%2520RH%252C%2520Prep%253A%2520161%250A%250AVendor%2520SKU%253A%252018GHFVST2880C%250AQty%253A%25201%250ASlab%2520-%2520Width%253A%252024%252C%2520Height%253A%252068%252C%2520Prep%253A%2520C%252C%2520Prep%253A%2520161" TargetMode="External"/><Relationship Id="rId102" Type="http://schemas.openxmlformats.org/officeDocument/2006/relationships/image" Target="../media/image51.io"/><Relationship Id="rId144" Type="http://schemas.openxmlformats.org/officeDocument/2006/relationships/image" Target="../media/image72.png"/><Relationship Id="rId90" Type="http://schemas.openxmlformats.org/officeDocument/2006/relationships/image" Target="../media/image45.io"/><Relationship Id="rId186" Type="http://schemas.openxmlformats.org/officeDocument/2006/relationships/image" Target="../media/image93.png"/><Relationship Id="rId351" Type="http://schemas.openxmlformats.org/officeDocument/2006/relationships/hyperlink" Target="https://bwipjs-api.metafloor.com/?bcid=ean13&amp;text=0850062588264&amp;scale=3&amp;includetext" TargetMode="External"/><Relationship Id="rId393" Type="http://schemas.openxmlformats.org/officeDocument/2006/relationships/hyperlink" Target="https://bwipjs-api.metafloor.com/?bcid=ean13&amp;text=0850062588486&amp;scale=3&amp;includetext" TargetMode="External"/><Relationship Id="rId407" Type="http://schemas.openxmlformats.org/officeDocument/2006/relationships/hyperlink" Target="https://bwipjs-api.metafloor.com/?bcid=ean13&amp;text=0850062588554&amp;scale=3&amp;includetext" TargetMode="External"/><Relationship Id="rId449" Type="http://schemas.openxmlformats.org/officeDocument/2006/relationships/hyperlink" Target="https://bwipjs-api.metafloor.com/?bcid=ean13&amp;text=0850062588776&amp;scale=3&amp;includetext" TargetMode="External"/><Relationship Id="rId211" Type="http://schemas.openxmlformats.org/officeDocument/2006/relationships/hyperlink" Target="https://bwipjs-api.metafloor.com/?bcid=ean13&amp;text=0850059937563&amp;scale=3&amp;includetext" TargetMode="External"/><Relationship Id="rId253" Type="http://schemas.openxmlformats.org/officeDocument/2006/relationships/hyperlink" Target="https://bwipjs-api.metafloor.com/?bcid=ean13&amp;text=0850059937778&amp;scale=3&amp;includetext" TargetMode="External"/><Relationship Id="rId295" Type="http://schemas.openxmlformats.org/officeDocument/2006/relationships/hyperlink" Target="https://bwipjs-api.metafloor.com/?bcid=ean13&amp;text=0850059937983&amp;scale=3&amp;includetext" TargetMode="External"/><Relationship Id="rId309" Type="http://schemas.openxmlformats.org/officeDocument/2006/relationships/hyperlink" Target="https://bwipjs-api.metafloor.com/?bcid=ean13&amp;text=0850062588059&amp;scale=3&amp;includetext" TargetMode="External"/><Relationship Id="rId460" Type="http://schemas.openxmlformats.org/officeDocument/2006/relationships/image" Target="../media/image230.png"/><Relationship Id="rId48" Type="http://schemas.openxmlformats.org/officeDocument/2006/relationships/image" Target="../media/image24.io"/><Relationship Id="rId113" Type="http://schemas.openxmlformats.org/officeDocument/2006/relationships/hyperlink" Target="https://bwipjs-api.metafloor.com/?bcid=ean13&amp;text=0850059937044&amp;scale=3&amp;includetext" TargetMode="External"/><Relationship Id="rId320" Type="http://schemas.openxmlformats.org/officeDocument/2006/relationships/image" Target="../media/image160.png"/><Relationship Id="rId155" Type="http://schemas.openxmlformats.org/officeDocument/2006/relationships/hyperlink" Target="https://bwipjs-api.metafloor.com/?bcid=ean13&amp;text=0850059937259&amp;scale=3&amp;includetext" TargetMode="External"/><Relationship Id="rId197" Type="http://schemas.openxmlformats.org/officeDocument/2006/relationships/hyperlink" Target="https://bwipjs-api.metafloor.com/?bcid=ean13&amp;text=0850059937495&amp;scale=3&amp;includetext" TargetMode="External"/><Relationship Id="rId362" Type="http://schemas.openxmlformats.org/officeDocument/2006/relationships/image" Target="../media/image181.png"/><Relationship Id="rId418" Type="http://schemas.openxmlformats.org/officeDocument/2006/relationships/image" Target="../media/image209.png"/><Relationship Id="rId222" Type="http://schemas.openxmlformats.org/officeDocument/2006/relationships/image" Target="../media/image111.png"/><Relationship Id="rId264" Type="http://schemas.openxmlformats.org/officeDocument/2006/relationships/image" Target="../media/image132.png"/><Relationship Id="rId471" Type="http://schemas.openxmlformats.org/officeDocument/2006/relationships/hyperlink" Target="https://bwipjs-api.metafloor.com/?bcid=ean13&amp;text=0850062588899&amp;scale=3&amp;includetext" TargetMode="External"/><Relationship Id="rId17" Type="http://schemas.openxmlformats.org/officeDocument/2006/relationships/hyperlink" Target="https://bwipjs-api.metafloor.com/?bcid=ean13&amp;text=0850059937341&amp;scale=3&amp;includetext" TargetMode="External"/><Relationship Id="rId59" Type="http://schemas.openxmlformats.org/officeDocument/2006/relationships/hyperlink" Target="https://bwipjs-api.metafloor.com/?bcid=ean13&amp;text=0850062588745&amp;scale=3&amp;includetext" TargetMode="External"/><Relationship Id="rId124" Type="http://schemas.openxmlformats.org/officeDocument/2006/relationships/image" Target="../media/image62.png"/><Relationship Id="rId70" Type="http://schemas.openxmlformats.org/officeDocument/2006/relationships/image" Target="../media/image35.io"/><Relationship Id="rId166" Type="http://schemas.openxmlformats.org/officeDocument/2006/relationships/image" Target="../media/image83.png"/><Relationship Id="rId331" Type="http://schemas.openxmlformats.org/officeDocument/2006/relationships/hyperlink" Target="https://bwipjs-api.metafloor.com/?bcid=ean13&amp;text=0850062588165&amp;scale=3&amp;includetext" TargetMode="External"/><Relationship Id="rId373" Type="http://schemas.openxmlformats.org/officeDocument/2006/relationships/hyperlink" Target="https://bwipjs-api.metafloor.com/?bcid=ean13&amp;text=0850062588387&amp;scale=3&amp;includetext" TargetMode="External"/><Relationship Id="rId429" Type="http://schemas.openxmlformats.org/officeDocument/2006/relationships/hyperlink" Target="https://bwipjs-api.metafloor.com/?bcid=ean13&amp;text=0850062588660&amp;scale=3&amp;includetext" TargetMode="External"/><Relationship Id="rId1" Type="http://schemas.openxmlformats.org/officeDocument/2006/relationships/hyperlink" Target="https://api.qrserver.com/v1/create-qr-code/?size=300x300&amp;data=https%3A%2F%2Fcarlosjordan-ai.github.io%2FExcel-Shipping-Label-Tool%2Fqr%2F%3Ftext%3DCustomer%2520Order%2520%2523%253A%2520WN29101797%250AName%253A%2520Brad%2520Braun%2520%250AStore%253A%25202221%250APO%253A%252021557708%250AShip%2520To%253A%25201310%2520East%252041st%2520Street%252C%2520Hays%252C%2520KS%252067601%250ACarrier%253A%2520ESTES%250A%250AVendor%2520SKU%253A%2520K18GHWST3280CLH%250AQty%253A%25201%250AKit%2520-%2520Frame%2520-%2520Type%253A%2520W%252C%2520Width%253A%252028%252C%2520Height%253A%252068%252C%2520Hand%253A%2520LH%252C%2520Prep%253A%2520161%250ASlab%2520-%2520Width%253A%252028%252C%2520Height%253A%252068%252C%2520Prep%253A%2520C%252C%2520Prep%253A%2520161%250AHardware%253A%250AEntrance%2520FDC130%253A%25201%250ASpring%2520hinge%253A%25202%250ARegular%2520hinge%253A%25201" TargetMode="External"/><Relationship Id="rId233" Type="http://schemas.openxmlformats.org/officeDocument/2006/relationships/hyperlink" Target="https://bwipjs-api.metafloor.com/?bcid=ean13&amp;text=0850059937679&amp;scale=3&amp;includetext" TargetMode="External"/><Relationship Id="rId440" Type="http://schemas.openxmlformats.org/officeDocument/2006/relationships/image" Target="../media/image220.png"/><Relationship Id="rId28" Type="http://schemas.openxmlformats.org/officeDocument/2006/relationships/image" Target="../media/image14.io"/><Relationship Id="rId275" Type="http://schemas.openxmlformats.org/officeDocument/2006/relationships/hyperlink" Target="https://bwipjs-api.metafloor.com/?bcid=ean13&amp;text=0850059937884&amp;scale=3&amp;includetext" TargetMode="External"/><Relationship Id="rId300" Type="http://schemas.openxmlformats.org/officeDocument/2006/relationships/image" Target="../media/image150.png"/><Relationship Id="rId482" Type="http://schemas.openxmlformats.org/officeDocument/2006/relationships/image" Target="../media/image241.png"/><Relationship Id="rId81" Type="http://schemas.openxmlformats.org/officeDocument/2006/relationships/hyperlink" Target="https://api.qrserver.com/v1/create-qr-code/?size=300x300&amp;data=https%3A%2F%2Fcarlosjordan-ai.github.io%2FExcel-Shipping-Label-Tool%2Fqr%2F%3Ftext%3DCustomer%2520Order%2520%2523%253A%2520GN25709894%250AName%253A%2520ONEIL%2520DIGITAL%2520SOLUTIONS%2520LLC%2520NC%2520%252F%252F%250AORDER%2520CONFIRMATIONS%250APO%253A%252026934455%250AShip%2520To%253A%25204120%2520GOLDMINE%2520RD%252C%2520Monroe%252C%2520NC%252028110%250ACarrier%253A%2520SAIA%250A%250AVendor%2520SKU%253A%2520KIT18GHKDST3680PDLH%250AQty%253A%25201%250AKit%2520-%2520Frame%2520-%2520Type%253A%2520KD%252C%2520Width%253A%252030%252C%2520Height%253A%252068%252C%2520Hand%253A%2520LH%252C%2520Prep%253A%2520161%250ASlab%2520-%2520Width%253A%252030%252C%2520Height%253A%252068%252C%2520Prep%253A%2520PD%252C%2520Prep%253A%2520161%250AHardware%253A%250APanic%2520Device%2520FDC750%253A%25201%250ALever%25201%2520side%2520FDC770%253A%25201%250ASpring%2520hinge%253A%25202%250ARegular%2520hinge%253A%25201" TargetMode="External"/><Relationship Id="rId135" Type="http://schemas.openxmlformats.org/officeDocument/2006/relationships/hyperlink" Target="https://bwipjs-api.metafloor.com/?bcid=ean13&amp;text=0850059937150&amp;scale=3&amp;includetext" TargetMode="External"/><Relationship Id="rId177" Type="http://schemas.openxmlformats.org/officeDocument/2006/relationships/hyperlink" Target="https://bwipjs-api.metafloor.com/?bcid=ean13&amp;text=0850059937389&amp;scale=3&amp;includetext" TargetMode="External"/><Relationship Id="rId342" Type="http://schemas.openxmlformats.org/officeDocument/2006/relationships/image" Target="../media/image171.png"/><Relationship Id="rId384" Type="http://schemas.openxmlformats.org/officeDocument/2006/relationships/image" Target="../media/image192.png"/><Relationship Id="rId202" Type="http://schemas.openxmlformats.org/officeDocument/2006/relationships/image" Target="../media/image101.png"/><Relationship Id="rId244" Type="http://schemas.openxmlformats.org/officeDocument/2006/relationships/image" Target="../media/image122.png"/><Relationship Id="rId39" Type="http://schemas.openxmlformats.org/officeDocument/2006/relationships/hyperlink" Target="https://api.qrserver.com/v1/create-qr-code/?size=300x300&amp;data=https%3A%2F%2Fcarlosjordan-ai.github.io%2FExcel-Shipping-Label-Tool%2Fqr%2F%3Ftext%3DCustomer%2520Order%2520%2523%253A%2520H3406-225741%250AName%253A%2520DAVID%2520CUSHMAN%2520II%2520%250AStore%253A%25203406%250APO%253A%252006556047%250AShip%2520To%253A%2520296%2520PLAINFIELD%2520RD%252C%2520West%2520Lebanon%252C%2520NH%25203784%250ACarrier%253A%2520UPS%250A%250AVendor%2520SKU%253A%2520K18GHKST4280CRH%250AQty%253A%25201%250AKit%2520-%2520Frame%2520-%2520Type%253A%2520KD%252C%2520Width%253A%252036%252C%2520Height%253A%252068%252C%2520Hand%253A%2520RH%252C%2520Prep%253A%2520161%250ASlab%2520-%2520Width%253A%252036%252C%2520Height%253A%252068%252C%2520Prep%253A%2520C%252C%2520Prep%253A%2520161%250AHardware%253A%250AEntrance%2520FDC130%253A%25201%250ASpring%2520hinge%253A%25202%250ARegular%2520hinge%253A%25201" TargetMode="External"/><Relationship Id="rId286" Type="http://schemas.openxmlformats.org/officeDocument/2006/relationships/image" Target="../media/image143.png"/><Relationship Id="rId451" Type="http://schemas.openxmlformats.org/officeDocument/2006/relationships/hyperlink" Target="https://bwipjs-api.metafloor.com/?bcid=ean13&amp;text=0850062588783&amp;scale=3&amp;includetext" TargetMode="External"/><Relationship Id="rId50" Type="http://schemas.openxmlformats.org/officeDocument/2006/relationships/image" Target="../media/image25.io"/><Relationship Id="rId104" Type="http://schemas.openxmlformats.org/officeDocument/2006/relationships/image" Target="../media/image52.io"/><Relationship Id="rId146" Type="http://schemas.openxmlformats.org/officeDocument/2006/relationships/image" Target="../media/image73.png"/><Relationship Id="rId188" Type="http://schemas.openxmlformats.org/officeDocument/2006/relationships/image" Target="../media/image94.png"/><Relationship Id="rId311" Type="http://schemas.openxmlformats.org/officeDocument/2006/relationships/hyperlink" Target="https://bwipjs-api.metafloor.com/?bcid=ean13&amp;text=0850062588066&amp;scale=3&amp;includetext" TargetMode="External"/><Relationship Id="rId353" Type="http://schemas.openxmlformats.org/officeDocument/2006/relationships/hyperlink" Target="https://bwipjs-api.metafloor.com/?bcid=ean13&amp;text=0850062588271&amp;scale=3&amp;includetext" TargetMode="External"/><Relationship Id="rId395" Type="http://schemas.openxmlformats.org/officeDocument/2006/relationships/hyperlink" Target="https://bwipjs-api.metafloor.com/?bcid=ean13&amp;text=0850062588493&amp;scale=3&amp;includetext" TargetMode="External"/><Relationship Id="rId409" Type="http://schemas.openxmlformats.org/officeDocument/2006/relationships/hyperlink" Target="https://bwipjs-api.metafloor.com/?bcid=ean13&amp;text=0850062588561&amp;scale=3&amp;includetext" TargetMode="External"/><Relationship Id="rId92" Type="http://schemas.openxmlformats.org/officeDocument/2006/relationships/image" Target="../media/image46.io"/><Relationship Id="rId213" Type="http://schemas.openxmlformats.org/officeDocument/2006/relationships/hyperlink" Target="https://bwipjs-api.metafloor.com/?bcid=ean13&amp;text=0850059937570&amp;scale=3&amp;includetext" TargetMode="External"/><Relationship Id="rId420" Type="http://schemas.openxmlformats.org/officeDocument/2006/relationships/image" Target="../media/image210.png"/><Relationship Id="rId255" Type="http://schemas.openxmlformats.org/officeDocument/2006/relationships/hyperlink" Target="https://bwipjs-api.metafloor.com/?bcid=ean13&amp;text=0850059937785&amp;scale=3&amp;includetext" TargetMode="External"/><Relationship Id="rId297" Type="http://schemas.openxmlformats.org/officeDocument/2006/relationships/hyperlink" Target="https://bwipjs-api.metafloor.com/?bcid=ean13&amp;text=0850059937990&amp;scale=3&amp;includetext" TargetMode="External"/><Relationship Id="rId462" Type="http://schemas.openxmlformats.org/officeDocument/2006/relationships/image" Target="../media/image231.png"/><Relationship Id="rId115" Type="http://schemas.openxmlformats.org/officeDocument/2006/relationships/hyperlink" Target="https://bwipjs-api.metafloor.com/?bcid=ean13&amp;text=0850059937051&amp;scale=3&amp;includetext" TargetMode="External"/><Relationship Id="rId157" Type="http://schemas.openxmlformats.org/officeDocument/2006/relationships/hyperlink" Target="https://bwipjs-api.metafloor.com/?bcid=ean13&amp;text=0850059937266&amp;scale=3&amp;includetext" TargetMode="External"/><Relationship Id="rId322" Type="http://schemas.openxmlformats.org/officeDocument/2006/relationships/image" Target="../media/image161.png"/><Relationship Id="rId364" Type="http://schemas.openxmlformats.org/officeDocument/2006/relationships/image" Target="../media/image182.png"/><Relationship Id="rId61" Type="http://schemas.openxmlformats.org/officeDocument/2006/relationships/hyperlink" Target="https://api.qrserver.com/v1/create-qr-code/?size=300x300&amp;data=https%3A%2F%2Fcarlosjordan-ai.github.io%2FExcel-Shipping-Label-Tool%2Fqr%2F%3Ftext%3DCustomer%2520Order%2520%2523%253A%2520H0657-622337%250AName%253A%2520KEVIN%2520ATKINSON%2520%250AStore%253A%25200657%250APO%253A%252057568902%250AShip%2520To%253A%2520111%2520SHORELINE%2520PKWY%252C%2520San%2520Rafael%252C%2520CA%252094901%250ACarrier%253A%2520UPS%250A%250AVendor%2520SKU%253A%2520KIT18GHWST4284CLH%250AQty%253A%25201%250AKit%2520-%2520Frame%2520-%2520Type%253A%2520W%252C%2520Width%253A%252036%252C%2520Height%253A%252070%252C%2520Hand%253A%2520LH%252C%2520Prep%253A%2520161%250ASlab%2520-%2520Width%253A%252036%252C%2520Height%253A%252070%252C%2520Prep%253A%2520C%252C%2520Prep%253A%2520161%250AHardware%253A%250AEntrance%2520FDC130%253A%25201%250ASpring%2520hinge%253A%25202%250ARegular%2520hinge%253A%25201" TargetMode="External"/><Relationship Id="rId199" Type="http://schemas.openxmlformats.org/officeDocument/2006/relationships/hyperlink" Target="https://bwipjs-api.metafloor.com/?bcid=ean13&amp;text=0850059937501&amp;scale=3&amp;includetext" TargetMode="External"/><Relationship Id="rId19" Type="http://schemas.openxmlformats.org/officeDocument/2006/relationships/hyperlink" Target="https://api.qrserver.com/v1/create-qr-code/?size=300x300&amp;data=https%3A%2F%2Fcarlosjordan-ai.github.io%2FExcel-Shipping-Label-Tool%2Fqr%2F%3Ftext%3DCustomer%2520Order%2520%2523%253A%2520H1913-443107%250AName%253A%2520JIM%2520THOMPSON%2520%250APO%253A%252013588218%250AShip%2520To%253A%25203949%2520W%2520Lake%2520St%252C%2520Chicago%252C%2520IL%252060624%250ACarrier%253A%2520AACT%250A%250AVendor%2520SKU%253A%2520K18KDST4284PDLH%250AQty%253A%25201%250AKit%2520-%2520Frame%2520-%2520Type%253A%2520KD%252C%2520Width%253A%252036%252C%2520Height%253A%252070%252C%2520Hand%253A%2520LH%252C%2520Prep%253A%2520161%250ASlab%2520-%2520Width%253A%252036%252C%2520Height%253A%252070%252C%2520Prep%253A%2520PD%252C%2520Prep%253A%2520161%250AHardware%253A%250APanic%2520Device%2520FDC750%253A%25201%250ALever%25201%2520side%2520FDC770%253A%25201%250ASpring%2520hinge%253A%25202%250ARegular%2520hinge%253A%25201%250A%250AVendor%2520SKU%253A%2520K18KDST4284PDRH%250AQty%253A%25201%250AKit%2520-%2520Frame%2520-%2520Type%253A%2520KD%252C%2520Width%253A%252036%252C%2520Height%253A%252070%252C%2520Hand%253A%2520RH%252C%2520Prep%253A%2520161%250ASlab%2520-%2520Width%253A%252036%252C%2520Height%253A%252070%252C%2520Prep%253A%2520PD%252C%2520Prep%253A%2520161%250AHardware%253A%250APanic%2520Device%2520FDC750%253A%25201%250ALever%25201%2520side%2520FDC770%253A%25201%250ASpring%2520hinge%253A%25202%250ARegular%2520hinge%253A%25201" TargetMode="External"/><Relationship Id="rId224" Type="http://schemas.openxmlformats.org/officeDocument/2006/relationships/image" Target="../media/image112.png"/><Relationship Id="rId266" Type="http://schemas.openxmlformats.org/officeDocument/2006/relationships/image" Target="../media/image133.png"/><Relationship Id="rId431" Type="http://schemas.openxmlformats.org/officeDocument/2006/relationships/hyperlink" Target="https://bwipjs-api.metafloor.com/?bcid=ean13&amp;text=0850062588677&amp;scale=3&amp;includetext" TargetMode="External"/><Relationship Id="rId473" Type="http://schemas.openxmlformats.org/officeDocument/2006/relationships/hyperlink" Target="https://bwipjs-api.metafloor.com/?bcid=ean13&amp;text=0850062588905&amp;scale=3&amp;includetext" TargetMode="External"/><Relationship Id="rId30" Type="http://schemas.openxmlformats.org/officeDocument/2006/relationships/image" Target="../media/image15.png"/><Relationship Id="rId126" Type="http://schemas.openxmlformats.org/officeDocument/2006/relationships/image" Target="../media/image63.png"/><Relationship Id="rId168" Type="http://schemas.openxmlformats.org/officeDocument/2006/relationships/image" Target="../media/image84.png"/><Relationship Id="rId333" Type="http://schemas.openxmlformats.org/officeDocument/2006/relationships/hyperlink" Target="https://bwipjs-api.metafloor.com/?bcid=ean13&amp;text=0850062588172&amp;scale=3&amp;includetext" TargetMode="External"/><Relationship Id="rId72" Type="http://schemas.openxmlformats.org/officeDocument/2006/relationships/image" Target="../media/image36.io"/><Relationship Id="rId375" Type="http://schemas.openxmlformats.org/officeDocument/2006/relationships/hyperlink" Target="https://bwipjs-api.metafloor.com/?bcid=ean13&amp;text=0850062588394&amp;scale=3&amp;includetext" TargetMode="External"/><Relationship Id="rId3" Type="http://schemas.openxmlformats.org/officeDocument/2006/relationships/hyperlink" Target="https://api.qrserver.com/v1/create-qr-code/?size=300x300&amp;data=https%3A%2F%2Fcarlosjordan-ai.github.io%2FExcel-Shipping-Label-Tool%2Fqr%2F%3Ftext%3DCustomer%2520Order%2520%2523%253A%2520GH25715025%250AName%253A%2520Top%2520Gun%2520Restoration%2520%252F%252F%250AAudrey%2520Malcolm%250APO%253A%252026953092%250AShip%2520To%253A%25205925%2520Paonia%2520Ct%252C%2520Colorado%2520Springs%252C%2520CO%252080915%250ACarrier%253A%2520AACT%250A%250AVendor%2520SKU%253A%252018GHFVST3668M%250AQty%253A%25202%250ASlab%2520-%2520Width%253A%252030%252C%2520Height%253A%252068%252C%2520Prep%253A%2520M%252C%2520Prep%253A%252086" TargetMode="External"/><Relationship Id="rId235" Type="http://schemas.openxmlformats.org/officeDocument/2006/relationships/hyperlink" Target="https://bwipjs-api.metafloor.com/?bcid=ean13&amp;text=0850059937686&amp;scale=3&amp;includetext" TargetMode="External"/><Relationship Id="rId277" Type="http://schemas.openxmlformats.org/officeDocument/2006/relationships/hyperlink" Target="https://bwipjs-api.metafloor.com/?bcid=ean13&amp;text=0850059937891&amp;scale=3&amp;includetext" TargetMode="External"/><Relationship Id="rId400" Type="http://schemas.openxmlformats.org/officeDocument/2006/relationships/image" Target="../media/image200.png"/><Relationship Id="rId442" Type="http://schemas.openxmlformats.org/officeDocument/2006/relationships/image" Target="../media/image221.png"/><Relationship Id="rId484" Type="http://schemas.openxmlformats.org/officeDocument/2006/relationships/image" Target="../media/image24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blip r:id="rId4"/>
  </webImageSrd>
  <webImageSrd>
    <address r:id="rId5"/>
    <blip r:id="rId6"/>
  </webImageSrd>
  <webImageSrd>
    <address r:id="rId7"/>
    <blip r:id="rId8"/>
  </webImageSrd>
  <webImageSrd>
    <address r:id="rId9"/>
    <blip r:id="rId10"/>
  </webImageSrd>
  <webImageSrd>
    <address r:id="rId11"/>
    <blip r:id="rId12"/>
  </webImageSrd>
  <webImageSrd>
    <address r:id="rId13"/>
    <blip r:id="rId14"/>
  </webImageSrd>
  <webImageSrd>
    <address r:id="rId15"/>
    <blip r:id="rId16"/>
  </webImageSrd>
  <webImageSrd>
    <address r:id="rId17"/>
    <blip r:id="rId18"/>
  </webImageSrd>
  <webImageSrd>
    <address r:id="rId19"/>
    <blip r:id="rId20"/>
  </webImageSrd>
  <webImageSrd>
    <address r:id="rId21"/>
    <blip r:id="rId22"/>
  </webImageSrd>
  <webImageSrd>
    <address r:id="rId23"/>
    <blip r:id="rId24"/>
  </webImageSrd>
  <webImageSrd>
    <address r:id="rId25"/>
    <blip r:id="rId26"/>
  </webImageSrd>
  <webImageSrd>
    <address r:id="rId27"/>
    <blip r:id="rId28"/>
  </webImageSrd>
  <webImageSrd>
    <address r:id="rId29"/>
    <blip r:id="rId30"/>
  </webImageSrd>
  <webImageSrd>
    <address r:id="rId31"/>
    <blip r:id="rId32"/>
  </webImageSrd>
  <webImageSrd>
    <address r:id="rId33"/>
    <blip r:id="rId34"/>
  </webImageSrd>
  <webImageSrd>
    <address r:id="rId35"/>
    <blip r:id="rId36"/>
  </webImageSrd>
  <webImageSrd>
    <address r:id="rId37"/>
    <blip r:id="rId38"/>
  </webImageSrd>
  <webImageSrd>
    <address r:id="rId39"/>
    <blip r:id="rId40"/>
  </webImageSrd>
  <webImageSrd>
    <address r:id="rId41"/>
    <blip r:id="rId42"/>
  </webImageSrd>
  <webImageSrd>
    <address r:id="rId43"/>
    <blip r:id="rId44"/>
  </webImageSrd>
  <webImageSrd>
    <address r:id="rId45"/>
    <blip r:id="rId46"/>
  </webImageSrd>
  <webImageSrd>
    <address r:id="rId47"/>
    <blip r:id="rId48"/>
  </webImageSrd>
  <webImageSrd>
    <address r:id="rId49"/>
    <blip r:id="rId50"/>
  </webImageSrd>
  <webImageSrd>
    <address r:id="rId51"/>
    <blip r:id="rId52"/>
  </webImageSrd>
  <webImageSrd>
    <address r:id="rId53"/>
    <blip r:id="rId54"/>
  </webImageSrd>
  <webImageSrd>
    <address r:id="rId55"/>
    <blip r:id="rId56"/>
  </webImageSrd>
  <webImageSrd>
    <address r:id="rId57"/>
    <blip r:id="rId58"/>
  </webImageSrd>
  <webImageSrd>
    <address r:id="rId59"/>
    <blip r:id="rId60"/>
  </webImageSrd>
  <webImageSrd>
    <address r:id="rId61"/>
    <blip r:id="rId62"/>
  </webImageSrd>
  <webImageSrd>
    <address r:id="rId63"/>
    <blip r:id="rId64"/>
  </webImageSrd>
  <webImageSrd>
    <address r:id="rId65"/>
    <blip r:id="rId66"/>
  </webImageSrd>
  <webImageSrd>
    <address r:id="rId67"/>
    <blip r:id="rId68"/>
  </webImageSrd>
  <webImageSrd>
    <address r:id="rId69"/>
    <blip r:id="rId70"/>
  </webImageSrd>
  <webImageSrd>
    <address r:id="rId71"/>
    <blip r:id="rId72"/>
  </webImageSrd>
  <webImageSrd>
    <address r:id="rId73"/>
    <blip r:id="rId74"/>
  </webImageSrd>
  <webImageSrd>
    <address r:id="rId75"/>
    <blip r:id="rId76"/>
  </webImageSrd>
  <webImageSrd>
    <address r:id="rId77"/>
    <blip r:id="rId78"/>
  </webImageSrd>
  <webImageSrd>
    <address r:id="rId79"/>
    <blip r:id="rId80"/>
  </webImageSrd>
  <webImageSrd>
    <address r:id="rId81"/>
    <blip r:id="rId82"/>
  </webImageSrd>
  <webImageSrd>
    <address r:id="rId83"/>
    <blip r:id="rId84"/>
  </webImageSrd>
  <webImageSrd>
    <address r:id="rId85"/>
    <blip r:id="rId86"/>
  </webImageSrd>
  <webImageSrd>
    <address r:id="rId87"/>
    <blip r:id="rId88"/>
  </webImageSrd>
  <webImageSrd>
    <address r:id="rId89"/>
    <blip r:id="rId90"/>
  </webImageSrd>
  <webImageSrd>
    <address r:id="rId91"/>
    <blip r:id="rId92"/>
  </webImageSrd>
  <webImageSrd>
    <address r:id="rId93"/>
    <blip r:id="rId94"/>
  </webImageSrd>
  <webImageSrd>
    <address r:id="rId95"/>
    <blip r:id="rId96"/>
  </webImageSrd>
  <webImageSrd>
    <address r:id="rId97"/>
    <blip r:id="rId98"/>
  </webImageSrd>
  <webImageSrd>
    <address r:id="rId99"/>
    <blip r:id="rId100"/>
  </webImageSrd>
  <webImageSrd>
    <address r:id="rId101"/>
    <blip r:id="rId102"/>
  </webImageSrd>
  <webImageSrd>
    <address r:id="rId103"/>
    <blip r:id="rId104"/>
  </webImageSrd>
  <webImageSrd>
    <address r:id="rId105"/>
    <blip r:id="rId106"/>
  </webImageSrd>
  <webImageSrd>
    <address r:id="rId107"/>
    <blip r:id="rId108"/>
  </webImageSrd>
  <webImageSrd>
    <address r:id="rId109"/>
    <blip r:id="rId110"/>
  </webImageSrd>
  <webImageSrd>
    <address r:id="rId111"/>
    <blip r:id="rId112"/>
  </webImageSrd>
  <webImageSrd>
    <address r:id="rId113"/>
    <blip r:id="rId114"/>
  </webImageSrd>
  <webImageSrd>
    <address r:id="rId115"/>
    <blip r:id="rId116"/>
  </webImageSrd>
  <webImageSrd>
    <address r:id="rId117"/>
    <blip r:id="rId118"/>
  </webImageSrd>
  <webImageSrd>
    <address r:id="rId119"/>
    <blip r:id="rId120"/>
  </webImageSrd>
  <webImageSrd>
    <address r:id="rId121"/>
    <blip r:id="rId122"/>
  </webImageSrd>
  <webImageSrd>
    <address r:id="rId123"/>
    <blip r:id="rId124"/>
  </webImageSrd>
  <webImageSrd>
    <address r:id="rId125"/>
    <blip r:id="rId126"/>
  </webImageSrd>
  <webImageSrd>
    <address r:id="rId127"/>
    <blip r:id="rId128"/>
  </webImageSrd>
  <webImageSrd>
    <address r:id="rId129"/>
    <blip r:id="rId130"/>
  </webImageSrd>
  <webImageSrd>
    <address r:id="rId131"/>
    <blip r:id="rId132"/>
  </webImageSrd>
  <webImageSrd>
    <address r:id="rId133"/>
    <blip r:id="rId134"/>
  </webImageSrd>
  <webImageSrd>
    <address r:id="rId135"/>
    <blip r:id="rId136"/>
  </webImageSrd>
  <webImageSrd>
    <address r:id="rId137"/>
    <blip r:id="rId138"/>
  </webImageSrd>
  <webImageSrd>
    <address r:id="rId139"/>
    <blip r:id="rId140"/>
  </webImageSrd>
  <webImageSrd>
    <address r:id="rId141"/>
    <blip r:id="rId142"/>
  </webImageSrd>
  <webImageSrd>
    <address r:id="rId143"/>
    <blip r:id="rId144"/>
  </webImageSrd>
  <webImageSrd>
    <address r:id="rId145"/>
    <blip r:id="rId146"/>
  </webImageSrd>
  <webImageSrd>
    <address r:id="rId147"/>
    <blip r:id="rId148"/>
  </webImageSrd>
  <webImageSrd>
    <address r:id="rId149"/>
    <blip r:id="rId150"/>
  </webImageSrd>
  <webImageSrd>
    <address r:id="rId151"/>
    <blip r:id="rId152"/>
  </webImageSrd>
  <webImageSrd>
    <address r:id="rId153"/>
    <blip r:id="rId154"/>
  </webImageSrd>
  <webImageSrd>
    <address r:id="rId155"/>
    <blip r:id="rId156"/>
  </webImageSrd>
  <webImageSrd>
    <address r:id="rId157"/>
    <blip r:id="rId158"/>
  </webImageSrd>
  <webImageSrd>
    <address r:id="rId159"/>
    <blip r:id="rId160"/>
  </webImageSrd>
  <webImageSrd>
    <address r:id="rId161"/>
    <blip r:id="rId162"/>
  </webImageSrd>
  <webImageSrd>
    <address r:id="rId163"/>
    <blip r:id="rId164"/>
  </webImageSrd>
  <webImageSrd>
    <address r:id="rId165"/>
    <blip r:id="rId166"/>
  </webImageSrd>
  <webImageSrd>
    <address r:id="rId167"/>
    <blip r:id="rId168"/>
  </webImageSrd>
  <webImageSrd>
    <address r:id="rId169"/>
    <blip r:id="rId170"/>
  </webImageSrd>
  <webImageSrd>
    <address r:id="rId171"/>
    <blip r:id="rId172"/>
  </webImageSrd>
  <webImageSrd>
    <address r:id="rId173"/>
    <blip r:id="rId174"/>
  </webImageSrd>
  <webImageSrd>
    <address r:id="rId175"/>
    <blip r:id="rId176"/>
  </webImageSrd>
  <webImageSrd>
    <address r:id="rId177"/>
    <blip r:id="rId178"/>
  </webImageSrd>
  <webImageSrd>
    <address r:id="rId179"/>
    <blip r:id="rId180"/>
  </webImageSrd>
  <webImageSrd>
    <address r:id="rId181"/>
    <blip r:id="rId182"/>
  </webImageSrd>
  <webImageSrd>
    <address r:id="rId183"/>
    <blip r:id="rId184"/>
  </webImageSrd>
  <webImageSrd>
    <address r:id="rId185"/>
    <blip r:id="rId186"/>
  </webImageSrd>
  <webImageSrd>
    <address r:id="rId187"/>
    <blip r:id="rId188"/>
  </webImageSrd>
  <webImageSrd>
    <address r:id="rId189"/>
    <blip r:id="rId190"/>
  </webImageSrd>
  <webImageSrd>
    <address r:id="rId191"/>
    <blip r:id="rId192"/>
  </webImageSrd>
  <webImageSrd>
    <address r:id="rId193"/>
    <blip r:id="rId194"/>
  </webImageSrd>
  <webImageSrd>
    <address r:id="rId195"/>
    <blip r:id="rId196"/>
  </webImageSrd>
  <webImageSrd>
    <address r:id="rId197"/>
    <blip r:id="rId198"/>
  </webImageSrd>
  <webImageSrd>
    <address r:id="rId199"/>
    <blip r:id="rId200"/>
  </webImageSrd>
  <webImageSrd>
    <address r:id="rId201"/>
    <blip r:id="rId202"/>
  </webImageSrd>
  <webImageSrd>
    <address r:id="rId203"/>
    <blip r:id="rId204"/>
  </webImageSrd>
  <webImageSrd>
    <address r:id="rId205"/>
    <blip r:id="rId206"/>
  </webImageSrd>
  <webImageSrd>
    <address r:id="rId207"/>
    <blip r:id="rId208"/>
  </webImageSrd>
  <webImageSrd>
    <address r:id="rId209"/>
    <blip r:id="rId210"/>
  </webImageSrd>
  <webImageSrd>
    <address r:id="rId211"/>
    <blip r:id="rId212"/>
  </webImageSrd>
  <webImageSrd>
    <address r:id="rId213"/>
    <blip r:id="rId214"/>
  </webImageSrd>
  <webImageSrd>
    <address r:id="rId215"/>
    <blip r:id="rId216"/>
  </webImageSrd>
  <webImageSrd>
    <address r:id="rId217"/>
    <blip r:id="rId218"/>
  </webImageSrd>
  <webImageSrd>
    <address r:id="rId219"/>
    <blip r:id="rId220"/>
  </webImageSrd>
  <webImageSrd>
    <address r:id="rId221"/>
    <blip r:id="rId222"/>
  </webImageSrd>
  <webImageSrd>
    <address r:id="rId223"/>
    <blip r:id="rId224"/>
  </webImageSrd>
  <webImageSrd>
    <address r:id="rId225"/>
    <blip r:id="rId226"/>
  </webImageSrd>
  <webImageSrd>
    <address r:id="rId227"/>
    <blip r:id="rId228"/>
  </webImageSrd>
  <webImageSrd>
    <address r:id="rId229"/>
    <blip r:id="rId230"/>
  </webImageSrd>
  <webImageSrd>
    <address r:id="rId231"/>
    <blip r:id="rId232"/>
  </webImageSrd>
  <webImageSrd>
    <address r:id="rId233"/>
    <blip r:id="rId234"/>
  </webImageSrd>
  <webImageSrd>
    <address r:id="rId235"/>
    <blip r:id="rId236"/>
  </webImageSrd>
  <webImageSrd>
    <address r:id="rId237"/>
    <blip r:id="rId238"/>
  </webImageSrd>
  <webImageSrd>
    <address r:id="rId239"/>
    <blip r:id="rId240"/>
  </webImageSrd>
  <webImageSrd>
    <address r:id="rId241"/>
    <blip r:id="rId242"/>
  </webImageSrd>
  <webImageSrd>
    <address r:id="rId243"/>
    <blip r:id="rId244"/>
  </webImageSrd>
  <webImageSrd>
    <address r:id="rId245"/>
    <blip r:id="rId246"/>
  </webImageSrd>
  <webImageSrd>
    <address r:id="rId247"/>
    <blip r:id="rId248"/>
  </webImageSrd>
  <webImageSrd>
    <address r:id="rId249"/>
    <blip r:id="rId250"/>
  </webImageSrd>
  <webImageSrd>
    <address r:id="rId251"/>
    <blip r:id="rId252"/>
  </webImageSrd>
  <webImageSrd>
    <address r:id="rId253"/>
    <blip r:id="rId254"/>
  </webImageSrd>
  <webImageSrd>
    <address r:id="rId255"/>
    <blip r:id="rId256"/>
  </webImageSrd>
  <webImageSrd>
    <address r:id="rId257"/>
    <blip r:id="rId258"/>
  </webImageSrd>
  <webImageSrd>
    <address r:id="rId259"/>
    <blip r:id="rId260"/>
  </webImageSrd>
  <webImageSrd>
    <address r:id="rId261"/>
    <blip r:id="rId262"/>
  </webImageSrd>
  <webImageSrd>
    <address r:id="rId263"/>
    <blip r:id="rId264"/>
  </webImageSrd>
  <webImageSrd>
    <address r:id="rId265"/>
    <blip r:id="rId266"/>
  </webImageSrd>
  <webImageSrd>
    <address r:id="rId267"/>
    <blip r:id="rId268"/>
  </webImageSrd>
  <webImageSrd>
    <address r:id="rId269"/>
    <blip r:id="rId270"/>
  </webImageSrd>
  <webImageSrd>
    <address r:id="rId271"/>
    <blip r:id="rId272"/>
  </webImageSrd>
  <webImageSrd>
    <address r:id="rId273"/>
    <blip r:id="rId274"/>
  </webImageSrd>
  <webImageSrd>
    <address r:id="rId275"/>
    <blip r:id="rId276"/>
  </webImageSrd>
  <webImageSrd>
    <address r:id="rId277"/>
    <blip r:id="rId278"/>
  </webImageSrd>
  <webImageSrd>
    <address r:id="rId279"/>
    <blip r:id="rId280"/>
  </webImageSrd>
  <webImageSrd>
    <address r:id="rId281"/>
    <blip r:id="rId282"/>
  </webImageSrd>
  <webImageSrd>
    <address r:id="rId283"/>
    <blip r:id="rId284"/>
  </webImageSrd>
  <webImageSrd>
    <address r:id="rId285"/>
    <blip r:id="rId286"/>
  </webImageSrd>
  <webImageSrd>
    <address r:id="rId287"/>
    <blip r:id="rId288"/>
  </webImageSrd>
  <webImageSrd>
    <address r:id="rId289"/>
    <blip r:id="rId290"/>
  </webImageSrd>
  <webImageSrd>
    <address r:id="rId291"/>
    <blip r:id="rId292"/>
  </webImageSrd>
  <webImageSrd>
    <address r:id="rId293"/>
    <blip r:id="rId294"/>
  </webImageSrd>
  <webImageSrd>
    <address r:id="rId295"/>
    <blip r:id="rId296"/>
  </webImageSrd>
  <webImageSrd>
    <address r:id="rId297"/>
    <blip r:id="rId298"/>
  </webImageSrd>
  <webImageSrd>
    <address r:id="rId299"/>
    <blip r:id="rId300"/>
  </webImageSrd>
  <webImageSrd>
    <address r:id="rId301"/>
    <blip r:id="rId302"/>
  </webImageSrd>
  <webImageSrd>
    <address r:id="rId303"/>
    <blip r:id="rId304"/>
  </webImageSrd>
  <webImageSrd>
    <address r:id="rId305"/>
    <blip r:id="rId306"/>
  </webImageSrd>
  <webImageSrd>
    <address r:id="rId307"/>
    <blip r:id="rId308"/>
  </webImageSrd>
  <webImageSrd>
    <address r:id="rId309"/>
    <blip r:id="rId310"/>
  </webImageSrd>
  <webImageSrd>
    <address r:id="rId311"/>
    <blip r:id="rId312"/>
  </webImageSrd>
  <webImageSrd>
    <address r:id="rId313"/>
    <blip r:id="rId314"/>
  </webImageSrd>
  <webImageSrd>
    <address r:id="rId315"/>
    <blip r:id="rId316"/>
  </webImageSrd>
  <webImageSrd>
    <address r:id="rId317"/>
    <blip r:id="rId318"/>
  </webImageSrd>
  <webImageSrd>
    <address r:id="rId319"/>
    <blip r:id="rId320"/>
  </webImageSrd>
  <webImageSrd>
    <address r:id="rId321"/>
    <blip r:id="rId322"/>
  </webImageSrd>
  <webImageSrd>
    <address r:id="rId323"/>
    <blip r:id="rId324"/>
  </webImageSrd>
  <webImageSrd>
    <address r:id="rId325"/>
    <blip r:id="rId326"/>
  </webImageSrd>
  <webImageSrd>
    <address r:id="rId327"/>
    <blip r:id="rId328"/>
  </webImageSrd>
  <webImageSrd>
    <address r:id="rId329"/>
    <blip r:id="rId330"/>
  </webImageSrd>
  <webImageSrd>
    <address r:id="rId331"/>
    <blip r:id="rId332"/>
  </webImageSrd>
  <webImageSrd>
    <address r:id="rId333"/>
    <blip r:id="rId334"/>
  </webImageSrd>
  <webImageSrd>
    <address r:id="rId335"/>
    <blip r:id="rId336"/>
  </webImageSrd>
  <webImageSrd>
    <address r:id="rId337"/>
    <blip r:id="rId338"/>
  </webImageSrd>
  <webImageSrd>
    <address r:id="rId339"/>
    <blip r:id="rId340"/>
  </webImageSrd>
  <webImageSrd>
    <address r:id="rId341"/>
    <blip r:id="rId342"/>
  </webImageSrd>
  <webImageSrd>
    <address r:id="rId343"/>
    <blip r:id="rId344"/>
  </webImageSrd>
  <webImageSrd>
    <address r:id="rId345"/>
    <blip r:id="rId346"/>
  </webImageSrd>
  <webImageSrd>
    <address r:id="rId347"/>
    <blip r:id="rId348"/>
  </webImageSrd>
  <webImageSrd>
    <address r:id="rId349"/>
    <blip r:id="rId350"/>
  </webImageSrd>
  <webImageSrd>
    <address r:id="rId351"/>
    <blip r:id="rId352"/>
  </webImageSrd>
  <webImageSrd>
    <address r:id="rId353"/>
    <blip r:id="rId354"/>
  </webImageSrd>
  <webImageSrd>
    <address r:id="rId355"/>
    <blip r:id="rId356"/>
  </webImageSrd>
  <webImageSrd>
    <address r:id="rId357"/>
    <blip r:id="rId358"/>
  </webImageSrd>
  <webImageSrd>
    <address r:id="rId359"/>
    <blip r:id="rId360"/>
  </webImageSrd>
  <webImageSrd>
    <address r:id="rId361"/>
    <blip r:id="rId362"/>
  </webImageSrd>
  <webImageSrd>
    <address r:id="rId363"/>
    <blip r:id="rId364"/>
  </webImageSrd>
  <webImageSrd>
    <address r:id="rId365"/>
    <blip r:id="rId366"/>
  </webImageSrd>
  <webImageSrd>
    <address r:id="rId367"/>
    <blip r:id="rId368"/>
  </webImageSrd>
  <webImageSrd>
    <address r:id="rId369"/>
    <blip r:id="rId370"/>
  </webImageSrd>
  <webImageSrd>
    <address r:id="rId371"/>
    <blip r:id="rId372"/>
  </webImageSrd>
  <webImageSrd>
    <address r:id="rId373"/>
    <blip r:id="rId374"/>
  </webImageSrd>
  <webImageSrd>
    <address r:id="rId375"/>
    <blip r:id="rId376"/>
  </webImageSrd>
  <webImageSrd>
    <address r:id="rId377"/>
    <blip r:id="rId378"/>
  </webImageSrd>
  <webImageSrd>
    <address r:id="rId379"/>
    <blip r:id="rId380"/>
  </webImageSrd>
  <webImageSrd>
    <address r:id="rId381"/>
    <blip r:id="rId382"/>
  </webImageSrd>
  <webImageSrd>
    <address r:id="rId383"/>
    <blip r:id="rId384"/>
  </webImageSrd>
  <webImageSrd>
    <address r:id="rId385"/>
    <blip r:id="rId386"/>
  </webImageSrd>
  <webImageSrd>
    <address r:id="rId387"/>
    <blip r:id="rId388"/>
  </webImageSrd>
  <webImageSrd>
    <address r:id="rId389"/>
    <blip r:id="rId390"/>
  </webImageSrd>
  <webImageSrd>
    <address r:id="rId391"/>
    <blip r:id="rId392"/>
  </webImageSrd>
  <webImageSrd>
    <address r:id="rId393"/>
    <blip r:id="rId394"/>
  </webImageSrd>
  <webImageSrd>
    <address r:id="rId395"/>
    <blip r:id="rId396"/>
  </webImageSrd>
  <webImageSrd>
    <address r:id="rId397"/>
    <blip r:id="rId398"/>
  </webImageSrd>
  <webImageSrd>
    <address r:id="rId399"/>
    <blip r:id="rId400"/>
  </webImageSrd>
  <webImageSrd>
    <address r:id="rId401"/>
    <blip r:id="rId402"/>
  </webImageSrd>
  <webImageSrd>
    <address r:id="rId403"/>
    <blip r:id="rId404"/>
  </webImageSrd>
  <webImageSrd>
    <address r:id="rId405"/>
    <blip r:id="rId406"/>
  </webImageSrd>
  <webImageSrd>
    <address r:id="rId407"/>
    <blip r:id="rId408"/>
  </webImageSrd>
  <webImageSrd>
    <address r:id="rId409"/>
    <blip r:id="rId410"/>
  </webImageSrd>
  <webImageSrd>
    <address r:id="rId411"/>
    <blip r:id="rId412"/>
  </webImageSrd>
  <webImageSrd>
    <address r:id="rId413"/>
    <blip r:id="rId414"/>
  </webImageSrd>
  <webImageSrd>
    <address r:id="rId415"/>
    <blip r:id="rId416"/>
  </webImageSrd>
  <webImageSrd>
    <address r:id="rId417"/>
    <blip r:id="rId418"/>
  </webImageSrd>
  <webImageSrd>
    <address r:id="rId419"/>
    <blip r:id="rId420"/>
  </webImageSrd>
  <webImageSrd>
    <address r:id="rId421"/>
    <blip r:id="rId422"/>
  </webImageSrd>
  <webImageSrd>
    <address r:id="rId423"/>
    <blip r:id="rId424"/>
  </webImageSrd>
  <webImageSrd>
    <address r:id="rId425"/>
    <blip r:id="rId426"/>
  </webImageSrd>
  <webImageSrd>
    <address r:id="rId427"/>
    <blip r:id="rId428"/>
  </webImageSrd>
  <webImageSrd>
    <address r:id="rId429"/>
    <blip r:id="rId430"/>
  </webImageSrd>
  <webImageSrd>
    <address r:id="rId431"/>
    <blip r:id="rId432"/>
  </webImageSrd>
  <webImageSrd>
    <address r:id="rId433"/>
    <blip r:id="rId434"/>
  </webImageSrd>
  <webImageSrd>
    <address r:id="rId435"/>
    <blip r:id="rId436"/>
  </webImageSrd>
  <webImageSrd>
    <address r:id="rId437"/>
    <blip r:id="rId438"/>
  </webImageSrd>
  <webImageSrd>
    <address r:id="rId439"/>
    <blip r:id="rId440"/>
  </webImageSrd>
  <webImageSrd>
    <address r:id="rId441"/>
    <blip r:id="rId442"/>
  </webImageSrd>
  <webImageSrd>
    <address r:id="rId443"/>
    <blip r:id="rId444"/>
  </webImageSrd>
  <webImageSrd>
    <address r:id="rId445"/>
    <blip r:id="rId446"/>
  </webImageSrd>
  <webImageSrd>
    <address r:id="rId447"/>
    <blip r:id="rId448"/>
  </webImageSrd>
  <webImageSrd>
    <address r:id="rId449"/>
    <blip r:id="rId450"/>
  </webImageSrd>
  <webImageSrd>
    <address r:id="rId451"/>
    <blip r:id="rId452"/>
  </webImageSrd>
  <webImageSrd>
    <address r:id="rId453"/>
    <blip r:id="rId454"/>
  </webImageSrd>
  <webImageSrd>
    <address r:id="rId455"/>
    <blip r:id="rId456"/>
  </webImageSrd>
  <webImageSrd>
    <address r:id="rId457"/>
    <blip r:id="rId458"/>
  </webImageSrd>
  <webImageSrd>
    <address r:id="rId459"/>
    <blip r:id="rId460"/>
  </webImageSrd>
  <webImageSrd>
    <address r:id="rId461"/>
    <blip r:id="rId462"/>
  </webImageSrd>
  <webImageSrd>
    <address r:id="rId463"/>
    <blip r:id="rId464"/>
  </webImageSrd>
  <webImageSrd>
    <address r:id="rId465"/>
    <blip r:id="rId466"/>
  </webImageSrd>
  <webImageSrd>
    <address r:id="rId467"/>
    <blip r:id="rId468"/>
  </webImageSrd>
  <webImageSrd>
    <address r:id="rId469"/>
    <blip r:id="rId470"/>
  </webImageSrd>
  <webImageSrd>
    <address r:id="rId471"/>
    <blip r:id="rId472"/>
  </webImageSrd>
  <webImageSrd>
    <address r:id="rId473"/>
    <blip r:id="rId474"/>
  </webImageSrd>
  <webImageSrd>
    <address r:id="rId475"/>
    <blip r:id="rId476"/>
  </webImageSrd>
  <webImageSrd>
    <address r:id="rId477"/>
    <blip r:id="rId478"/>
  </webImageSrd>
  <webImageSrd>
    <address r:id="rId479"/>
    <blip r:id="rId480"/>
  </webImageSrd>
  <webImageSrd>
    <address r:id="rId481"/>
    <blip r:id="rId482"/>
  </webImageSrd>
  <webImageSrd>
    <address r:id="rId483"/>
    <blip r:id="rId484"/>
  </webImageSrd>
  <webImageSrd>
    <address r:id="rId485"/>
    <blip r:id="rId486"/>
  </webImageSrd>
</webImagesSrd>
</file>

<file path=xl/richData/rdrichvalue.xml><?xml version="1.0" encoding="utf-8"?>
<rvData xmlns="http://schemas.microsoft.com/office/spreadsheetml/2017/richdata" count="294">
  <rv s="0">
    <v>0</v>
    <v>4</v>
    <v>0</v>
    <v>0</v>
  </rv>
  <rv s="0">
    <v>1</v>
    <v>1</v>
    <v>0</v>
    <v>0</v>
  </rv>
  <rv s="0">
    <v>2</v>
    <v>1</v>
    <v>0</v>
    <v>0</v>
  </rv>
  <rv s="0">
    <v>3</v>
    <v>1</v>
    <v>0</v>
    <v>0</v>
  </rv>
  <rv s="0">
    <v>4</v>
    <v>1</v>
    <v>0</v>
    <v>0</v>
  </rv>
  <rv s="0">
    <v>5</v>
    <v>4</v>
    <v>0</v>
    <v>0</v>
  </rv>
  <rv s="0">
    <v>6</v>
    <v>1</v>
    <v>0</v>
    <v>0</v>
  </rv>
  <rv s="0">
    <v>7</v>
    <v>1</v>
    <v>0</v>
    <v>0</v>
  </rv>
  <rv s="0">
    <v>8</v>
    <v>4</v>
    <v>0</v>
    <v>0</v>
  </rv>
  <rv s="0">
    <v>9</v>
    <v>1</v>
    <v>0</v>
    <v>0</v>
  </rv>
  <rv s="0">
    <v>10</v>
    <v>1</v>
    <v>0</v>
    <v>0</v>
  </rv>
  <rv s="0">
    <v>11</v>
    <v>1</v>
    <v>0</v>
    <v>0</v>
  </rv>
  <rv s="0">
    <v>12</v>
    <v>1</v>
    <v>0</v>
    <v>0</v>
  </rv>
  <rv s="0">
    <v>13</v>
    <v>1</v>
    <v>0</v>
    <v>0</v>
  </rv>
  <rv s="0">
    <v>14</v>
    <v>4</v>
    <v>0</v>
    <v>0</v>
  </rv>
  <rv s="0">
    <v>15</v>
    <v>1</v>
    <v>0</v>
    <v>0</v>
  </rv>
  <rv s="0">
    <v>16</v>
    <v>1</v>
    <v>0</v>
    <v>0</v>
  </rv>
  <rv s="0">
    <v>17</v>
    <v>1</v>
    <v>0</v>
    <v>0</v>
  </rv>
  <rv s="0">
    <v>18</v>
    <v>1</v>
    <v>0</v>
    <v>0</v>
  </rv>
  <rv s="0">
    <v>19</v>
    <v>1</v>
    <v>0</v>
    <v>0</v>
  </rv>
  <rv s="0">
    <v>20</v>
    <v>1</v>
    <v>0</v>
    <v>0</v>
  </rv>
  <rv s="0">
    <v>21</v>
    <v>1</v>
    <v>0</v>
    <v>0</v>
  </rv>
  <rv s="0">
    <v>22</v>
    <v>4</v>
    <v>0</v>
    <v>0</v>
  </rv>
  <rv s="0">
    <v>23</v>
    <v>1</v>
    <v>0</v>
    <v>0</v>
  </rv>
  <rv s="0">
    <v>24</v>
    <v>1</v>
    <v>0</v>
    <v>0</v>
  </rv>
  <rv s="0">
    <v>25</v>
    <v>1</v>
    <v>0</v>
    <v>0</v>
  </rv>
  <rv s="0">
    <v>26</v>
    <v>1</v>
    <v>0</v>
    <v>0</v>
  </rv>
  <rv s="0">
    <v>27</v>
    <v>1</v>
    <v>0</v>
    <v>0</v>
  </rv>
  <rv s="0">
    <v>28</v>
    <v>1</v>
    <v>0</v>
    <v>0</v>
  </rv>
  <rv s="0">
    <v>29</v>
    <v>4</v>
    <v>0</v>
    <v>0</v>
  </rv>
  <rv s="0">
    <v>30</v>
    <v>1</v>
    <v>0</v>
    <v>0</v>
  </rv>
  <rv s="0">
    <v>31</v>
    <v>1</v>
    <v>0</v>
    <v>0</v>
  </rv>
  <rv s="0">
    <v>32</v>
    <v>1</v>
    <v>0</v>
    <v>0</v>
  </rv>
  <rv s="0">
    <v>33</v>
    <v>1</v>
    <v>0</v>
    <v>0</v>
  </rv>
  <rv s="0">
    <v>34</v>
    <v>1</v>
    <v>0</v>
    <v>0</v>
  </rv>
  <rv s="0">
    <v>35</v>
    <v>1</v>
    <v>0</v>
    <v>0</v>
  </rv>
  <rv s="0">
    <v>36</v>
    <v>1</v>
    <v>0</v>
    <v>0</v>
  </rv>
  <rv s="0">
    <v>37</v>
    <v>1</v>
    <v>0</v>
    <v>0</v>
  </rv>
  <rv s="0">
    <v>38</v>
    <v>1</v>
    <v>0</v>
    <v>0</v>
  </rv>
  <rv s="0">
    <v>39</v>
    <v>1</v>
    <v>0</v>
    <v>0</v>
  </rv>
  <rv s="0">
    <v>40</v>
    <v>1</v>
    <v>0</v>
    <v>0</v>
  </rv>
  <rv s="0">
    <v>41</v>
    <v>1</v>
    <v>0</v>
    <v>0</v>
  </rv>
  <rv s="0">
    <v>42</v>
    <v>1</v>
    <v>0</v>
    <v>0</v>
  </rv>
  <rv s="0">
    <v>43</v>
    <v>4</v>
    <v>0</v>
    <v>0</v>
  </rv>
  <rv s="0">
    <v>44</v>
    <v>1</v>
    <v>0</v>
    <v>0</v>
  </rv>
  <rv s="0">
    <v>45</v>
    <v>1</v>
    <v>0</v>
    <v>0</v>
  </rv>
  <rv s="0">
    <v>46</v>
    <v>1</v>
    <v>0</v>
    <v>0</v>
  </rv>
  <rv s="0">
    <v>47</v>
    <v>1</v>
    <v>0</v>
    <v>0</v>
  </rv>
  <rv s="0">
    <v>48</v>
    <v>1</v>
    <v>0</v>
    <v>0</v>
  </rv>
  <rv s="0">
    <v>49</v>
    <v>1</v>
    <v>0</v>
    <v>0</v>
  </rv>
  <rv s="0">
    <v>50</v>
    <v>1</v>
    <v>0</v>
    <v>0</v>
  </rv>
  <rv s="0">
    <v>51</v>
    <v>1</v>
    <v>0</v>
    <v>0</v>
  </rv>
  <rv s="0">
    <v>0</v>
    <v>1</v>
    <v>0</v>
    <v>0</v>
  </rv>
  <rv s="0">
    <v>1</v>
    <v>4</v>
    <v>0</v>
    <v>0</v>
  </rv>
  <rv s="0">
    <v>2</v>
    <v>4</v>
    <v>0</v>
    <v>0</v>
  </rv>
  <rv s="0">
    <v>4</v>
    <v>4</v>
    <v>0</v>
    <v>0</v>
  </rv>
  <rv s="0">
    <v>6</v>
    <v>4</v>
    <v>0</v>
    <v>0</v>
  </rv>
  <rv s="0">
    <v>7</v>
    <v>4</v>
    <v>0</v>
    <v>0</v>
  </rv>
  <rv s="0">
    <v>9</v>
    <v>4</v>
    <v>0</v>
    <v>0</v>
  </rv>
  <rv s="0">
    <v>10</v>
    <v>4</v>
    <v>0</v>
    <v>0</v>
  </rv>
  <rv s="0">
    <v>11</v>
    <v>4</v>
    <v>0</v>
    <v>0</v>
  </rv>
  <rv s="0">
    <v>12</v>
    <v>4</v>
    <v>0</v>
    <v>0</v>
  </rv>
  <rv s="0">
    <v>13</v>
    <v>4</v>
    <v>0</v>
    <v>0</v>
  </rv>
  <rv s="0">
    <v>15</v>
    <v>4</v>
    <v>0</v>
    <v>0</v>
  </rv>
  <rv s="0">
    <v>16</v>
    <v>4</v>
    <v>0</v>
    <v>0</v>
  </rv>
  <rv s="0">
    <v>17</v>
    <v>4</v>
    <v>0</v>
    <v>0</v>
  </rv>
  <rv s="0">
    <v>18</v>
    <v>4</v>
    <v>0</v>
    <v>0</v>
  </rv>
  <rv s="0">
    <v>19</v>
    <v>4</v>
    <v>0</v>
    <v>0</v>
  </rv>
  <rv s="0">
    <v>20</v>
    <v>4</v>
    <v>0</v>
    <v>0</v>
  </rv>
  <rv s="0">
    <v>21</v>
    <v>4</v>
    <v>0</v>
    <v>0</v>
  </rv>
  <rv s="0">
    <v>23</v>
    <v>4</v>
    <v>0</v>
    <v>0</v>
  </rv>
  <rv s="0">
    <v>24</v>
    <v>4</v>
    <v>0</v>
    <v>0</v>
  </rv>
  <rv s="0">
    <v>25</v>
    <v>4</v>
    <v>0</v>
    <v>0</v>
  </rv>
  <rv s="0">
    <v>26</v>
    <v>4</v>
    <v>0</v>
    <v>0</v>
  </rv>
  <rv s="0">
    <v>27</v>
    <v>4</v>
    <v>0</v>
    <v>0</v>
  </rv>
  <rv s="0">
    <v>28</v>
    <v>4</v>
    <v>0</v>
    <v>0</v>
  </rv>
  <rv s="0">
    <v>30</v>
    <v>4</v>
    <v>0</v>
    <v>0</v>
  </rv>
  <rv s="0">
    <v>31</v>
    <v>4</v>
    <v>0</v>
    <v>0</v>
  </rv>
  <rv s="0">
    <v>32</v>
    <v>4</v>
    <v>0</v>
    <v>0</v>
  </rv>
  <rv s="0">
    <v>33</v>
    <v>4</v>
    <v>0</v>
    <v>0</v>
  </rv>
  <rv s="0">
    <v>34</v>
    <v>4</v>
    <v>0</v>
    <v>0</v>
  </rv>
  <rv s="0">
    <v>35</v>
    <v>4</v>
    <v>0</v>
    <v>0</v>
  </rv>
  <rv s="0">
    <v>36</v>
    <v>4</v>
    <v>0</v>
    <v>0</v>
  </rv>
  <rv s="0">
    <v>37</v>
    <v>4</v>
    <v>0</v>
    <v>0</v>
  </rv>
  <rv s="0">
    <v>38</v>
    <v>4</v>
    <v>0</v>
    <v>0</v>
  </rv>
  <rv s="0">
    <v>39</v>
    <v>4</v>
    <v>0</v>
    <v>0</v>
  </rv>
  <rv s="0">
    <v>40</v>
    <v>4</v>
    <v>0</v>
    <v>0</v>
  </rv>
  <rv s="0">
    <v>41</v>
    <v>4</v>
    <v>0</v>
    <v>0</v>
  </rv>
  <rv s="0">
    <v>42</v>
    <v>4</v>
    <v>0</v>
    <v>0</v>
  </rv>
  <rv s="0">
    <v>44</v>
    <v>4</v>
    <v>0</v>
    <v>0</v>
  </rv>
  <rv s="0">
    <v>45</v>
    <v>4</v>
    <v>0</v>
    <v>0</v>
  </rv>
  <rv s="0">
    <v>46</v>
    <v>4</v>
    <v>0</v>
    <v>0</v>
  </rv>
  <rv s="0">
    <v>47</v>
    <v>4</v>
    <v>0</v>
    <v>0</v>
  </rv>
  <rv s="0">
    <v>48</v>
    <v>4</v>
    <v>0</v>
    <v>0</v>
  </rv>
  <rv s="0">
    <v>49</v>
    <v>4</v>
    <v>0</v>
    <v>0</v>
  </rv>
  <rv s="0">
    <v>50</v>
    <v>4</v>
    <v>0</v>
    <v>0</v>
  </rv>
  <rv s="0">
    <v>51</v>
    <v>4</v>
    <v>0</v>
    <v>0</v>
  </rv>
  <rv s="0">
    <v>52</v>
    <v>5</v>
    <v>0</v>
    <v>0</v>
  </rv>
  <rv s="0">
    <v>53</v>
    <v>5</v>
    <v>0</v>
    <v>0</v>
  </rv>
  <rv s="0">
    <v>54</v>
    <v>5</v>
    <v>0</v>
    <v>0</v>
  </rv>
  <rv s="0">
    <v>55</v>
    <v>5</v>
    <v>0</v>
    <v>0</v>
  </rv>
  <rv s="0">
    <v>56</v>
    <v>5</v>
    <v>0</v>
    <v>0</v>
  </rv>
  <rv s="0">
    <v>57</v>
    <v>5</v>
    <v>0</v>
    <v>0</v>
  </rv>
  <rv s="0">
    <v>58</v>
    <v>5</v>
    <v>0</v>
    <v>0</v>
  </rv>
  <rv s="0">
    <v>59</v>
    <v>5</v>
    <v>0</v>
    <v>0</v>
  </rv>
  <rv s="0">
    <v>60</v>
    <v>5</v>
    <v>0</v>
    <v>0</v>
  </rv>
  <rv s="0">
    <v>61</v>
    <v>5</v>
    <v>0</v>
    <v>0</v>
  </rv>
  <rv s="0">
    <v>62</v>
    <v>5</v>
    <v>0</v>
    <v>0</v>
  </rv>
  <rv s="0">
    <v>63</v>
    <v>5</v>
    <v>0</v>
    <v>0</v>
  </rv>
  <rv s="0">
    <v>64</v>
    <v>5</v>
    <v>0</v>
    <v>0</v>
  </rv>
  <rv s="0">
    <v>65</v>
    <v>5</v>
    <v>0</v>
    <v>0</v>
  </rv>
  <rv s="0">
    <v>66</v>
    <v>5</v>
    <v>0</v>
    <v>0</v>
  </rv>
  <rv s="0">
    <v>67</v>
    <v>5</v>
    <v>0</v>
    <v>0</v>
  </rv>
  <rv s="0">
    <v>68</v>
    <v>5</v>
    <v>0</v>
    <v>0</v>
  </rv>
  <rv s="0">
    <v>69</v>
    <v>5</v>
    <v>0</v>
    <v>0</v>
  </rv>
  <rv s="0">
    <v>70</v>
    <v>5</v>
    <v>0</v>
    <v>0</v>
  </rv>
  <rv s="0">
    <v>71</v>
    <v>5</v>
    <v>0</v>
    <v>0</v>
  </rv>
  <rv s="0">
    <v>72</v>
    <v>5</v>
    <v>0</v>
    <v>0</v>
  </rv>
  <rv s="0">
    <v>73</v>
    <v>5</v>
    <v>0</v>
    <v>0</v>
  </rv>
  <rv s="0">
    <v>74</v>
    <v>5</v>
    <v>0</v>
    <v>0</v>
  </rv>
  <rv s="0">
    <v>75</v>
    <v>5</v>
    <v>0</v>
    <v>0</v>
  </rv>
  <rv s="0">
    <v>76</v>
    <v>5</v>
    <v>0</v>
    <v>0</v>
  </rv>
  <rv s="0">
    <v>77</v>
    <v>5</v>
    <v>0</v>
    <v>0</v>
  </rv>
  <rv s="0">
    <v>78</v>
    <v>5</v>
    <v>0</v>
    <v>0</v>
  </rv>
  <rv s="0">
    <v>79</v>
    <v>5</v>
    <v>0</v>
    <v>0</v>
  </rv>
  <rv s="0">
    <v>80</v>
    <v>5</v>
    <v>0</v>
    <v>0</v>
  </rv>
  <rv s="0">
    <v>81</v>
    <v>5</v>
    <v>0</v>
    <v>0</v>
  </rv>
  <rv s="0">
    <v>82</v>
    <v>5</v>
    <v>0</v>
    <v>0</v>
  </rv>
  <rv s="0">
    <v>83</v>
    <v>5</v>
    <v>0</v>
    <v>0</v>
  </rv>
  <rv s="0">
    <v>84</v>
    <v>5</v>
    <v>0</v>
    <v>0</v>
  </rv>
  <rv s="0">
    <v>85</v>
    <v>5</v>
    <v>0</v>
    <v>0</v>
  </rv>
  <rv s="0">
    <v>8</v>
    <v>5</v>
    <v>0</v>
    <v>0</v>
  </rv>
  <rv s="0">
    <v>5</v>
    <v>5</v>
    <v>0</v>
    <v>0</v>
  </rv>
  <rv s="0">
    <v>86</v>
    <v>5</v>
    <v>0</v>
    <v>0</v>
  </rv>
  <rv s="0">
    <v>87</v>
    <v>5</v>
    <v>0</v>
    <v>0</v>
  </rv>
  <rv s="0">
    <v>88</v>
    <v>5</v>
    <v>0</v>
    <v>0</v>
  </rv>
  <rv s="0">
    <v>43</v>
    <v>5</v>
    <v>0</v>
    <v>0</v>
  </rv>
  <rv s="0">
    <v>89</v>
    <v>5</v>
    <v>0</v>
    <v>0</v>
  </rv>
  <rv s="0">
    <v>90</v>
    <v>5</v>
    <v>0</v>
    <v>0</v>
  </rv>
  <rv s="0">
    <v>91</v>
    <v>5</v>
    <v>0</v>
    <v>0</v>
  </rv>
  <rv s="0">
    <v>92</v>
    <v>5</v>
    <v>0</v>
    <v>0</v>
  </rv>
  <rv s="0">
    <v>93</v>
    <v>5</v>
    <v>0</v>
    <v>0</v>
  </rv>
  <rv s="0">
    <v>94</v>
    <v>5</v>
    <v>0</v>
    <v>0</v>
  </rv>
  <rv s="0">
    <v>95</v>
    <v>5</v>
    <v>0</v>
    <v>0</v>
  </rv>
  <rv s="0">
    <v>96</v>
    <v>5</v>
    <v>0</v>
    <v>0</v>
  </rv>
  <rv s="0">
    <v>97</v>
    <v>5</v>
    <v>0</v>
    <v>0</v>
  </rv>
  <rv s="0">
    <v>98</v>
    <v>5</v>
    <v>0</v>
    <v>0</v>
  </rv>
  <rv s="0">
    <v>99</v>
    <v>5</v>
    <v>0</v>
    <v>0</v>
  </rv>
  <rv s="0">
    <v>100</v>
    <v>5</v>
    <v>0</v>
    <v>0</v>
  </rv>
  <rv s="0">
    <v>101</v>
    <v>5</v>
    <v>0</v>
    <v>0</v>
  </rv>
  <rv s="0">
    <v>102</v>
    <v>5</v>
    <v>0</v>
    <v>0</v>
  </rv>
  <rv s="0">
    <v>103</v>
    <v>5</v>
    <v>0</v>
    <v>0</v>
  </rv>
  <rv s="0">
    <v>104</v>
    <v>5</v>
    <v>0</v>
    <v>0</v>
  </rv>
  <rv s="0">
    <v>105</v>
    <v>5</v>
    <v>0</v>
    <v>0</v>
  </rv>
  <rv s="0">
    <v>106</v>
    <v>5</v>
    <v>0</v>
    <v>0</v>
  </rv>
  <rv s="0">
    <v>107</v>
    <v>5</v>
    <v>0</v>
    <v>0</v>
  </rv>
  <rv s="0">
    <v>108</v>
    <v>5</v>
    <v>0</v>
    <v>0</v>
  </rv>
  <rv s="0">
    <v>109</v>
    <v>5</v>
    <v>0</v>
    <v>0</v>
  </rv>
  <rv s="0">
    <v>110</v>
    <v>5</v>
    <v>0</v>
    <v>0</v>
  </rv>
  <rv s="0">
    <v>111</v>
    <v>5</v>
    <v>0</v>
    <v>0</v>
  </rv>
  <rv s="0">
    <v>112</v>
    <v>5</v>
    <v>0</v>
    <v>0</v>
  </rv>
  <rv s="0">
    <v>113</v>
    <v>5</v>
    <v>0</v>
    <v>0</v>
  </rv>
  <rv s="0">
    <v>114</v>
    <v>5</v>
    <v>0</v>
    <v>0</v>
  </rv>
  <rv s="0">
    <v>115</v>
    <v>5</v>
    <v>0</v>
    <v>0</v>
  </rv>
  <rv s="0">
    <v>116</v>
    <v>5</v>
    <v>0</v>
    <v>0</v>
  </rv>
  <rv s="0">
    <v>117</v>
    <v>5</v>
    <v>0</v>
    <v>0</v>
  </rv>
  <rv s="0">
    <v>118</v>
    <v>5</v>
    <v>0</v>
    <v>0</v>
  </rv>
  <rv s="0">
    <v>119</v>
    <v>5</v>
    <v>0</v>
    <v>0</v>
  </rv>
  <rv s="0">
    <v>120</v>
    <v>5</v>
    <v>0</v>
    <v>0</v>
  </rv>
  <rv s="0">
    <v>121</v>
    <v>5</v>
    <v>0</v>
    <v>0</v>
  </rv>
  <rv s="0">
    <v>122</v>
    <v>5</v>
    <v>0</v>
    <v>0</v>
  </rv>
  <rv s="0">
    <v>123</v>
    <v>5</v>
    <v>0</v>
    <v>0</v>
  </rv>
  <rv s="0">
    <v>124</v>
    <v>5</v>
    <v>0</v>
    <v>0</v>
  </rv>
  <rv s="0">
    <v>125</v>
    <v>5</v>
    <v>0</v>
    <v>0</v>
  </rv>
  <rv s="0">
    <v>126</v>
    <v>5</v>
    <v>0</v>
    <v>0</v>
  </rv>
  <rv s="0">
    <v>127</v>
    <v>5</v>
    <v>0</v>
    <v>0</v>
  </rv>
  <rv s="0">
    <v>128</v>
    <v>5</v>
    <v>0</v>
    <v>0</v>
  </rv>
  <rv s="0">
    <v>129</v>
    <v>5</v>
    <v>0</v>
    <v>0</v>
  </rv>
  <rv s="0">
    <v>130</v>
    <v>5</v>
    <v>0</v>
    <v>0</v>
  </rv>
  <rv s="0">
    <v>131</v>
    <v>5</v>
    <v>0</v>
    <v>0</v>
  </rv>
  <rv s="0">
    <v>132</v>
    <v>5</v>
    <v>0</v>
    <v>0</v>
  </rv>
  <rv s="0">
    <v>133</v>
    <v>5</v>
    <v>0</v>
    <v>0</v>
  </rv>
  <rv s="0">
    <v>134</v>
    <v>5</v>
    <v>0</v>
    <v>0</v>
  </rv>
  <rv s="0">
    <v>135</v>
    <v>5</v>
    <v>0</v>
    <v>0</v>
  </rv>
  <rv s="0">
    <v>136</v>
    <v>5</v>
    <v>0</v>
    <v>0</v>
  </rv>
  <rv s="0">
    <v>137</v>
    <v>5</v>
    <v>0</v>
    <v>0</v>
  </rv>
  <rv s="0">
    <v>138</v>
    <v>5</v>
    <v>0</v>
    <v>0</v>
  </rv>
  <rv s="0">
    <v>139</v>
    <v>5</v>
    <v>0</v>
    <v>0</v>
  </rv>
  <rv s="0">
    <v>140</v>
    <v>5</v>
    <v>0</v>
    <v>0</v>
  </rv>
  <rv s="0">
    <v>141</v>
    <v>5</v>
    <v>0</v>
    <v>0</v>
  </rv>
  <rv s="0">
    <v>142</v>
    <v>5</v>
    <v>0</v>
    <v>0</v>
  </rv>
  <rv s="0">
    <v>143</v>
    <v>5</v>
    <v>0</v>
    <v>0</v>
  </rv>
  <rv s="0">
    <v>144</v>
    <v>5</v>
    <v>0</v>
    <v>0</v>
  </rv>
  <rv s="0">
    <v>145</v>
    <v>5</v>
    <v>0</v>
    <v>0</v>
  </rv>
  <rv s="0">
    <v>146</v>
    <v>5</v>
    <v>0</v>
    <v>0</v>
  </rv>
  <rv s="0">
    <v>147</v>
    <v>5</v>
    <v>0</v>
    <v>0</v>
  </rv>
  <rv s="0">
    <v>148</v>
    <v>5</v>
    <v>0</v>
    <v>0</v>
  </rv>
  <rv s="0">
    <v>149</v>
    <v>5</v>
    <v>0</v>
    <v>0</v>
  </rv>
  <rv s="0">
    <v>150</v>
    <v>5</v>
    <v>0</v>
    <v>0</v>
  </rv>
  <rv s="0">
    <v>151</v>
    <v>5</v>
    <v>0</v>
    <v>0</v>
  </rv>
  <rv s="0">
    <v>152</v>
    <v>5</v>
    <v>0</v>
    <v>0</v>
  </rv>
  <rv s="0">
    <v>153</v>
    <v>5</v>
    <v>0</v>
    <v>0</v>
  </rv>
  <rv s="0">
    <v>154</v>
    <v>5</v>
    <v>0</v>
    <v>0</v>
  </rv>
  <rv s="0">
    <v>155</v>
    <v>5</v>
    <v>0</v>
    <v>0</v>
  </rv>
  <rv s="0">
    <v>156</v>
    <v>5</v>
    <v>0</v>
    <v>0</v>
  </rv>
  <rv s="0">
    <v>157</v>
    <v>5</v>
    <v>0</v>
    <v>0</v>
  </rv>
  <rv s="0">
    <v>158</v>
    <v>5</v>
    <v>0</v>
    <v>0</v>
  </rv>
  <rv s="0">
    <v>159</v>
    <v>5</v>
    <v>0</v>
    <v>0</v>
  </rv>
  <rv s="0">
    <v>160</v>
    <v>5</v>
    <v>0</v>
    <v>0</v>
  </rv>
  <rv s="0">
    <v>161</v>
    <v>5</v>
    <v>0</v>
    <v>0</v>
  </rv>
  <rv s="0">
    <v>162</v>
    <v>5</v>
    <v>0</v>
    <v>0</v>
  </rv>
  <rv s="0">
    <v>163</v>
    <v>5</v>
    <v>0</v>
    <v>0</v>
  </rv>
  <rv s="0">
    <v>164</v>
    <v>5</v>
    <v>0</v>
    <v>0</v>
  </rv>
  <rv s="0">
    <v>165</v>
    <v>5</v>
    <v>0</v>
    <v>0</v>
  </rv>
  <rv s="0">
    <v>166</v>
    <v>5</v>
    <v>0</v>
    <v>0</v>
  </rv>
  <rv s="0">
    <v>167</v>
    <v>5</v>
    <v>0</v>
    <v>0</v>
  </rv>
  <rv s="0">
    <v>168</v>
    <v>5</v>
    <v>0</v>
    <v>0</v>
  </rv>
  <rv s="0">
    <v>169</v>
    <v>5</v>
    <v>0</v>
    <v>0</v>
  </rv>
  <rv s="0">
    <v>170</v>
    <v>5</v>
    <v>0</v>
    <v>0</v>
  </rv>
  <rv s="0">
    <v>171</v>
    <v>5</v>
    <v>0</v>
    <v>0</v>
  </rv>
  <rv s="0">
    <v>172</v>
    <v>5</v>
    <v>0</v>
    <v>0</v>
  </rv>
  <rv s="0">
    <v>173</v>
    <v>5</v>
    <v>0</v>
    <v>0</v>
  </rv>
  <rv s="0">
    <v>174</v>
    <v>5</v>
    <v>0</v>
    <v>0</v>
  </rv>
  <rv s="0">
    <v>175</v>
    <v>5</v>
    <v>0</v>
    <v>0</v>
  </rv>
  <rv s="0">
    <v>176</v>
    <v>5</v>
    <v>0</v>
    <v>0</v>
  </rv>
  <rv s="0">
    <v>177</v>
    <v>5</v>
    <v>0</v>
    <v>0</v>
  </rv>
  <rv s="0">
    <v>178</v>
    <v>5</v>
    <v>0</v>
    <v>0</v>
  </rv>
  <rv s="0">
    <v>179</v>
    <v>5</v>
    <v>0</v>
    <v>0</v>
  </rv>
  <rv s="0">
    <v>180</v>
    <v>5</v>
    <v>0</v>
    <v>0</v>
  </rv>
  <rv s="0">
    <v>22</v>
    <v>5</v>
    <v>0</v>
    <v>0</v>
  </rv>
  <rv s="0">
    <v>181</v>
    <v>5</v>
    <v>0</v>
    <v>0</v>
  </rv>
  <rv s="0">
    <v>182</v>
    <v>5</v>
    <v>0</v>
    <v>0</v>
  </rv>
  <rv s="0">
    <v>183</v>
    <v>5</v>
    <v>0</v>
    <v>0</v>
  </rv>
  <rv s="0">
    <v>184</v>
    <v>5</v>
    <v>0</v>
    <v>0</v>
  </rv>
  <rv s="0">
    <v>185</v>
    <v>5</v>
    <v>0</v>
    <v>0</v>
  </rv>
  <rv s="0">
    <v>186</v>
    <v>5</v>
    <v>0</v>
    <v>0</v>
  </rv>
  <rv s="0">
    <v>187</v>
    <v>5</v>
    <v>0</v>
    <v>0</v>
  </rv>
  <rv s="0">
    <v>188</v>
    <v>5</v>
    <v>0</v>
    <v>0</v>
  </rv>
  <rv s="0">
    <v>189</v>
    <v>5</v>
    <v>0</v>
    <v>0</v>
  </rv>
  <rv s="0">
    <v>190</v>
    <v>5</v>
    <v>0</v>
    <v>0</v>
  </rv>
  <rv s="0">
    <v>191</v>
    <v>5</v>
    <v>0</v>
    <v>0</v>
  </rv>
  <rv s="0">
    <v>192</v>
    <v>5</v>
    <v>0</v>
    <v>0</v>
  </rv>
  <rv s="0">
    <v>193</v>
    <v>5</v>
    <v>0</v>
    <v>0</v>
  </rv>
  <rv s="0">
    <v>194</v>
    <v>5</v>
    <v>0</v>
    <v>0</v>
  </rv>
  <rv s="0">
    <v>195</v>
    <v>5</v>
    <v>0</v>
    <v>0</v>
  </rv>
  <rv s="0">
    <v>196</v>
    <v>5</v>
    <v>0</v>
    <v>0</v>
  </rv>
  <rv s="0">
    <v>197</v>
    <v>5</v>
    <v>0</v>
    <v>0</v>
  </rv>
  <rv s="0">
    <v>198</v>
    <v>5</v>
    <v>0</v>
    <v>0</v>
  </rv>
  <rv s="0">
    <v>199</v>
    <v>5</v>
    <v>0</v>
    <v>0</v>
  </rv>
  <rv s="0">
    <v>200</v>
    <v>5</v>
    <v>0</v>
    <v>0</v>
  </rv>
  <rv s="0">
    <v>201</v>
    <v>5</v>
    <v>0</v>
    <v>0</v>
  </rv>
  <rv s="0">
    <v>202</v>
    <v>5</v>
    <v>0</v>
    <v>0</v>
  </rv>
  <rv s="0">
    <v>203</v>
    <v>5</v>
    <v>0</v>
    <v>0</v>
  </rv>
  <rv s="0">
    <v>204</v>
    <v>5</v>
    <v>0</v>
    <v>0</v>
  </rv>
  <rv s="0">
    <v>205</v>
    <v>5</v>
    <v>0</v>
    <v>0</v>
  </rv>
  <rv s="0">
    <v>206</v>
    <v>5</v>
    <v>0</v>
    <v>0</v>
  </rv>
  <rv s="0">
    <v>207</v>
    <v>5</v>
    <v>0</v>
    <v>0</v>
  </rv>
  <rv s="0">
    <v>208</v>
    <v>5</v>
    <v>0</v>
    <v>0</v>
  </rv>
  <rv s="0">
    <v>209</v>
    <v>5</v>
    <v>0</v>
    <v>0</v>
  </rv>
  <rv s="0">
    <v>210</v>
    <v>5</v>
    <v>0</v>
    <v>0</v>
  </rv>
  <rv s="0">
    <v>211</v>
    <v>5</v>
    <v>0</v>
    <v>0</v>
  </rv>
  <rv s="0">
    <v>212</v>
    <v>5</v>
    <v>0</v>
    <v>0</v>
  </rv>
  <rv s="0">
    <v>213</v>
    <v>5</v>
    <v>0</v>
    <v>0</v>
  </rv>
  <rv s="0">
    <v>214</v>
    <v>5</v>
    <v>0</v>
    <v>0</v>
  </rv>
  <rv s="0">
    <v>215</v>
    <v>5</v>
    <v>0</v>
    <v>0</v>
  </rv>
  <rv s="0">
    <v>216</v>
    <v>5</v>
    <v>0</v>
    <v>0</v>
  </rv>
  <rv s="0">
    <v>217</v>
    <v>5</v>
    <v>0</v>
    <v>0</v>
  </rv>
  <rv s="0">
    <v>218</v>
    <v>5</v>
    <v>0</v>
    <v>0</v>
  </rv>
  <rv s="0">
    <v>219</v>
    <v>5</v>
    <v>0</v>
    <v>0</v>
  </rv>
  <rv s="0">
    <v>220</v>
    <v>5</v>
    <v>0</v>
    <v>0</v>
  </rv>
  <rv s="0">
    <v>221</v>
    <v>5</v>
    <v>0</v>
    <v>0</v>
  </rv>
  <rv s="0">
    <v>29</v>
    <v>5</v>
    <v>0</v>
    <v>0</v>
  </rv>
  <rv s="0">
    <v>222</v>
    <v>5</v>
    <v>0</v>
    <v>0</v>
  </rv>
  <rv s="0">
    <v>223</v>
    <v>5</v>
    <v>0</v>
    <v>0</v>
  </rv>
  <rv s="0">
    <v>224</v>
    <v>5</v>
    <v>0</v>
    <v>0</v>
  </rv>
  <rv s="0">
    <v>225</v>
    <v>5</v>
    <v>0</v>
    <v>0</v>
  </rv>
  <rv s="0">
    <v>14</v>
    <v>5</v>
    <v>0</v>
    <v>0</v>
  </rv>
  <rv s="0">
    <v>226</v>
    <v>5</v>
    <v>0</v>
    <v>0</v>
  </rv>
  <rv s="0">
    <v>227</v>
    <v>5</v>
    <v>0</v>
    <v>0</v>
  </rv>
  <rv s="0">
    <v>228</v>
    <v>5</v>
    <v>0</v>
    <v>0</v>
  </rv>
  <rv s="0">
    <v>229</v>
    <v>5</v>
    <v>0</v>
    <v>0</v>
  </rv>
  <rv s="0">
    <v>230</v>
    <v>5</v>
    <v>0</v>
    <v>0</v>
  </rv>
  <rv s="0">
    <v>231</v>
    <v>5</v>
    <v>0</v>
    <v>0</v>
  </rv>
  <rv s="0">
    <v>232</v>
    <v>5</v>
    <v>0</v>
    <v>0</v>
  </rv>
  <rv s="0">
    <v>233</v>
    <v>5</v>
    <v>0</v>
    <v>0</v>
  </rv>
  <rv s="0">
    <v>234</v>
    <v>5</v>
    <v>0</v>
    <v>0</v>
  </rv>
  <rv s="0">
    <v>235</v>
    <v>5</v>
    <v>0</v>
    <v>0</v>
  </rv>
  <rv s="0">
    <v>236</v>
    <v>5</v>
    <v>0</v>
    <v>0</v>
  </rv>
  <rv s="0">
    <v>237</v>
    <v>5</v>
    <v>0</v>
    <v>0</v>
  </rv>
  <rv s="0">
    <v>238</v>
    <v>5</v>
    <v>0</v>
    <v>0</v>
  </rv>
  <rv s="0">
    <v>239</v>
    <v>5</v>
    <v>0</v>
    <v>0</v>
  </rv>
  <rv s="0">
    <v>240</v>
    <v>5</v>
    <v>0</v>
    <v>0</v>
  </rv>
  <rv s="0">
    <v>241</v>
    <v>5</v>
    <v>0</v>
    <v>0</v>
  </rv>
  <rv s="0">
    <v>242</v>
    <v>5</v>
    <v>0</v>
    <v>0</v>
  </rv>
</rvData>
</file>

<file path=xl/richData/rdrichvaluestructure.xml><?xml version="1.0" encoding="utf-8"?>
<rvStructures xmlns="http://schemas.microsoft.com/office/spreadsheetml/2017/richdata" count="1">
  <s t="_webimage">
    <k n="WebImageIdentifier" t="i"/>
    <k n="CalcOrigin" t="i"/>
    <k n="ComputedImage" t="b"/>
    <k n="ImageSizing"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DE53A-BC83-4AEB-9C26-0BAC49CDA203}">
  <sheetPr codeName="Sheet3">
    <pageSetUpPr fitToPage="1"/>
  </sheetPr>
  <dimension ref="A1:AD34"/>
  <sheetViews>
    <sheetView topLeftCell="C1" zoomScaleNormal="100" workbookViewId="0">
      <selection activeCell="F7" sqref="F7"/>
    </sheetView>
  </sheetViews>
  <sheetFormatPr defaultColWidth="8.7109375" defaultRowHeight="15" x14ac:dyDescent="0.25"/>
  <cols>
    <col min="3" max="3" width="1.28515625" customWidth="1"/>
    <col min="4" max="5" width="3.140625" customWidth="1"/>
    <col min="8" max="12" width="3.28515625" customWidth="1"/>
    <col min="13" max="13" width="7.7109375" customWidth="1"/>
    <col min="14" max="14" width="1.42578125" customWidth="1"/>
    <col min="17" max="17" width="14.42578125" bestFit="1" customWidth="1"/>
    <col min="18" max="18" width="14.7109375" customWidth="1"/>
    <col min="19" max="19" width="38.42578125" customWidth="1"/>
    <col min="20" max="20" width="22.7109375" customWidth="1"/>
    <col min="21" max="21" width="20.42578125" customWidth="1"/>
    <col min="22" max="22" width="15.85546875" customWidth="1"/>
    <col min="26" max="26" width="9" bestFit="1" customWidth="1"/>
  </cols>
  <sheetData>
    <row r="1" spans="1:30" ht="15.75" thickBot="1" x14ac:dyDescent="0.3"/>
    <row r="2" spans="1:30" ht="30.75" thickBot="1" x14ac:dyDescent="0.3">
      <c r="A2" t="s">
        <v>72</v>
      </c>
      <c r="Q2" s="10" t="s">
        <v>137</v>
      </c>
      <c r="R2" s="10" t="s">
        <v>11</v>
      </c>
      <c r="S2" s="10" t="s">
        <v>37</v>
      </c>
      <c r="T2" s="10" t="s">
        <v>38</v>
      </c>
      <c r="U2" s="10" t="s">
        <v>39</v>
      </c>
      <c r="V2" s="10" t="s">
        <v>14</v>
      </c>
      <c r="W2" s="10" t="s">
        <v>34</v>
      </c>
      <c r="X2" s="10" t="s">
        <v>35</v>
      </c>
      <c r="Y2" s="10" t="s">
        <v>17</v>
      </c>
      <c r="Z2" s="10" t="s">
        <v>8</v>
      </c>
      <c r="AA2" s="10" t="s">
        <v>41</v>
      </c>
      <c r="AB2" s="17" t="s">
        <v>51</v>
      </c>
      <c r="AC2" s="121" t="s">
        <v>361</v>
      </c>
      <c r="AD2" s="121" t="s">
        <v>362</v>
      </c>
    </row>
    <row r="3" spans="1:30" x14ac:dyDescent="0.25">
      <c r="D3" s="42" t="s">
        <v>132</v>
      </c>
      <c r="E3" s="42"/>
      <c r="F3" s="42"/>
      <c r="G3" s="42"/>
      <c r="Q3" s="43" t="str">
        <f>+VLOOKUP(A4,Production!AH4:BP1048576,35,0)</f>
        <v>CH</v>
      </c>
      <c r="R3" s="22" t="str">
        <f>+VLOOKUP($A$4,Production!AH4:BA82,7,0)</f>
        <v xml:space="preserve">Brad Braun </v>
      </c>
      <c r="S3" s="22" t="str">
        <f>+VLOOKUP($A$4,Production!AH4:BA82,8,0)</f>
        <v>C/O THD Ship to Store #2221</v>
      </c>
      <c r="T3" s="22" t="str">
        <f>+VLOOKUP($A$4,Production!AH4:BA82,9,0)</f>
        <v>1310 East 41st Street</v>
      </c>
      <c r="U3" s="22" t="str">
        <f>+VLOOKUP($A$4,Production!AH4:BA82,10,0)</f>
        <v>Hays, KS 67601</v>
      </c>
      <c r="V3" s="22" t="str">
        <f>+VLOOKUP($A$4,Production!AH4:BA82,11,0)</f>
        <v>7856250044</v>
      </c>
      <c r="W3" s="22">
        <f>+VLOOKUP($A$4,Production!AH4:BA82,3,0)</f>
        <v>200</v>
      </c>
      <c r="X3" s="22" t="str">
        <f>IF(VLOOKUP($A$4,Production!AH4:BA82,14,0)=1,"PALLET","OTHER")</f>
        <v>PALLET</v>
      </c>
      <c r="Y3" s="22" t="str">
        <f>+VLOOKUP($A$4,Production!AH4:BA82,15,0)</f>
        <v>ESTES</v>
      </c>
      <c r="Z3" s="22" t="str">
        <f>VLOOKUP($A$4,Production!AH4:BA82,16,0)</f>
        <v>21557708</v>
      </c>
      <c r="AA3" s="22">
        <f>+VLOOKUP($A$4,Production!AH4:BA82,17,0)</f>
        <v>1</v>
      </c>
      <c r="AB3" s="22" t="str">
        <f>VLOOKUP($A$4,Production!AH4:BJ82,28,0)</f>
        <v>45-0821</v>
      </c>
      <c r="AC3" t="e" vm="1">
        <f>VLOOKUP($A$4,Production!AH4:BT82,39,0)</f>
        <v>#VALUE!</v>
      </c>
    </row>
    <row r="4" spans="1:30" ht="15" customHeight="1" x14ac:dyDescent="0.25">
      <c r="A4" s="119">
        <v>45</v>
      </c>
      <c r="D4" s="42" t="str">
        <f>+VLOOKUP($Q$3,'Carriers + Customer'!$H$2:$L$10,5,0)</f>
        <v>Homedepot.com #8119</v>
      </c>
      <c r="E4" s="42"/>
      <c r="F4" s="42"/>
      <c r="G4" s="42"/>
      <c r="H4" t="s">
        <v>999</v>
      </c>
      <c r="L4" s="214">
        <f ca="1">TODAY()</f>
        <v>45916</v>
      </c>
      <c r="M4" s="213"/>
      <c r="AC4" t="str" cm="1">
        <f t="array" ref="AC4">IFERROR(INDEX(Production!BT:BT, SMALL(IF((Production!BU5:BU100=A4), ROW(Production!BU5:BU100)), 2)), "")</f>
        <v/>
      </c>
    </row>
    <row r="5" spans="1:30" x14ac:dyDescent="0.25">
      <c r="D5" t="s">
        <v>133</v>
      </c>
      <c r="I5" t="str">
        <f>CONCATENATE("Weight: ",W3)</f>
        <v>Weight: 200</v>
      </c>
      <c r="P5" s="206"/>
      <c r="AC5" t="str" cm="1">
        <f t="array" ref="AC5">IFERROR(INDEX(Production!BT:BT, SMALL(IF((Production!BU5:BU100=A4), ROW(Production!BU5:BU100)), 3)), "")</f>
        <v/>
      </c>
    </row>
    <row r="6" spans="1:30" x14ac:dyDescent="0.25">
      <c r="D6" t="s">
        <v>134</v>
      </c>
      <c r="I6" t="str">
        <f>CONCATENATE("Pieces: ",AA3)</f>
        <v>Pieces: 1</v>
      </c>
      <c r="P6" s="206"/>
      <c r="AC6" t="str" cm="1">
        <f t="array" ref="AC6">IFERROR(INDEX(Production!BT:BT, SMALL(IF((Production!BU5:BU100=A4), ROW(Production!BU5:BU100)), 4)), "")</f>
        <v/>
      </c>
    </row>
    <row r="7" spans="1:30" x14ac:dyDescent="0.25">
      <c r="D7" t="s">
        <v>144</v>
      </c>
      <c r="F7" t="str">
        <f>+VLOOKUP($Q$3,'Carriers + Customer'!$H$2:$M$5,6,0)</f>
        <v>(954) 760-6064</v>
      </c>
      <c r="I7" t="str">
        <f>CONCATENATE("Type: ",X3)</f>
        <v>Type: PALLET</v>
      </c>
      <c r="P7" s="206"/>
      <c r="AC7" t="str" cm="1">
        <f t="array" ref="AC7">IFERROR(INDEX(Production!BT:BT, SMALL(IF((Production!BU5:BU100=A4), ROW(Production!BU5:BU100)), 5)), "")</f>
        <v/>
      </c>
    </row>
    <row r="8" spans="1:30" ht="21" x14ac:dyDescent="0.35">
      <c r="D8" s="125" t="s">
        <v>135</v>
      </c>
      <c r="F8" s="126" t="str">
        <f>+R3</f>
        <v xml:space="preserve">Brad Braun </v>
      </c>
      <c r="P8" s="206"/>
    </row>
    <row r="9" spans="1:30" ht="15" customHeight="1" x14ac:dyDescent="0.25">
      <c r="D9" s="212" t="str">
        <f>IF(S3="", T3, S3 &amp; " - " &amp; T3)</f>
        <v>C/O THD Ship to Store #2221 - 1310 East 41st Street</v>
      </c>
      <c r="E9" s="212"/>
      <c r="F9" s="212"/>
      <c r="G9" s="212"/>
      <c r="H9" s="212"/>
      <c r="I9" s="212"/>
      <c r="J9" s="212"/>
      <c r="K9" s="212"/>
      <c r="L9" s="212"/>
      <c r="M9" s="212"/>
      <c r="P9" s="206"/>
    </row>
    <row r="10" spans="1:30" x14ac:dyDescent="0.25">
      <c r="D10" s="212"/>
      <c r="E10" s="212"/>
      <c r="F10" s="212"/>
      <c r="G10" s="212"/>
      <c r="H10" s="212"/>
      <c r="I10" s="212"/>
      <c r="J10" s="212"/>
      <c r="K10" s="212"/>
      <c r="L10" s="212"/>
      <c r="M10" s="212"/>
      <c r="P10" s="206"/>
    </row>
    <row r="11" spans="1:30" ht="3" customHeight="1" x14ac:dyDescent="0.25">
      <c r="F11" s="154"/>
      <c r="G11" s="154"/>
      <c r="H11" s="154"/>
      <c r="I11" s="154"/>
      <c r="J11" s="154"/>
      <c r="K11" s="154"/>
      <c r="L11" s="154"/>
      <c r="M11" s="154"/>
      <c r="N11" s="154"/>
      <c r="P11" s="206"/>
    </row>
    <row r="12" spans="1:30" ht="18.75" x14ac:dyDescent="0.3">
      <c r="D12" s="133" t="str">
        <f>U3</f>
        <v>Hays, KS 67601</v>
      </c>
      <c r="F12" s="127"/>
      <c r="G12" s="127"/>
      <c r="J12" s="213" t="e" vm="1">
        <f>+AC3</f>
        <v>#VALUE!</v>
      </c>
      <c r="K12" s="213"/>
      <c r="L12" s="213"/>
      <c r="M12" s="213"/>
      <c r="P12" s="206"/>
    </row>
    <row r="13" spans="1:30" ht="18.75" x14ac:dyDescent="0.3">
      <c r="D13" s="133" t="str">
        <f>CONCATENATE("Phone #: ",V3)</f>
        <v>Phone #: 7856250044</v>
      </c>
      <c r="F13" s="127"/>
      <c r="G13" s="127"/>
      <c r="J13" s="213"/>
      <c r="K13" s="213"/>
      <c r="L13" s="213"/>
      <c r="M13" s="213"/>
      <c r="P13" s="206"/>
    </row>
    <row r="14" spans="1:30" x14ac:dyDescent="0.25">
      <c r="D14" s="42" t="str">
        <f>+CONCATENATE("FDC: ",AB3)</f>
        <v>FDC: 45-0821</v>
      </c>
      <c r="J14" s="213"/>
      <c r="K14" s="213"/>
      <c r="L14" s="213"/>
      <c r="M14" s="213"/>
      <c r="P14" s="206"/>
    </row>
    <row r="15" spans="1:30" x14ac:dyDescent="0.25">
      <c r="D15" s="42" t="str">
        <f>CONCATENATE("PO#: ",Z3)</f>
        <v>PO#: 21557708</v>
      </c>
      <c r="J15" s="213"/>
      <c r="K15" s="213"/>
      <c r="L15" s="213"/>
      <c r="M15" s="213"/>
      <c r="P15" s="206"/>
    </row>
    <row r="16" spans="1:30" ht="5.25" customHeight="1" x14ac:dyDescent="0.25">
      <c r="D16" s="42"/>
      <c r="H16" s="21"/>
      <c r="I16" s="21"/>
      <c r="J16" s="213"/>
      <c r="K16" s="213"/>
      <c r="L16" s="213"/>
      <c r="M16" s="213"/>
      <c r="N16" s="21"/>
      <c r="P16" s="206"/>
    </row>
    <row r="17" spans="4:16" ht="18.75" x14ac:dyDescent="0.3">
      <c r="D17" s="125" t="s">
        <v>136</v>
      </c>
      <c r="E17" s="42"/>
      <c r="F17" s="42"/>
      <c r="G17" s="42"/>
      <c r="J17" s="213"/>
      <c r="K17" s="213"/>
      <c r="L17" s="213"/>
      <c r="M17" s="213"/>
      <c r="P17" s="206"/>
    </row>
    <row r="18" spans="4:16" x14ac:dyDescent="0.25">
      <c r="F18" s="207" t="str">
        <f>+_xlfn.CONCAT("1"," ","of"," ",AA3)</f>
        <v>1 of 1</v>
      </c>
      <c r="G18" s="207"/>
      <c r="P18" s="206"/>
    </row>
    <row r="19" spans="4:16" x14ac:dyDescent="0.25">
      <c r="F19" s="207"/>
      <c r="G19" s="207"/>
      <c r="P19" s="206"/>
    </row>
    <row r="20" spans="4:16" x14ac:dyDescent="0.25">
      <c r="F20" s="207"/>
      <c r="G20" s="207"/>
      <c r="P20" s="206"/>
    </row>
    <row r="21" spans="4:16" ht="2.25" customHeight="1" thickBot="1" x14ac:dyDescent="0.3">
      <c r="D21" s="120"/>
      <c r="E21" s="120"/>
      <c r="F21" s="120"/>
      <c r="G21" s="120"/>
      <c r="H21" s="211" t="str">
        <f>IF(AC7&lt;&gt;"", "+ more order lines not shown", "")</f>
        <v/>
      </c>
      <c r="I21" s="211"/>
      <c r="J21" s="211"/>
      <c r="K21" s="211"/>
      <c r="L21" s="211"/>
      <c r="M21" s="211"/>
      <c r="N21" s="211"/>
      <c r="P21" s="206"/>
    </row>
    <row r="22" spans="4:16" ht="15" customHeight="1" x14ac:dyDescent="0.5">
      <c r="D22" s="209" t="str">
        <f>+Y3</f>
        <v>ESTES</v>
      </c>
      <c r="E22" s="209"/>
      <c r="F22" s="209"/>
      <c r="G22" s="128"/>
      <c r="J22" s="129" t="str">
        <f>+CONCATENATE("FDC: ",AB3)</f>
        <v>FDC: 45-0821</v>
      </c>
      <c r="P22" s="206"/>
    </row>
    <row r="23" spans="4:16" x14ac:dyDescent="0.25">
      <c r="D23" s="209"/>
      <c r="E23" s="209"/>
      <c r="F23" s="209"/>
      <c r="G23" s="209"/>
      <c r="H23" s="208" t="str">
        <f>+F8</f>
        <v xml:space="preserve">Brad Braun </v>
      </c>
      <c r="I23" s="208"/>
      <c r="J23" s="208"/>
      <c r="K23" s="208"/>
      <c r="L23" s="208"/>
      <c r="M23" s="208"/>
      <c r="P23" s="206"/>
    </row>
    <row r="24" spans="4:16" x14ac:dyDescent="0.25">
      <c r="D24" s="209"/>
      <c r="E24" s="209"/>
      <c r="F24" s="209"/>
      <c r="G24" s="209"/>
      <c r="H24" s="208"/>
      <c r="I24" s="208"/>
      <c r="J24" s="208"/>
      <c r="K24" s="208"/>
      <c r="L24" s="208"/>
      <c r="M24" s="208"/>
      <c r="P24" s="206"/>
    </row>
    <row r="25" spans="4:16" ht="18.75" customHeight="1" x14ac:dyDescent="0.25">
      <c r="D25" s="209"/>
      <c r="E25" s="209"/>
      <c r="F25" s="209"/>
      <c r="G25" s="209"/>
      <c r="H25" s="210" t="str">
        <f>+D15</f>
        <v>PO#: 21557708</v>
      </c>
      <c r="I25" s="210"/>
      <c r="J25" s="210"/>
      <c r="K25" s="210"/>
      <c r="L25" s="210"/>
      <c r="M25" s="210"/>
      <c r="P25" s="206"/>
    </row>
    <row r="26" spans="4:16" ht="15" customHeight="1" x14ac:dyDescent="0.25">
      <c r="D26" s="209"/>
      <c r="E26" s="209"/>
      <c r="F26" s="209"/>
      <c r="G26" s="209"/>
      <c r="H26" s="42"/>
      <c r="I26" s="130"/>
      <c r="J26" s="130"/>
      <c r="K26" s="130"/>
      <c r="L26" s="130"/>
      <c r="M26" s="130"/>
    </row>
    <row r="27" spans="4:16" x14ac:dyDescent="0.25">
      <c r="D27" s="213" t="str">
        <f>IF(ISNA(VLOOKUP(A4, Production!AH5:BW100, 42, 0)), "", VLOOKUP(A4, Production!AH5:BW100, 42, 0))</f>
        <v/>
      </c>
      <c r="E27" s="213"/>
      <c r="F27" s="213"/>
      <c r="G27" s="213"/>
      <c r="H27" s="213" t="str">
        <f>IF(COUNTIF(Production!BV5:BV100, A4 &amp; "-2")=0, "", IF(ISNA(INDEX(Production!BW5:BW100, MATCH(A4 &amp; "-2", Production!BV5:BV100, 0))), "", INDEX(Production!BW5:BW100, MATCH(A4 &amp; "-2", Production!BV5:BV100, 0))))</f>
        <v/>
      </c>
      <c r="I27" s="213"/>
      <c r="J27" s="213"/>
      <c r="K27" s="213"/>
      <c r="L27" s="213"/>
      <c r="M27" s="213"/>
    </row>
    <row r="28" spans="4:16" x14ac:dyDescent="0.25">
      <c r="D28" s="213"/>
      <c r="E28" s="213"/>
      <c r="F28" s="213"/>
      <c r="G28" s="213"/>
      <c r="H28" s="213"/>
      <c r="I28" s="213"/>
      <c r="J28" s="213"/>
      <c r="K28" s="213"/>
      <c r="L28" s="213"/>
      <c r="M28" s="213"/>
    </row>
    <row r="29" spans="4:16" x14ac:dyDescent="0.25">
      <c r="D29" s="213"/>
      <c r="E29" s="213"/>
      <c r="F29" s="213"/>
      <c r="G29" s="213"/>
      <c r="H29" s="213"/>
      <c r="I29" s="213"/>
      <c r="J29" s="213"/>
      <c r="K29" s="213"/>
      <c r="L29" s="213"/>
      <c r="M29" s="213"/>
    </row>
    <row r="30" spans="4:16" ht="3.75" customHeight="1" x14ac:dyDescent="0.25">
      <c r="D30" s="21"/>
      <c r="E30" s="21"/>
      <c r="F30" s="21"/>
      <c r="G30" s="21"/>
      <c r="H30" s="21"/>
      <c r="I30" s="21"/>
      <c r="J30" s="21"/>
      <c r="K30" s="21"/>
      <c r="L30" s="21"/>
      <c r="M30" s="21"/>
    </row>
    <row r="31" spans="4:16" x14ac:dyDescent="0.25">
      <c r="D31" s="213" t="str">
        <f>IF(COUNTIF(Production!BV5:BV100, A4 &amp; "-3")=0, "", IF(ISNA(INDEX(Production!BW5:BW100, MATCH(A4 &amp; "-3", Production!BV5:BV100, 0))), "", INDEX(Production!BW5:BW100, MATCH(A4 &amp; "-3", Production!BV5:BV100, 0))))</f>
        <v/>
      </c>
      <c r="E31" s="213"/>
      <c r="F31" s="213"/>
      <c r="G31" s="213"/>
      <c r="H31" s="213" t="str">
        <f>IF(COUNTIF(Production!BV5:BV100, A4 &amp; "-4")=0, "", IF(ISNA(INDEX(Production!BW5:BW100, MATCH(A4 &amp; "-4", Production!BV5:BV100, 0))), "", INDEX(Production!BW5:BW100, MATCH(A4 &amp; "-4", Production!BV5:BV100, 0))))</f>
        <v/>
      </c>
      <c r="I31" s="213"/>
      <c r="J31" s="213"/>
      <c r="K31" s="213"/>
      <c r="L31" s="213"/>
      <c r="M31" s="213"/>
    </row>
    <row r="32" spans="4:16" x14ac:dyDescent="0.25">
      <c r="D32" s="213"/>
      <c r="E32" s="213"/>
      <c r="F32" s="213"/>
      <c r="G32" s="213"/>
      <c r="H32" s="213"/>
      <c r="I32" s="213"/>
      <c r="J32" s="213"/>
      <c r="K32" s="213"/>
      <c r="L32" s="213"/>
      <c r="M32" s="213"/>
    </row>
    <row r="33" spans="4:13" x14ac:dyDescent="0.25">
      <c r="D33" s="213"/>
      <c r="E33" s="213"/>
      <c r="F33" s="213"/>
      <c r="G33" s="213"/>
      <c r="H33" s="213"/>
      <c r="I33" s="213"/>
      <c r="J33" s="213"/>
      <c r="K33" s="213"/>
      <c r="L33" s="213"/>
      <c r="M33" s="213"/>
    </row>
    <row r="34" spans="4:13" x14ac:dyDescent="0.25">
      <c r="D34" s="215" t="str">
        <f>IF(COUNTIF(Production!BU5:BU100, A4) &gt; 4, "+ more SKUs not shown", "")</f>
        <v/>
      </c>
      <c r="E34" s="215"/>
      <c r="F34" s="215"/>
      <c r="G34" s="215"/>
      <c r="H34" s="215"/>
      <c r="I34" s="215"/>
      <c r="J34" s="215"/>
      <c r="K34" s="215"/>
      <c r="L34" s="215"/>
      <c r="M34" s="215"/>
    </row>
  </sheetData>
  <mergeCells count="15">
    <mergeCell ref="L4:M4"/>
    <mergeCell ref="D34:M34"/>
    <mergeCell ref="H27:M29"/>
    <mergeCell ref="H31:M33"/>
    <mergeCell ref="D31:G33"/>
    <mergeCell ref="D27:G29"/>
    <mergeCell ref="P5:P25"/>
    <mergeCell ref="F18:G20"/>
    <mergeCell ref="H23:M24"/>
    <mergeCell ref="D22:F22"/>
    <mergeCell ref="D23:G26"/>
    <mergeCell ref="H25:M25"/>
    <mergeCell ref="H21:N21"/>
    <mergeCell ref="D9:M10"/>
    <mergeCell ref="J12:M17"/>
  </mergeCells>
  <conditionalFormatting sqref="R3">
    <cfRule type="duplicateValues" dxfId="695" priority="58"/>
    <cfRule type="duplicateValues" dxfId="694" priority="59"/>
    <cfRule type="duplicateValues" dxfId="693" priority="60"/>
  </conditionalFormatting>
  <conditionalFormatting sqref="S3">
    <cfRule type="duplicateValues" dxfId="692" priority="55"/>
    <cfRule type="duplicateValues" dxfId="691" priority="56"/>
    <cfRule type="duplicateValues" dxfId="690" priority="57"/>
  </conditionalFormatting>
  <conditionalFormatting sqref="T3">
    <cfRule type="duplicateValues" dxfId="689" priority="52"/>
    <cfRule type="duplicateValues" dxfId="688" priority="53"/>
    <cfRule type="duplicateValues" dxfId="687" priority="54"/>
  </conditionalFormatting>
  <conditionalFormatting sqref="U3">
    <cfRule type="duplicateValues" dxfId="686" priority="49"/>
    <cfRule type="duplicateValues" dxfId="685" priority="50"/>
    <cfRule type="duplicateValues" dxfId="684" priority="51"/>
  </conditionalFormatting>
  <conditionalFormatting sqref="V3">
    <cfRule type="duplicateValues" dxfId="683" priority="46"/>
    <cfRule type="duplicateValues" dxfId="682" priority="47"/>
    <cfRule type="duplicateValues" dxfId="681" priority="48"/>
  </conditionalFormatting>
  <conditionalFormatting sqref="W3">
    <cfRule type="duplicateValues" dxfId="680" priority="43"/>
    <cfRule type="duplicateValues" dxfId="679" priority="44"/>
    <cfRule type="duplicateValues" dxfId="678" priority="45"/>
  </conditionalFormatting>
  <conditionalFormatting sqref="X3:Y3">
    <cfRule type="duplicateValues" dxfId="677" priority="40"/>
    <cfRule type="duplicateValues" dxfId="676" priority="41"/>
    <cfRule type="duplicateValues" dxfId="675" priority="42"/>
  </conditionalFormatting>
  <conditionalFormatting sqref="Z3:AA3">
    <cfRule type="duplicateValues" dxfId="674" priority="37"/>
    <cfRule type="duplicateValues" dxfId="673" priority="38"/>
    <cfRule type="duplicateValues" dxfId="672" priority="39"/>
  </conditionalFormatting>
  <conditionalFormatting sqref="AB3">
    <cfRule type="duplicateValues" dxfId="671" priority="7"/>
    <cfRule type="duplicateValues" dxfId="670" priority="8"/>
    <cfRule type="duplicateValues" dxfId="669" priority="9"/>
  </conditionalFormatting>
  <pageMargins left="0" right="0" top="0" bottom="0" header="0" footer="0"/>
  <pageSetup paperSize="144" scale="87"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3F676-7305-46AB-850B-95E5CA8E85BD}">
  <sheetPr codeName="Sheet2"/>
  <dimension ref="A1:AW44"/>
  <sheetViews>
    <sheetView workbookViewId="0">
      <selection activeCell="A16" sqref="A16:R16"/>
    </sheetView>
  </sheetViews>
  <sheetFormatPr defaultColWidth="9.140625" defaultRowHeight="15" x14ac:dyDescent="0.25"/>
  <cols>
    <col min="1" max="8" width="2.140625" style="43" customWidth="1"/>
    <col min="9" max="9" width="5.28515625" style="43" customWidth="1"/>
    <col min="10" max="10" width="1.85546875" style="43" customWidth="1"/>
    <col min="11" max="11" width="8" style="43" customWidth="1"/>
    <col min="12" max="13" width="4.85546875" style="43" customWidth="1"/>
    <col min="14" max="17" width="2.42578125" style="43" customWidth="1"/>
    <col min="18" max="18" width="7.42578125" style="43" customWidth="1"/>
    <col min="19" max="19" width="1.28515625" style="43" customWidth="1"/>
    <col min="20" max="20" width="1.85546875" style="43" customWidth="1"/>
    <col min="21" max="21" width="1.42578125" style="43" customWidth="1"/>
    <col min="22" max="25" width="1" style="43" customWidth="1"/>
    <col min="26" max="26" width="9.85546875" style="43" customWidth="1"/>
    <col min="27" max="27" width="1" style="43" customWidth="1"/>
    <col min="28" max="28" width="2.42578125" style="43" customWidth="1"/>
    <col min="29" max="30" width="1" style="43" customWidth="1"/>
    <col min="31" max="31" width="18.7109375" style="43" customWidth="1"/>
    <col min="32" max="33" width="7.140625" style="43" customWidth="1"/>
    <col min="34" max="36" width="9.140625" style="43"/>
    <col min="37" max="37" width="13" style="43" customWidth="1"/>
    <col min="38" max="38" width="28.5703125" style="43" customWidth="1"/>
    <col min="39" max="39" width="14.85546875" style="43" customWidth="1"/>
    <col min="40" max="40" width="13" style="43" customWidth="1"/>
    <col min="41" max="41" width="14.7109375" style="43" customWidth="1"/>
    <col min="42" max="42" width="13.42578125" style="43" customWidth="1"/>
    <col min="43" max="47" width="9.140625" style="43"/>
    <col min="48" max="48" width="18.28515625" style="43" customWidth="1"/>
    <col min="49" max="16384" width="9.140625" style="43"/>
  </cols>
  <sheetData>
    <row r="1" spans="1:49" ht="37.5" customHeight="1" thickBot="1" x14ac:dyDescent="0.35">
      <c r="A1" s="220" t="s">
        <v>71</v>
      </c>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I1" s="44" t="s">
        <v>72</v>
      </c>
    </row>
    <row r="2" spans="1:49" ht="23.25" customHeight="1" thickBot="1" x14ac:dyDescent="0.3">
      <c r="A2" s="221" t="s">
        <v>73</v>
      </c>
      <c r="B2" s="222"/>
      <c r="C2" s="222"/>
      <c r="D2" s="222"/>
      <c r="E2" s="222"/>
      <c r="F2" s="223">
        <f ca="1">TODAY()</f>
        <v>45916</v>
      </c>
      <c r="G2" s="223"/>
      <c r="H2" s="223"/>
      <c r="I2" s="223"/>
      <c r="J2" s="45"/>
      <c r="K2" s="45"/>
      <c r="L2" s="224" t="s">
        <v>74</v>
      </c>
      <c r="M2" s="224"/>
      <c r="N2" s="224"/>
      <c r="O2" s="224"/>
      <c r="P2" s="224"/>
      <c r="Q2" s="224"/>
      <c r="R2" s="224"/>
      <c r="S2" s="224"/>
      <c r="T2" s="224"/>
      <c r="U2" s="224"/>
      <c r="V2" s="224"/>
      <c r="W2" s="224"/>
      <c r="X2" s="224"/>
      <c r="Y2" s="224"/>
      <c r="Z2" s="224"/>
      <c r="AA2" s="46"/>
      <c r="AB2" s="46"/>
      <c r="AC2" s="46"/>
      <c r="AD2" s="46"/>
      <c r="AE2" s="46" t="str">
        <f>+AW3</f>
        <v>45-0821</v>
      </c>
      <c r="AF2" s="47" t="s">
        <v>75</v>
      </c>
      <c r="AG2" s="48" t="s">
        <v>76</v>
      </c>
      <c r="AI2" s="43">
        <v>45</v>
      </c>
      <c r="AJ2" s="10" t="s">
        <v>137</v>
      </c>
      <c r="AK2" s="10" t="s">
        <v>11</v>
      </c>
      <c r="AL2" s="10" t="s">
        <v>37</v>
      </c>
      <c r="AM2" s="10" t="s">
        <v>38</v>
      </c>
      <c r="AN2" s="10" t="s">
        <v>39</v>
      </c>
      <c r="AO2" s="10" t="s">
        <v>14</v>
      </c>
      <c r="AP2" s="10" t="s">
        <v>34</v>
      </c>
      <c r="AQ2" s="10" t="s">
        <v>35</v>
      </c>
      <c r="AR2" s="10" t="s">
        <v>17</v>
      </c>
      <c r="AS2" s="10" t="s">
        <v>8</v>
      </c>
      <c r="AT2" s="10" t="s">
        <v>41</v>
      </c>
      <c r="AU2" s="10" t="s">
        <v>40</v>
      </c>
      <c r="AV2" s="10" t="s">
        <v>77</v>
      </c>
      <c r="AW2" s="17" t="s">
        <v>51</v>
      </c>
    </row>
    <row r="3" spans="1:49" ht="15" customHeight="1" x14ac:dyDescent="0.25">
      <c r="A3" s="49"/>
      <c r="B3" s="50"/>
      <c r="C3" s="50"/>
      <c r="D3" s="50"/>
      <c r="E3" s="50"/>
      <c r="F3" s="50"/>
      <c r="G3" s="50"/>
      <c r="H3" s="50"/>
      <c r="I3" s="51"/>
      <c r="J3" s="51"/>
      <c r="K3" s="225" t="s">
        <v>78</v>
      </c>
      <c r="L3" s="225"/>
      <c r="M3" s="225"/>
      <c r="N3" s="52"/>
      <c r="O3" s="52"/>
      <c r="P3" s="52"/>
      <c r="Q3" s="52"/>
      <c r="R3" s="52"/>
      <c r="S3" s="52"/>
      <c r="T3" s="53"/>
      <c r="U3" s="226" t="str">
        <f>_xlfn.CONCAT("Bill of Lading  Number:            ")</f>
        <v xml:space="preserve">Bill of Lading  Number:            </v>
      </c>
      <c r="V3" s="227"/>
      <c r="W3" s="227"/>
      <c r="X3" s="227"/>
      <c r="Y3" s="227"/>
      <c r="Z3" s="227"/>
      <c r="AA3" s="227"/>
      <c r="AB3" s="227"/>
      <c r="AC3" s="227"/>
      <c r="AD3" s="227"/>
      <c r="AE3" s="228" t="str">
        <f>AS3</f>
        <v>21557708</v>
      </c>
      <c r="AF3" s="228"/>
      <c r="AG3" s="229"/>
      <c r="AJ3" s="43" t="str">
        <f>+VLOOKUP(AI2,Production!AH4:BP82,35,0)</f>
        <v>CH</v>
      </c>
      <c r="AK3" s="22" t="str">
        <f>VLOOKUP($AI$2,Production!AH4:BA82,7,0)</f>
        <v xml:space="preserve">Brad Braun </v>
      </c>
      <c r="AL3" s="22" t="str">
        <f>VLOOKUP($AI$2,Production!AH4:BA82,8,0)</f>
        <v>C/O THD Ship to Store #2221</v>
      </c>
      <c r="AM3" s="22" t="str">
        <f>VLOOKUP($AI$2,Production!AH4:BA82,9,0)</f>
        <v>1310 East 41st Street</v>
      </c>
      <c r="AN3" s="22" t="str">
        <f>VLOOKUP($AI$2,Production!AH4:BA82,10,0)</f>
        <v>Hays, KS 67601</v>
      </c>
      <c r="AO3" s="22" t="str">
        <f>VLOOKUP($AI$2,Production!AH4:BA82,11,0)</f>
        <v>7856250044</v>
      </c>
      <c r="AP3" s="22">
        <f>+VLOOKUP($AI$2,Production!AH4:BA82,3,0)</f>
        <v>200</v>
      </c>
      <c r="AQ3" s="22" t="str">
        <f>IF(VLOOKUP($AI$2,Production!AH4:BA82,14,0)=1,"PALLET","OTHER")</f>
        <v>PALLET</v>
      </c>
      <c r="AR3" s="22" t="str">
        <f>+VLOOKUP($AI$2,Production!AH4:BA82,15,0)</f>
        <v>ESTES</v>
      </c>
      <c r="AS3" s="22" t="str">
        <f>VLOOKUP($AI$2,Production!AH4:BA82,16,0)</f>
        <v>21557708</v>
      </c>
      <c r="AT3" s="22">
        <f>+VLOOKUP($AI$2,Production!AH4:BA82,17,0)</f>
        <v>1</v>
      </c>
      <c r="AU3" s="22" t="str">
        <f>VLOOKUP($AI$2,Production!AH4:BA82,12,0)</f>
        <v>WN29101797</v>
      </c>
      <c r="AV3" s="22" t="str">
        <f>+VLOOKUP($AI$2,Production!AH4:BA82,18,0)</f>
        <v>Kit</v>
      </c>
      <c r="AW3" s="22" t="str">
        <f>VLOOKUP($AI$2,Production!AH4:BJ82,28,0)</f>
        <v>45-0821</v>
      </c>
    </row>
    <row r="4" spans="1:49" ht="16.5" customHeight="1" x14ac:dyDescent="0.25">
      <c r="A4" s="230" t="str">
        <f>+VLOOKUP($AJ$3,'Carriers + Customer'!$H$2:$L$10,5,0)</f>
        <v>Homedepot.com #8119</v>
      </c>
      <c r="B4" s="231"/>
      <c r="C4" s="231"/>
      <c r="D4" s="231"/>
      <c r="E4" s="231"/>
      <c r="F4" s="231"/>
      <c r="G4" s="231"/>
      <c r="H4" s="231"/>
      <c r="I4" s="231"/>
      <c r="J4" s="231"/>
      <c r="K4" s="231"/>
      <c r="L4" s="231"/>
      <c r="M4" s="231"/>
      <c r="N4" s="231"/>
      <c r="O4" s="231"/>
      <c r="P4" s="231"/>
      <c r="Q4" s="231"/>
      <c r="R4" s="231"/>
      <c r="S4" s="231"/>
      <c r="T4" s="232"/>
      <c r="U4" s="55"/>
      <c r="V4" s="56"/>
      <c r="W4" s="56"/>
      <c r="X4" s="56"/>
      <c r="Y4" s="56"/>
      <c r="Z4" s="56"/>
      <c r="AA4" s="56"/>
      <c r="AB4" s="56"/>
      <c r="AC4" s="56"/>
      <c r="AD4" s="56"/>
      <c r="AE4" s="56"/>
      <c r="AF4" s="56"/>
      <c r="AG4" s="57"/>
    </row>
    <row r="5" spans="1:49" ht="18.75" customHeight="1" x14ac:dyDescent="0.25">
      <c r="A5" s="230" t="s">
        <v>80</v>
      </c>
      <c r="B5" s="231"/>
      <c r="C5" s="231"/>
      <c r="D5" s="231"/>
      <c r="E5" s="231"/>
      <c r="F5" s="231"/>
      <c r="G5" s="231"/>
      <c r="H5" s="231"/>
      <c r="I5" s="231"/>
      <c r="J5" s="231"/>
      <c r="K5" s="231"/>
      <c r="L5" s="231"/>
      <c r="M5" s="231"/>
      <c r="N5" s="231"/>
      <c r="O5" s="231"/>
      <c r="P5" s="231"/>
      <c r="Q5" s="231"/>
      <c r="R5" s="231"/>
      <c r="S5" s="54"/>
      <c r="T5" s="58"/>
      <c r="U5" s="55"/>
      <c r="V5" s="56"/>
      <c r="W5" s="56"/>
      <c r="X5" s="56"/>
      <c r="Y5" s="56"/>
      <c r="Z5" s="56"/>
      <c r="AA5" s="56"/>
      <c r="AB5" s="56"/>
      <c r="AC5" s="56"/>
      <c r="AD5" s="56"/>
      <c r="AE5" s="56"/>
      <c r="AF5" s="56"/>
      <c r="AG5" s="57"/>
    </row>
    <row r="6" spans="1:49" ht="18.75" customHeight="1" x14ac:dyDescent="0.25">
      <c r="A6" s="230" t="s">
        <v>81</v>
      </c>
      <c r="B6" s="231"/>
      <c r="C6" s="231"/>
      <c r="D6" s="231"/>
      <c r="E6" s="231"/>
      <c r="F6" s="231"/>
      <c r="G6" s="231"/>
      <c r="H6" s="231"/>
      <c r="I6" s="231"/>
      <c r="J6" s="231"/>
      <c r="K6" s="231"/>
      <c r="L6" s="231"/>
      <c r="M6" s="231"/>
      <c r="N6" s="231"/>
      <c r="O6" s="231"/>
      <c r="P6" s="231"/>
      <c r="Q6" s="231"/>
      <c r="R6" s="231"/>
      <c r="S6" s="54"/>
      <c r="T6" s="58"/>
      <c r="U6" s="233" t="s">
        <v>82</v>
      </c>
      <c r="V6" s="234"/>
      <c r="W6" s="234"/>
      <c r="X6" s="234"/>
      <c r="Y6" s="234"/>
      <c r="Z6" s="234"/>
      <c r="AA6" s="234"/>
      <c r="AB6" s="234"/>
      <c r="AC6" s="234"/>
      <c r="AD6" s="234"/>
      <c r="AE6" s="234"/>
      <c r="AF6" s="234"/>
      <c r="AG6" s="235"/>
    </row>
    <row r="7" spans="1:49" ht="18.75" customHeight="1" thickBot="1" x14ac:dyDescent="0.3">
      <c r="A7" s="230" t="s">
        <v>83</v>
      </c>
      <c r="B7" s="231"/>
      <c r="C7" s="231"/>
      <c r="D7" s="231"/>
      <c r="E7" s="231"/>
      <c r="F7" s="231"/>
      <c r="G7" s="231"/>
      <c r="H7" s="231"/>
      <c r="I7" s="231"/>
      <c r="J7" s="231"/>
      <c r="K7" s="231"/>
      <c r="L7" s="231"/>
      <c r="M7" s="231"/>
      <c r="N7" s="231"/>
      <c r="O7" s="231"/>
      <c r="P7" s="231"/>
      <c r="Q7" s="231"/>
      <c r="R7" s="231"/>
      <c r="S7" s="54"/>
      <c r="T7" s="58"/>
      <c r="U7" s="236"/>
      <c r="V7" s="237"/>
      <c r="W7" s="237"/>
      <c r="X7" s="237"/>
      <c r="Y7" s="237"/>
      <c r="Z7" s="237"/>
      <c r="AA7" s="237"/>
      <c r="AB7" s="237"/>
      <c r="AC7" s="237"/>
      <c r="AD7" s="237"/>
      <c r="AE7" s="237"/>
      <c r="AF7" s="237"/>
      <c r="AG7" s="238"/>
    </row>
    <row r="8" spans="1:49" ht="15" customHeight="1" x14ac:dyDescent="0.25">
      <c r="A8" s="59"/>
      <c r="B8" s="60"/>
      <c r="C8" s="60"/>
      <c r="D8" s="60"/>
      <c r="E8" s="60"/>
      <c r="F8" s="60"/>
      <c r="G8" s="60"/>
      <c r="H8" s="60"/>
      <c r="I8" s="61"/>
      <c r="J8" s="61"/>
      <c r="K8" s="216" t="s">
        <v>84</v>
      </c>
      <c r="L8" s="216"/>
      <c r="M8" s="216"/>
      <c r="N8" s="62"/>
      <c r="O8" s="62"/>
      <c r="P8" s="62"/>
      <c r="Q8" s="62"/>
      <c r="R8" s="62"/>
      <c r="S8" s="62"/>
      <c r="T8" s="63"/>
      <c r="U8" s="55"/>
      <c r="V8" s="217" t="s">
        <v>85</v>
      </c>
      <c r="W8" s="217"/>
      <c r="X8" s="217"/>
      <c r="Y8" s="217"/>
      <c r="Z8" s="217"/>
      <c r="AA8" s="56"/>
      <c r="AB8" s="56"/>
      <c r="AC8" s="56"/>
      <c r="AD8" s="56"/>
      <c r="AE8" s="218" t="str">
        <f>+VLOOKUP(AR3,'Carriers + Customer'!$D$6:$E$100,2,0)</f>
        <v>ESTES EXPRESS LINES</v>
      </c>
      <c r="AF8" s="218"/>
      <c r="AG8" s="219"/>
    </row>
    <row r="9" spans="1:49" ht="35.25" customHeight="1" x14ac:dyDescent="0.25">
      <c r="A9" s="230" t="str">
        <f>CONCATENATE("Name: ",AK3)</f>
        <v xml:space="preserve">Name: Brad Braun </v>
      </c>
      <c r="B9" s="231"/>
      <c r="C9" s="231"/>
      <c r="D9" s="231"/>
      <c r="E9" s="231"/>
      <c r="F9" s="231"/>
      <c r="G9" s="231"/>
      <c r="H9" s="231"/>
      <c r="I9" s="231"/>
      <c r="J9" s="231"/>
      <c r="K9" s="231"/>
      <c r="L9" s="231"/>
      <c r="M9" s="231"/>
      <c r="N9" s="231"/>
      <c r="O9" s="231"/>
      <c r="P9" s="231"/>
      <c r="Q9" s="231"/>
      <c r="R9" s="231"/>
      <c r="S9" s="231"/>
      <c r="T9" s="232"/>
      <c r="U9" s="55"/>
      <c r="V9" s="217" t="s">
        <v>86</v>
      </c>
      <c r="W9" s="217"/>
      <c r="X9" s="217"/>
      <c r="Y9" s="217"/>
      <c r="Z9" s="217"/>
      <c r="AA9" s="56"/>
      <c r="AB9" s="56"/>
      <c r="AC9" s="56"/>
      <c r="AD9" s="56"/>
      <c r="AE9" s="56"/>
      <c r="AF9" s="56"/>
      <c r="AG9" s="57"/>
    </row>
    <row r="10" spans="1:49" ht="30" customHeight="1" x14ac:dyDescent="0.25">
      <c r="A10" s="241" t="str">
        <f>CONCATENATE("Address: ",AL3," /",AM3)</f>
        <v>Address: C/O THD Ship to Store #2221 /1310 East 41st Street</v>
      </c>
      <c r="B10" s="242"/>
      <c r="C10" s="242"/>
      <c r="D10" s="242"/>
      <c r="E10" s="242"/>
      <c r="F10" s="242"/>
      <c r="G10" s="242"/>
      <c r="H10" s="242"/>
      <c r="I10" s="242"/>
      <c r="J10" s="242"/>
      <c r="K10" s="242"/>
      <c r="L10" s="242"/>
      <c r="M10" s="242"/>
      <c r="N10" s="242"/>
      <c r="O10" s="242"/>
      <c r="P10" s="242"/>
      <c r="Q10" s="242"/>
      <c r="R10" s="242"/>
      <c r="S10" s="54"/>
      <c r="T10" s="58"/>
      <c r="U10" s="64"/>
      <c r="V10" s="243" t="s">
        <v>87</v>
      </c>
      <c r="W10" s="243"/>
      <c r="X10" s="243"/>
      <c r="Y10" s="243"/>
      <c r="Z10" s="243"/>
      <c r="AA10" s="243"/>
      <c r="AB10" s="243"/>
      <c r="AC10" s="243"/>
      <c r="AD10" s="243"/>
      <c r="AE10" s="65"/>
      <c r="AF10" s="65"/>
      <c r="AG10" s="66"/>
    </row>
    <row r="11" spans="1:49" ht="18.75" customHeight="1" x14ac:dyDescent="0.25">
      <c r="A11" s="230" t="str">
        <f>CONCATENATE("City/State/Zip: ",AN3)</f>
        <v>City/State/Zip: Hays, KS 67601</v>
      </c>
      <c r="B11" s="231"/>
      <c r="C11" s="231"/>
      <c r="D11" s="231"/>
      <c r="E11" s="231"/>
      <c r="F11" s="231"/>
      <c r="G11" s="231"/>
      <c r="H11" s="231"/>
      <c r="I11" s="231"/>
      <c r="J11" s="231"/>
      <c r="K11" s="231"/>
      <c r="L11" s="231"/>
      <c r="M11" s="231"/>
      <c r="N11" s="231"/>
      <c r="O11" s="231"/>
      <c r="P11" s="231"/>
      <c r="Q11" s="231"/>
      <c r="R11" s="231"/>
      <c r="S11" s="54"/>
      <c r="T11" s="58"/>
      <c r="U11" s="67"/>
      <c r="V11" s="218" t="s">
        <v>88</v>
      </c>
      <c r="W11" s="218"/>
      <c r="X11" s="218"/>
      <c r="Y11" s="218"/>
      <c r="Z11" s="218"/>
      <c r="AA11" s="68"/>
      <c r="AB11" s="68"/>
      <c r="AC11" s="68"/>
      <c r="AD11" s="68"/>
      <c r="AE11" s="68" t="str">
        <f>+AR3</f>
        <v>ESTES</v>
      </c>
      <c r="AF11" s="68" t="s">
        <v>89</v>
      </c>
      <c r="AG11" s="69"/>
    </row>
    <row r="12" spans="1:49" ht="18.75" customHeight="1" x14ac:dyDescent="0.25">
      <c r="A12" s="230" t="s">
        <v>90</v>
      </c>
      <c r="B12" s="231"/>
      <c r="C12" s="231"/>
      <c r="D12" s="231"/>
      <c r="E12" s="231"/>
      <c r="F12" s="231"/>
      <c r="G12" s="231"/>
      <c r="H12" s="231"/>
      <c r="I12" s="231"/>
      <c r="J12" s="231"/>
      <c r="K12" s="231"/>
      <c r="L12" s="231"/>
      <c r="M12" s="231"/>
      <c r="N12" s="231"/>
      <c r="O12" s="231"/>
      <c r="P12" s="231"/>
      <c r="Q12" s="231"/>
      <c r="R12" s="231"/>
      <c r="S12" s="54"/>
      <c r="T12" s="58"/>
      <c r="U12" s="55"/>
      <c r="V12" s="56"/>
      <c r="W12" s="56"/>
      <c r="X12" s="56"/>
      <c r="Y12" s="56"/>
      <c r="Z12" s="56"/>
      <c r="AA12" s="56"/>
      <c r="AB12" s="56"/>
      <c r="AC12" s="56"/>
      <c r="AD12" s="56"/>
      <c r="AE12" s="56"/>
      <c r="AF12" s="56"/>
      <c r="AG12" s="57"/>
    </row>
    <row r="13" spans="1:49" ht="15" customHeight="1" x14ac:dyDescent="0.25">
      <c r="A13" s="59"/>
      <c r="B13" s="60"/>
      <c r="C13" s="60"/>
      <c r="D13" s="244" t="s">
        <v>91</v>
      </c>
      <c r="E13" s="244"/>
      <c r="F13" s="244"/>
      <c r="G13" s="244"/>
      <c r="H13" s="244"/>
      <c r="I13" s="244"/>
      <c r="J13" s="244"/>
      <c r="K13" s="244"/>
      <c r="L13" s="244"/>
      <c r="M13" s="244"/>
      <c r="N13" s="244"/>
      <c r="O13" s="244"/>
      <c r="P13" s="244"/>
      <c r="Q13" s="244"/>
      <c r="R13" s="244"/>
      <c r="S13" s="70"/>
      <c r="T13" s="63"/>
      <c r="U13" s="55"/>
      <c r="V13" s="56"/>
      <c r="W13" s="56"/>
      <c r="X13" s="56"/>
      <c r="Y13" s="56"/>
      <c r="Z13" s="56"/>
      <c r="AA13" s="56"/>
      <c r="AB13" s="56"/>
      <c r="AC13" s="56"/>
      <c r="AD13" s="56"/>
      <c r="AE13" s="56"/>
      <c r="AF13" s="56"/>
      <c r="AG13" s="57"/>
    </row>
    <row r="14" spans="1:49" ht="16.5" customHeight="1" x14ac:dyDescent="0.25">
      <c r="A14" s="230" t="str">
        <f>+VLOOKUP($AJ$3,'Carriers + Customer'!$H$2:$L$10,2,0)</f>
        <v>Name: Homedepot.com #8119</v>
      </c>
      <c r="B14" s="231"/>
      <c r="C14" s="231"/>
      <c r="D14" s="231"/>
      <c r="E14" s="231"/>
      <c r="F14" s="231"/>
      <c r="G14" s="231"/>
      <c r="H14" s="231"/>
      <c r="I14" s="231"/>
      <c r="J14" s="231"/>
      <c r="K14" s="231"/>
      <c r="L14" s="231"/>
      <c r="M14" s="231"/>
      <c r="N14" s="231"/>
      <c r="O14" s="231"/>
      <c r="P14" s="231"/>
      <c r="Q14" s="231"/>
      <c r="R14" s="231"/>
      <c r="S14" s="231"/>
      <c r="T14" s="232"/>
      <c r="U14" s="55"/>
      <c r="V14" s="56"/>
      <c r="W14" s="56"/>
      <c r="X14" s="56"/>
      <c r="Y14" s="56"/>
      <c r="Z14" s="56"/>
      <c r="AA14" s="56"/>
      <c r="AB14" s="56"/>
      <c r="AC14" s="56"/>
      <c r="AD14" s="56"/>
      <c r="AE14" s="56"/>
      <c r="AF14" s="56"/>
      <c r="AG14" s="57"/>
    </row>
    <row r="15" spans="1:49" ht="18.75" customHeight="1" x14ac:dyDescent="0.25">
      <c r="A15" s="230" t="str">
        <f>+VLOOKUP($AJ$3,'Carriers + Customer'!$H$2:$K$10,3,0)</f>
        <v>Address: Attn: Freight Payables, 2455 Paces Ferry Rd NW</v>
      </c>
      <c r="B15" s="231"/>
      <c r="C15" s="231"/>
      <c r="D15" s="231"/>
      <c r="E15" s="231"/>
      <c r="F15" s="231"/>
      <c r="G15" s="231"/>
      <c r="H15" s="231"/>
      <c r="I15" s="231"/>
      <c r="J15" s="231"/>
      <c r="K15" s="231"/>
      <c r="L15" s="231"/>
      <c r="M15" s="231"/>
      <c r="N15" s="231"/>
      <c r="O15" s="231"/>
      <c r="P15" s="231"/>
      <c r="Q15" s="231"/>
      <c r="R15" s="231"/>
      <c r="S15" s="54"/>
      <c r="T15" s="58"/>
      <c r="U15" s="55"/>
      <c r="V15" s="56"/>
      <c r="W15" s="56"/>
      <c r="X15" s="56"/>
      <c r="Y15" s="56"/>
      <c r="Z15" s="56"/>
      <c r="AA15" s="56"/>
      <c r="AB15" s="56"/>
      <c r="AC15" s="56"/>
      <c r="AD15" s="56"/>
      <c r="AE15" s="56"/>
      <c r="AF15" s="56"/>
      <c r="AG15" s="57"/>
    </row>
    <row r="16" spans="1:49" ht="18.75" customHeight="1" x14ac:dyDescent="0.25">
      <c r="A16" s="230" t="str">
        <f>+VLOOKUP($AJ$3,'Carriers + Customer'!$H$2:$K$10,4,0)</f>
        <v>City/State/Zip: Atlanta, GA 30339</v>
      </c>
      <c r="B16" s="231"/>
      <c r="C16" s="231"/>
      <c r="D16" s="231"/>
      <c r="E16" s="231"/>
      <c r="F16" s="231"/>
      <c r="G16" s="231"/>
      <c r="H16" s="231"/>
      <c r="I16" s="231"/>
      <c r="J16" s="231"/>
      <c r="K16" s="231"/>
      <c r="L16" s="231"/>
      <c r="M16" s="231"/>
      <c r="N16" s="231"/>
      <c r="O16" s="231"/>
      <c r="P16" s="231"/>
      <c r="Q16" s="231"/>
      <c r="R16" s="231"/>
      <c r="S16" s="54"/>
      <c r="T16" s="58"/>
      <c r="U16" s="64"/>
      <c r="V16" s="65"/>
      <c r="W16" s="65"/>
      <c r="X16" s="65"/>
      <c r="Y16" s="65"/>
      <c r="Z16" s="65"/>
      <c r="AA16" s="65"/>
      <c r="AB16" s="65"/>
      <c r="AC16" s="65"/>
      <c r="AD16" s="65"/>
      <c r="AE16" s="65"/>
      <c r="AF16" s="65"/>
      <c r="AG16" s="66"/>
    </row>
    <row r="17" spans="1:33" ht="18.75" customHeight="1" x14ac:dyDescent="0.25">
      <c r="A17" s="239" t="s">
        <v>83</v>
      </c>
      <c r="B17" s="240"/>
      <c r="C17" s="240"/>
      <c r="D17" s="240"/>
      <c r="E17" s="240"/>
      <c r="F17" s="240"/>
      <c r="G17" s="240"/>
      <c r="H17" s="240"/>
      <c r="I17" s="240"/>
      <c r="J17" s="240"/>
      <c r="K17" s="240"/>
      <c r="L17" s="240"/>
      <c r="M17" s="240"/>
      <c r="N17" s="240"/>
      <c r="O17" s="240"/>
      <c r="P17" s="240"/>
      <c r="Q17" s="240"/>
      <c r="R17" s="240"/>
      <c r="S17" s="71"/>
      <c r="T17" s="72"/>
      <c r="U17" s="67"/>
      <c r="V17" s="68"/>
      <c r="W17" s="68"/>
      <c r="X17" s="68"/>
      <c r="Y17" s="68"/>
      <c r="Z17" s="73" t="s">
        <v>94</v>
      </c>
      <c r="AA17" s="73"/>
      <c r="AB17" s="73"/>
      <c r="AC17" s="73"/>
      <c r="AD17" s="73"/>
      <c r="AE17" s="73"/>
      <c r="AF17" s="68"/>
      <c r="AG17" s="69"/>
    </row>
    <row r="18" spans="1:33" ht="17.45" customHeight="1" x14ac:dyDescent="0.25">
      <c r="A18" s="256" t="s">
        <v>95</v>
      </c>
      <c r="B18" s="257"/>
      <c r="C18" s="257"/>
      <c r="D18" s="257"/>
      <c r="E18" s="257"/>
      <c r="F18" s="257"/>
      <c r="G18" s="257"/>
      <c r="H18" s="257"/>
      <c r="I18" s="257"/>
      <c r="J18" s="257"/>
      <c r="K18" s="257"/>
      <c r="L18" s="74"/>
      <c r="M18" s="74"/>
      <c r="N18" s="74"/>
      <c r="O18" s="74"/>
      <c r="P18" s="74"/>
      <c r="Q18" s="74"/>
      <c r="R18" s="74"/>
      <c r="S18" s="74"/>
      <c r="T18" s="75"/>
      <c r="U18" s="76"/>
      <c r="V18" s="77"/>
      <c r="W18" s="77"/>
      <c r="X18" s="77"/>
      <c r="Y18" s="77"/>
      <c r="Z18" s="78" t="s">
        <v>96</v>
      </c>
      <c r="AA18" s="78"/>
      <c r="AB18" s="78"/>
      <c r="AC18" s="78"/>
      <c r="AD18" s="78"/>
      <c r="AE18" s="78" t="s">
        <v>97</v>
      </c>
      <c r="AF18" s="78" t="s">
        <v>98</v>
      </c>
      <c r="AG18" s="79"/>
    </row>
    <row r="19" spans="1:33" ht="17.25" customHeight="1" x14ac:dyDescent="0.25">
      <c r="A19" s="258"/>
      <c r="B19" s="259"/>
      <c r="C19" s="259"/>
      <c r="D19" s="259"/>
      <c r="E19" s="259"/>
      <c r="F19" s="259"/>
      <c r="G19" s="259"/>
      <c r="H19" s="259"/>
      <c r="I19" s="259"/>
      <c r="J19" s="260"/>
      <c r="K19" s="260"/>
      <c r="L19" s="260"/>
      <c r="M19" s="260"/>
      <c r="N19" s="260"/>
      <c r="O19" s="260"/>
      <c r="P19" s="260"/>
      <c r="Q19" s="260"/>
      <c r="R19" s="260"/>
      <c r="S19" s="260"/>
      <c r="T19" s="261"/>
      <c r="U19" s="262" t="s">
        <v>99</v>
      </c>
      <c r="V19" s="263"/>
      <c r="W19" s="263"/>
      <c r="X19" s="263"/>
      <c r="Y19" s="263"/>
      <c r="Z19" s="263"/>
      <c r="AA19" s="263"/>
      <c r="AB19" s="263"/>
      <c r="AC19" s="263"/>
      <c r="AD19" s="263"/>
      <c r="AE19" s="263"/>
      <c r="AF19" s="263"/>
      <c r="AG19" s="264"/>
    </row>
    <row r="20" spans="1:33" ht="15" customHeight="1" x14ac:dyDescent="0.25">
      <c r="A20" s="59"/>
      <c r="B20" s="60"/>
      <c r="C20" s="60"/>
      <c r="D20" s="225" t="s">
        <v>100</v>
      </c>
      <c r="E20" s="225"/>
      <c r="F20" s="225"/>
      <c r="G20" s="225"/>
      <c r="H20" s="225"/>
      <c r="I20" s="225"/>
      <c r="J20" s="225"/>
      <c r="K20" s="225"/>
      <c r="L20" s="225"/>
      <c r="M20" s="225"/>
      <c r="N20" s="225"/>
      <c r="O20" s="225"/>
      <c r="P20" s="225"/>
      <c r="Q20" s="225"/>
      <c r="R20" s="225"/>
      <c r="S20" s="225"/>
      <c r="T20" s="225"/>
      <c r="U20" s="225"/>
      <c r="V20" s="225"/>
      <c r="W20" s="225"/>
      <c r="X20" s="225"/>
      <c r="Y20" s="225"/>
      <c r="Z20" s="225"/>
      <c r="AA20" s="225"/>
      <c r="AB20" s="225"/>
      <c r="AC20" s="225"/>
      <c r="AD20" s="225"/>
      <c r="AE20" s="225"/>
      <c r="AF20" s="225"/>
      <c r="AG20" s="265"/>
    </row>
    <row r="21" spans="1:33" ht="22.5" customHeight="1" x14ac:dyDescent="0.25">
      <c r="A21" s="245" t="s">
        <v>101</v>
      </c>
      <c r="B21" s="246"/>
      <c r="C21" s="246"/>
      <c r="D21" s="246"/>
      <c r="E21" s="246"/>
      <c r="F21" s="246"/>
      <c r="G21" s="246"/>
      <c r="H21" s="246"/>
      <c r="I21" s="246"/>
      <c r="J21" s="246"/>
      <c r="K21" s="247"/>
      <c r="L21" s="248" t="s">
        <v>102</v>
      </c>
      <c r="M21" s="249"/>
      <c r="N21" s="248" t="s">
        <v>34</v>
      </c>
      <c r="O21" s="250"/>
      <c r="P21" s="250"/>
      <c r="Q21" s="249"/>
      <c r="R21" s="251" t="s">
        <v>103</v>
      </c>
      <c r="S21" s="252"/>
      <c r="T21" s="252"/>
      <c r="U21" s="252"/>
      <c r="V21" s="252"/>
      <c r="W21" s="252"/>
      <c r="X21" s="253"/>
      <c r="Y21" s="81"/>
      <c r="Z21" s="254" t="s">
        <v>104</v>
      </c>
      <c r="AA21" s="254"/>
      <c r="AB21" s="254"/>
      <c r="AC21" s="254"/>
      <c r="AD21" s="254"/>
      <c r="AE21" s="254"/>
      <c r="AF21" s="254"/>
      <c r="AG21" s="255"/>
    </row>
    <row r="22" spans="1:33" ht="14.25" customHeight="1" x14ac:dyDescent="0.25">
      <c r="A22" s="266" t="str">
        <f>+AU3</f>
        <v>WN29101797</v>
      </c>
      <c r="B22" s="267"/>
      <c r="C22" s="267"/>
      <c r="D22" s="267"/>
      <c r="E22" s="267"/>
      <c r="F22" s="267"/>
      <c r="G22" s="267"/>
      <c r="H22" s="267"/>
      <c r="I22" s="267"/>
      <c r="J22" s="267"/>
      <c r="K22" s="268"/>
      <c r="L22" s="248">
        <f>+AT3/AT3</f>
        <v>1</v>
      </c>
      <c r="M22" s="249"/>
      <c r="N22" s="248">
        <f>+AP3/AT3</f>
        <v>200</v>
      </c>
      <c r="O22" s="250"/>
      <c r="P22" s="250"/>
      <c r="Q22" s="249"/>
      <c r="R22" s="82" t="str">
        <f>IF(AQ3="PALLET","X","")</f>
        <v>X</v>
      </c>
      <c r="S22" s="251" t="str">
        <f>IF(AQ3="OTHER","X","")</f>
        <v/>
      </c>
      <c r="T22" s="252"/>
      <c r="U22" s="252"/>
      <c r="V22" s="252"/>
      <c r="W22" s="252"/>
      <c r="X22" s="253"/>
      <c r="Y22" s="83"/>
      <c r="Z22" s="83"/>
      <c r="AA22" s="83"/>
      <c r="AB22" s="84"/>
      <c r="AC22" s="84"/>
      <c r="AD22" s="84"/>
      <c r="AE22" s="84"/>
      <c r="AF22" s="84"/>
      <c r="AG22" s="85"/>
    </row>
    <row r="23" spans="1:33" ht="14.25" customHeight="1" x14ac:dyDescent="0.25">
      <c r="A23" s="266"/>
      <c r="B23" s="267"/>
      <c r="C23" s="267"/>
      <c r="D23" s="267"/>
      <c r="E23" s="267"/>
      <c r="F23" s="267"/>
      <c r="G23" s="267"/>
      <c r="H23" s="267"/>
      <c r="I23" s="267"/>
      <c r="J23" s="267"/>
      <c r="K23" s="268"/>
      <c r="L23" s="248" t="str">
        <f>IF(AT3=1,"",IF(AT3&lt;&gt;1,IF(AT3=2,1,2)))</f>
        <v/>
      </c>
      <c r="M23" s="249"/>
      <c r="N23" s="248" t="str">
        <f>IF(AT3=1,"",AP3-N22)</f>
        <v/>
      </c>
      <c r="O23" s="250"/>
      <c r="P23" s="250"/>
      <c r="Q23" s="249"/>
      <c r="R23" s="82" t="str">
        <f>IF(AT3=1,"",R22)</f>
        <v/>
      </c>
      <c r="S23" s="251" t="str">
        <f>IF(AT3=1,"",S22)</f>
        <v/>
      </c>
      <c r="T23" s="252"/>
      <c r="U23" s="252"/>
      <c r="V23" s="252"/>
      <c r="W23" s="252"/>
      <c r="X23" s="253"/>
      <c r="Y23" s="83"/>
      <c r="Z23" s="83"/>
      <c r="AA23" s="83"/>
      <c r="AB23" s="84"/>
      <c r="AC23" s="84"/>
      <c r="AD23" s="84"/>
      <c r="AE23" s="84"/>
      <c r="AF23" s="84"/>
      <c r="AG23" s="85"/>
    </row>
    <row r="24" spans="1:33" ht="14.25" customHeight="1" x14ac:dyDescent="0.25">
      <c r="A24" s="266"/>
      <c r="B24" s="267"/>
      <c r="C24" s="267"/>
      <c r="D24" s="267"/>
      <c r="E24" s="267"/>
      <c r="F24" s="267"/>
      <c r="G24" s="267"/>
      <c r="H24" s="267"/>
      <c r="I24" s="267"/>
      <c r="J24" s="267"/>
      <c r="K24" s="268"/>
      <c r="L24" s="269" t="s">
        <v>105</v>
      </c>
      <c r="M24" s="270"/>
      <c r="N24" s="86"/>
      <c r="O24" s="87"/>
      <c r="P24" s="88"/>
      <c r="Q24" s="89"/>
      <c r="R24" s="82"/>
      <c r="S24" s="251"/>
      <c r="T24" s="252"/>
      <c r="U24" s="252"/>
      <c r="V24" s="252"/>
      <c r="W24" s="252"/>
      <c r="X24" s="253"/>
      <c r="Y24" s="83"/>
      <c r="Z24" s="83"/>
      <c r="AA24" s="83"/>
      <c r="AB24" s="84"/>
      <c r="AC24" s="84"/>
      <c r="AD24" s="84"/>
      <c r="AE24" s="84"/>
      <c r="AF24" s="84"/>
      <c r="AG24" s="85"/>
    </row>
    <row r="25" spans="1:33" ht="14.25" customHeight="1" x14ac:dyDescent="0.25">
      <c r="A25" s="266"/>
      <c r="B25" s="267"/>
      <c r="C25" s="267"/>
      <c r="D25" s="267"/>
      <c r="E25" s="267"/>
      <c r="F25" s="267"/>
      <c r="G25" s="267"/>
      <c r="H25" s="267"/>
      <c r="I25" s="267"/>
      <c r="J25" s="267"/>
      <c r="K25" s="268"/>
      <c r="L25" s="269" t="s">
        <v>105</v>
      </c>
      <c r="M25" s="270"/>
      <c r="N25" s="86"/>
      <c r="O25" s="87"/>
      <c r="P25" s="83"/>
      <c r="Q25" s="90"/>
      <c r="R25" s="91"/>
      <c r="S25" s="251"/>
      <c r="T25" s="252"/>
      <c r="U25" s="252"/>
      <c r="V25" s="252"/>
      <c r="W25" s="252"/>
      <c r="X25" s="253"/>
      <c r="Y25" s="83"/>
      <c r="Z25" s="83"/>
      <c r="AA25" s="83"/>
      <c r="AB25" s="84"/>
      <c r="AC25" s="84"/>
      <c r="AD25" s="84"/>
      <c r="AE25" s="84"/>
      <c r="AF25" s="84"/>
      <c r="AG25" s="85"/>
    </row>
    <row r="26" spans="1:33" ht="14.25" customHeight="1" x14ac:dyDescent="0.25">
      <c r="A26" s="266"/>
      <c r="B26" s="267"/>
      <c r="C26" s="267"/>
      <c r="D26" s="267"/>
      <c r="E26" s="267"/>
      <c r="F26" s="267"/>
      <c r="G26" s="267"/>
      <c r="H26" s="267"/>
      <c r="I26" s="267"/>
      <c r="J26" s="267"/>
      <c r="K26" s="268"/>
      <c r="L26" s="269" t="s">
        <v>105</v>
      </c>
      <c r="M26" s="270"/>
      <c r="N26" s="92"/>
      <c r="O26" s="83"/>
      <c r="P26" s="83"/>
      <c r="Q26" s="90"/>
      <c r="R26" s="91"/>
      <c r="S26" s="251"/>
      <c r="T26" s="252"/>
      <c r="U26" s="252"/>
      <c r="V26" s="252"/>
      <c r="W26" s="252"/>
      <c r="X26" s="253"/>
      <c r="Y26" s="83"/>
      <c r="Z26" s="83"/>
      <c r="AA26" s="83"/>
      <c r="AB26" s="84"/>
      <c r="AC26" s="84"/>
      <c r="AD26" s="84"/>
      <c r="AE26" s="84"/>
      <c r="AF26" s="84"/>
      <c r="AG26" s="85"/>
    </row>
    <row r="27" spans="1:33" ht="14.25" customHeight="1" x14ac:dyDescent="0.25">
      <c r="A27" s="93"/>
      <c r="B27" s="94" t="s">
        <v>106</v>
      </c>
      <c r="C27" s="95"/>
      <c r="D27" s="94"/>
      <c r="E27" s="95"/>
      <c r="F27" s="95"/>
      <c r="G27" s="95"/>
      <c r="H27" s="95"/>
      <c r="I27" s="83"/>
      <c r="J27" s="83"/>
      <c r="K27" s="90"/>
      <c r="L27" s="92"/>
      <c r="M27" s="90"/>
      <c r="N27" s="271">
        <f>SUM(N22:Q26)</f>
        <v>200</v>
      </c>
      <c r="O27" s="272"/>
      <c r="P27" s="272"/>
      <c r="Q27" s="273"/>
      <c r="R27" s="96"/>
      <c r="S27" s="97"/>
      <c r="T27" s="97"/>
      <c r="U27" s="97"/>
      <c r="V27" s="97"/>
      <c r="W27" s="97"/>
      <c r="X27" s="97"/>
      <c r="Y27" s="97"/>
      <c r="Z27" s="97"/>
      <c r="AA27" s="97"/>
      <c r="AB27" s="97"/>
      <c r="AC27" s="97"/>
      <c r="AD27" s="97"/>
      <c r="AE27" s="97"/>
      <c r="AF27" s="97"/>
      <c r="AG27" s="98"/>
    </row>
    <row r="28" spans="1:33" ht="15" customHeight="1" x14ac:dyDescent="0.25">
      <c r="A28" s="59"/>
      <c r="B28" s="60"/>
      <c r="C28" s="60"/>
      <c r="D28" s="225" t="s">
        <v>107</v>
      </c>
      <c r="E28" s="225"/>
      <c r="F28" s="225"/>
      <c r="G28" s="225"/>
      <c r="H28" s="225"/>
      <c r="I28" s="225"/>
      <c r="J28" s="225"/>
      <c r="K28" s="225"/>
      <c r="L28" s="225"/>
      <c r="M28" s="225"/>
      <c r="N28" s="225"/>
      <c r="O28" s="225"/>
      <c r="P28" s="225"/>
      <c r="Q28" s="225"/>
      <c r="R28" s="225"/>
      <c r="S28" s="225"/>
      <c r="T28" s="225"/>
      <c r="U28" s="225"/>
      <c r="V28" s="225"/>
      <c r="W28" s="225"/>
      <c r="X28" s="225"/>
      <c r="Y28" s="225"/>
      <c r="Z28" s="225"/>
      <c r="AA28" s="225"/>
      <c r="AB28" s="225"/>
      <c r="AC28" s="225"/>
      <c r="AD28" s="225"/>
      <c r="AE28" s="225"/>
      <c r="AF28" s="225"/>
      <c r="AG28" s="265"/>
    </row>
    <row r="29" spans="1:33" ht="24.75" customHeight="1" x14ac:dyDescent="0.25">
      <c r="A29" s="295" t="s">
        <v>108</v>
      </c>
      <c r="B29" s="296"/>
      <c r="C29" s="296"/>
      <c r="D29" s="296"/>
      <c r="E29" s="246"/>
      <c r="F29" s="246"/>
      <c r="G29" s="246"/>
      <c r="H29" s="247"/>
      <c r="I29" s="297" t="s">
        <v>109</v>
      </c>
      <c r="J29" s="246"/>
      <c r="K29" s="247"/>
      <c r="L29" s="298" t="s">
        <v>34</v>
      </c>
      <c r="M29" s="299"/>
      <c r="N29" s="298" t="s">
        <v>110</v>
      </c>
      <c r="O29" s="302"/>
      <c r="P29" s="302"/>
      <c r="Q29" s="299"/>
      <c r="R29" s="304" t="s">
        <v>111</v>
      </c>
      <c r="S29" s="305"/>
      <c r="T29" s="284" t="s">
        <v>112</v>
      </c>
      <c r="U29" s="285"/>
      <c r="V29" s="285"/>
      <c r="W29" s="285"/>
      <c r="X29" s="285"/>
      <c r="Y29" s="285"/>
      <c r="Z29" s="285"/>
      <c r="AA29" s="285"/>
      <c r="AB29" s="285"/>
      <c r="AC29" s="285"/>
      <c r="AD29" s="285"/>
      <c r="AE29" s="285"/>
      <c r="AF29" s="288" t="s">
        <v>113</v>
      </c>
      <c r="AG29" s="255"/>
    </row>
    <row r="30" spans="1:33" ht="24.75" customHeight="1" x14ac:dyDescent="0.25">
      <c r="A30" s="289" t="s">
        <v>114</v>
      </c>
      <c r="B30" s="290"/>
      <c r="C30" s="290"/>
      <c r="D30" s="291"/>
      <c r="E30" s="292" t="s">
        <v>20</v>
      </c>
      <c r="F30" s="290"/>
      <c r="G30" s="290"/>
      <c r="H30" s="291"/>
      <c r="I30" s="293" t="s">
        <v>114</v>
      </c>
      <c r="J30" s="294"/>
      <c r="K30" s="99" t="s">
        <v>20</v>
      </c>
      <c r="L30" s="300"/>
      <c r="M30" s="301"/>
      <c r="N30" s="300"/>
      <c r="O30" s="303"/>
      <c r="P30" s="303"/>
      <c r="Q30" s="301"/>
      <c r="R30" s="306"/>
      <c r="S30" s="307"/>
      <c r="T30" s="286"/>
      <c r="U30" s="287"/>
      <c r="V30" s="287"/>
      <c r="W30" s="287"/>
      <c r="X30" s="287"/>
      <c r="Y30" s="287"/>
      <c r="Z30" s="287"/>
      <c r="AA30" s="287"/>
      <c r="AB30" s="287"/>
      <c r="AC30" s="287"/>
      <c r="AD30" s="287"/>
      <c r="AE30" s="287"/>
      <c r="AF30" s="100" t="s">
        <v>115</v>
      </c>
      <c r="AG30" s="85" t="s">
        <v>116</v>
      </c>
    </row>
    <row r="31" spans="1:33" ht="14.25" customHeight="1" x14ac:dyDescent="0.25">
      <c r="A31" s="274">
        <f>+AT3</f>
        <v>1</v>
      </c>
      <c r="B31" s="275"/>
      <c r="C31" s="275"/>
      <c r="D31" s="276"/>
      <c r="E31" s="277" t="s">
        <v>117</v>
      </c>
      <c r="F31" s="278"/>
      <c r="G31" s="278"/>
      <c r="H31" s="279"/>
      <c r="I31" s="280">
        <f>AT3</f>
        <v>1</v>
      </c>
      <c r="J31" s="281"/>
      <c r="K31" s="101" t="str">
        <f>IF(AQ3="OTHER","PKG","PALLET")</f>
        <v>PALLET</v>
      </c>
      <c r="L31" s="280">
        <f>+N27</f>
        <v>200</v>
      </c>
      <c r="M31" s="281"/>
      <c r="N31" s="86"/>
      <c r="O31" s="87"/>
      <c r="P31" s="88"/>
      <c r="Q31" s="88"/>
      <c r="R31" s="102"/>
      <c r="S31" s="89"/>
      <c r="T31" s="282" t="str">
        <f>IF(AV3="Frame","METAL FRAME",IF(AV3="Slab","METAL DOOR",IF(AV3="KIT","KIT DOOR AND HARDWARE")))</f>
        <v>KIT DOOR AND HARDWARE</v>
      </c>
      <c r="U31" s="283"/>
      <c r="V31" s="283"/>
      <c r="W31" s="283"/>
      <c r="X31" s="283"/>
      <c r="Y31" s="283"/>
      <c r="Z31" s="283"/>
      <c r="AA31" s="283"/>
      <c r="AB31" s="283"/>
      <c r="AC31" s="283"/>
      <c r="AD31" s="283"/>
      <c r="AE31" s="283"/>
      <c r="AF31" s="103"/>
      <c r="AG31" s="104"/>
    </row>
    <row r="32" spans="1:33" ht="14.25" customHeight="1" x14ac:dyDescent="0.25">
      <c r="A32" s="93"/>
      <c r="B32" s="95"/>
      <c r="C32" s="95"/>
      <c r="D32" s="105"/>
      <c r="E32" s="95"/>
      <c r="F32" s="95"/>
      <c r="G32" s="95"/>
      <c r="H32" s="105"/>
      <c r="I32" s="86"/>
      <c r="J32" s="106"/>
      <c r="K32" s="106"/>
      <c r="L32" s="86"/>
      <c r="M32" s="106"/>
      <c r="N32" s="86"/>
      <c r="O32" s="87"/>
      <c r="P32" s="88"/>
      <c r="Q32" s="88"/>
      <c r="R32" s="107"/>
      <c r="S32" s="108"/>
      <c r="T32" s="308"/>
      <c r="U32" s="309"/>
      <c r="V32" s="309"/>
      <c r="W32" s="309"/>
      <c r="X32" s="309"/>
      <c r="Y32" s="309"/>
      <c r="Z32" s="309"/>
      <c r="AA32" s="309"/>
      <c r="AB32" s="309"/>
      <c r="AC32" s="309"/>
      <c r="AD32" s="309"/>
      <c r="AE32" s="309"/>
      <c r="AF32" s="103"/>
      <c r="AG32" s="104"/>
    </row>
    <row r="33" spans="1:33" ht="14.25" customHeight="1" x14ac:dyDescent="0.25">
      <c r="A33" s="111"/>
      <c r="B33" s="112"/>
      <c r="C33" s="112"/>
      <c r="D33" s="113"/>
      <c r="E33" s="95"/>
      <c r="F33" s="95"/>
      <c r="G33" s="95"/>
      <c r="H33" s="105"/>
      <c r="I33" s="86"/>
      <c r="J33" s="106"/>
      <c r="K33" s="106"/>
      <c r="L33" s="86"/>
      <c r="M33" s="106"/>
      <c r="N33" s="86"/>
      <c r="O33" s="87"/>
      <c r="P33" s="83"/>
      <c r="Q33" s="83"/>
      <c r="R33" s="92"/>
      <c r="S33" s="90"/>
      <c r="T33" s="308"/>
      <c r="U33" s="309"/>
      <c r="V33" s="309"/>
      <c r="W33" s="309"/>
      <c r="X33" s="309"/>
      <c r="Y33" s="309"/>
      <c r="Z33" s="309"/>
      <c r="AA33" s="309"/>
      <c r="AB33" s="309"/>
      <c r="AC33" s="309"/>
      <c r="AD33" s="309"/>
      <c r="AE33" s="309"/>
      <c r="AF33" s="103"/>
      <c r="AG33" s="104"/>
    </row>
    <row r="34" spans="1:33" ht="14.25" customHeight="1" x14ac:dyDescent="0.25">
      <c r="A34" s="111"/>
      <c r="B34" s="112"/>
      <c r="C34" s="112"/>
      <c r="D34" s="113"/>
      <c r="E34" s="95"/>
      <c r="F34" s="95"/>
      <c r="G34" s="95"/>
      <c r="H34" s="105"/>
      <c r="I34" s="86"/>
      <c r="J34" s="106"/>
      <c r="K34" s="106"/>
      <c r="L34" s="86"/>
      <c r="M34" s="106"/>
      <c r="N34" s="86"/>
      <c r="O34" s="87"/>
      <c r="P34" s="83"/>
      <c r="Q34" s="83"/>
      <c r="R34" s="76"/>
      <c r="S34" s="114"/>
      <c r="T34" s="109"/>
      <c r="U34" s="110"/>
      <c r="V34" s="110"/>
      <c r="W34" s="110"/>
      <c r="X34" s="110"/>
      <c r="Y34" s="110"/>
      <c r="Z34" s="110"/>
      <c r="AA34" s="110"/>
      <c r="AB34" s="110"/>
      <c r="AC34" s="110"/>
      <c r="AD34" s="110"/>
      <c r="AE34" s="110"/>
      <c r="AF34" s="103"/>
      <c r="AG34" s="104"/>
    </row>
    <row r="35" spans="1:33" ht="14.25" customHeight="1" x14ac:dyDescent="0.25">
      <c r="A35" s="93"/>
      <c r="B35" s="95"/>
      <c r="C35" s="95"/>
      <c r="D35" s="105"/>
      <c r="E35" s="95"/>
      <c r="F35" s="95"/>
      <c r="G35" s="95"/>
      <c r="H35" s="105"/>
      <c r="I35" s="92"/>
      <c r="J35" s="90"/>
      <c r="K35" s="90"/>
      <c r="L35" s="92"/>
      <c r="M35" s="90"/>
      <c r="N35" s="92"/>
      <c r="O35" s="83"/>
      <c r="P35" s="83"/>
      <c r="Q35" s="83"/>
      <c r="R35" s="76"/>
      <c r="S35" s="114"/>
      <c r="T35" s="308"/>
      <c r="U35" s="309"/>
      <c r="V35" s="309"/>
      <c r="W35" s="309"/>
      <c r="X35" s="309"/>
      <c r="Y35" s="309"/>
      <c r="Z35" s="309"/>
      <c r="AA35" s="309"/>
      <c r="AB35" s="309"/>
      <c r="AC35" s="309"/>
      <c r="AD35" s="309"/>
      <c r="AE35" s="309"/>
      <c r="AF35" s="103"/>
      <c r="AG35" s="104"/>
    </row>
    <row r="36" spans="1:33" ht="14.25" customHeight="1" x14ac:dyDescent="0.25">
      <c r="A36" s="115"/>
      <c r="B36" s="116" t="s">
        <v>106</v>
      </c>
      <c r="C36" s="80"/>
      <c r="D36" s="116"/>
      <c r="E36" s="95"/>
      <c r="F36" s="95"/>
      <c r="G36" s="95"/>
      <c r="H36" s="95"/>
      <c r="I36" s="83"/>
      <c r="J36" s="83"/>
      <c r="K36" s="90"/>
      <c r="L36" s="92"/>
      <c r="M36" s="90"/>
      <c r="N36" s="92"/>
      <c r="O36" s="83"/>
      <c r="P36" s="83"/>
      <c r="Q36" s="90"/>
      <c r="R36" s="117"/>
      <c r="S36" s="118"/>
      <c r="T36" s="310" t="s">
        <v>118</v>
      </c>
      <c r="U36" s="311"/>
      <c r="V36" s="311"/>
      <c r="W36" s="311"/>
      <c r="X36" s="311"/>
      <c r="Y36" s="311"/>
      <c r="Z36" s="311"/>
      <c r="AA36" s="311"/>
      <c r="AB36" s="311"/>
      <c r="AC36" s="311"/>
      <c r="AD36" s="311"/>
      <c r="AE36" s="312"/>
      <c r="AF36" s="97"/>
      <c r="AG36" s="98"/>
    </row>
    <row r="37" spans="1:33" ht="18" customHeight="1" x14ac:dyDescent="0.25">
      <c r="A37" s="313" t="s">
        <v>119</v>
      </c>
      <c r="B37" s="314"/>
      <c r="C37" s="314"/>
      <c r="D37" s="314"/>
      <c r="E37" s="314"/>
      <c r="F37" s="314"/>
      <c r="G37" s="314"/>
      <c r="H37" s="314"/>
      <c r="I37" s="314"/>
      <c r="J37" s="314"/>
      <c r="K37" s="314"/>
      <c r="L37" s="314"/>
      <c r="M37" s="314"/>
      <c r="N37" s="314"/>
      <c r="O37" s="314"/>
      <c r="P37" s="314"/>
      <c r="Q37" s="314"/>
      <c r="R37" s="314"/>
      <c r="S37" s="314"/>
      <c r="T37" s="314"/>
      <c r="U37" s="314"/>
      <c r="V37" s="314"/>
      <c r="W37" s="314"/>
      <c r="X37" s="314"/>
      <c r="Y37" s="315"/>
      <c r="Z37" s="322" t="s">
        <v>120</v>
      </c>
      <c r="AA37" s="323"/>
      <c r="AB37" s="323"/>
      <c r="AC37" s="323"/>
      <c r="AD37" s="323"/>
      <c r="AE37" s="323"/>
      <c r="AF37" s="323"/>
      <c r="AG37" s="324"/>
    </row>
    <row r="38" spans="1:33" ht="18" customHeight="1" x14ac:dyDescent="0.25">
      <c r="A38" s="316"/>
      <c r="B38" s="317"/>
      <c r="C38" s="317"/>
      <c r="D38" s="317"/>
      <c r="E38" s="317"/>
      <c r="F38" s="317"/>
      <c r="G38" s="317"/>
      <c r="H38" s="317"/>
      <c r="I38" s="317"/>
      <c r="J38" s="317"/>
      <c r="K38" s="317"/>
      <c r="L38" s="317"/>
      <c r="M38" s="317"/>
      <c r="N38" s="317"/>
      <c r="O38" s="317"/>
      <c r="P38" s="317"/>
      <c r="Q38" s="317"/>
      <c r="R38" s="317"/>
      <c r="S38" s="317"/>
      <c r="T38" s="317"/>
      <c r="U38" s="317"/>
      <c r="V38" s="317"/>
      <c r="W38" s="317"/>
      <c r="X38" s="317"/>
      <c r="Y38" s="318"/>
      <c r="Z38" s="325" t="s">
        <v>121</v>
      </c>
      <c r="AA38" s="326"/>
      <c r="AB38" s="326"/>
      <c r="AC38" s="326"/>
      <c r="AD38" s="326"/>
      <c r="AE38" s="326"/>
      <c r="AF38" s="326"/>
      <c r="AG38" s="327"/>
    </row>
    <row r="39" spans="1:33" ht="18" customHeight="1" x14ac:dyDescent="0.25">
      <c r="A39" s="319"/>
      <c r="B39" s="320"/>
      <c r="C39" s="320"/>
      <c r="D39" s="320"/>
      <c r="E39" s="320"/>
      <c r="F39" s="320"/>
      <c r="G39" s="320"/>
      <c r="H39" s="320"/>
      <c r="I39" s="320"/>
      <c r="J39" s="320"/>
      <c r="K39" s="320"/>
      <c r="L39" s="320"/>
      <c r="M39" s="320"/>
      <c r="N39" s="320"/>
      <c r="O39" s="320"/>
      <c r="P39" s="320"/>
      <c r="Q39" s="320"/>
      <c r="R39" s="320"/>
      <c r="S39" s="320"/>
      <c r="T39" s="320"/>
      <c r="U39" s="320"/>
      <c r="V39" s="320"/>
      <c r="W39" s="320"/>
      <c r="X39" s="320"/>
      <c r="Y39" s="321"/>
      <c r="Z39" s="328" t="s">
        <v>122</v>
      </c>
      <c r="AA39" s="329"/>
      <c r="AB39" s="329"/>
      <c r="AC39" s="329"/>
      <c r="AD39" s="329"/>
      <c r="AE39" s="329"/>
      <c r="AF39" s="329"/>
      <c r="AG39" s="330"/>
    </row>
    <row r="40" spans="1:33" ht="18.75" customHeight="1" x14ac:dyDescent="0.25">
      <c r="A40" s="331" t="s">
        <v>123</v>
      </c>
      <c r="B40" s="332"/>
      <c r="C40" s="332"/>
      <c r="D40" s="332"/>
      <c r="E40" s="332"/>
      <c r="F40" s="332"/>
      <c r="G40" s="332"/>
      <c r="H40" s="332"/>
      <c r="I40" s="332"/>
      <c r="J40" s="332"/>
      <c r="K40" s="332"/>
      <c r="L40" s="332"/>
      <c r="M40" s="332"/>
      <c r="N40" s="332"/>
      <c r="O40" s="332"/>
      <c r="P40" s="332"/>
      <c r="Q40" s="332"/>
      <c r="R40" s="332"/>
      <c r="S40" s="332"/>
      <c r="T40" s="332"/>
      <c r="U40" s="332"/>
      <c r="V40" s="332"/>
      <c r="W40" s="332"/>
      <c r="X40" s="332"/>
      <c r="Y40" s="332"/>
      <c r="Z40" s="332"/>
      <c r="AA40" s="332"/>
      <c r="AB40" s="332"/>
      <c r="AC40" s="332"/>
      <c r="AD40" s="332"/>
      <c r="AE40" s="332"/>
      <c r="AF40" s="332"/>
      <c r="AG40" s="333"/>
    </row>
    <row r="41" spans="1:33" ht="52.15" customHeight="1" x14ac:dyDescent="0.25">
      <c r="A41" s="334" t="s">
        <v>124</v>
      </c>
      <c r="B41" s="335"/>
      <c r="C41" s="335"/>
      <c r="D41" s="335"/>
      <c r="E41" s="335"/>
      <c r="F41" s="335"/>
      <c r="G41" s="335"/>
      <c r="H41" s="335"/>
      <c r="I41" s="335"/>
      <c r="J41" s="335"/>
      <c r="K41" s="335"/>
      <c r="L41" s="335"/>
      <c r="M41" s="335"/>
      <c r="N41" s="335"/>
      <c r="O41" s="335"/>
      <c r="P41" s="335"/>
      <c r="Q41" s="335"/>
      <c r="R41" s="335"/>
      <c r="S41" s="335"/>
      <c r="T41" s="335"/>
      <c r="U41" s="335"/>
      <c r="V41" s="335" t="s">
        <v>125</v>
      </c>
      <c r="W41" s="335"/>
      <c r="X41" s="335"/>
      <c r="Y41" s="335"/>
      <c r="Z41" s="335"/>
      <c r="AA41" s="335"/>
      <c r="AB41" s="335"/>
      <c r="AC41" s="335"/>
      <c r="AD41" s="335"/>
      <c r="AE41" s="335"/>
      <c r="AF41" s="335"/>
      <c r="AG41" s="339"/>
    </row>
    <row r="42" spans="1:33" ht="21" customHeight="1" x14ac:dyDescent="0.25">
      <c r="A42" s="336"/>
      <c r="B42" s="337"/>
      <c r="C42" s="337"/>
      <c r="D42" s="337"/>
      <c r="E42" s="337"/>
      <c r="F42" s="337"/>
      <c r="G42" s="337"/>
      <c r="H42" s="337"/>
      <c r="I42" s="338"/>
      <c r="J42" s="338"/>
      <c r="K42" s="338"/>
      <c r="L42" s="338"/>
      <c r="M42" s="338"/>
      <c r="N42" s="338"/>
      <c r="O42" s="338"/>
      <c r="P42" s="338"/>
      <c r="Q42" s="338"/>
      <c r="R42" s="338"/>
      <c r="S42" s="338"/>
      <c r="T42" s="338"/>
      <c r="U42" s="338"/>
      <c r="V42" s="335"/>
      <c r="W42" s="335"/>
      <c r="X42" s="335"/>
      <c r="Y42" s="335"/>
      <c r="Z42" s="335"/>
      <c r="AA42" s="335"/>
      <c r="AB42" s="335"/>
      <c r="AC42" s="335"/>
      <c r="AD42" s="335"/>
      <c r="AE42" s="335"/>
      <c r="AF42" s="335"/>
      <c r="AG42" s="339"/>
    </row>
    <row r="43" spans="1:33" ht="39.4" customHeight="1" x14ac:dyDescent="0.25">
      <c r="A43" s="340" t="s">
        <v>126</v>
      </c>
      <c r="B43" s="341"/>
      <c r="C43" s="341"/>
      <c r="D43" s="341"/>
      <c r="E43" s="341"/>
      <c r="F43" s="341"/>
      <c r="G43" s="341"/>
      <c r="H43" s="341"/>
      <c r="I43" s="341"/>
      <c r="J43" s="341"/>
      <c r="K43" s="341"/>
      <c r="L43" s="341"/>
      <c r="M43" s="341"/>
      <c r="N43" s="344" t="s">
        <v>127</v>
      </c>
      <c r="O43" s="344"/>
      <c r="P43" s="344"/>
      <c r="Q43" s="344"/>
      <c r="R43" s="344"/>
      <c r="S43" s="346" t="s">
        <v>128</v>
      </c>
      <c r="T43" s="346"/>
      <c r="U43" s="346"/>
      <c r="V43" s="346"/>
      <c r="W43" s="346"/>
      <c r="X43" s="346"/>
      <c r="Y43" s="346"/>
      <c r="Z43" s="346"/>
      <c r="AA43" s="348" t="s">
        <v>143</v>
      </c>
      <c r="AB43" s="348"/>
      <c r="AC43" s="348"/>
      <c r="AD43" s="348"/>
      <c r="AE43" s="348"/>
      <c r="AF43" s="348"/>
      <c r="AG43" s="349"/>
    </row>
    <row r="44" spans="1:33" ht="36" customHeight="1" thickBot="1" x14ac:dyDescent="0.3">
      <c r="A44" s="342"/>
      <c r="B44" s="343"/>
      <c r="C44" s="343"/>
      <c r="D44" s="343"/>
      <c r="E44" s="343"/>
      <c r="F44" s="343"/>
      <c r="G44" s="343"/>
      <c r="H44" s="343"/>
      <c r="I44" s="343"/>
      <c r="J44" s="343"/>
      <c r="K44" s="343"/>
      <c r="L44" s="343"/>
      <c r="M44" s="343"/>
      <c r="N44" s="345"/>
      <c r="O44" s="345"/>
      <c r="P44" s="345"/>
      <c r="Q44" s="345"/>
      <c r="R44" s="345"/>
      <c r="S44" s="347"/>
      <c r="T44" s="347"/>
      <c r="U44" s="347"/>
      <c r="V44" s="347"/>
      <c r="W44" s="347"/>
      <c r="X44" s="347"/>
      <c r="Y44" s="347"/>
      <c r="Z44" s="347"/>
      <c r="AA44" s="343"/>
      <c r="AB44" s="343"/>
      <c r="AC44" s="343"/>
      <c r="AD44" s="343"/>
      <c r="AE44" s="343"/>
      <c r="AF44" s="343"/>
      <c r="AG44" s="350"/>
    </row>
  </sheetData>
  <mergeCells count="86">
    <mergeCell ref="A40:AG40"/>
    <mergeCell ref="A41:U42"/>
    <mergeCell ref="V41:AG42"/>
    <mergeCell ref="A43:M44"/>
    <mergeCell ref="N43:R44"/>
    <mergeCell ref="S43:Z44"/>
    <mergeCell ref="AA43:AG44"/>
    <mergeCell ref="T32:AE32"/>
    <mergeCell ref="T33:AE33"/>
    <mergeCell ref="T35:AE35"/>
    <mergeCell ref="T36:AE36"/>
    <mergeCell ref="A37:Y39"/>
    <mergeCell ref="Z37:AG37"/>
    <mergeCell ref="Z38:AG38"/>
    <mergeCell ref="Z39:AG39"/>
    <mergeCell ref="T29:AE30"/>
    <mergeCell ref="AF29:AG29"/>
    <mergeCell ref="A30:D30"/>
    <mergeCell ref="E30:H30"/>
    <mergeCell ref="I30:J30"/>
    <mergeCell ref="A29:H29"/>
    <mergeCell ref="I29:K29"/>
    <mergeCell ref="L29:M30"/>
    <mergeCell ref="N29:Q30"/>
    <mergeCell ref="R29:S30"/>
    <mergeCell ref="A31:D31"/>
    <mergeCell ref="E31:H31"/>
    <mergeCell ref="I31:J31"/>
    <mergeCell ref="L31:M31"/>
    <mergeCell ref="T31:AE31"/>
    <mergeCell ref="A26:K26"/>
    <mergeCell ref="L26:M26"/>
    <mergeCell ref="S26:X26"/>
    <mergeCell ref="N27:Q27"/>
    <mergeCell ref="D28:AG28"/>
    <mergeCell ref="A24:K24"/>
    <mergeCell ref="L24:M24"/>
    <mergeCell ref="S24:X24"/>
    <mergeCell ref="A25:K25"/>
    <mergeCell ref="L25:M25"/>
    <mergeCell ref="S25:X25"/>
    <mergeCell ref="A22:K22"/>
    <mergeCell ref="L22:M22"/>
    <mergeCell ref="N22:Q22"/>
    <mergeCell ref="S22:X22"/>
    <mergeCell ref="A23:K23"/>
    <mergeCell ref="L23:M23"/>
    <mergeCell ref="N23:Q23"/>
    <mergeCell ref="S23:X23"/>
    <mergeCell ref="A18:K18"/>
    <mergeCell ref="A19:I19"/>
    <mergeCell ref="J19:T19"/>
    <mergeCell ref="U19:AG19"/>
    <mergeCell ref="D20:AG20"/>
    <mergeCell ref="A21:K21"/>
    <mergeCell ref="L21:M21"/>
    <mergeCell ref="N21:Q21"/>
    <mergeCell ref="R21:X21"/>
    <mergeCell ref="Z21:AG21"/>
    <mergeCell ref="A17:R17"/>
    <mergeCell ref="A9:T9"/>
    <mergeCell ref="V9:Z9"/>
    <mergeCell ref="A10:R10"/>
    <mergeCell ref="V10:AD10"/>
    <mergeCell ref="A11:R11"/>
    <mergeCell ref="V11:Z11"/>
    <mergeCell ref="A12:R12"/>
    <mergeCell ref="D13:R13"/>
    <mergeCell ref="A14:T14"/>
    <mergeCell ref="A15:R15"/>
    <mergeCell ref="A16:R16"/>
    <mergeCell ref="K8:M8"/>
    <mergeCell ref="V8:Z8"/>
    <mergeCell ref="AE8:AG8"/>
    <mergeCell ref="A1:AG1"/>
    <mergeCell ref="A2:E2"/>
    <mergeCell ref="F2:I2"/>
    <mergeCell ref="L2:Z2"/>
    <mergeCell ref="K3:M3"/>
    <mergeCell ref="U3:AD3"/>
    <mergeCell ref="AE3:AG3"/>
    <mergeCell ref="A4:T4"/>
    <mergeCell ref="A5:R5"/>
    <mergeCell ref="A6:R6"/>
    <mergeCell ref="U6:AG7"/>
    <mergeCell ref="A7:R7"/>
  </mergeCells>
  <conditionalFormatting sqref="AK3">
    <cfRule type="duplicateValues" dxfId="668" priority="25"/>
    <cfRule type="duplicateValues" dxfId="667" priority="26"/>
    <cfRule type="duplicateValues" dxfId="666" priority="27"/>
  </conditionalFormatting>
  <conditionalFormatting sqref="AL3">
    <cfRule type="duplicateValues" dxfId="665" priority="22"/>
    <cfRule type="duplicateValues" dxfId="664" priority="23"/>
    <cfRule type="duplicateValues" dxfId="663" priority="24"/>
  </conditionalFormatting>
  <conditionalFormatting sqref="AM3">
    <cfRule type="duplicateValues" dxfId="662" priority="19"/>
    <cfRule type="duplicateValues" dxfId="661" priority="20"/>
    <cfRule type="duplicateValues" dxfId="660" priority="21"/>
  </conditionalFormatting>
  <conditionalFormatting sqref="AN3">
    <cfRule type="duplicateValues" dxfId="659" priority="16"/>
    <cfRule type="duplicateValues" dxfId="658" priority="17"/>
    <cfRule type="duplicateValues" dxfId="657" priority="18"/>
  </conditionalFormatting>
  <conditionalFormatting sqref="AO3">
    <cfRule type="duplicateValues" dxfId="656" priority="13"/>
    <cfRule type="duplicateValues" dxfId="655" priority="14"/>
    <cfRule type="duplicateValues" dxfId="654" priority="15"/>
  </conditionalFormatting>
  <conditionalFormatting sqref="AP3">
    <cfRule type="duplicateValues" dxfId="653" priority="10"/>
    <cfRule type="duplicateValues" dxfId="652" priority="11"/>
    <cfRule type="duplicateValues" dxfId="651" priority="12"/>
  </conditionalFormatting>
  <conditionalFormatting sqref="AQ3:AR3">
    <cfRule type="duplicateValues" dxfId="650" priority="7"/>
    <cfRule type="duplicateValues" dxfId="649" priority="8"/>
    <cfRule type="duplicateValues" dxfId="648" priority="9"/>
  </conditionalFormatting>
  <conditionalFormatting sqref="AS3:AV3">
    <cfRule type="duplicateValues" dxfId="647" priority="4"/>
    <cfRule type="duplicateValues" dxfId="646" priority="5"/>
    <cfRule type="duplicateValues" dxfId="645" priority="6"/>
  </conditionalFormatting>
  <conditionalFormatting sqref="AW3">
    <cfRule type="duplicateValues" dxfId="644" priority="1"/>
    <cfRule type="duplicateValues" dxfId="643" priority="2"/>
    <cfRule type="duplicateValues" dxfId="642" priority="3"/>
  </conditionalFormatting>
  <pageMargins left="0.43307086614173201" right="0" top="0.74803149606299202" bottom="0.23622047244094499" header="0.31496062992126" footer="0.31496062992126"/>
  <pageSetup scale="77"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B1157-AEF2-4029-AD69-470511612480}">
  <sheetPr codeName="Sheet7">
    <tabColor rgb="FF92D050"/>
    <pageSetUpPr fitToPage="1"/>
  </sheetPr>
  <dimension ref="A1:BW60"/>
  <sheetViews>
    <sheetView tabSelected="1" zoomScale="60" zoomScaleNormal="60" zoomScaleSheetLayoutView="50" workbookViewId="0">
      <pane xSplit="16" ySplit="4" topLeftCell="BF5" activePane="bottomRight" state="frozen"/>
      <selection pane="topRight" activeCell="Q1" sqref="Q1"/>
      <selection pane="bottomLeft" activeCell="A5" sqref="A5"/>
      <selection pane="bottomRight" activeCell="BL9" sqref="BL9"/>
    </sheetView>
  </sheetViews>
  <sheetFormatPr defaultColWidth="9.140625" defaultRowHeight="15" outlineLevelCol="1" x14ac:dyDescent="0.25"/>
  <cols>
    <col min="1" max="1" width="6.42578125" style="1" customWidth="1" outlineLevel="1"/>
    <col min="2" max="2" width="18.42578125" style="1" customWidth="1" outlineLevel="1"/>
    <col min="3" max="3" width="13.85546875" style="1" customWidth="1"/>
    <col min="4" max="4" width="19" style="1" customWidth="1" outlineLevel="1"/>
    <col min="5" max="5" width="13" style="1" customWidth="1" outlineLevel="1"/>
    <col min="6" max="6" width="15.140625" style="1" customWidth="1" outlineLevel="1"/>
    <col min="7" max="7" width="11.42578125" style="1" customWidth="1" outlineLevel="1"/>
    <col min="8" max="8" width="24" style="1" customWidth="1" outlineLevel="1"/>
    <col min="9" max="9" width="10.28515625" style="2" customWidth="1" outlineLevel="1"/>
    <col min="10" max="10" width="11.5703125" style="1" customWidth="1" outlineLevel="1"/>
    <col min="11" max="12" width="10.28515625" style="1" customWidth="1" outlineLevel="1"/>
    <col min="13" max="13" width="14.85546875" style="1" customWidth="1"/>
    <col min="14" max="14" width="27.5703125" style="1" customWidth="1"/>
    <col min="15" max="15" width="13.140625" style="1" customWidth="1"/>
    <col min="16" max="16" width="9.28515625" style="1" bestFit="1" customWidth="1"/>
    <col min="17" max="17" width="9.85546875" style="5" customWidth="1"/>
    <col min="18" max="18" width="7.28515625" style="1" customWidth="1"/>
    <col min="19" max="21" width="9.28515625" style="1" bestFit="1" customWidth="1"/>
    <col min="22" max="22" width="9.7109375" style="1" customWidth="1"/>
    <col min="23" max="24" width="9.42578125" style="1" customWidth="1"/>
    <col min="25" max="25" width="9.42578125" style="1" customWidth="1" outlineLevel="1"/>
    <col min="26" max="26" width="9.42578125" style="1" customWidth="1"/>
    <col min="27" max="27" width="6.140625" style="1" customWidth="1"/>
    <col min="28" max="28" width="7.5703125" style="1" customWidth="1"/>
    <col min="29" max="29" width="5.42578125" style="1" customWidth="1"/>
    <col min="30" max="30" width="7.140625" style="1" customWidth="1"/>
    <col min="31" max="31" width="6.7109375" style="1" customWidth="1"/>
    <col min="32" max="32" width="6.5703125" style="1" customWidth="1"/>
    <col min="33" max="33" width="7.85546875" style="1" customWidth="1"/>
    <col min="34" max="34" width="9.28515625" style="1" bestFit="1" customWidth="1"/>
    <col min="35" max="35" width="18.85546875" style="1" customWidth="1"/>
    <col min="36" max="37" width="9.28515625" style="1" bestFit="1" customWidth="1"/>
    <col min="38" max="38" width="9.140625" style="1"/>
    <col min="39" max="39" width="17.7109375" style="1" bestFit="1" customWidth="1"/>
    <col min="40" max="40" width="12" style="1" bestFit="1" customWidth="1"/>
    <col min="41" max="41" width="10" style="1" customWidth="1"/>
    <col min="42" max="42" width="9.140625" style="1"/>
    <col min="43" max="43" width="20.140625" style="1" customWidth="1"/>
    <col min="44" max="44" width="12" style="1" bestFit="1" customWidth="1"/>
    <col min="45" max="45" width="9.140625" style="1"/>
    <col min="46" max="47" width="9.28515625" style="1" bestFit="1" customWidth="1"/>
    <col min="48" max="48" width="9.140625" style="1"/>
    <col min="49" max="49" width="9.85546875" style="1" bestFit="1" customWidth="1"/>
    <col min="50" max="51" width="9.28515625" style="1" bestFit="1" customWidth="1"/>
    <col min="52" max="52" width="9.28515625" style="1" customWidth="1"/>
    <col min="53" max="54" width="9.140625" style="1" customWidth="1"/>
    <col min="55" max="59" width="9.28515625" style="1" customWidth="1"/>
    <col min="60" max="61" width="9.140625" style="1" customWidth="1"/>
    <col min="62" max="62" width="3.5703125" style="1" customWidth="1"/>
    <col min="63" max="63" width="18.7109375" style="1" customWidth="1"/>
    <col min="64" max="64" width="20" style="1" customWidth="1"/>
    <col min="65" max="65" width="9.28515625" style="1" customWidth="1"/>
    <col min="66" max="66" width="9.28515625" style="41" bestFit="1" customWidth="1"/>
    <col min="67" max="67" width="23.5703125" style="1" customWidth="1"/>
    <col min="68" max="68" width="8.28515625" style="1" customWidth="1"/>
    <col min="69" max="69" width="33.140625" style="1" customWidth="1"/>
    <col min="70" max="70" width="16.85546875" style="1" customWidth="1"/>
    <col min="71" max="71" width="105.85546875" style="1" customWidth="1"/>
    <col min="72" max="72" width="11.85546875" style="1" bestFit="1" customWidth="1"/>
    <col min="73" max="16384" width="9.140625" style="1"/>
  </cols>
  <sheetData>
    <row r="1" spans="1:75" ht="27.75" customHeight="1" thickBot="1" x14ac:dyDescent="0.3">
      <c r="G1" s="352" t="s">
        <v>0</v>
      </c>
      <c r="M1" s="3">
        <v>45778</v>
      </c>
      <c r="O1" s="354" t="s">
        <v>1</v>
      </c>
      <c r="P1" s="355"/>
      <c r="Q1" s="355"/>
      <c r="R1" s="355"/>
      <c r="S1" s="355"/>
      <c r="T1" s="355"/>
      <c r="U1" s="355"/>
      <c r="V1" s="355"/>
      <c r="W1" s="355"/>
      <c r="X1" s="355"/>
      <c r="Y1" s="355"/>
      <c r="Z1" s="355"/>
      <c r="AA1" s="355"/>
      <c r="AB1" s="355"/>
      <c r="AC1" s="355"/>
      <c r="AD1" s="355"/>
      <c r="AE1" s="355"/>
      <c r="AF1" s="355"/>
      <c r="AG1" s="355"/>
      <c r="AH1" s="355"/>
      <c r="AI1" s="356"/>
      <c r="AM1" s="6" t="s">
        <v>162</v>
      </c>
      <c r="AN1" s="10">
        <v>6</v>
      </c>
      <c r="BK1" s="351" t="str">
        <f>+O1</f>
        <v>ORDERS - 06/02/2025</v>
      </c>
      <c r="BL1" s="351"/>
      <c r="BM1" s="351"/>
      <c r="BN1" s="351"/>
      <c r="BO1" s="351"/>
      <c r="BP1" s="351"/>
      <c r="BQ1" s="351"/>
      <c r="BR1" s="351"/>
    </row>
    <row r="2" spans="1:75" ht="18.75" customHeight="1" thickBot="1" x14ac:dyDescent="0.3">
      <c r="G2" s="353"/>
      <c r="M2" s="4" t="s">
        <v>2</v>
      </c>
      <c r="AI2" s="1">
        <v>6</v>
      </c>
    </row>
    <row r="3" spans="1:75" ht="15.75" thickBot="1" x14ac:dyDescent="0.3">
      <c r="R3" s="357" t="s">
        <v>3</v>
      </c>
      <c r="S3" s="358"/>
      <c r="T3" s="358"/>
      <c r="U3" s="358"/>
      <c r="V3" s="359"/>
      <c r="W3" s="357" t="s">
        <v>4</v>
      </c>
      <c r="X3" s="358"/>
      <c r="Y3" s="358"/>
      <c r="Z3" s="359"/>
      <c r="AA3" s="358" t="s">
        <v>5</v>
      </c>
      <c r="AB3" s="358"/>
      <c r="AC3" s="358"/>
      <c r="AD3" s="358"/>
      <c r="AE3" s="358"/>
      <c r="AF3" s="358"/>
      <c r="AG3" s="359"/>
    </row>
    <row r="4" spans="1:75" s="16" customFormat="1" ht="68.25" thickBot="1" x14ac:dyDescent="0.3">
      <c r="A4" s="9" t="s">
        <v>6</v>
      </c>
      <c r="B4" s="9" t="s">
        <v>7</v>
      </c>
      <c r="C4" s="10" t="s">
        <v>8</v>
      </c>
      <c r="D4" s="10" t="s">
        <v>9</v>
      </c>
      <c r="E4" s="11" t="s">
        <v>10</v>
      </c>
      <c r="F4" s="10" t="s">
        <v>11</v>
      </c>
      <c r="G4" s="12" t="s">
        <v>12</v>
      </c>
      <c r="H4" s="10" t="s">
        <v>1000</v>
      </c>
      <c r="I4" s="13" t="s">
        <v>13</v>
      </c>
      <c r="J4" s="10" t="s">
        <v>14</v>
      </c>
      <c r="K4" s="14" t="s">
        <v>43</v>
      </c>
      <c r="L4" s="14" t="s">
        <v>44</v>
      </c>
      <c r="M4" s="10" t="s">
        <v>15</v>
      </c>
      <c r="N4" s="15" t="s">
        <v>16</v>
      </c>
      <c r="O4" s="10" t="s">
        <v>17</v>
      </c>
      <c r="P4" s="10" t="s">
        <v>18</v>
      </c>
      <c r="Q4" s="10" t="s">
        <v>19</v>
      </c>
      <c r="R4" s="6" t="s">
        <v>20</v>
      </c>
      <c r="S4" s="7" t="s">
        <v>21</v>
      </c>
      <c r="T4" s="7" t="s">
        <v>22</v>
      </c>
      <c r="U4" s="7" t="s">
        <v>23</v>
      </c>
      <c r="V4" s="8" t="s">
        <v>24</v>
      </c>
      <c r="W4" s="6" t="s">
        <v>21</v>
      </c>
      <c r="X4" s="7" t="s">
        <v>22</v>
      </c>
      <c r="Y4" s="7" t="s">
        <v>24</v>
      </c>
      <c r="Z4" s="8" t="s">
        <v>24</v>
      </c>
      <c r="AA4" s="11" t="s">
        <v>25</v>
      </c>
      <c r="AB4" s="11" t="s">
        <v>26</v>
      </c>
      <c r="AC4" s="11" t="s">
        <v>27</v>
      </c>
      <c r="AD4" s="11" t="s">
        <v>28</v>
      </c>
      <c r="AE4" s="11" t="s">
        <v>29</v>
      </c>
      <c r="AF4" s="11" t="s">
        <v>30</v>
      </c>
      <c r="AG4" s="11" t="s">
        <v>31</v>
      </c>
      <c r="AH4" s="10" t="s">
        <v>32</v>
      </c>
      <c r="AI4" s="10" t="s">
        <v>33</v>
      </c>
      <c r="AJ4" s="10" t="s">
        <v>34</v>
      </c>
      <c r="AK4" s="10" t="s">
        <v>35</v>
      </c>
      <c r="AL4" s="10" t="s">
        <v>36</v>
      </c>
      <c r="AN4" s="10" t="s">
        <v>11</v>
      </c>
      <c r="AO4" s="10" t="s">
        <v>37</v>
      </c>
      <c r="AP4" s="10" t="s">
        <v>38</v>
      </c>
      <c r="AQ4" s="10" t="s">
        <v>39</v>
      </c>
      <c r="AR4" s="10" t="s">
        <v>14</v>
      </c>
      <c r="AS4" s="10" t="s">
        <v>40</v>
      </c>
      <c r="AT4" s="10" t="s">
        <v>34</v>
      </c>
      <c r="AU4" s="10" t="s">
        <v>35</v>
      </c>
      <c r="AV4" s="10" t="s">
        <v>17</v>
      </c>
      <c r="AW4" s="10" t="s">
        <v>8</v>
      </c>
      <c r="AX4" s="10" t="s">
        <v>41</v>
      </c>
      <c r="AY4" s="10" t="s">
        <v>42</v>
      </c>
      <c r="AZ4" s="10" t="s">
        <v>13</v>
      </c>
      <c r="BA4" s="10" t="s">
        <v>43</v>
      </c>
      <c r="BB4" s="10" t="s">
        <v>44</v>
      </c>
      <c r="BC4" s="10" t="s">
        <v>45</v>
      </c>
      <c r="BD4" s="10" t="s">
        <v>46</v>
      </c>
      <c r="BE4" s="10" t="s">
        <v>47</v>
      </c>
      <c r="BF4" s="10" t="s">
        <v>48</v>
      </c>
      <c r="BG4" s="11" t="s">
        <v>49</v>
      </c>
      <c r="BH4" s="11" t="s">
        <v>50</v>
      </c>
      <c r="BI4" s="17" t="s">
        <v>51</v>
      </c>
      <c r="BJ4" s="17"/>
      <c r="BK4" s="11" t="str">
        <f>+C4</f>
        <v>P.O.</v>
      </c>
      <c r="BL4" s="11" t="str">
        <f>+N4</f>
        <v>Vendor SKU (Order Line)</v>
      </c>
      <c r="BM4" s="11" t="str">
        <f>+P4</f>
        <v>CANT</v>
      </c>
      <c r="BN4" s="134" t="str">
        <f>+AH4</f>
        <v>FDC #</v>
      </c>
      <c r="BO4" s="11" t="str">
        <f>+AN4</f>
        <v>NAME</v>
      </c>
      <c r="BP4" s="11" t="s">
        <v>52</v>
      </c>
      <c r="BQ4" s="11" t="s">
        <v>53</v>
      </c>
      <c r="BR4" s="11" t="s">
        <v>54</v>
      </c>
      <c r="BS4" s="16" t="s">
        <v>360</v>
      </c>
      <c r="BT4" s="16" t="s">
        <v>361</v>
      </c>
      <c r="BU4" s="16" t="s">
        <v>363</v>
      </c>
      <c r="BV4" s="16" t="s">
        <v>364</v>
      </c>
      <c r="BW4" s="16" t="s">
        <v>997</v>
      </c>
    </row>
    <row r="5" spans="1:75" ht="27.95" customHeight="1" thickBot="1" x14ac:dyDescent="0.3">
      <c r="A5" s="18" t="s">
        <v>147</v>
      </c>
      <c r="B5" s="19" t="s">
        <v>1129</v>
      </c>
      <c r="C5" s="144">
        <v>26953092</v>
      </c>
      <c r="D5" s="19"/>
      <c r="E5" s="19"/>
      <c r="F5" s="143" t="s">
        <v>1423</v>
      </c>
      <c r="G5" s="19"/>
      <c r="H5" s="19" t="s">
        <v>1131</v>
      </c>
      <c r="I5" s="20">
        <v>80915</v>
      </c>
      <c r="J5" s="19">
        <v>7195725130</v>
      </c>
      <c r="K5" s="19" t="s">
        <v>1132</v>
      </c>
      <c r="L5" s="19" t="s">
        <v>1133</v>
      </c>
      <c r="M5" s="21" t="s">
        <v>1134</v>
      </c>
      <c r="N5" s="19" t="s">
        <v>1135</v>
      </c>
      <c r="O5" s="40" t="s">
        <v>62</v>
      </c>
      <c r="P5" s="28">
        <v>2</v>
      </c>
      <c r="Q5" s="29" t="s">
        <v>1126</v>
      </c>
      <c r="R5" s="30" t="s">
        <v>141</v>
      </c>
      <c r="S5" s="31" t="s">
        <v>141</v>
      </c>
      <c r="T5" s="31" t="s">
        <v>141</v>
      </c>
      <c r="U5" s="31" t="s">
        <v>141</v>
      </c>
      <c r="V5" s="32" t="s">
        <v>141</v>
      </c>
      <c r="W5" s="30">
        <v>30</v>
      </c>
      <c r="X5" s="31">
        <v>68</v>
      </c>
      <c r="Y5" s="31" t="s">
        <v>1136</v>
      </c>
      <c r="Z5" s="32" t="s">
        <v>1137</v>
      </c>
      <c r="AA5" s="27" t="s">
        <v>141</v>
      </c>
      <c r="AB5" s="27" t="s">
        <v>141</v>
      </c>
      <c r="AC5" s="27" t="s">
        <v>141</v>
      </c>
      <c r="AD5" s="27" t="s">
        <v>141</v>
      </c>
      <c r="AE5" s="27" t="s">
        <v>141</v>
      </c>
      <c r="AF5" s="27" t="s">
        <v>141</v>
      </c>
      <c r="AG5" s="27" t="s">
        <v>141</v>
      </c>
      <c r="AH5" s="27">
        <v>1</v>
      </c>
      <c r="AI5" s="27" t="e">
        <v>#N/A</v>
      </c>
      <c r="AJ5" s="27">
        <v>224</v>
      </c>
      <c r="AK5" s="27">
        <v>1</v>
      </c>
      <c r="AL5" s="27" t="s">
        <v>141</v>
      </c>
      <c r="AN5" s="22" t="s">
        <v>1130</v>
      </c>
      <c r="AO5" s="22" t="s">
        <v>141</v>
      </c>
      <c r="AP5" s="22" t="s">
        <v>1131</v>
      </c>
      <c r="AQ5" s="22" t="s">
        <v>1138</v>
      </c>
      <c r="AR5" s="22">
        <v>7195725130</v>
      </c>
      <c r="AS5" s="22" t="s">
        <v>1129</v>
      </c>
      <c r="AT5" s="22">
        <v>112</v>
      </c>
      <c r="AU5" s="22">
        <v>1</v>
      </c>
      <c r="AV5" s="22" t="s">
        <v>62</v>
      </c>
      <c r="AW5" s="22">
        <v>26953092</v>
      </c>
      <c r="AX5" s="22">
        <v>1</v>
      </c>
      <c r="AY5" s="22" t="s">
        <v>1126</v>
      </c>
      <c r="AZ5" s="1">
        <v>80915</v>
      </c>
      <c r="BA5" s="1" t="s">
        <v>1132</v>
      </c>
      <c r="BB5" s="1" t="s">
        <v>1133</v>
      </c>
      <c r="BC5" s="1">
        <v>0</v>
      </c>
      <c r="BD5" s="1">
        <v>80</v>
      </c>
      <c r="BE5" s="1">
        <v>36</v>
      </c>
      <c r="BF5" s="1">
        <v>2</v>
      </c>
      <c r="BG5" s="1" t="s">
        <v>1127</v>
      </c>
      <c r="BH5" s="1" t="s">
        <v>148</v>
      </c>
      <c r="BI5" s="1" t="s">
        <v>1139</v>
      </c>
      <c r="BK5" s="24">
        <v>26953092</v>
      </c>
      <c r="BL5" s="24" t="s">
        <v>1135</v>
      </c>
      <c r="BM5" s="24">
        <v>2</v>
      </c>
      <c r="BN5" s="132">
        <v>1</v>
      </c>
      <c r="BO5" s="25" t="s">
        <v>1130</v>
      </c>
      <c r="BP5" s="25" t="s">
        <v>147</v>
      </c>
      <c r="BQ5" s="26"/>
      <c r="BR5" s="25"/>
      <c r="BS5" s="1" t="str" cm="1">
        <f t="array" ref="BS5">IF(COUNTIF($BU$5:BU5, BU5)=1, _xlfn.LET(_xlpm.fdc, BU5, _xlpm.rows, _xlfn._xlws.FILTER(ROW($BU$5:$BU$1000), $BU$5:$BU$1000=_xlpm.fdc), _xlpm.carrier, INDEX($O:$O, INDEX(_xlpm.rows, 1)), _xlpm.header, "Customer Order #: " &amp; B5 &amp; CHAR(10) &amp; IF(F5&lt;&gt;"","Name: "&amp;F5&amp;CHAR(10),"") &amp; IF(G5&lt;&gt;"","Store: "&amp;G5&amp;CHAR(10),"") &amp; "PO: " &amp; C5 &amp; CHAR(10) &amp; "Ship To: " &amp; H5 &amp; ", " &amp; K5 &amp; ", " &amp; L5 &amp; " " &amp; I5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GH25715025
Name: Top Gun Restoration //
Audrey Malcolm
PO: 26953092
Ship To: 5925 Paonia Ct, Colorado Springs, CO 80915
Carrier: AACT
Vendor SKU: 18GHFVST3668M
Qty: 2
Slab - Width: 30, Height: 68, Prep: M, Prep: 86</v>
      </c>
      <c r="BT5" s="1" t="e" vm="2">
        <f>_xlfn.IMAGE(
 "https://api.qrserver.com/v1/create-qr-code/?size=300x300&amp;data=" &amp;
 _xlfn.ENCODEURL("https://carlosjordan-ai.github.io/Excel-Shipping-Label-Tool/qr/?text=" &amp; _xlfn.ENCODEURL(BS5))
)</f>
        <v>#VALUE!</v>
      </c>
      <c r="BU5" s="1">
        <f>+BN5</f>
        <v>1</v>
      </c>
      <c r="BV5" s="1" t="str">
        <f>BU5 &amp; "-" &amp; COUNTIF(BU$5:BU5, BU5)</f>
        <v>1-1</v>
      </c>
      <c r="BW5" s="1" t="e">
        <f>+VLOOKUP(M5,Sheet2!$AO:$AP,2,0)</f>
        <v>#N/A</v>
      </c>
    </row>
    <row r="6" spans="1:75" ht="27.95" customHeight="1" thickBot="1" x14ac:dyDescent="0.3">
      <c r="A6" s="18" t="s">
        <v>55</v>
      </c>
      <c r="B6" s="19" t="s">
        <v>1140</v>
      </c>
      <c r="C6" s="19" t="s">
        <v>1141</v>
      </c>
      <c r="D6" s="19" t="s">
        <v>56</v>
      </c>
      <c r="E6" s="19" t="s">
        <v>1045</v>
      </c>
      <c r="F6" s="19" t="s">
        <v>1142</v>
      </c>
      <c r="G6" s="19" t="s">
        <v>1143</v>
      </c>
      <c r="H6" s="19" t="s">
        <v>1144</v>
      </c>
      <c r="I6" s="20">
        <v>33328</v>
      </c>
      <c r="J6" s="19" t="s">
        <v>1145</v>
      </c>
      <c r="K6" s="19" t="s">
        <v>1146</v>
      </c>
      <c r="L6" s="19" t="s">
        <v>1047</v>
      </c>
      <c r="M6" s="21">
        <v>330180206</v>
      </c>
      <c r="N6" s="19" t="s">
        <v>1027</v>
      </c>
      <c r="O6" s="176" t="s">
        <v>62</v>
      </c>
      <c r="P6" s="177">
        <v>1</v>
      </c>
      <c r="Q6" s="178" t="s">
        <v>59</v>
      </c>
      <c r="R6" s="179" t="s">
        <v>66</v>
      </c>
      <c r="S6" s="180">
        <v>24</v>
      </c>
      <c r="T6" s="180">
        <v>68</v>
      </c>
      <c r="U6" s="180" t="s">
        <v>63</v>
      </c>
      <c r="V6" s="181" t="s">
        <v>61</v>
      </c>
      <c r="W6" s="179">
        <v>24</v>
      </c>
      <c r="X6" s="180">
        <v>68</v>
      </c>
      <c r="Y6" s="180" t="s">
        <v>139</v>
      </c>
      <c r="Z6" s="181" t="s">
        <v>61</v>
      </c>
      <c r="AA6" s="182">
        <v>1</v>
      </c>
      <c r="AB6" s="182" t="s">
        <v>141</v>
      </c>
      <c r="AC6" s="182" t="s">
        <v>141</v>
      </c>
      <c r="AD6" s="182" t="s">
        <v>141</v>
      </c>
      <c r="AE6" s="182" t="s">
        <v>141</v>
      </c>
      <c r="AF6" s="182">
        <v>2</v>
      </c>
      <c r="AG6" s="182">
        <v>1</v>
      </c>
      <c r="AH6" s="176">
        <v>2</v>
      </c>
      <c r="AI6" s="182" t="e">
        <v>#N/A</v>
      </c>
      <c r="AJ6" s="176">
        <v>990</v>
      </c>
      <c r="AK6" s="176">
        <v>1</v>
      </c>
      <c r="AL6" s="176" t="s">
        <v>1143</v>
      </c>
      <c r="AN6" s="22" t="s">
        <v>1142</v>
      </c>
      <c r="AO6" s="22" t="s">
        <v>1147</v>
      </c>
      <c r="AP6" s="22" t="s">
        <v>1144</v>
      </c>
      <c r="AQ6" s="22" t="s">
        <v>1148</v>
      </c>
      <c r="AR6" s="22" t="s">
        <v>1145</v>
      </c>
      <c r="AS6" s="22" t="s">
        <v>1140</v>
      </c>
      <c r="AT6" s="22">
        <v>990</v>
      </c>
      <c r="AU6" s="22">
        <v>1</v>
      </c>
      <c r="AV6" s="22" t="s">
        <v>62</v>
      </c>
      <c r="AW6" s="22" t="s">
        <v>1141</v>
      </c>
      <c r="AX6" s="22">
        <v>3</v>
      </c>
      <c r="AY6" s="22" t="s">
        <v>59</v>
      </c>
      <c r="AZ6" s="1">
        <v>33328</v>
      </c>
      <c r="BA6" s="1" t="s">
        <v>1146</v>
      </c>
      <c r="BB6" s="1" t="s">
        <v>1047</v>
      </c>
      <c r="BC6" s="1">
        <v>0</v>
      </c>
      <c r="BD6" s="1">
        <v>80</v>
      </c>
      <c r="BE6" s="1">
        <v>36</v>
      </c>
      <c r="BF6" s="1">
        <v>2</v>
      </c>
      <c r="BG6" s="1" t="s">
        <v>149</v>
      </c>
      <c r="BH6" s="1" t="s">
        <v>148</v>
      </c>
      <c r="BI6" s="1" t="s">
        <v>1149</v>
      </c>
      <c r="BK6" s="24" t="s">
        <v>1141</v>
      </c>
      <c r="BL6" s="24" t="s">
        <v>1027</v>
      </c>
      <c r="BM6" s="24">
        <v>1</v>
      </c>
      <c r="BN6" s="132">
        <v>2</v>
      </c>
      <c r="BO6" s="25" t="s">
        <v>1142</v>
      </c>
      <c r="BP6" s="25" t="s">
        <v>55</v>
      </c>
      <c r="BQ6" s="26"/>
      <c r="BR6" s="25"/>
      <c r="BS6" s="1" t="str" cm="1">
        <f t="array" ref="BS6">IF(COUNTIF($BU$5:BU6, BU6)=1, _xlfn.LET(_xlpm.fdc, BU6, _xlpm.rows, _xlfn._xlws.FILTER(ROW($BU$5:$BU$1000), $BU$5:$BU$1000=_xlpm.fdc), _xlpm.carrier, INDEX($O:$O, INDEX(_xlpm.rows, 1)), _xlpm.header, "Customer Order #: " &amp; B6 &amp; CHAR(10) &amp; IF(F6&lt;&gt;"","Name: "&amp;F6&amp;CHAR(10),"") &amp; IF(G6&lt;&gt;"","Store: "&amp;G6&amp;CHAR(10),"") &amp; "PO: " &amp; C6 &amp; CHAR(10) &amp; "Ship To: " &amp; H6 &amp; ", " &amp; K6 &amp; ", " &amp; L6 &amp; " " &amp; I6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H6341-304776
Name: FARZAN MOHAMMED 
Store: 6341
PO: 41588735
Ship To: 5801 UNIVERSITY DRIVE, Fort Lauderdale, FL 33328
Carrier: AACT
Vendor SKU: KIT18GHKDST2868CLRH
Qty: 1
Kit - Frame - Type: KD, Width: 24, Height: 68, Hand: RH, Prep: 161
Slab - Width: 24, Height: 68, Prep: C, Prep: 161
Hardware:
Entrance FDC130: 1
Spring hinge: 2
Regular hinge: 1
Vendor SKU: KIT18GHKDST3680CLRH
Qty: 2
Kit - Frame - Type: KD, Width: 30, Height: 68, Hand: RH, Prep: 161
Slab - Width: 30, Height: 68, Prep: C, Prep: 161
Hardware:
Entrance FDC130: 2
Spring hinge: 4
Regular hinge: 2
Vendor SKU: KIT18GHKDST3680CLLH
Qty: 3
Kit - Frame - Type: KD, Width: 30, Height: 68, Hand: LH, Prep: 161
Slab - Width: 30, Height: 68, Prep: C, Prep: 161
Hardware:
Entrance FDC130: 3
Spring hinge: 6
Regular hinge: 3</v>
      </c>
      <c r="BT6" s="1" t="e" vm="3">
        <f t="shared" ref="BT6:BT60" si="0">_xlfn.IMAGE(
 "https://api.qrserver.com/v1/create-qr-code/?size=300x300&amp;data=" &amp;
 _xlfn.ENCODEURL("https://carlosjordan-ai.github.io/Excel-Shipping-Label-Tool/qr/?text=" &amp; _xlfn.ENCODEURL(BS6))
)</f>
        <v>#VALUE!</v>
      </c>
      <c r="BU6" s="1">
        <f t="shared" ref="BU6:BU15" si="1">+BN6</f>
        <v>2</v>
      </c>
      <c r="BV6" s="1" t="str">
        <f>BU6 &amp; "-" &amp; COUNTIF(BU$5:BU6, BU6)</f>
        <v>2-1</v>
      </c>
      <c r="BW6" s="1" t="e">
        <f>+VLOOKUP(M6,Sheet2!$AO:$AP,2,0)</f>
        <v>#N/A</v>
      </c>
    </row>
    <row r="7" spans="1:75" ht="27.95" customHeight="1" thickBot="1" x14ac:dyDescent="0.3">
      <c r="A7" s="18" t="s">
        <v>55</v>
      </c>
      <c r="B7" s="19" t="s">
        <v>1140</v>
      </c>
      <c r="C7" s="19" t="s">
        <v>1141</v>
      </c>
      <c r="D7" s="19" t="s">
        <v>56</v>
      </c>
      <c r="E7" s="19" t="s">
        <v>1045</v>
      </c>
      <c r="F7" s="19" t="s">
        <v>1142</v>
      </c>
      <c r="G7" s="19" t="s">
        <v>1143</v>
      </c>
      <c r="H7" s="19" t="s">
        <v>1144</v>
      </c>
      <c r="I7" s="20">
        <v>33328</v>
      </c>
      <c r="J7" s="19" t="s">
        <v>1145</v>
      </c>
      <c r="K7" s="19" t="s">
        <v>1146</v>
      </c>
      <c r="L7" s="19" t="s">
        <v>1047</v>
      </c>
      <c r="M7" s="21">
        <v>329064099</v>
      </c>
      <c r="N7" s="19" t="s">
        <v>1016</v>
      </c>
      <c r="O7" s="183"/>
      <c r="P7" s="177">
        <v>2</v>
      </c>
      <c r="Q7" s="178" t="s">
        <v>59</v>
      </c>
      <c r="R7" s="179" t="s">
        <v>66</v>
      </c>
      <c r="S7" s="180">
        <v>30</v>
      </c>
      <c r="T7" s="180">
        <v>68</v>
      </c>
      <c r="U7" s="180" t="s">
        <v>63</v>
      </c>
      <c r="V7" s="181" t="s">
        <v>61</v>
      </c>
      <c r="W7" s="179">
        <v>30</v>
      </c>
      <c r="X7" s="180">
        <v>68</v>
      </c>
      <c r="Y7" s="180" t="s">
        <v>139</v>
      </c>
      <c r="Z7" s="181" t="s">
        <v>61</v>
      </c>
      <c r="AA7" s="182">
        <v>2</v>
      </c>
      <c r="AB7" s="182" t="s">
        <v>141</v>
      </c>
      <c r="AC7" s="182" t="s">
        <v>141</v>
      </c>
      <c r="AD7" s="182" t="s">
        <v>141</v>
      </c>
      <c r="AE7" s="182" t="s">
        <v>141</v>
      </c>
      <c r="AF7" s="182">
        <v>4</v>
      </c>
      <c r="AG7" s="182">
        <v>2</v>
      </c>
      <c r="AH7" s="183"/>
      <c r="AI7" s="182" t="e">
        <v>#N/A</v>
      </c>
      <c r="AJ7" s="183">
        <v>330</v>
      </c>
      <c r="AK7" s="183">
        <v>1</v>
      </c>
      <c r="AL7" s="183" t="s">
        <v>1143</v>
      </c>
      <c r="AN7" s="22" t="s">
        <v>1142</v>
      </c>
      <c r="AO7" s="22" t="s">
        <v>1147</v>
      </c>
      <c r="AP7" s="22" t="s">
        <v>1144</v>
      </c>
      <c r="AQ7" s="22" t="s">
        <v>1148</v>
      </c>
      <c r="AR7" s="22" t="s">
        <v>1145</v>
      </c>
      <c r="AS7" s="22" t="s">
        <v>1140</v>
      </c>
      <c r="AT7" s="22">
        <v>330</v>
      </c>
      <c r="AU7" s="22">
        <v>1</v>
      </c>
      <c r="AV7" s="22">
        <v>0</v>
      </c>
      <c r="AW7" s="22" t="s">
        <v>1141</v>
      </c>
      <c r="AX7" s="22">
        <v>1</v>
      </c>
      <c r="AY7" s="22" t="s">
        <v>59</v>
      </c>
      <c r="AZ7" s="1">
        <v>33328</v>
      </c>
      <c r="BA7" s="1" t="s">
        <v>1146</v>
      </c>
      <c r="BB7" s="1" t="s">
        <v>1047</v>
      </c>
      <c r="BC7" s="1">
        <v>0</v>
      </c>
      <c r="BD7" s="1" t="s">
        <v>138</v>
      </c>
      <c r="BE7" s="1">
        <v>36</v>
      </c>
      <c r="BF7" s="1">
        <v>2</v>
      </c>
      <c r="BG7" s="1" t="s">
        <v>149</v>
      </c>
      <c r="BH7" s="1" t="s">
        <v>148</v>
      </c>
      <c r="BI7" s="1" t="s">
        <v>1150</v>
      </c>
      <c r="BK7" s="24" t="s">
        <v>1141</v>
      </c>
      <c r="BL7" s="24" t="s">
        <v>1016</v>
      </c>
      <c r="BM7" s="24">
        <v>2</v>
      </c>
      <c r="BN7" s="132">
        <v>2</v>
      </c>
      <c r="BO7" s="25" t="s">
        <v>1142</v>
      </c>
      <c r="BP7" s="25" t="s">
        <v>55</v>
      </c>
      <c r="BQ7" s="26"/>
      <c r="BR7" s="25"/>
      <c r="BS7" s="1" t="str" cm="1">
        <f t="array" ref="BS7">IF(COUNTIF($BU$5:BU7, BU7)=1, _xlfn.LET(_xlpm.fdc, BU7, _xlpm.rows, _xlfn._xlws.FILTER(ROW($BU$5:$BU$1000), $BU$5:$BU$1000=_xlpm.fdc), _xlpm.carrier, INDEX($O:$O, INDEX(_xlpm.rows, 1)), _xlpm.header, "Customer Order #: " &amp; B7 &amp; CHAR(10) &amp; IF(F7&lt;&gt;"","Name: "&amp;F7&amp;CHAR(10),"") &amp; IF(G7&lt;&gt;"","Store: "&amp;G7&amp;CHAR(10),"") &amp; "PO: " &amp; C7 &amp; CHAR(10) &amp; "Ship To: " &amp; H7 &amp; ", " &amp; K7 &amp; ", " &amp; L7 &amp; " " &amp; I7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7" s="1" t="e" vm="4">
        <f t="shared" si="0"/>
        <v>#VALUE!</v>
      </c>
      <c r="BU7" s="1">
        <f t="shared" si="1"/>
        <v>2</v>
      </c>
      <c r="BV7" s="1" t="str">
        <f>BU7 &amp; "-" &amp; COUNTIF(BU$5:BU7, BU7)</f>
        <v>2-2</v>
      </c>
      <c r="BW7" s="1" t="e">
        <f>+VLOOKUP(M7,Sheet2!$AO:$AP,2,0)</f>
        <v>#N/A</v>
      </c>
    </row>
    <row r="8" spans="1:75" ht="27.95" customHeight="1" thickBot="1" x14ac:dyDescent="0.3">
      <c r="A8" s="18" t="s">
        <v>55</v>
      </c>
      <c r="B8" s="19" t="s">
        <v>1140</v>
      </c>
      <c r="C8" s="19" t="s">
        <v>1141</v>
      </c>
      <c r="D8" s="19" t="s">
        <v>56</v>
      </c>
      <c r="E8" s="19" t="s">
        <v>1045</v>
      </c>
      <c r="F8" s="19" t="s">
        <v>1142</v>
      </c>
      <c r="G8" s="19" t="s">
        <v>1143</v>
      </c>
      <c r="H8" s="19" t="s">
        <v>1144</v>
      </c>
      <c r="I8" s="20">
        <v>33328</v>
      </c>
      <c r="J8" s="19" t="s">
        <v>1145</v>
      </c>
      <c r="K8" s="19" t="s">
        <v>1146</v>
      </c>
      <c r="L8" s="19" t="s">
        <v>1047</v>
      </c>
      <c r="M8" s="21">
        <v>329064098</v>
      </c>
      <c r="N8" s="19" t="s">
        <v>1151</v>
      </c>
      <c r="O8" s="184"/>
      <c r="P8" s="177">
        <v>3</v>
      </c>
      <c r="Q8" s="178" t="s">
        <v>59</v>
      </c>
      <c r="R8" s="179" t="s">
        <v>66</v>
      </c>
      <c r="S8" s="180">
        <v>30</v>
      </c>
      <c r="T8" s="180">
        <v>68</v>
      </c>
      <c r="U8" s="180" t="s">
        <v>60</v>
      </c>
      <c r="V8" s="181" t="s">
        <v>61</v>
      </c>
      <c r="W8" s="179">
        <v>30</v>
      </c>
      <c r="X8" s="180">
        <v>68</v>
      </c>
      <c r="Y8" s="180" t="s">
        <v>139</v>
      </c>
      <c r="Z8" s="181" t="s">
        <v>61</v>
      </c>
      <c r="AA8" s="182">
        <v>3</v>
      </c>
      <c r="AB8" s="182" t="s">
        <v>141</v>
      </c>
      <c r="AC8" s="182" t="s">
        <v>141</v>
      </c>
      <c r="AD8" s="182" t="s">
        <v>141</v>
      </c>
      <c r="AE8" s="182" t="s">
        <v>141</v>
      </c>
      <c r="AF8" s="182">
        <v>6</v>
      </c>
      <c r="AG8" s="182">
        <v>3</v>
      </c>
      <c r="AH8" s="184"/>
      <c r="AI8" s="182" t="e">
        <v>#N/A</v>
      </c>
      <c r="AJ8" s="184">
        <v>460</v>
      </c>
      <c r="AK8" s="184">
        <v>1</v>
      </c>
      <c r="AL8" s="184" t="s">
        <v>1143</v>
      </c>
      <c r="AN8" s="22" t="s">
        <v>1142</v>
      </c>
      <c r="AO8" s="22" t="s">
        <v>1147</v>
      </c>
      <c r="AP8" s="22" t="s">
        <v>1144</v>
      </c>
      <c r="AQ8" s="22" t="s">
        <v>1148</v>
      </c>
      <c r="AR8" s="22" t="s">
        <v>1145</v>
      </c>
      <c r="AS8" s="22" t="s">
        <v>1140</v>
      </c>
      <c r="AT8" s="22">
        <v>460</v>
      </c>
      <c r="AU8" s="22">
        <v>1</v>
      </c>
      <c r="AV8" s="22">
        <v>0</v>
      </c>
      <c r="AW8" s="22" t="s">
        <v>1141</v>
      </c>
      <c r="AX8" s="22">
        <v>1</v>
      </c>
      <c r="AY8" s="22" t="s">
        <v>59</v>
      </c>
      <c r="AZ8" s="1">
        <v>33328</v>
      </c>
      <c r="BA8" s="1" t="s">
        <v>1146</v>
      </c>
      <c r="BB8" s="1" t="s">
        <v>1047</v>
      </c>
      <c r="BC8" s="1">
        <v>0</v>
      </c>
      <c r="BD8" s="1" t="s">
        <v>138</v>
      </c>
      <c r="BE8" s="1">
        <v>36</v>
      </c>
      <c r="BF8" s="1">
        <v>2</v>
      </c>
      <c r="BG8" s="1" t="s">
        <v>149</v>
      </c>
      <c r="BH8" s="1" t="s">
        <v>148</v>
      </c>
      <c r="BI8" s="1" t="s">
        <v>1150</v>
      </c>
      <c r="BK8" s="24" t="s">
        <v>1141</v>
      </c>
      <c r="BL8" s="24" t="s">
        <v>1151</v>
      </c>
      <c r="BM8" s="24">
        <v>3</v>
      </c>
      <c r="BN8" s="132">
        <v>2</v>
      </c>
      <c r="BO8" s="25" t="s">
        <v>1142</v>
      </c>
      <c r="BP8" s="25" t="s">
        <v>55</v>
      </c>
      <c r="BQ8" s="26"/>
      <c r="BR8" s="25"/>
      <c r="BS8" s="1" t="str" cm="1">
        <f t="array" ref="BS8">IF(COUNTIF($BU$5:BU8, BU8)=1, _xlfn.LET(_xlpm.fdc, BU8, _xlpm.rows, _xlfn._xlws.FILTER(ROW($BU$5:$BU$1000), $BU$5:$BU$1000=_xlpm.fdc), _xlpm.carrier, INDEX($O:$O, INDEX(_xlpm.rows, 1)), _xlpm.header, "Customer Order #: " &amp; B8 &amp; CHAR(10) &amp; IF(F8&lt;&gt;"","Name: "&amp;F8&amp;CHAR(10),"") &amp; IF(G8&lt;&gt;"","Store: "&amp;G8&amp;CHAR(10),"") &amp; "PO: " &amp; C8 &amp; CHAR(10) &amp; "Ship To: " &amp; H8 &amp; ", " &amp; K8 &amp; ", " &amp; L8 &amp; " " &amp; I8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8" s="1" t="e" vm="4">
        <f t="shared" si="0"/>
        <v>#VALUE!</v>
      </c>
      <c r="BU8" s="1">
        <f t="shared" si="1"/>
        <v>2</v>
      </c>
      <c r="BV8" s="1" t="str">
        <f>BU8 &amp; "-" &amp; COUNTIF(BU$5:BU8, BU8)</f>
        <v>2-3</v>
      </c>
      <c r="BW8" s="1" t="e">
        <f>+VLOOKUP(M8,Sheet2!$AO:$AP,2,0)</f>
        <v>#N/A</v>
      </c>
    </row>
    <row r="9" spans="1:75" ht="27.95" customHeight="1" thickBot="1" x14ac:dyDescent="0.3">
      <c r="A9" s="18" t="s">
        <v>55</v>
      </c>
      <c r="B9" s="19" t="s">
        <v>1152</v>
      </c>
      <c r="C9" s="19" t="s">
        <v>1153</v>
      </c>
      <c r="D9" s="19" t="s">
        <v>56</v>
      </c>
      <c r="E9" s="19" t="s">
        <v>1045</v>
      </c>
      <c r="F9" s="19" t="s">
        <v>1154</v>
      </c>
      <c r="G9" s="19" t="s">
        <v>1155</v>
      </c>
      <c r="H9" s="19" t="s">
        <v>1156</v>
      </c>
      <c r="I9" s="20">
        <v>46254</v>
      </c>
      <c r="J9" s="19" t="s">
        <v>1157</v>
      </c>
      <c r="K9" s="19" t="s">
        <v>1158</v>
      </c>
      <c r="L9" s="19" t="s">
        <v>1159</v>
      </c>
      <c r="M9" s="21">
        <v>329064108</v>
      </c>
      <c r="N9" s="19" t="s">
        <v>67</v>
      </c>
      <c r="O9" s="167" t="s">
        <v>58</v>
      </c>
      <c r="P9" s="28">
        <v>1</v>
      </c>
      <c r="Q9" s="29" t="s">
        <v>59</v>
      </c>
      <c r="R9" s="30" t="s">
        <v>66</v>
      </c>
      <c r="S9" s="31">
        <v>30</v>
      </c>
      <c r="T9" s="31">
        <v>68</v>
      </c>
      <c r="U9" s="31" t="s">
        <v>63</v>
      </c>
      <c r="V9" s="32" t="s">
        <v>61</v>
      </c>
      <c r="W9" s="30">
        <v>30</v>
      </c>
      <c r="X9" s="31">
        <v>68</v>
      </c>
      <c r="Y9" s="31" t="s">
        <v>142</v>
      </c>
      <c r="Z9" s="32" t="s">
        <v>61</v>
      </c>
      <c r="AA9" s="27" t="s">
        <v>141</v>
      </c>
      <c r="AB9" s="27" t="s">
        <v>141</v>
      </c>
      <c r="AC9" s="27" t="s">
        <v>141</v>
      </c>
      <c r="AD9" s="27">
        <v>1</v>
      </c>
      <c r="AE9" s="27">
        <v>1</v>
      </c>
      <c r="AF9" s="27">
        <v>2</v>
      </c>
      <c r="AG9" s="27">
        <v>1</v>
      </c>
      <c r="AH9" s="167">
        <v>3</v>
      </c>
      <c r="AI9" s="27" t="e">
        <v>#N/A</v>
      </c>
      <c r="AJ9" s="167">
        <v>400</v>
      </c>
      <c r="AK9" s="167">
        <v>1</v>
      </c>
      <c r="AL9" s="167" t="s">
        <v>1155</v>
      </c>
      <c r="AN9" s="22" t="s">
        <v>1154</v>
      </c>
      <c r="AO9" s="22" t="s">
        <v>1160</v>
      </c>
      <c r="AP9" s="22" t="s">
        <v>1156</v>
      </c>
      <c r="AQ9" s="22" t="s">
        <v>1161</v>
      </c>
      <c r="AR9" s="22" t="s">
        <v>1157</v>
      </c>
      <c r="AS9" s="22" t="s">
        <v>1152</v>
      </c>
      <c r="AT9" s="22">
        <v>400</v>
      </c>
      <c r="AU9" s="22">
        <v>1</v>
      </c>
      <c r="AV9" s="22" t="s">
        <v>58</v>
      </c>
      <c r="AW9" s="22" t="s">
        <v>1153</v>
      </c>
      <c r="AX9" s="22">
        <v>2</v>
      </c>
      <c r="AY9" s="22" t="s">
        <v>59</v>
      </c>
      <c r="AZ9" s="1">
        <v>46254</v>
      </c>
      <c r="BA9" s="1" t="s">
        <v>1158</v>
      </c>
      <c r="BB9" s="1" t="s">
        <v>1159</v>
      </c>
      <c r="BC9" s="1">
        <v>0</v>
      </c>
      <c r="BD9" s="1" t="s">
        <v>138</v>
      </c>
      <c r="BE9" s="1">
        <v>36</v>
      </c>
      <c r="BF9" s="1">
        <v>2</v>
      </c>
      <c r="BG9" s="1" t="s">
        <v>149</v>
      </c>
      <c r="BH9" s="1" t="s">
        <v>148</v>
      </c>
      <c r="BI9" s="1" t="s">
        <v>1162</v>
      </c>
      <c r="BK9" s="24" t="s">
        <v>1153</v>
      </c>
      <c r="BL9" s="24" t="s">
        <v>67</v>
      </c>
      <c r="BM9" s="24">
        <v>1</v>
      </c>
      <c r="BN9" s="132">
        <v>3</v>
      </c>
      <c r="BO9" s="25" t="s">
        <v>1154</v>
      </c>
      <c r="BP9" s="25" t="s">
        <v>55</v>
      </c>
      <c r="BQ9" s="26"/>
      <c r="BR9" s="25"/>
      <c r="BS9" s="1" t="str" cm="1">
        <f t="array" ref="BS9">IF(COUNTIF($BU$5:BU9, BU9)=1, _xlfn.LET(_xlpm.fdc, BU9, _xlpm.rows, _xlfn._xlws.FILTER(ROW($BU$5:$BU$1000), $BU$5:$BU$1000=_xlpm.fdc), _xlpm.carrier, INDEX($O:$O, INDEX(_xlpm.rows, 1)), _xlpm.header, "Customer Order #: " &amp; B9 &amp; CHAR(10) &amp; IF(F9&lt;&gt;"","Name: "&amp;F9&amp;CHAR(10),"") &amp; IF(G9&lt;&gt;"","Store: "&amp;G9&amp;CHAR(10),"") &amp; "PO: " &amp; C9 &amp; CHAR(10) &amp; "Ship To: " &amp; H9 &amp; ", " &amp; K9 &amp; ", " &amp; L9 &amp; " " &amp; I9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WN30452872
Name: Willie Madrid 
Store: 2014
PO: 14571259
Ship To: 3902 N High School Rd, Indianapolis, IN 46254
Carrier: ESTES
Vendor SKU: KIT18GHKDST3680PDRH
Qty: 1
Kit - Frame - Type: KD, Width: 30, Height: 68, Hand: RH, Prep: 161
Slab - Width: 30, Height: 68, Prep: PD, Prep: 161
Hardware:
Panic Device FDC750: 1
Lever 1 side FDC770: 1
Spring hinge: 2
Regular hinge: 1
Vendor SKU: KIT18GHKDST3684PDLH
Qty: 1
Kit - Frame - Type: KD, Width: 30, Height: 70, Hand: LH, Prep: 161
Slab - Width: 30, Height: 70, Prep: PD, Prep: 161
Hardware:
Panic Device FDC750: 1
Lever 1 side FDC770: 1
Spring hinge: 2
Regular hinge: 1</v>
      </c>
      <c r="BT9" s="1" t="e" vm="5">
        <f t="shared" si="0"/>
        <v>#VALUE!</v>
      </c>
      <c r="BU9" s="1">
        <f t="shared" si="1"/>
        <v>3</v>
      </c>
      <c r="BV9" s="1" t="str">
        <f>BU9 &amp; "-" &amp; COUNTIF(BU$5:BU9, BU9)</f>
        <v>3-1</v>
      </c>
      <c r="BW9" s="1" t="e" vm="6">
        <f>+VLOOKUP(M9,Sheet2!$AO:$AP,2,0)</f>
        <v>#VALUE!</v>
      </c>
    </row>
    <row r="10" spans="1:75" ht="27.75" customHeight="1" thickBot="1" x14ac:dyDescent="0.3">
      <c r="A10" s="18" t="s">
        <v>55</v>
      </c>
      <c r="B10" s="19" t="s">
        <v>1152</v>
      </c>
      <c r="C10" s="19" t="s">
        <v>1153</v>
      </c>
      <c r="D10" s="19" t="s">
        <v>56</v>
      </c>
      <c r="E10" s="19" t="s">
        <v>1045</v>
      </c>
      <c r="F10" s="19" t="s">
        <v>1154</v>
      </c>
      <c r="G10" s="19" t="s">
        <v>1155</v>
      </c>
      <c r="H10" s="19" t="s">
        <v>1156</v>
      </c>
      <c r="I10" s="20">
        <v>46254</v>
      </c>
      <c r="J10" s="19" t="s">
        <v>1157</v>
      </c>
      <c r="K10" s="19" t="s">
        <v>1158</v>
      </c>
      <c r="L10" s="19" t="s">
        <v>1159</v>
      </c>
      <c r="M10" s="21">
        <v>329064134</v>
      </c>
      <c r="N10" s="19" t="s">
        <v>1012</v>
      </c>
      <c r="O10" s="155"/>
      <c r="P10" s="28">
        <v>1</v>
      </c>
      <c r="Q10" s="29" t="s">
        <v>59</v>
      </c>
      <c r="R10" s="30" t="s">
        <v>66</v>
      </c>
      <c r="S10" s="31">
        <v>30</v>
      </c>
      <c r="T10" s="31">
        <v>70</v>
      </c>
      <c r="U10" s="31" t="s">
        <v>60</v>
      </c>
      <c r="V10" s="32" t="s">
        <v>61</v>
      </c>
      <c r="W10" s="30">
        <v>30</v>
      </c>
      <c r="X10" s="31">
        <v>70</v>
      </c>
      <c r="Y10" s="31" t="s">
        <v>142</v>
      </c>
      <c r="Z10" s="32" t="s">
        <v>61</v>
      </c>
      <c r="AA10" s="27" t="s">
        <v>141</v>
      </c>
      <c r="AB10" s="27" t="s">
        <v>141</v>
      </c>
      <c r="AC10" s="27" t="s">
        <v>141</v>
      </c>
      <c r="AD10" s="27">
        <v>1</v>
      </c>
      <c r="AE10" s="27">
        <v>1</v>
      </c>
      <c r="AF10" s="27">
        <v>2</v>
      </c>
      <c r="AG10" s="27">
        <v>1</v>
      </c>
      <c r="AH10" s="155"/>
      <c r="AI10" s="27" t="e">
        <v>#N/A</v>
      </c>
      <c r="AJ10" s="155">
        <v>200</v>
      </c>
      <c r="AK10" s="155">
        <v>1</v>
      </c>
      <c r="AL10" s="155" t="s">
        <v>1155</v>
      </c>
      <c r="AN10" s="22" t="s">
        <v>1154</v>
      </c>
      <c r="AO10" s="22" t="s">
        <v>1160</v>
      </c>
      <c r="AP10" s="22" t="s">
        <v>1156</v>
      </c>
      <c r="AQ10" s="22" t="s">
        <v>1161</v>
      </c>
      <c r="AR10" s="22" t="s">
        <v>1157</v>
      </c>
      <c r="AS10" s="22" t="s">
        <v>1152</v>
      </c>
      <c r="AT10" s="22">
        <v>200</v>
      </c>
      <c r="AU10" s="22">
        <v>1</v>
      </c>
      <c r="AV10" s="22">
        <v>0</v>
      </c>
      <c r="AW10" s="22" t="s">
        <v>1153</v>
      </c>
      <c r="AX10" s="22">
        <v>1</v>
      </c>
      <c r="AY10" s="22" t="s">
        <v>59</v>
      </c>
      <c r="AZ10" s="1">
        <v>46254</v>
      </c>
      <c r="BA10" s="1" t="s">
        <v>1158</v>
      </c>
      <c r="BB10" s="1" t="s">
        <v>1159</v>
      </c>
      <c r="BC10" s="1">
        <v>0</v>
      </c>
      <c r="BD10" s="1" t="s">
        <v>146</v>
      </c>
      <c r="BE10" s="1">
        <v>36</v>
      </c>
      <c r="BF10" s="1">
        <v>2</v>
      </c>
      <c r="BG10" s="1" t="s">
        <v>149</v>
      </c>
      <c r="BH10" s="1" t="s">
        <v>148</v>
      </c>
      <c r="BI10" s="1" t="s">
        <v>1150</v>
      </c>
      <c r="BK10" s="24" t="s">
        <v>1153</v>
      </c>
      <c r="BL10" s="24" t="s">
        <v>1012</v>
      </c>
      <c r="BM10" s="24">
        <v>1</v>
      </c>
      <c r="BN10" s="132">
        <v>3</v>
      </c>
      <c r="BO10" s="25" t="s">
        <v>1154</v>
      </c>
      <c r="BP10" s="25" t="s">
        <v>55</v>
      </c>
      <c r="BQ10" s="26"/>
      <c r="BR10" s="25"/>
      <c r="BS10" s="1" t="str" cm="1">
        <f t="array" ref="BS10">IF(COUNTIF($BU$5:BU10, BU10)=1, _xlfn.LET(_xlpm.fdc, BU10, _xlpm.rows, _xlfn._xlws.FILTER(ROW($BU$5:$BU$1000), $BU$5:$BU$1000=_xlpm.fdc), _xlpm.carrier, INDEX($O:$O, INDEX(_xlpm.rows, 1)), _xlpm.header, "Customer Order #: " &amp; B10 &amp; CHAR(10) &amp; IF(F10&lt;&gt;"","Name: "&amp;F10&amp;CHAR(10),"") &amp; IF(G10&lt;&gt;"","Store: "&amp;G10&amp;CHAR(10),"") &amp; "PO: " &amp; C10 &amp; CHAR(10) &amp; "Ship To: " &amp; H10 &amp; ", " &amp; K10 &amp; ", " &amp; L10 &amp; " " &amp; I10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10" s="1" t="e" vm="4">
        <f t="shared" si="0"/>
        <v>#VALUE!</v>
      </c>
      <c r="BU10" s="1">
        <f t="shared" si="1"/>
        <v>3</v>
      </c>
      <c r="BV10" s="1" t="str">
        <f>BU10 &amp; "-" &amp; COUNTIF(BU$5:BU10, BU10)</f>
        <v>3-2</v>
      </c>
      <c r="BW10" s="1" t="e">
        <f>+VLOOKUP(M10,Sheet2!$AO:$AP,2,0)</f>
        <v>#N/A</v>
      </c>
    </row>
    <row r="11" spans="1:75" s="19" customFormat="1" ht="27.95" customHeight="1" thickBot="1" x14ac:dyDescent="0.3">
      <c r="A11" s="18" t="s">
        <v>55</v>
      </c>
      <c r="B11" s="19" t="s">
        <v>1163</v>
      </c>
      <c r="C11" s="144" t="s">
        <v>1164</v>
      </c>
      <c r="D11" s="19" t="s">
        <v>56</v>
      </c>
      <c r="E11" s="19" t="s">
        <v>1046</v>
      </c>
      <c r="F11" s="19" t="s">
        <v>1165</v>
      </c>
      <c r="H11" s="19" t="s">
        <v>1166</v>
      </c>
      <c r="I11" s="20">
        <v>60624</v>
      </c>
      <c r="J11" s="19" t="s">
        <v>1167</v>
      </c>
      <c r="K11" s="19" t="s">
        <v>1168</v>
      </c>
      <c r="L11" s="19" t="s">
        <v>1169</v>
      </c>
      <c r="M11" s="18">
        <v>330280856</v>
      </c>
      <c r="N11" s="19" t="s">
        <v>1029</v>
      </c>
      <c r="O11" s="176" t="s">
        <v>62</v>
      </c>
      <c r="P11" s="177">
        <v>1</v>
      </c>
      <c r="Q11" s="178" t="s">
        <v>59</v>
      </c>
      <c r="R11" s="179" t="s">
        <v>66</v>
      </c>
      <c r="S11" s="180">
        <v>36</v>
      </c>
      <c r="T11" s="180">
        <v>70</v>
      </c>
      <c r="U11" s="180" t="s">
        <v>63</v>
      </c>
      <c r="V11" s="181" t="s">
        <v>61</v>
      </c>
      <c r="W11" s="179">
        <v>36</v>
      </c>
      <c r="X11" s="180">
        <v>70</v>
      </c>
      <c r="Y11" s="180" t="s">
        <v>142</v>
      </c>
      <c r="Z11" s="181" t="s">
        <v>61</v>
      </c>
      <c r="AA11" s="182" t="s">
        <v>141</v>
      </c>
      <c r="AB11" s="182" t="s">
        <v>141</v>
      </c>
      <c r="AC11" s="182" t="s">
        <v>141</v>
      </c>
      <c r="AD11" s="182">
        <v>1</v>
      </c>
      <c r="AE11" s="182">
        <v>1</v>
      </c>
      <c r="AF11" s="182">
        <v>2</v>
      </c>
      <c r="AG11" s="182">
        <v>1</v>
      </c>
      <c r="AH11" s="176">
        <v>4</v>
      </c>
      <c r="AI11" s="182" t="e">
        <v>#N/A</v>
      </c>
      <c r="AJ11" s="176">
        <v>400</v>
      </c>
      <c r="AK11" s="176">
        <v>1</v>
      </c>
      <c r="AL11" s="176" t="s">
        <v>141</v>
      </c>
      <c r="AN11" s="187" t="s">
        <v>1165</v>
      </c>
      <c r="AO11" s="187" t="s">
        <v>141</v>
      </c>
      <c r="AP11" s="187" t="s">
        <v>1166</v>
      </c>
      <c r="AQ11" s="187" t="s">
        <v>1170</v>
      </c>
      <c r="AR11" s="187" t="s">
        <v>1167</v>
      </c>
      <c r="AS11" s="187" t="s">
        <v>1163</v>
      </c>
      <c r="AT11" s="187">
        <v>400</v>
      </c>
      <c r="AU11" s="187">
        <v>1</v>
      </c>
      <c r="AV11" s="187" t="s">
        <v>62</v>
      </c>
      <c r="AW11" s="187" t="s">
        <v>1164</v>
      </c>
      <c r="AX11" s="187">
        <v>1</v>
      </c>
      <c r="AY11" s="187" t="s">
        <v>59</v>
      </c>
      <c r="AZ11" s="19">
        <v>60624</v>
      </c>
      <c r="BA11" s="19" t="s">
        <v>1168</v>
      </c>
      <c r="BB11" s="19" t="s">
        <v>1169</v>
      </c>
      <c r="BC11" s="19">
        <v>1</v>
      </c>
      <c r="BD11" s="19" t="s">
        <v>146</v>
      </c>
      <c r="BE11" s="19">
        <v>36</v>
      </c>
      <c r="BF11" s="19">
        <v>2</v>
      </c>
      <c r="BG11" s="19" t="s">
        <v>149</v>
      </c>
      <c r="BH11" s="19" t="s">
        <v>148</v>
      </c>
      <c r="BI11" s="19" t="s">
        <v>1171</v>
      </c>
      <c r="BK11" s="188" t="s">
        <v>1164</v>
      </c>
      <c r="BL11" s="188" t="s">
        <v>1029</v>
      </c>
      <c r="BM11" s="188">
        <v>1</v>
      </c>
      <c r="BN11" s="189">
        <v>4</v>
      </c>
      <c r="BO11" s="190" t="s">
        <v>1165</v>
      </c>
      <c r="BP11" s="190" t="s">
        <v>55</v>
      </c>
      <c r="BQ11" s="191"/>
      <c r="BR11" s="190"/>
      <c r="BS11" s="1" t="str" cm="1">
        <f t="array" ref="BS11">IF(COUNTIF($BU$5:BU11, BU11)=1, _xlfn.LET(_xlpm.fdc, BU11, _xlpm.rows, _xlfn._xlws.FILTER(ROW($BU$5:$BU$1000), $BU$5:$BU$1000=_xlpm.fdc), _xlpm.carrier, INDEX($O:$O, INDEX(_xlpm.rows, 1)), _xlpm.header, "Customer Order #: " &amp; B11 &amp; CHAR(10) &amp; IF(F11&lt;&gt;"","Name: "&amp;F11&amp;CHAR(10),"") &amp; IF(G11&lt;&gt;"","Store: "&amp;G11&amp;CHAR(10),"") &amp; "PO: " &amp; C11 &amp; CHAR(10) &amp; "Ship To: " &amp; H11 &amp; ", " &amp; K11 &amp; ", " &amp; L11 &amp; " " &amp; I11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H1911-566639
Name: KERMIT THOMPSON 
PO: 11562507
Ship To: 3949 W Lake St // Unit 1, Chicago, IL 60624
Carrier: AACT
Vendor SKU: K18KDST4284PDRH
Qty: 1
Kit - Frame - Type: KD, Width: 36, Height: 70, Hand: RH, Prep: 161
Slab - Width: 36, Height: 70, Prep: PD, Prep: 161
Hardware:
Panic Device FDC750: 1
Lever 1 side FDC770: 1
Spring hinge: 2
Regular hinge: 1
Vendor SKU: K18KDST4284PDLH
Qty: 1
Kit - Frame - Type: KD, Width: 36, Height: 70, Hand: LH, Prep: 161
Slab - Width: 36, Height: 70, Prep: PD, Prep: 161
Hardware:
Panic Device FDC750: 1
Lever 1 side FDC770: 1
Spring hinge: 2
Regular hinge: 1</v>
      </c>
      <c r="BT11" s="1" t="e" vm="7">
        <f t="shared" si="0"/>
        <v>#VALUE!</v>
      </c>
      <c r="BU11" s="19">
        <f t="shared" ref="BU11:BU12" si="2">+BN11</f>
        <v>4</v>
      </c>
      <c r="BV11" s="19" t="str">
        <f>BU11 &amp; "-" &amp; COUNTIF(BU$5:BU11, BU11)</f>
        <v>4-1</v>
      </c>
      <c r="BW11" s="19" t="e">
        <f>+VLOOKUP(M11,Sheet2!$AO:$AP,2,0)</f>
        <v>#N/A</v>
      </c>
    </row>
    <row r="12" spans="1:75" s="19" customFormat="1" ht="27.95" customHeight="1" thickBot="1" x14ac:dyDescent="0.3">
      <c r="A12" s="18" t="s">
        <v>55</v>
      </c>
      <c r="B12" s="19" t="s">
        <v>1163</v>
      </c>
      <c r="C12" s="19" t="s">
        <v>1164</v>
      </c>
      <c r="D12" s="19" t="s">
        <v>56</v>
      </c>
      <c r="E12" s="19" t="s">
        <v>1046</v>
      </c>
      <c r="F12" s="19" t="s">
        <v>1165</v>
      </c>
      <c r="H12" s="19" t="s">
        <v>1166</v>
      </c>
      <c r="I12" s="20">
        <v>60624</v>
      </c>
      <c r="J12" s="19" t="s">
        <v>1167</v>
      </c>
      <c r="K12" s="19" t="s">
        <v>1168</v>
      </c>
      <c r="L12" s="19" t="s">
        <v>1169</v>
      </c>
      <c r="M12" s="18">
        <v>330281280</v>
      </c>
      <c r="N12" s="19" t="s">
        <v>1172</v>
      </c>
      <c r="O12" s="184"/>
      <c r="P12" s="177">
        <v>1</v>
      </c>
      <c r="Q12" s="178" t="s">
        <v>59</v>
      </c>
      <c r="R12" s="179" t="s">
        <v>66</v>
      </c>
      <c r="S12" s="180">
        <v>36</v>
      </c>
      <c r="T12" s="180">
        <v>70</v>
      </c>
      <c r="U12" s="180" t="s">
        <v>60</v>
      </c>
      <c r="V12" s="181" t="s">
        <v>61</v>
      </c>
      <c r="W12" s="179">
        <v>36</v>
      </c>
      <c r="X12" s="180">
        <v>70</v>
      </c>
      <c r="Y12" s="180" t="s">
        <v>142</v>
      </c>
      <c r="Z12" s="181" t="s">
        <v>61</v>
      </c>
      <c r="AA12" s="182" t="s">
        <v>141</v>
      </c>
      <c r="AB12" s="182" t="s">
        <v>141</v>
      </c>
      <c r="AC12" s="182" t="s">
        <v>141</v>
      </c>
      <c r="AD12" s="182">
        <v>1</v>
      </c>
      <c r="AE12" s="182">
        <v>1</v>
      </c>
      <c r="AF12" s="182">
        <v>2</v>
      </c>
      <c r="AG12" s="182">
        <v>1</v>
      </c>
      <c r="AH12" s="184"/>
      <c r="AI12" s="182" t="e">
        <v>#N/A</v>
      </c>
      <c r="AJ12" s="184">
        <v>200</v>
      </c>
      <c r="AK12" s="184">
        <v>1</v>
      </c>
      <c r="AL12" s="184" t="s">
        <v>141</v>
      </c>
      <c r="AN12" s="187" t="s">
        <v>1165</v>
      </c>
      <c r="AO12" s="187" t="s">
        <v>141</v>
      </c>
      <c r="AP12" s="187" t="s">
        <v>1166</v>
      </c>
      <c r="AQ12" s="187" t="s">
        <v>1170</v>
      </c>
      <c r="AR12" s="187" t="s">
        <v>1167</v>
      </c>
      <c r="AS12" s="187" t="s">
        <v>1163</v>
      </c>
      <c r="AT12" s="187">
        <v>200</v>
      </c>
      <c r="AU12" s="187">
        <v>1</v>
      </c>
      <c r="AV12" s="187" t="s">
        <v>62</v>
      </c>
      <c r="AW12" s="187" t="s">
        <v>1164</v>
      </c>
      <c r="AX12" s="187">
        <v>1</v>
      </c>
      <c r="AY12" s="187" t="s">
        <v>59</v>
      </c>
      <c r="AZ12" s="19">
        <v>60624</v>
      </c>
      <c r="BA12" s="19" t="s">
        <v>1168</v>
      </c>
      <c r="BB12" s="19" t="s">
        <v>1169</v>
      </c>
      <c r="BC12" s="19">
        <v>1</v>
      </c>
      <c r="BD12" s="19" t="s">
        <v>146</v>
      </c>
      <c r="BE12" s="19">
        <v>36</v>
      </c>
      <c r="BF12" s="19">
        <v>2</v>
      </c>
      <c r="BG12" s="19" t="s">
        <v>149</v>
      </c>
      <c r="BH12" s="19" t="s">
        <v>148</v>
      </c>
      <c r="BI12" s="19" t="s">
        <v>1150</v>
      </c>
      <c r="BK12" s="188" t="s">
        <v>1164</v>
      </c>
      <c r="BL12" s="188" t="s">
        <v>1172</v>
      </c>
      <c r="BM12" s="188">
        <v>1</v>
      </c>
      <c r="BN12" s="189">
        <v>4</v>
      </c>
      <c r="BO12" s="190" t="s">
        <v>1165</v>
      </c>
      <c r="BP12" s="190" t="s">
        <v>55</v>
      </c>
      <c r="BQ12" s="191"/>
      <c r="BR12" s="190"/>
      <c r="BS12" s="1" t="str" cm="1">
        <f t="array" ref="BS12">IF(COUNTIF($BU$5:BU12, BU12)=1, _xlfn.LET(_xlpm.fdc, BU12, _xlpm.rows, _xlfn._xlws.FILTER(ROW($BU$5:$BU$1000), $BU$5:$BU$1000=_xlpm.fdc), _xlpm.carrier, INDEX($O:$O, INDEX(_xlpm.rows, 1)), _xlpm.header, "Customer Order #: " &amp; B12 &amp; CHAR(10) &amp; IF(F12&lt;&gt;"","Name: "&amp;F12&amp;CHAR(10),"") &amp; IF(G12&lt;&gt;"","Store: "&amp;G12&amp;CHAR(10),"") &amp; "PO: " &amp; C12 &amp; CHAR(10) &amp; "Ship To: " &amp; H12 &amp; ", " &amp; K12 &amp; ", " &amp; L12 &amp; " " &amp; I12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12" s="1" t="e" vm="4">
        <f t="shared" si="0"/>
        <v>#VALUE!</v>
      </c>
      <c r="BU12" s="19">
        <f t="shared" si="2"/>
        <v>4</v>
      </c>
      <c r="BV12" s="19" t="str">
        <f>BU12 &amp; "-" &amp; COUNTIF(BU$5:BU12, BU12)</f>
        <v>4-2</v>
      </c>
      <c r="BW12" s="19" t="e">
        <f>+VLOOKUP(M12,Sheet2!$AO:$AP,2,0)</f>
        <v>#N/A</v>
      </c>
    </row>
    <row r="13" spans="1:75" ht="27.95" customHeight="1" thickBot="1" x14ac:dyDescent="0.3">
      <c r="A13" s="18" t="s">
        <v>55</v>
      </c>
      <c r="B13" s="19" t="s">
        <v>1173</v>
      </c>
      <c r="C13" s="144" t="s">
        <v>1174</v>
      </c>
      <c r="D13" s="19" t="s">
        <v>56</v>
      </c>
      <c r="E13" s="19" t="s">
        <v>1045</v>
      </c>
      <c r="F13" s="19" t="s">
        <v>1175</v>
      </c>
      <c r="G13" s="19" t="s">
        <v>1176</v>
      </c>
      <c r="H13" s="19" t="s">
        <v>1177</v>
      </c>
      <c r="I13" s="20">
        <v>93711</v>
      </c>
      <c r="J13" s="19" t="s">
        <v>1178</v>
      </c>
      <c r="K13" s="19" t="s">
        <v>1179</v>
      </c>
      <c r="L13" s="19" t="s">
        <v>1128</v>
      </c>
      <c r="M13" s="21">
        <v>329064108</v>
      </c>
      <c r="N13" s="19" t="s">
        <v>67</v>
      </c>
      <c r="O13" s="167" t="s">
        <v>62</v>
      </c>
      <c r="P13" s="28">
        <v>1</v>
      </c>
      <c r="Q13" s="29" t="s">
        <v>59</v>
      </c>
      <c r="R13" s="30" t="s">
        <v>66</v>
      </c>
      <c r="S13" s="31">
        <v>30</v>
      </c>
      <c r="T13" s="31">
        <v>68</v>
      </c>
      <c r="U13" s="31" t="s">
        <v>63</v>
      </c>
      <c r="V13" s="32" t="s">
        <v>61</v>
      </c>
      <c r="W13" s="30">
        <v>30</v>
      </c>
      <c r="X13" s="31">
        <v>68</v>
      </c>
      <c r="Y13" s="31" t="s">
        <v>142</v>
      </c>
      <c r="Z13" s="32" t="s">
        <v>61</v>
      </c>
      <c r="AA13" s="27" t="s">
        <v>141</v>
      </c>
      <c r="AB13" s="27" t="s">
        <v>141</v>
      </c>
      <c r="AC13" s="27" t="s">
        <v>141</v>
      </c>
      <c r="AD13" s="27">
        <v>1</v>
      </c>
      <c r="AE13" s="27">
        <v>1</v>
      </c>
      <c r="AF13" s="27">
        <v>2</v>
      </c>
      <c r="AG13" s="27">
        <v>1</v>
      </c>
      <c r="AH13" s="167">
        <v>5</v>
      </c>
      <c r="AI13" s="27" t="e">
        <v>#N/A</v>
      </c>
      <c r="AJ13" s="167">
        <v>400</v>
      </c>
      <c r="AK13" s="167">
        <v>1</v>
      </c>
      <c r="AL13" s="167" t="s">
        <v>1176</v>
      </c>
      <c r="AN13" s="22" t="s">
        <v>1175</v>
      </c>
      <c r="AO13" s="22" t="s">
        <v>1180</v>
      </c>
      <c r="AP13" s="22" t="s">
        <v>1177</v>
      </c>
      <c r="AQ13" s="22" t="s">
        <v>1181</v>
      </c>
      <c r="AR13" s="22" t="s">
        <v>1178</v>
      </c>
      <c r="AS13" s="22" t="s">
        <v>1173</v>
      </c>
      <c r="AT13" s="22">
        <v>400</v>
      </c>
      <c r="AU13" s="22">
        <v>1</v>
      </c>
      <c r="AV13" s="22" t="s">
        <v>62</v>
      </c>
      <c r="AW13" s="22" t="s">
        <v>1174</v>
      </c>
      <c r="AX13" s="22">
        <v>2</v>
      </c>
      <c r="AY13" s="22" t="s">
        <v>59</v>
      </c>
      <c r="AZ13" s="1">
        <v>93711</v>
      </c>
      <c r="BA13" s="1" t="s">
        <v>1179</v>
      </c>
      <c r="BB13" s="1" t="s">
        <v>1128</v>
      </c>
      <c r="BC13" s="1">
        <v>0</v>
      </c>
      <c r="BD13" s="1" t="s">
        <v>138</v>
      </c>
      <c r="BE13" s="1">
        <v>36</v>
      </c>
      <c r="BF13" s="1">
        <v>2</v>
      </c>
      <c r="BG13" s="1" t="s">
        <v>149</v>
      </c>
      <c r="BH13" s="1" t="s">
        <v>148</v>
      </c>
      <c r="BI13" s="1" t="s">
        <v>1182</v>
      </c>
      <c r="BK13" s="24" t="s">
        <v>1174</v>
      </c>
      <c r="BL13" s="24" t="s">
        <v>67</v>
      </c>
      <c r="BM13" s="24">
        <v>1</v>
      </c>
      <c r="BN13" s="132">
        <v>5</v>
      </c>
      <c r="BO13" s="25" t="s">
        <v>1175</v>
      </c>
      <c r="BP13" s="25" t="s">
        <v>55</v>
      </c>
      <c r="BQ13" s="26"/>
      <c r="BR13" s="25"/>
      <c r="BS13" s="1" t="str" cm="1">
        <f t="array" ref="BS13">IF(COUNTIF($BU$5:BU13, BU13)=1, _xlfn.LET(_xlpm.fdc, BU13, _xlpm.rows, _xlfn._xlws.FILTER(ROW($BU$5:$BU$1000), $BU$5:$BU$1000=_xlpm.fdc), _xlpm.carrier, INDEX($O:$O, INDEX(_xlpm.rows, 1)), _xlpm.header, "Customer Order #: " &amp; B13 &amp; CHAR(10) &amp; IF(F13&lt;&gt;"","Name: "&amp;F13&amp;CHAR(10),"") &amp; IF(G13&lt;&gt;"","Store: "&amp;G13&amp;CHAR(10),"") &amp; "PO: " &amp; C13 &amp; CHAR(10) &amp; "Ship To: " &amp; H13 &amp; ", " &amp; K13 &amp; ", " &amp; L13 &amp; " " &amp; I13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H0663-397035
Name: HOLLY HOWELL 
Store: 0663
PO: 63563120
Ship To: 3272 W SHAW AVENUE, Fresno, CA 93711
Carrier: AACT
Vendor SKU: KIT18GHKDST3680PDRH
Qty: 1
Kit - Frame - Type: KD, Width: 30, Height: 68, Hand: RH, Prep: 161
Slab - Width: 30, Height: 68, Prep: PD, Prep: 161
Hardware:
Panic Device FDC750: 1
Lever 1 side FDC770: 1
Spring hinge: 2
Regular hinge: 1
Vendor SKU: KIT18GHKDST3680PDLH
Qty: 1
Kit - Frame - Type: KD, Width: 30, Height: 68, Hand: LH, Prep: 161
Slab - Width: 30, Height: 68, Prep: PD, Prep: 161
Hardware:
Panic Device FDC750: 1
Lever 1 side FDC770: 1
Spring hinge: 2
Regular hinge: 1</v>
      </c>
      <c r="BT13" s="1" t="e" vm="8">
        <f t="shared" si="0"/>
        <v>#VALUE!</v>
      </c>
      <c r="BU13" s="1">
        <f t="shared" si="1"/>
        <v>5</v>
      </c>
      <c r="BV13" s="1" t="str">
        <f>BU13 &amp; "-" &amp; COUNTIF(BU$5:BU13, BU13)</f>
        <v>5-1</v>
      </c>
      <c r="BW13" s="1" t="e" vm="6">
        <f>+VLOOKUP(M13,Sheet2!$AO:$AP,2,0)</f>
        <v>#VALUE!</v>
      </c>
    </row>
    <row r="14" spans="1:75" ht="27.95" customHeight="1" thickBot="1" x14ac:dyDescent="0.3">
      <c r="A14" s="18" t="s">
        <v>55</v>
      </c>
      <c r="B14" s="19" t="s">
        <v>1173</v>
      </c>
      <c r="C14" s="19" t="s">
        <v>1174</v>
      </c>
      <c r="D14" s="19" t="s">
        <v>56</v>
      </c>
      <c r="E14" s="19" t="s">
        <v>1045</v>
      </c>
      <c r="F14" s="19" t="s">
        <v>1175</v>
      </c>
      <c r="G14" s="19" t="s">
        <v>1176</v>
      </c>
      <c r="H14" s="19" t="s">
        <v>1177</v>
      </c>
      <c r="I14" s="20">
        <v>93711</v>
      </c>
      <c r="J14" s="19" t="s">
        <v>1178</v>
      </c>
      <c r="K14" s="19" t="s">
        <v>1179</v>
      </c>
      <c r="L14" s="19" t="s">
        <v>1128</v>
      </c>
      <c r="M14" s="21">
        <v>329064107</v>
      </c>
      <c r="N14" s="19" t="s">
        <v>1028</v>
      </c>
      <c r="O14" s="155"/>
      <c r="P14" s="28">
        <v>1</v>
      </c>
      <c r="Q14" s="29" t="s">
        <v>59</v>
      </c>
      <c r="R14" s="30" t="s">
        <v>66</v>
      </c>
      <c r="S14" s="31">
        <v>30</v>
      </c>
      <c r="T14" s="31">
        <v>68</v>
      </c>
      <c r="U14" s="31" t="s">
        <v>60</v>
      </c>
      <c r="V14" s="32" t="s">
        <v>61</v>
      </c>
      <c r="W14" s="30">
        <v>30</v>
      </c>
      <c r="X14" s="31">
        <v>68</v>
      </c>
      <c r="Y14" s="31" t="s">
        <v>142</v>
      </c>
      <c r="Z14" s="32" t="s">
        <v>61</v>
      </c>
      <c r="AA14" s="27" t="s">
        <v>141</v>
      </c>
      <c r="AB14" s="27" t="s">
        <v>141</v>
      </c>
      <c r="AC14" s="27" t="s">
        <v>141</v>
      </c>
      <c r="AD14" s="27">
        <v>1</v>
      </c>
      <c r="AE14" s="27">
        <v>1</v>
      </c>
      <c r="AF14" s="27">
        <v>2</v>
      </c>
      <c r="AG14" s="27">
        <v>1</v>
      </c>
      <c r="AH14" s="155"/>
      <c r="AI14" s="27" t="e">
        <v>#N/A</v>
      </c>
      <c r="AJ14" s="155">
        <v>200</v>
      </c>
      <c r="AK14" s="155">
        <v>1</v>
      </c>
      <c r="AL14" s="155" t="s">
        <v>1176</v>
      </c>
      <c r="AN14" s="22" t="s">
        <v>1175</v>
      </c>
      <c r="AO14" s="22" t="s">
        <v>1180</v>
      </c>
      <c r="AP14" s="22" t="s">
        <v>1177</v>
      </c>
      <c r="AQ14" s="22" t="s">
        <v>1181</v>
      </c>
      <c r="AR14" s="22" t="s">
        <v>1178</v>
      </c>
      <c r="AS14" s="22" t="s">
        <v>1173</v>
      </c>
      <c r="AT14" s="22">
        <v>200</v>
      </c>
      <c r="AU14" s="22">
        <v>1</v>
      </c>
      <c r="AV14" s="22" t="s">
        <v>62</v>
      </c>
      <c r="AW14" s="22" t="s">
        <v>1174</v>
      </c>
      <c r="AX14" s="22">
        <v>1</v>
      </c>
      <c r="AY14" s="22" t="s">
        <v>59</v>
      </c>
      <c r="AZ14" s="1">
        <v>93711</v>
      </c>
      <c r="BA14" s="1" t="s">
        <v>1179</v>
      </c>
      <c r="BB14" s="1" t="s">
        <v>1128</v>
      </c>
      <c r="BC14" s="1">
        <v>0</v>
      </c>
      <c r="BD14" s="1" t="s">
        <v>138</v>
      </c>
      <c r="BE14" s="1">
        <v>36</v>
      </c>
      <c r="BF14" s="1">
        <v>2</v>
      </c>
      <c r="BG14" s="1" t="s">
        <v>149</v>
      </c>
      <c r="BH14" s="1" t="s">
        <v>148</v>
      </c>
      <c r="BI14" s="1" t="s">
        <v>1150</v>
      </c>
      <c r="BK14" s="24" t="s">
        <v>1174</v>
      </c>
      <c r="BL14" s="24" t="s">
        <v>1028</v>
      </c>
      <c r="BM14" s="24">
        <v>1</v>
      </c>
      <c r="BN14" s="132">
        <v>5</v>
      </c>
      <c r="BO14" s="25" t="s">
        <v>1175</v>
      </c>
      <c r="BP14" s="25" t="s">
        <v>55</v>
      </c>
      <c r="BQ14" s="26"/>
      <c r="BR14" s="25"/>
      <c r="BS14" s="1" t="str" cm="1">
        <f t="array" ref="BS14">IF(COUNTIF($BU$5:BU14, BU14)=1, _xlfn.LET(_xlpm.fdc, BU14, _xlpm.rows, _xlfn._xlws.FILTER(ROW($BU$5:$BU$1000), $BU$5:$BU$1000=_xlpm.fdc), _xlpm.carrier, INDEX($O:$O, INDEX(_xlpm.rows, 1)), _xlpm.header, "Customer Order #: " &amp; B14 &amp; CHAR(10) &amp; IF(F14&lt;&gt;"","Name: "&amp;F14&amp;CHAR(10),"") &amp; IF(G14&lt;&gt;"","Store: "&amp;G14&amp;CHAR(10),"") &amp; "PO: " &amp; C14 &amp; CHAR(10) &amp; "Ship To: " &amp; H14 &amp; ", " &amp; K14 &amp; ", " &amp; L14 &amp; " " &amp; I14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14" s="1" t="e" vm="4">
        <f t="shared" si="0"/>
        <v>#VALUE!</v>
      </c>
      <c r="BU14" s="1">
        <f t="shared" si="1"/>
        <v>5</v>
      </c>
      <c r="BV14" s="1" t="str">
        <f>BU14 &amp; "-" &amp; COUNTIF(BU$5:BU14, BU14)</f>
        <v>5-2</v>
      </c>
      <c r="BW14" s="1" t="e" vm="9">
        <f>+VLOOKUP(M14,Sheet2!$AO:$AP,2,0)</f>
        <v>#VALUE!</v>
      </c>
    </row>
    <row r="15" spans="1:75" ht="27.95" customHeight="1" thickBot="1" x14ac:dyDescent="0.3">
      <c r="A15" s="18" t="s">
        <v>55</v>
      </c>
      <c r="B15" s="19" t="s">
        <v>1183</v>
      </c>
      <c r="C15" s="19" t="s">
        <v>1184</v>
      </c>
      <c r="D15" s="19" t="s">
        <v>56</v>
      </c>
      <c r="E15" s="19" t="s">
        <v>1046</v>
      </c>
      <c r="F15" s="19" t="s">
        <v>1185</v>
      </c>
      <c r="G15" s="19"/>
      <c r="H15" s="19" t="s">
        <v>1186</v>
      </c>
      <c r="I15" s="20">
        <v>60624</v>
      </c>
      <c r="J15" s="19" t="s">
        <v>1187</v>
      </c>
      <c r="K15" s="19" t="s">
        <v>1168</v>
      </c>
      <c r="L15" s="19" t="s">
        <v>1169</v>
      </c>
      <c r="M15" s="21">
        <v>330281280</v>
      </c>
      <c r="N15" s="19" t="s">
        <v>1172</v>
      </c>
      <c r="O15" s="163" t="s">
        <v>62</v>
      </c>
      <c r="P15" s="34">
        <v>1</v>
      </c>
      <c r="Q15" s="35" t="s">
        <v>59</v>
      </c>
      <c r="R15" s="36" t="s">
        <v>66</v>
      </c>
      <c r="S15" s="37">
        <v>36</v>
      </c>
      <c r="T15" s="37">
        <v>70</v>
      </c>
      <c r="U15" s="37" t="s">
        <v>60</v>
      </c>
      <c r="V15" s="38" t="s">
        <v>61</v>
      </c>
      <c r="W15" s="36">
        <v>36</v>
      </c>
      <c r="X15" s="37">
        <v>70</v>
      </c>
      <c r="Y15" s="37" t="s">
        <v>142</v>
      </c>
      <c r="Z15" s="38" t="s">
        <v>61</v>
      </c>
      <c r="AA15" s="39" t="s">
        <v>141</v>
      </c>
      <c r="AB15" s="39" t="s">
        <v>141</v>
      </c>
      <c r="AC15" s="39" t="s">
        <v>141</v>
      </c>
      <c r="AD15" s="39">
        <v>1</v>
      </c>
      <c r="AE15" s="39">
        <v>1</v>
      </c>
      <c r="AF15" s="39">
        <v>2</v>
      </c>
      <c r="AG15" s="39">
        <v>1</v>
      </c>
      <c r="AH15" s="165">
        <v>6</v>
      </c>
      <c r="AI15" s="39" t="e">
        <v>#N/A</v>
      </c>
      <c r="AJ15" s="39">
        <v>200</v>
      </c>
      <c r="AK15" s="39">
        <v>1</v>
      </c>
      <c r="AL15" s="39" t="s">
        <v>141</v>
      </c>
      <c r="AN15" s="22" t="s">
        <v>1185</v>
      </c>
      <c r="AO15" s="22" t="s">
        <v>141</v>
      </c>
      <c r="AP15" s="22" t="s">
        <v>1186</v>
      </c>
      <c r="AQ15" s="22" t="s">
        <v>1170</v>
      </c>
      <c r="AR15" s="22" t="s">
        <v>1187</v>
      </c>
      <c r="AS15" s="22" t="s">
        <v>1188</v>
      </c>
      <c r="AT15" s="22">
        <v>200</v>
      </c>
      <c r="AU15" s="22">
        <v>1</v>
      </c>
      <c r="AV15" s="22" t="s">
        <v>62</v>
      </c>
      <c r="AW15" s="22" t="s">
        <v>1189</v>
      </c>
      <c r="AX15" s="22">
        <v>1</v>
      </c>
      <c r="AY15" s="22" t="s">
        <v>59</v>
      </c>
      <c r="AZ15" s="1">
        <v>60624</v>
      </c>
      <c r="BA15" s="1" t="s">
        <v>1168</v>
      </c>
      <c r="BB15" s="1" t="s">
        <v>1169</v>
      </c>
      <c r="BC15" s="1">
        <v>1</v>
      </c>
      <c r="BD15" s="1" t="s">
        <v>146</v>
      </c>
      <c r="BE15" s="1">
        <v>36</v>
      </c>
      <c r="BF15" s="1">
        <v>2</v>
      </c>
      <c r="BG15" s="1" t="s">
        <v>149</v>
      </c>
      <c r="BH15" s="1" t="s">
        <v>148</v>
      </c>
      <c r="BI15" s="1" t="s">
        <v>1190</v>
      </c>
      <c r="BK15" s="24" t="s">
        <v>1184</v>
      </c>
      <c r="BL15" s="24" t="s">
        <v>1172</v>
      </c>
      <c r="BM15" s="24">
        <v>1</v>
      </c>
      <c r="BN15" s="135">
        <v>6</v>
      </c>
      <c r="BO15" s="25" t="s">
        <v>1185</v>
      </c>
      <c r="BP15" s="25" t="s">
        <v>55</v>
      </c>
      <c r="BQ15" s="26"/>
      <c r="BR15" s="25"/>
      <c r="BS15" s="1" t="str" cm="1">
        <f t="array" ref="BS15">IF(COUNTIF($BU$5:BU15, BU15)=1, _xlfn.LET(_xlpm.fdc, BU15, _xlpm.rows, _xlfn._xlws.FILTER(ROW($BU$5:$BU$1000), $BU$5:$BU$1000=_xlpm.fdc), _xlpm.carrier, INDEX($O:$O, INDEX(_xlpm.rows, 1)), _xlpm.header, "Customer Order #: " &amp; B15 &amp; CHAR(10) &amp; IF(F15&lt;&gt;"","Name: "&amp;F15&amp;CHAR(10),"") &amp; IF(G15&lt;&gt;"","Store: "&amp;G15&amp;CHAR(10),"") &amp; "PO: " &amp; C15 &amp; CHAR(10) &amp; "Ship To: " &amp; H15 &amp; ", " &amp; K15 &amp; ", " &amp; L15 &amp; " " &amp; I15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H1913-443107
Name: JIM THOMPSON 
PO: 13588218
Ship To: 3949 W Lake St, Chicago, IL 60624
Carrier: AACT
Vendor SKU: K18KDST4284PDLH
Qty: 1
Kit - Frame - Type: KD, Width: 36, Height: 70, Hand: LH, Prep: 161
Slab - Width: 36, Height: 70, Prep: PD, Prep: 161
Hardware:
Panic Device FDC750: 1
Lever 1 side FDC770: 1
Spring hinge: 2
Regular hinge: 1
Vendor SKU: K18KDST4284PDRH
Qty: 1
Kit - Frame - Type: KD, Width: 36, Height: 70, Hand: RH, Prep: 161
Slab - Width: 36, Height: 70, Prep: PD, Prep: 161
Hardware:
Panic Device FDC750: 1
Lever 1 side FDC770: 1
Spring hinge: 2
Regular hinge: 1</v>
      </c>
      <c r="BT15" s="1" t="e" vm="10">
        <f t="shared" si="0"/>
        <v>#VALUE!</v>
      </c>
      <c r="BU15" s="1">
        <f t="shared" si="1"/>
        <v>6</v>
      </c>
      <c r="BV15" s="1" t="str">
        <f>BU15 &amp; "-" &amp; COUNTIF(BU$5:BU15, BU15)</f>
        <v>6-1</v>
      </c>
      <c r="BW15" s="1" t="e">
        <f>+VLOOKUP(M15,Sheet2!$AO:$AP,2,0)</f>
        <v>#N/A</v>
      </c>
    </row>
    <row r="16" spans="1:75" ht="27.95" customHeight="1" thickBot="1" x14ac:dyDescent="0.3">
      <c r="A16" s="18" t="s">
        <v>55</v>
      </c>
      <c r="B16" s="19" t="s">
        <v>1191</v>
      </c>
      <c r="C16" s="144">
        <v>98560429</v>
      </c>
      <c r="D16" s="19" t="s">
        <v>56</v>
      </c>
      <c r="E16" s="19" t="s">
        <v>1046</v>
      </c>
      <c r="F16" s="19" t="s">
        <v>1185</v>
      </c>
      <c r="G16" s="19"/>
      <c r="H16" s="19" t="s">
        <v>1186</v>
      </c>
      <c r="I16" s="20">
        <v>60624</v>
      </c>
      <c r="J16" s="19" t="s">
        <v>1187</v>
      </c>
      <c r="K16" s="19" t="s">
        <v>1168</v>
      </c>
      <c r="L16" s="19" t="s">
        <v>1169</v>
      </c>
      <c r="M16" s="21">
        <v>330280856</v>
      </c>
      <c r="N16" s="19" t="s">
        <v>1029</v>
      </c>
      <c r="O16" s="164"/>
      <c r="P16" s="34">
        <v>1</v>
      </c>
      <c r="Q16" s="35" t="s">
        <v>59</v>
      </c>
      <c r="R16" s="36" t="s">
        <v>66</v>
      </c>
      <c r="S16" s="37">
        <v>36</v>
      </c>
      <c r="T16" s="37">
        <v>70</v>
      </c>
      <c r="U16" s="37" t="s">
        <v>63</v>
      </c>
      <c r="V16" s="38" t="s">
        <v>61</v>
      </c>
      <c r="W16" s="36">
        <v>36</v>
      </c>
      <c r="X16" s="37">
        <v>70</v>
      </c>
      <c r="Y16" s="37" t="s">
        <v>142</v>
      </c>
      <c r="Z16" s="38" t="s">
        <v>61</v>
      </c>
      <c r="AA16" s="39" t="s">
        <v>141</v>
      </c>
      <c r="AB16" s="39" t="s">
        <v>141</v>
      </c>
      <c r="AC16" s="39" t="s">
        <v>141</v>
      </c>
      <c r="AD16" s="39">
        <v>1</v>
      </c>
      <c r="AE16" s="39">
        <v>1</v>
      </c>
      <c r="AF16" s="39">
        <v>2</v>
      </c>
      <c r="AG16" s="39">
        <v>1</v>
      </c>
      <c r="AH16" s="166"/>
      <c r="AI16" s="39" t="e">
        <v>#N/A</v>
      </c>
      <c r="AJ16" s="39">
        <v>200</v>
      </c>
      <c r="AK16" s="39">
        <v>1</v>
      </c>
      <c r="AL16" s="39" t="s">
        <v>141</v>
      </c>
      <c r="AN16" s="22" t="s">
        <v>1185</v>
      </c>
      <c r="AO16" s="22" t="s">
        <v>141</v>
      </c>
      <c r="AP16" s="22" t="s">
        <v>1186</v>
      </c>
      <c r="AQ16" s="22" t="s">
        <v>1170</v>
      </c>
      <c r="AR16" s="22" t="s">
        <v>1187</v>
      </c>
      <c r="AS16" s="22" t="s">
        <v>1191</v>
      </c>
      <c r="AT16" s="22">
        <v>200</v>
      </c>
      <c r="AU16" s="22">
        <v>1</v>
      </c>
      <c r="AV16" s="22" t="s">
        <v>62</v>
      </c>
      <c r="AW16" s="22">
        <v>98560429</v>
      </c>
      <c r="AX16" s="22">
        <v>1</v>
      </c>
      <c r="AY16" s="22" t="s">
        <v>59</v>
      </c>
      <c r="AZ16" s="1">
        <v>60624</v>
      </c>
      <c r="BA16" s="1" t="s">
        <v>1168</v>
      </c>
      <c r="BB16" s="1" t="s">
        <v>1169</v>
      </c>
      <c r="BC16" s="1">
        <v>1</v>
      </c>
      <c r="BD16" s="1" t="s">
        <v>146</v>
      </c>
      <c r="BE16" s="1">
        <v>36</v>
      </c>
      <c r="BF16" s="1">
        <v>2</v>
      </c>
      <c r="BG16" s="1" t="s">
        <v>149</v>
      </c>
      <c r="BH16" s="1" t="s">
        <v>148</v>
      </c>
      <c r="BI16" s="1" t="s">
        <v>1150</v>
      </c>
      <c r="BK16" s="24">
        <v>98560429</v>
      </c>
      <c r="BL16" s="24" t="s">
        <v>1029</v>
      </c>
      <c r="BM16" s="24">
        <v>1</v>
      </c>
      <c r="BN16" s="132">
        <v>6</v>
      </c>
      <c r="BO16" s="25" t="s">
        <v>1185</v>
      </c>
      <c r="BP16" s="25" t="s">
        <v>55</v>
      </c>
      <c r="BQ16" s="26"/>
      <c r="BR16" s="25"/>
      <c r="BS16" s="1" t="str" cm="1">
        <f t="array" ref="BS16">IF(COUNTIF($BU$5:BU16, BU16)=1, _xlfn.LET(_xlpm.fdc, BU16, _xlpm.rows, _xlfn._xlws.FILTER(ROW($BU$5:$BU$1000), $BU$5:$BU$1000=_xlpm.fdc), _xlpm.carrier, INDEX($O:$O, INDEX(_xlpm.rows, 1)), _xlpm.header, "Customer Order #: " &amp; B16 &amp; CHAR(10) &amp; IF(F16&lt;&gt;"","Name: "&amp;F16&amp;CHAR(10),"") &amp; IF(G16&lt;&gt;"","Store: "&amp;G16&amp;CHAR(10),"") &amp; "PO: " &amp; C16 &amp; CHAR(10) &amp; "Ship To: " &amp; H16 &amp; ", " &amp; K16 &amp; ", " &amp; L16 &amp; " " &amp; I16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16" s="1" t="e" vm="4">
        <f t="shared" si="0"/>
        <v>#VALUE!</v>
      </c>
      <c r="BU16" s="1">
        <f t="shared" ref="BU16:BU25" si="3">+BN16</f>
        <v>6</v>
      </c>
      <c r="BV16" s="1" t="str">
        <f>BU16 &amp; "-" &amp; COUNTIF(BU$5:BU16, BU16)</f>
        <v>6-2</v>
      </c>
      <c r="BW16" s="1" t="e">
        <f>+VLOOKUP(M16,Sheet2!$AO:$AP,2,0)</f>
        <v>#N/A</v>
      </c>
    </row>
    <row r="17" spans="1:75" ht="27.95" customHeight="1" thickBot="1" x14ac:dyDescent="0.3">
      <c r="A17" s="18" t="s">
        <v>55</v>
      </c>
      <c r="B17" s="19" t="s">
        <v>1192</v>
      </c>
      <c r="C17" s="144" t="s">
        <v>1193</v>
      </c>
      <c r="D17" s="19" t="s">
        <v>56</v>
      </c>
      <c r="E17" s="19" t="s">
        <v>1045</v>
      </c>
      <c r="F17" s="19" t="s">
        <v>1194</v>
      </c>
      <c r="G17" s="19" t="s">
        <v>1195</v>
      </c>
      <c r="H17" s="19" t="s">
        <v>1196</v>
      </c>
      <c r="I17" s="20">
        <v>6514</v>
      </c>
      <c r="J17" s="19" t="s">
        <v>1197</v>
      </c>
      <c r="K17" s="19" t="s">
        <v>1198</v>
      </c>
      <c r="L17" s="19" t="s">
        <v>1199</v>
      </c>
      <c r="M17" s="21">
        <v>330180207</v>
      </c>
      <c r="N17" s="19" t="s">
        <v>1014</v>
      </c>
      <c r="O17" s="40" t="s">
        <v>58</v>
      </c>
      <c r="P17" s="28">
        <v>1</v>
      </c>
      <c r="Q17" s="29" t="s">
        <v>59</v>
      </c>
      <c r="R17" s="30" t="s">
        <v>66</v>
      </c>
      <c r="S17" s="31">
        <v>24</v>
      </c>
      <c r="T17" s="31">
        <v>68</v>
      </c>
      <c r="U17" s="31" t="s">
        <v>60</v>
      </c>
      <c r="V17" s="32" t="s">
        <v>61</v>
      </c>
      <c r="W17" s="30">
        <v>24</v>
      </c>
      <c r="X17" s="31">
        <v>68</v>
      </c>
      <c r="Y17" s="31" t="s">
        <v>139</v>
      </c>
      <c r="Z17" s="32" t="s">
        <v>61</v>
      </c>
      <c r="AA17" s="27">
        <v>1</v>
      </c>
      <c r="AB17" s="27" t="s">
        <v>141</v>
      </c>
      <c r="AC17" s="27" t="s">
        <v>141</v>
      </c>
      <c r="AD17" s="27" t="s">
        <v>141</v>
      </c>
      <c r="AE17" s="27" t="s">
        <v>141</v>
      </c>
      <c r="AF17" s="27">
        <v>2</v>
      </c>
      <c r="AG17" s="27">
        <v>1</v>
      </c>
      <c r="AH17" s="27">
        <v>7</v>
      </c>
      <c r="AI17" s="27" t="e">
        <v>#N/A</v>
      </c>
      <c r="AJ17" s="27">
        <v>200</v>
      </c>
      <c r="AK17" s="27">
        <v>1</v>
      </c>
      <c r="AL17" s="27" t="s">
        <v>1195</v>
      </c>
      <c r="AN17" s="22" t="s">
        <v>1194</v>
      </c>
      <c r="AO17" s="22" t="s">
        <v>1200</v>
      </c>
      <c r="AP17" s="22" t="s">
        <v>1196</v>
      </c>
      <c r="AQ17" s="22" t="s">
        <v>1201</v>
      </c>
      <c r="AR17" s="22" t="s">
        <v>1197</v>
      </c>
      <c r="AS17" s="22" t="s">
        <v>1192</v>
      </c>
      <c r="AT17" s="22">
        <v>200</v>
      </c>
      <c r="AU17" s="22">
        <v>1</v>
      </c>
      <c r="AV17" s="22" t="s">
        <v>58</v>
      </c>
      <c r="AW17" s="22" t="s">
        <v>1193</v>
      </c>
      <c r="AX17" s="22">
        <v>1</v>
      </c>
      <c r="AY17" s="22" t="s">
        <v>59</v>
      </c>
      <c r="AZ17" s="1">
        <v>6514</v>
      </c>
      <c r="BA17" s="1" t="s">
        <v>1198</v>
      </c>
      <c r="BB17" s="1" t="s">
        <v>1199</v>
      </c>
      <c r="BC17" s="1">
        <v>0</v>
      </c>
      <c r="BD17" s="1">
        <v>80</v>
      </c>
      <c r="BE17" s="1">
        <v>36</v>
      </c>
      <c r="BF17" s="1">
        <v>2</v>
      </c>
      <c r="BG17" s="1" t="s">
        <v>149</v>
      </c>
      <c r="BH17" s="1" t="s">
        <v>148</v>
      </c>
      <c r="BI17" s="1" t="s">
        <v>1202</v>
      </c>
      <c r="BK17" s="24" t="s">
        <v>1193</v>
      </c>
      <c r="BL17" s="24" t="s">
        <v>1014</v>
      </c>
      <c r="BM17" s="24">
        <v>1</v>
      </c>
      <c r="BN17" s="132">
        <v>7</v>
      </c>
      <c r="BO17" s="25" t="s">
        <v>1194</v>
      </c>
      <c r="BP17" s="25" t="s">
        <v>55</v>
      </c>
      <c r="BQ17" s="26"/>
      <c r="BR17" s="25"/>
      <c r="BS17" s="1" t="str" cm="1">
        <f t="array" ref="BS17">IF(COUNTIF($BU$5:BU17, BU17)=1, _xlfn.LET(_xlpm.fdc, BU17, _xlpm.rows, _xlfn._xlws.FILTER(ROW($BU$5:$BU$1000), $BU$5:$BU$1000=_xlpm.fdc), _xlpm.carrier, INDEX($O:$O, INDEX(_xlpm.rows, 1)), _xlpm.header, "Customer Order #: " &amp; B17 &amp; CHAR(10) &amp; IF(F17&lt;&gt;"","Name: "&amp;F17&amp;CHAR(10),"") &amp; IF(G17&lt;&gt;"","Store: "&amp;G17&amp;CHAR(10),"") &amp; "PO: " &amp; C17 &amp; CHAR(10) &amp; "Ship To: " &amp; H17 &amp; ", " &amp; K17 &amp; ", " &amp; L17 &amp; " " &amp; I17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WN30452442
Name: Rubisel Durantes Vazquez 
Store: 8473
PO: 73583024
Ship To: 1873 Dixwell Avenue, Hamden, CT 6514
Carrier: ESTES
Vendor SKU: KIT18GHKDST2868CLLH
Qty: 1
Kit - Frame - Type: KD, Width: 24, Height: 68, Hand: LH, Prep: 161
Slab - Width: 24, Height: 68, Prep: C, Prep: 161
Hardware:
Entrance FDC130: 1
Spring hinge: 2
Regular hinge: 1</v>
      </c>
      <c r="BT17" s="1" t="e" vm="11">
        <f t="shared" si="0"/>
        <v>#VALUE!</v>
      </c>
      <c r="BU17" s="1">
        <f t="shared" si="3"/>
        <v>7</v>
      </c>
      <c r="BV17" s="1" t="str">
        <f>BU17 &amp; "-" &amp; COUNTIF(BU$5:BU17, BU17)</f>
        <v>7-1</v>
      </c>
      <c r="BW17" s="1" t="e">
        <f>+VLOOKUP(M17,Sheet2!$AO:$AP,2,0)</f>
        <v>#N/A</v>
      </c>
    </row>
    <row r="18" spans="1:75" ht="27.95" customHeight="1" thickBot="1" x14ac:dyDescent="0.3">
      <c r="A18" s="18" t="s">
        <v>55</v>
      </c>
      <c r="B18" s="19" t="s">
        <v>1203</v>
      </c>
      <c r="C18" s="19" t="s">
        <v>1204</v>
      </c>
      <c r="D18" s="19" t="s">
        <v>56</v>
      </c>
      <c r="E18" s="19" t="s">
        <v>1045</v>
      </c>
      <c r="F18" s="19" t="s">
        <v>1205</v>
      </c>
      <c r="G18" s="19" t="s">
        <v>1206</v>
      </c>
      <c r="H18" s="19" t="s">
        <v>1207</v>
      </c>
      <c r="I18" s="19">
        <v>39042</v>
      </c>
      <c r="J18" s="19" t="s">
        <v>1208</v>
      </c>
      <c r="K18" s="19" t="s">
        <v>1209</v>
      </c>
      <c r="L18" s="19" t="s">
        <v>1210</v>
      </c>
      <c r="M18" s="19">
        <v>329064098</v>
      </c>
      <c r="N18" s="19" t="s">
        <v>1151</v>
      </c>
      <c r="O18" s="33" t="s">
        <v>62</v>
      </c>
      <c r="P18" s="34">
        <v>1</v>
      </c>
      <c r="Q18" s="35" t="s">
        <v>59</v>
      </c>
      <c r="R18" s="36" t="s">
        <v>66</v>
      </c>
      <c r="S18" s="37">
        <v>30</v>
      </c>
      <c r="T18" s="37">
        <v>68</v>
      </c>
      <c r="U18" s="37" t="s">
        <v>60</v>
      </c>
      <c r="V18" s="38" t="s">
        <v>61</v>
      </c>
      <c r="W18" s="36">
        <v>30</v>
      </c>
      <c r="X18" s="37">
        <v>68</v>
      </c>
      <c r="Y18" s="37" t="s">
        <v>139</v>
      </c>
      <c r="Z18" s="38" t="s">
        <v>61</v>
      </c>
      <c r="AA18" s="39">
        <v>1</v>
      </c>
      <c r="AB18" s="39" t="s">
        <v>141</v>
      </c>
      <c r="AC18" s="39" t="s">
        <v>141</v>
      </c>
      <c r="AD18" s="39" t="s">
        <v>141</v>
      </c>
      <c r="AE18" s="39" t="s">
        <v>141</v>
      </c>
      <c r="AF18" s="39">
        <v>2</v>
      </c>
      <c r="AG18" s="39">
        <v>1</v>
      </c>
      <c r="AH18" s="39">
        <v>8</v>
      </c>
      <c r="AI18" s="39" t="e">
        <v>#N/A</v>
      </c>
      <c r="AJ18" s="39">
        <v>200</v>
      </c>
      <c r="AK18" s="39">
        <v>1</v>
      </c>
      <c r="AL18" s="39" t="s">
        <v>1206</v>
      </c>
      <c r="AN18" s="138" t="s">
        <v>1205</v>
      </c>
      <c r="AO18" s="161" t="s">
        <v>1211</v>
      </c>
      <c r="AP18" s="138" t="s">
        <v>1207</v>
      </c>
      <c r="AQ18" s="138" t="s">
        <v>1212</v>
      </c>
      <c r="AR18" s="138" t="s">
        <v>1208</v>
      </c>
      <c r="AS18" s="138" t="s">
        <v>1203</v>
      </c>
      <c r="AT18" s="138">
        <v>200</v>
      </c>
      <c r="AU18" s="161">
        <v>1</v>
      </c>
      <c r="AV18" s="161" t="s">
        <v>62</v>
      </c>
      <c r="AW18" s="161" t="s">
        <v>1204</v>
      </c>
      <c r="AX18" s="138">
        <v>1</v>
      </c>
      <c r="AY18" s="138" t="s">
        <v>59</v>
      </c>
      <c r="AZ18" s="1">
        <v>39042</v>
      </c>
      <c r="BA18" s="1" t="s">
        <v>1209</v>
      </c>
      <c r="BB18" s="1" t="s">
        <v>1210</v>
      </c>
      <c r="BC18" s="1">
        <v>0</v>
      </c>
      <c r="BD18" s="1" t="s">
        <v>138</v>
      </c>
      <c r="BE18" s="1">
        <v>36</v>
      </c>
      <c r="BF18" s="1">
        <v>2</v>
      </c>
      <c r="BG18" s="1" t="s">
        <v>149</v>
      </c>
      <c r="BH18" s="1" t="s">
        <v>148</v>
      </c>
      <c r="BI18" s="1" t="s">
        <v>1213</v>
      </c>
      <c r="BK18" s="139" t="s">
        <v>1204</v>
      </c>
      <c r="BL18" s="139" t="s">
        <v>1151</v>
      </c>
      <c r="BM18" s="139">
        <v>1</v>
      </c>
      <c r="BN18" s="162">
        <v>8</v>
      </c>
      <c r="BO18" s="140" t="s">
        <v>1205</v>
      </c>
      <c r="BP18" s="140" t="s">
        <v>55</v>
      </c>
      <c r="BQ18" s="141"/>
      <c r="BR18" s="140"/>
      <c r="BS18" s="1" t="str" cm="1">
        <f t="array" ref="BS18">IF(COUNTIF($BU$5:BU18, BU18)=1, _xlfn.LET(_xlpm.fdc, BU18, _xlpm.rows, _xlfn._xlws.FILTER(ROW($BU$5:$BU$1000), $BU$5:$BU$1000=_xlpm.fdc), _xlpm.carrier, INDEX($O:$O, INDEX(_xlpm.rows, 1)), _xlpm.header, "Customer Order #: " &amp; B18 &amp; CHAR(10) &amp; IF(F18&lt;&gt;"","Name: "&amp;F18&amp;CHAR(10),"") &amp; IF(G18&lt;&gt;"","Store: "&amp;G18&amp;CHAR(10),"") &amp; "PO: " &amp; C18 &amp; CHAR(10) &amp; "Ship To: " &amp; H18 &amp; ", " &amp; K18 &amp; ", " &amp; L18 &amp; " " &amp; I18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WG96834582
Name: Capital Locksmith Co. 
Store: 2907
PO: 07576110
Ship To: 200 Orleans Way, Brandon, MS 39042
Carrier: AACT
Vendor SKU: KIT18GHKDST3680CLLH
Qty: 1
Kit - Frame - Type: KD, Width: 30, Height: 68, Hand: LH, Prep: 161
Slab - Width: 30, Height: 68, Prep: C, Prep: 161
Hardware:
Entrance FDC130: 1
Spring hinge: 2
Regular hinge: 1</v>
      </c>
      <c r="BT18" s="1" t="e" vm="12">
        <f t="shared" si="0"/>
        <v>#VALUE!</v>
      </c>
      <c r="BU18" s="1">
        <f t="shared" si="3"/>
        <v>8</v>
      </c>
      <c r="BV18" s="1" t="str">
        <f>BU18 &amp; "-" &amp; COUNTIF(BU$5:BU18, BU18)</f>
        <v>8-1</v>
      </c>
      <c r="BW18" s="1" t="e">
        <f>+VLOOKUP(M18,Sheet2!$AO:$AP,2,0)</f>
        <v>#N/A</v>
      </c>
    </row>
    <row r="19" spans="1:75" ht="27.95" customHeight="1" thickBot="1" x14ac:dyDescent="0.3">
      <c r="A19" s="18" t="s">
        <v>55</v>
      </c>
      <c r="B19" s="19" t="s">
        <v>1214</v>
      </c>
      <c r="C19" s="19" t="s">
        <v>1215</v>
      </c>
      <c r="D19" s="19" t="s">
        <v>56</v>
      </c>
      <c r="E19" s="19" t="s">
        <v>1045</v>
      </c>
      <c r="F19" s="19" t="s">
        <v>1216</v>
      </c>
      <c r="G19" s="19"/>
      <c r="H19" s="19" t="s">
        <v>1217</v>
      </c>
      <c r="I19" s="19">
        <v>33801</v>
      </c>
      <c r="J19" s="19" t="s">
        <v>1218</v>
      </c>
      <c r="K19" s="19" t="s">
        <v>1219</v>
      </c>
      <c r="L19" s="19" t="s">
        <v>1047</v>
      </c>
      <c r="M19" s="19">
        <v>329064108</v>
      </c>
      <c r="N19" s="19" t="s">
        <v>67</v>
      </c>
      <c r="O19" s="40" t="s">
        <v>65</v>
      </c>
      <c r="P19" s="28">
        <v>1</v>
      </c>
      <c r="Q19" s="29" t="s">
        <v>59</v>
      </c>
      <c r="R19" s="30" t="s">
        <v>66</v>
      </c>
      <c r="S19" s="31">
        <v>30</v>
      </c>
      <c r="T19" s="31">
        <v>68</v>
      </c>
      <c r="U19" s="31" t="s">
        <v>63</v>
      </c>
      <c r="V19" s="32" t="s">
        <v>61</v>
      </c>
      <c r="W19" s="30">
        <v>30</v>
      </c>
      <c r="X19" s="31">
        <v>68</v>
      </c>
      <c r="Y19" s="31" t="s">
        <v>142</v>
      </c>
      <c r="Z19" s="32" t="s">
        <v>61</v>
      </c>
      <c r="AA19" s="27" t="s">
        <v>141</v>
      </c>
      <c r="AB19" s="27" t="s">
        <v>141</v>
      </c>
      <c r="AC19" s="27" t="s">
        <v>141</v>
      </c>
      <c r="AD19" s="27">
        <v>1</v>
      </c>
      <c r="AE19" s="27">
        <v>1</v>
      </c>
      <c r="AF19" s="27">
        <v>2</v>
      </c>
      <c r="AG19" s="27">
        <v>1</v>
      </c>
      <c r="AH19" s="27">
        <v>9</v>
      </c>
      <c r="AI19" s="27" t="e">
        <v>#N/A</v>
      </c>
      <c r="AJ19" s="27">
        <v>200</v>
      </c>
      <c r="AK19" s="27">
        <v>1</v>
      </c>
      <c r="AL19" s="27" t="s">
        <v>141</v>
      </c>
      <c r="AN19" s="22" t="s">
        <v>1216</v>
      </c>
      <c r="AO19" s="23" t="s">
        <v>141</v>
      </c>
      <c r="AP19" s="22" t="s">
        <v>1217</v>
      </c>
      <c r="AQ19" s="22" t="s">
        <v>1220</v>
      </c>
      <c r="AR19" s="22" t="s">
        <v>1218</v>
      </c>
      <c r="AS19" s="22" t="s">
        <v>1214</v>
      </c>
      <c r="AT19" s="22">
        <v>200</v>
      </c>
      <c r="AU19" s="23">
        <v>1</v>
      </c>
      <c r="AV19" s="23" t="s">
        <v>65</v>
      </c>
      <c r="AW19" s="23" t="s">
        <v>1215</v>
      </c>
      <c r="AX19" s="22">
        <v>1</v>
      </c>
      <c r="AY19" s="22" t="s">
        <v>59</v>
      </c>
      <c r="AZ19" s="1">
        <v>33801</v>
      </c>
      <c r="BA19" s="1" t="s">
        <v>1219</v>
      </c>
      <c r="BB19" s="1" t="s">
        <v>1047</v>
      </c>
      <c r="BC19" s="1">
        <v>0</v>
      </c>
      <c r="BD19" s="1" t="s">
        <v>138</v>
      </c>
      <c r="BE19" s="1">
        <v>36</v>
      </c>
      <c r="BF19" s="1">
        <v>2</v>
      </c>
      <c r="BG19" s="1" t="s">
        <v>149</v>
      </c>
      <c r="BH19" s="1" t="s">
        <v>148</v>
      </c>
      <c r="BI19" s="1" t="s">
        <v>1221</v>
      </c>
      <c r="BK19" s="24" t="s">
        <v>1215</v>
      </c>
      <c r="BL19" s="24" t="s">
        <v>67</v>
      </c>
      <c r="BM19" s="24">
        <v>1</v>
      </c>
      <c r="BN19" s="132">
        <v>9</v>
      </c>
      <c r="BO19" s="25" t="s">
        <v>1216</v>
      </c>
      <c r="BP19" s="25" t="s">
        <v>55</v>
      </c>
      <c r="BQ19" s="26"/>
      <c r="BS19" s="1" t="str" cm="1">
        <f t="array" ref="BS19">IF(COUNTIF($BU$5:BU19, BU19)=1, _xlfn.LET(_xlpm.fdc, BU19, _xlpm.rows, _xlfn._xlws.FILTER(ROW($BU$5:$BU$1000), $BU$5:$BU$1000=_xlpm.fdc), _xlpm.carrier, INDEX($O:$O, INDEX(_xlpm.rows, 1)), _xlpm.header, "Customer Order #: " &amp; B19 &amp; CHAR(10) &amp; IF(F19&lt;&gt;"","Name: "&amp;F19&amp;CHAR(10),"") &amp; IF(G19&lt;&gt;"","Store: "&amp;G19&amp;CHAR(10),"") &amp; "PO: " &amp; C19 &amp; CHAR(10) &amp; "Ship To: " &amp; H19 &amp; ", " &amp; K19 &amp; ", " &amp; L19 &amp; " " &amp; I19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WN30478182
Name: Frank Lansford 
PO: 13887816
Ship To: 1048 E Oleander St, Lakeland, FL 33801
Carrier: UPS
Vendor SKU: KIT18GHKDST3680PDRH
Qty: 1
Kit - Frame - Type: KD, Width: 30, Height: 68, Hand: RH, Prep: 161
Slab - Width: 30, Height: 68, Prep: PD, Prep: 161
Hardware:
Panic Device FDC750: 1
Lever 1 side FDC770: 1
Spring hinge: 2
Regular hinge: 1</v>
      </c>
      <c r="BT19" s="1" t="e" vm="13">
        <f t="shared" si="0"/>
        <v>#VALUE!</v>
      </c>
      <c r="BU19" s="1">
        <f t="shared" si="3"/>
        <v>9</v>
      </c>
      <c r="BV19" s="1" t="str">
        <f>BU19 &amp; "-" &amp; COUNTIF(BU$5:BU19, BU19)</f>
        <v>9-1</v>
      </c>
      <c r="BW19" s="1" t="e" vm="6">
        <f>+VLOOKUP(M19,Sheet2!$AO:$AP,2,0)</f>
        <v>#VALUE!</v>
      </c>
    </row>
    <row r="20" spans="1:75" ht="27.95" customHeight="1" thickBot="1" x14ac:dyDescent="0.3">
      <c r="A20" s="18" t="s">
        <v>55</v>
      </c>
      <c r="B20" s="19" t="s">
        <v>1222</v>
      </c>
      <c r="C20" s="19" t="s">
        <v>1223</v>
      </c>
      <c r="D20" s="19" t="s">
        <v>56</v>
      </c>
      <c r="E20" s="19" t="s">
        <v>1045</v>
      </c>
      <c r="F20" s="19" t="s">
        <v>1224</v>
      </c>
      <c r="G20" s="19" t="s">
        <v>1225</v>
      </c>
      <c r="H20" s="19" t="s">
        <v>1226</v>
      </c>
      <c r="I20" s="19">
        <v>17042</v>
      </c>
      <c r="J20" s="19" t="s">
        <v>1227</v>
      </c>
      <c r="K20" s="19" t="s">
        <v>1228</v>
      </c>
      <c r="L20" s="19" t="s">
        <v>1125</v>
      </c>
      <c r="M20" s="19">
        <v>330280545</v>
      </c>
      <c r="N20" s="19" t="s">
        <v>1030</v>
      </c>
      <c r="O20" s="33" t="s">
        <v>58</v>
      </c>
      <c r="P20" s="34">
        <v>1</v>
      </c>
      <c r="Q20" s="35" t="s">
        <v>59</v>
      </c>
      <c r="R20" s="36" t="s">
        <v>66</v>
      </c>
      <c r="S20" s="37">
        <v>36</v>
      </c>
      <c r="T20" s="37">
        <v>68</v>
      </c>
      <c r="U20" s="37" t="s">
        <v>60</v>
      </c>
      <c r="V20" s="38" t="s">
        <v>61</v>
      </c>
      <c r="W20" s="36">
        <v>36</v>
      </c>
      <c r="X20" s="37">
        <v>68</v>
      </c>
      <c r="Y20" s="37" t="s">
        <v>142</v>
      </c>
      <c r="Z20" s="38" t="s">
        <v>61</v>
      </c>
      <c r="AA20" s="39" t="s">
        <v>141</v>
      </c>
      <c r="AB20" s="39" t="s">
        <v>141</v>
      </c>
      <c r="AC20" s="39" t="s">
        <v>141</v>
      </c>
      <c r="AD20" s="39">
        <v>1</v>
      </c>
      <c r="AE20" s="39">
        <v>1</v>
      </c>
      <c r="AF20" s="39">
        <v>2</v>
      </c>
      <c r="AG20" s="39">
        <v>1</v>
      </c>
      <c r="AH20" s="39">
        <v>10</v>
      </c>
      <c r="AI20" s="39" t="e">
        <v>#N/A</v>
      </c>
      <c r="AJ20" s="39">
        <v>200</v>
      </c>
      <c r="AK20" s="39">
        <v>1</v>
      </c>
      <c r="AL20" s="39" t="s">
        <v>1225</v>
      </c>
      <c r="AN20" s="22" t="s">
        <v>1224</v>
      </c>
      <c r="AO20" s="23" t="s">
        <v>1229</v>
      </c>
      <c r="AP20" s="22" t="s">
        <v>1226</v>
      </c>
      <c r="AQ20" s="22" t="s">
        <v>1230</v>
      </c>
      <c r="AR20" s="22" t="s">
        <v>1227</v>
      </c>
      <c r="AS20" s="22" t="s">
        <v>1222</v>
      </c>
      <c r="AT20" s="22">
        <v>200</v>
      </c>
      <c r="AU20" s="23">
        <v>1</v>
      </c>
      <c r="AV20" s="23" t="s">
        <v>58</v>
      </c>
      <c r="AW20" s="23" t="s">
        <v>1223</v>
      </c>
      <c r="AX20" s="22">
        <v>1</v>
      </c>
      <c r="AY20" s="22" t="s">
        <v>59</v>
      </c>
      <c r="AZ20" s="1">
        <v>17042</v>
      </c>
      <c r="BA20" s="1" t="s">
        <v>1228</v>
      </c>
      <c r="BB20" s="1" t="s">
        <v>1125</v>
      </c>
      <c r="BC20" s="1">
        <v>0</v>
      </c>
      <c r="BD20" s="1" t="s">
        <v>138</v>
      </c>
      <c r="BE20" s="1">
        <v>36</v>
      </c>
      <c r="BF20" s="1">
        <v>2</v>
      </c>
      <c r="BG20" s="1" t="s">
        <v>149</v>
      </c>
      <c r="BH20" s="1" t="s">
        <v>148</v>
      </c>
      <c r="BI20" s="1" t="s">
        <v>1231</v>
      </c>
      <c r="BK20" s="24" t="s">
        <v>1223</v>
      </c>
      <c r="BL20" s="24" t="s">
        <v>1030</v>
      </c>
      <c r="BM20" s="24">
        <v>1</v>
      </c>
      <c r="BN20" s="135">
        <v>10</v>
      </c>
      <c r="BO20" s="25" t="s">
        <v>1224</v>
      </c>
      <c r="BP20" s="25" t="s">
        <v>55</v>
      </c>
      <c r="BQ20" s="26"/>
      <c r="BR20" s="140"/>
      <c r="BS20" s="1" t="str" cm="1">
        <f t="array" ref="BS20">IF(COUNTIF($BU$5:BU20, BU20)=1, _xlfn.LET(_xlpm.fdc, BU20, _xlpm.rows, _xlfn._xlws.FILTER(ROW($BU$5:$BU$1000), $BU$5:$BU$1000=_xlpm.fdc), _xlpm.carrier, INDEX($O:$O, INDEX(_xlpm.rows, 1)), _xlpm.header, "Customer Order #: " &amp; B20 &amp; CHAR(10) &amp; IF(F20&lt;&gt;"","Name: "&amp;F20&amp;CHAR(10),"") &amp; IF(G20&lt;&gt;"","Store: "&amp;G20&amp;CHAR(10),"") &amp; "PO: " &amp; C20 &amp; CHAR(10) &amp; "Ship To: " &amp; H20 &amp; ", " &amp; K20 &amp; ", " &amp; L20 &amp; " " &amp; I20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H4141-247725
Name: MADELINE CLASS 
Store: 4141
PO: 41553095
Ship To: 801 E WALNUT STREET, Lebanon, PA 17042
Carrier: ESTES
Vendor SKU: K18KDST4280PDLH
Qty: 1
Kit - Frame - Type: KD, Width: 36, Height: 68, Hand: LH, Prep: 161
Slab - Width: 36, Height: 68, Prep: PD, Prep: 161
Hardware:
Panic Device FDC750: 1
Lever 1 side FDC770: 1
Spring hinge: 2
Regular hinge: 1</v>
      </c>
      <c r="BT20" s="1" t="e" vm="14">
        <f t="shared" si="0"/>
        <v>#VALUE!</v>
      </c>
      <c r="BU20" s="1">
        <f t="shared" si="3"/>
        <v>10</v>
      </c>
      <c r="BV20" s="1" t="str">
        <f>BU20 &amp; "-" &amp; COUNTIF(BU$5:BU20, BU20)</f>
        <v>10-1</v>
      </c>
      <c r="BW20" s="1" t="e" vm="15">
        <f>+VLOOKUP(M20,Sheet2!$AO:$AP,2,0)</f>
        <v>#VALUE!</v>
      </c>
    </row>
    <row r="21" spans="1:75" ht="27.95" customHeight="1" thickBot="1" x14ac:dyDescent="0.3">
      <c r="A21" s="18" t="s">
        <v>55</v>
      </c>
      <c r="B21" s="19" t="s">
        <v>1232</v>
      </c>
      <c r="C21" s="19" t="s">
        <v>1233</v>
      </c>
      <c r="D21" s="19" t="s">
        <v>56</v>
      </c>
      <c r="E21" s="19" t="s">
        <v>1045</v>
      </c>
      <c r="F21" s="19" t="s">
        <v>1234</v>
      </c>
      <c r="G21" s="19" t="s">
        <v>1235</v>
      </c>
      <c r="H21" s="19" t="s">
        <v>1236</v>
      </c>
      <c r="I21" s="19">
        <v>60031</v>
      </c>
      <c r="J21" s="19" t="s">
        <v>1237</v>
      </c>
      <c r="K21" s="19" t="s">
        <v>1238</v>
      </c>
      <c r="L21" s="19" t="s">
        <v>1169</v>
      </c>
      <c r="M21" s="19">
        <v>330180192</v>
      </c>
      <c r="N21" s="19" t="s">
        <v>1239</v>
      </c>
      <c r="O21" s="40" t="s">
        <v>62</v>
      </c>
      <c r="P21" s="28">
        <v>1</v>
      </c>
      <c r="Q21" s="29" t="s">
        <v>59</v>
      </c>
      <c r="R21" s="30" t="s">
        <v>66</v>
      </c>
      <c r="S21" s="31">
        <v>36</v>
      </c>
      <c r="T21" s="31">
        <v>68</v>
      </c>
      <c r="U21" s="31" t="s">
        <v>60</v>
      </c>
      <c r="V21" s="32" t="s">
        <v>61</v>
      </c>
      <c r="W21" s="30">
        <v>36</v>
      </c>
      <c r="X21" s="31">
        <v>68</v>
      </c>
      <c r="Y21" s="31" t="s">
        <v>139</v>
      </c>
      <c r="Z21" s="32" t="s">
        <v>61</v>
      </c>
      <c r="AA21" s="27">
        <v>1</v>
      </c>
      <c r="AB21" s="27" t="s">
        <v>141</v>
      </c>
      <c r="AC21" s="27" t="s">
        <v>141</v>
      </c>
      <c r="AD21" s="27" t="s">
        <v>141</v>
      </c>
      <c r="AE21" s="27" t="s">
        <v>141</v>
      </c>
      <c r="AF21" s="27">
        <v>2</v>
      </c>
      <c r="AG21" s="27">
        <v>1</v>
      </c>
      <c r="AH21" s="27">
        <v>11</v>
      </c>
      <c r="AI21" s="27" t="e">
        <v>#N/A</v>
      </c>
      <c r="AJ21" s="27">
        <v>200</v>
      </c>
      <c r="AK21" s="27">
        <v>1</v>
      </c>
      <c r="AL21" s="27" t="s">
        <v>1235</v>
      </c>
      <c r="AN21" s="22" t="s">
        <v>1234</v>
      </c>
      <c r="AO21" s="23" t="s">
        <v>1240</v>
      </c>
      <c r="AP21" s="22" t="s">
        <v>1236</v>
      </c>
      <c r="AQ21" s="22" t="s">
        <v>1241</v>
      </c>
      <c r="AR21" s="22" t="s">
        <v>1237</v>
      </c>
      <c r="AS21" s="22" t="s">
        <v>1232</v>
      </c>
      <c r="AT21" s="22">
        <v>200</v>
      </c>
      <c r="AU21" s="23">
        <v>1</v>
      </c>
      <c r="AV21" s="23" t="s">
        <v>62</v>
      </c>
      <c r="AW21" s="23" t="s">
        <v>1233</v>
      </c>
      <c r="AX21" s="22">
        <v>1</v>
      </c>
      <c r="AY21" s="22" t="s">
        <v>59</v>
      </c>
      <c r="AZ21" s="1">
        <v>60031</v>
      </c>
      <c r="BA21" s="1" t="s">
        <v>1238</v>
      </c>
      <c r="BB21" s="1" t="s">
        <v>1169</v>
      </c>
      <c r="BC21" s="1">
        <v>0</v>
      </c>
      <c r="BD21" s="1" t="s">
        <v>138</v>
      </c>
      <c r="BE21" s="1">
        <v>36</v>
      </c>
      <c r="BF21" s="1">
        <v>2</v>
      </c>
      <c r="BG21" s="1" t="s">
        <v>149</v>
      </c>
      <c r="BH21" s="1" t="s">
        <v>148</v>
      </c>
      <c r="BI21" s="1" t="s">
        <v>1242</v>
      </c>
      <c r="BK21" s="24" t="s">
        <v>1233</v>
      </c>
      <c r="BL21" s="24" t="s">
        <v>1239</v>
      </c>
      <c r="BM21" s="24">
        <v>1</v>
      </c>
      <c r="BN21" s="132">
        <v>11</v>
      </c>
      <c r="BO21" s="25" t="s">
        <v>1234</v>
      </c>
      <c r="BP21" s="25" t="s">
        <v>55</v>
      </c>
      <c r="BQ21" s="26"/>
      <c r="BR21" s="25"/>
      <c r="BS21" s="1" t="str" cm="1">
        <f t="array" ref="BS21">IF(COUNTIF($BU$5:BU21, BU21)=1, _xlfn.LET(_xlpm.fdc, BU21, _xlpm.rows, _xlfn._xlws.FILTER(ROW($BU$5:$BU$1000), $BU$5:$BU$1000=_xlpm.fdc), _xlpm.carrier, INDEX($O:$O, INDEX(_xlpm.rows, 1)), _xlpm.header, "Customer Order #: " &amp; B21 &amp; CHAR(10) &amp; IF(F21&lt;&gt;"","Name: "&amp;F21&amp;CHAR(10),"") &amp; IF(G21&lt;&gt;"","Store: "&amp;G21&amp;CHAR(10),"") &amp; "PO: " &amp; C21 &amp; CHAR(10) &amp; "Ship To: " &amp; H21 &amp; ", " &amp; K21 &amp; ", " &amp; L21 &amp; " " &amp; I21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WG96858695
Name: Matthew Janowski 
Store: 1922
PO: 22554396
Ship To: 6625 Grand Ave, Gurnee, IL 60031
Carrier: AACT
Vendor SKU: K18GHKST4280CLH
Qty: 1
Kit - Frame - Type: KD, Width: 36, Height: 68, Hand: LH, Prep: 161
Slab - Width: 36, Height: 68, Prep: C, Prep: 161
Hardware:
Entrance FDC130: 1
Spring hinge: 2
Regular hinge: 1</v>
      </c>
      <c r="BT21" s="1" t="e" vm="16">
        <f t="shared" si="0"/>
        <v>#VALUE!</v>
      </c>
      <c r="BU21" s="1">
        <f t="shared" si="3"/>
        <v>11</v>
      </c>
      <c r="BV21" s="1" t="str">
        <f>BU21 &amp; "-" &amp; COUNTIF(BU$5:BU21, BU21)</f>
        <v>11-1</v>
      </c>
      <c r="BW21" s="1" t="e">
        <f>+VLOOKUP(M21,Sheet2!$AO:$AP,2,0)</f>
        <v>#N/A</v>
      </c>
    </row>
    <row r="22" spans="1:75" ht="27.95" customHeight="1" thickBot="1" x14ac:dyDescent="0.3">
      <c r="A22" s="18" t="s">
        <v>55</v>
      </c>
      <c r="B22" s="19" t="s">
        <v>1243</v>
      </c>
      <c r="C22" s="19" t="s">
        <v>1244</v>
      </c>
      <c r="D22" s="19" t="s">
        <v>56</v>
      </c>
      <c r="E22" s="19" t="s">
        <v>1045</v>
      </c>
      <c r="F22" s="19" t="s">
        <v>1245</v>
      </c>
      <c r="G22" s="19" t="s">
        <v>1246</v>
      </c>
      <c r="H22" s="19" t="s">
        <v>1247</v>
      </c>
      <c r="I22" s="19">
        <v>78504</v>
      </c>
      <c r="J22" s="19" t="s">
        <v>1248</v>
      </c>
      <c r="K22" s="19" t="s">
        <v>1249</v>
      </c>
      <c r="L22" s="19" t="s">
        <v>70</v>
      </c>
      <c r="M22" s="19">
        <v>330277781</v>
      </c>
      <c r="N22" s="19" t="s">
        <v>1250</v>
      </c>
      <c r="O22" s="33" t="s">
        <v>65</v>
      </c>
      <c r="P22" s="34">
        <v>2</v>
      </c>
      <c r="Q22" s="35" t="s">
        <v>59</v>
      </c>
      <c r="R22" s="36" t="s">
        <v>66</v>
      </c>
      <c r="S22" s="37">
        <v>34</v>
      </c>
      <c r="T22" s="37">
        <v>68</v>
      </c>
      <c r="U22" s="37" t="s">
        <v>63</v>
      </c>
      <c r="V22" s="38" t="s">
        <v>61</v>
      </c>
      <c r="W22" s="36">
        <v>34</v>
      </c>
      <c r="X22" s="37">
        <v>68</v>
      </c>
      <c r="Y22" s="37" t="s">
        <v>1136</v>
      </c>
      <c r="Z22" s="38" t="s">
        <v>1137</v>
      </c>
      <c r="AA22" s="39" t="s">
        <v>141</v>
      </c>
      <c r="AB22" s="39">
        <v>2</v>
      </c>
      <c r="AC22" s="39" t="s">
        <v>141</v>
      </c>
      <c r="AD22" s="39" t="s">
        <v>141</v>
      </c>
      <c r="AE22" s="39" t="s">
        <v>141</v>
      </c>
      <c r="AF22" s="39">
        <v>4</v>
      </c>
      <c r="AG22" s="39">
        <v>2</v>
      </c>
      <c r="AH22" s="39">
        <v>12</v>
      </c>
      <c r="AI22" s="39" t="e">
        <v>#N/A</v>
      </c>
      <c r="AJ22" s="39">
        <v>330</v>
      </c>
      <c r="AK22" s="39">
        <v>1</v>
      </c>
      <c r="AL22" s="39" t="s">
        <v>1246</v>
      </c>
      <c r="AN22" s="22" t="s">
        <v>1245</v>
      </c>
      <c r="AO22" s="23" t="s">
        <v>1251</v>
      </c>
      <c r="AP22" s="22" t="s">
        <v>1247</v>
      </c>
      <c r="AQ22" s="22" t="s">
        <v>1252</v>
      </c>
      <c r="AR22" s="22" t="s">
        <v>1248</v>
      </c>
      <c r="AS22" s="22" t="s">
        <v>1243</v>
      </c>
      <c r="AT22" s="22">
        <v>330</v>
      </c>
      <c r="AU22" s="23">
        <v>1</v>
      </c>
      <c r="AV22" s="23" t="s">
        <v>65</v>
      </c>
      <c r="AW22" s="23" t="s">
        <v>1244</v>
      </c>
      <c r="AX22" s="22">
        <v>1</v>
      </c>
      <c r="AY22" s="22" t="s">
        <v>59</v>
      </c>
      <c r="AZ22" s="1">
        <v>78504</v>
      </c>
      <c r="BA22" s="1" t="s">
        <v>1249</v>
      </c>
      <c r="BB22" s="1" t="s">
        <v>70</v>
      </c>
      <c r="BC22" s="1">
        <v>0</v>
      </c>
      <c r="BD22" s="1" t="s">
        <v>138</v>
      </c>
      <c r="BE22" s="1">
        <v>36</v>
      </c>
      <c r="BF22" s="1">
        <v>2</v>
      </c>
      <c r="BG22" s="1" t="s">
        <v>149</v>
      </c>
      <c r="BH22" s="1" t="s">
        <v>148</v>
      </c>
      <c r="BI22" s="1" t="s">
        <v>1253</v>
      </c>
      <c r="BK22" s="24" t="s">
        <v>1244</v>
      </c>
      <c r="BL22" s="24" t="s">
        <v>1250</v>
      </c>
      <c r="BM22" s="24">
        <v>2</v>
      </c>
      <c r="BN22" s="132">
        <v>12</v>
      </c>
      <c r="BO22" s="25" t="s">
        <v>1245</v>
      </c>
      <c r="BP22" s="25" t="s">
        <v>55</v>
      </c>
      <c r="BQ22" s="26"/>
      <c r="BR22" s="25"/>
      <c r="BS22" s="1" t="str" cm="1">
        <f t="array" ref="BS22">IF(COUNTIF($BU$5:BU22, BU22)=1, _xlfn.LET(_xlpm.fdc, BU22, _xlpm.rows, _xlfn._xlws.FILTER(ROW($BU$5:$BU$1000), $BU$5:$BU$1000=_xlpm.fdc), _xlpm.carrier, INDEX($O:$O, INDEX(_xlpm.rows, 1)), _xlpm.header, "Customer Order #: " &amp; B22 &amp; CHAR(10) &amp; IF(F22&lt;&gt;"","Name: "&amp;F22&amp;CHAR(10),"") &amp; IF(G22&lt;&gt;"","Store: "&amp;G22&amp;CHAR(10),"") &amp; "PO: " &amp; C22 &amp; CHAR(10) &amp; "Ship To: " &amp; H22 &amp; ", " &amp; K22 &amp; ", " &amp; L22 &amp; " " &amp; I22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H0516-311904
Name: GERARDO GUERRA 
Store: 0516
PO: 16569964
Ship To: 801 TRENTON ROAD, Mcallen, TX 78504
Carrier: UPS
Vendor SKU: KIT18GHKDST4080MRH
Qty: 2
Kit - Frame - Type: KD, Width: 34, Height: 68, Hand: RH, Prep: 161
Slab - Width: 34, Height: 68, Prep: M, Prep: 86
Hardware:
Mortise Lock FDC704: 2
Spring hinge: 4
Regular hinge: 2</v>
      </c>
      <c r="BT22" s="1" t="e" vm="17">
        <f t="shared" si="0"/>
        <v>#VALUE!</v>
      </c>
      <c r="BU22" s="1">
        <f t="shared" si="3"/>
        <v>12</v>
      </c>
      <c r="BV22" s="1" t="str">
        <f>BU22 &amp; "-" &amp; COUNTIF(BU$5:BU22, BU22)</f>
        <v>12-1</v>
      </c>
      <c r="BW22" s="1" t="e">
        <f>+VLOOKUP(M22,Sheet2!$AO:$AP,2,0)</f>
        <v>#N/A</v>
      </c>
    </row>
    <row r="23" spans="1:75" ht="27.95" customHeight="1" thickBot="1" x14ac:dyDescent="0.3">
      <c r="A23" s="18" t="s">
        <v>55</v>
      </c>
      <c r="B23" s="19" t="s">
        <v>1254</v>
      </c>
      <c r="C23" s="19" t="s">
        <v>1255</v>
      </c>
      <c r="D23" s="19" t="s">
        <v>56</v>
      </c>
      <c r="E23" s="19" t="s">
        <v>1045</v>
      </c>
      <c r="F23" s="19" t="s">
        <v>1256</v>
      </c>
      <c r="G23" s="19" t="s">
        <v>1257</v>
      </c>
      <c r="H23" s="19" t="s">
        <v>1258</v>
      </c>
      <c r="I23" s="19">
        <v>7457</v>
      </c>
      <c r="J23" s="19" t="s">
        <v>1259</v>
      </c>
      <c r="K23" s="19" t="s">
        <v>1260</v>
      </c>
      <c r="L23" s="19" t="s">
        <v>1261</v>
      </c>
      <c r="M23" s="19">
        <v>330280545</v>
      </c>
      <c r="N23" s="19" t="s">
        <v>1030</v>
      </c>
      <c r="O23" s="40" t="s">
        <v>58</v>
      </c>
      <c r="P23" s="28">
        <v>1</v>
      </c>
      <c r="Q23" s="29" t="s">
        <v>59</v>
      </c>
      <c r="R23" s="30" t="s">
        <v>66</v>
      </c>
      <c r="S23" s="31">
        <v>36</v>
      </c>
      <c r="T23" s="31">
        <v>68</v>
      </c>
      <c r="U23" s="31" t="s">
        <v>60</v>
      </c>
      <c r="V23" s="32" t="s">
        <v>61</v>
      </c>
      <c r="W23" s="30">
        <v>36</v>
      </c>
      <c r="X23" s="31">
        <v>68</v>
      </c>
      <c r="Y23" s="31" t="s">
        <v>142</v>
      </c>
      <c r="Z23" s="32" t="s">
        <v>61</v>
      </c>
      <c r="AA23" s="27" t="s">
        <v>141</v>
      </c>
      <c r="AB23" s="27" t="s">
        <v>141</v>
      </c>
      <c r="AC23" s="27" t="s">
        <v>141</v>
      </c>
      <c r="AD23" s="27">
        <v>1</v>
      </c>
      <c r="AE23" s="27">
        <v>1</v>
      </c>
      <c r="AF23" s="27">
        <v>2</v>
      </c>
      <c r="AG23" s="27">
        <v>1</v>
      </c>
      <c r="AH23" s="27">
        <v>13</v>
      </c>
      <c r="AI23" s="27" t="e">
        <v>#N/A</v>
      </c>
      <c r="AJ23" s="27">
        <v>200</v>
      </c>
      <c r="AK23" s="27">
        <v>1</v>
      </c>
      <c r="AL23" s="27" t="s">
        <v>1257</v>
      </c>
      <c r="AN23" s="22" t="s">
        <v>1256</v>
      </c>
      <c r="AO23" s="23" t="s">
        <v>1262</v>
      </c>
      <c r="AP23" s="22" t="s">
        <v>1258</v>
      </c>
      <c r="AQ23" s="22" t="s">
        <v>1263</v>
      </c>
      <c r="AR23" s="22" t="s">
        <v>1259</v>
      </c>
      <c r="AS23" s="22" t="s">
        <v>1254</v>
      </c>
      <c r="AT23" s="22">
        <v>200</v>
      </c>
      <c r="AU23" s="23">
        <v>1</v>
      </c>
      <c r="AV23" s="23" t="s">
        <v>58</v>
      </c>
      <c r="AW23" s="23" t="s">
        <v>1255</v>
      </c>
      <c r="AX23" s="22">
        <v>1</v>
      </c>
      <c r="AY23" s="22" t="s">
        <v>59</v>
      </c>
      <c r="AZ23" s="1">
        <v>7457</v>
      </c>
      <c r="BA23" s="1" t="s">
        <v>1260</v>
      </c>
      <c r="BB23" s="1" t="s">
        <v>1261</v>
      </c>
      <c r="BC23" s="1">
        <v>0</v>
      </c>
      <c r="BD23" s="1" t="s">
        <v>138</v>
      </c>
      <c r="BE23" s="1">
        <v>36</v>
      </c>
      <c r="BF23" s="1">
        <v>2</v>
      </c>
      <c r="BG23" s="1" t="s">
        <v>149</v>
      </c>
      <c r="BH23" s="1" t="s">
        <v>148</v>
      </c>
      <c r="BI23" s="1" t="s">
        <v>1264</v>
      </c>
      <c r="BK23" s="24" t="s">
        <v>1255</v>
      </c>
      <c r="BL23" s="24" t="s">
        <v>1030</v>
      </c>
      <c r="BM23" s="24">
        <v>1</v>
      </c>
      <c r="BN23" s="132">
        <v>13</v>
      </c>
      <c r="BO23" s="25" t="s">
        <v>1256</v>
      </c>
      <c r="BP23" s="25" t="s">
        <v>55</v>
      </c>
      <c r="BQ23" s="26"/>
      <c r="BR23" s="25"/>
      <c r="BS23" s="1" t="str" cm="1">
        <f t="array" ref="BS23">IF(COUNTIF($BU$5:BU23, BU23)=1, _xlfn.LET(_xlpm.fdc, BU23, _xlpm.rows, _xlfn._xlws.FILTER(ROW($BU$5:$BU$1000), $BU$5:$BU$1000=_xlpm.fdc), _xlpm.carrier, INDEX($O:$O, INDEX(_xlpm.rows, 1)), _xlpm.header, "Customer Order #: " &amp; B23 &amp; CHAR(10) &amp; IF(F23&lt;&gt;"","Name: "&amp;F23&amp;CHAR(10),"") &amp; IF(G23&lt;&gt;"","Store: "&amp;G23&amp;CHAR(10),"") &amp; "PO: " &amp; C23 &amp; CHAR(10) &amp; "Ship To: " &amp; H23 &amp; ", " &amp; K23 &amp; ", " &amp; L23 &amp; " " &amp; I23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WJ89225875
Name: Giorgi Edisherashvili 
Store: 0919
PO: 19587907
Ship To: 106 Route 23, Riverdale, NJ 7457
Carrier: ESTES
Vendor SKU: K18KDST4280PDLH
Qty: 1
Kit - Frame - Type: KD, Width: 36, Height: 68, Hand: LH, Prep: 161
Slab - Width: 36, Height: 68, Prep: PD, Prep: 161
Hardware:
Panic Device FDC750: 1
Lever 1 side FDC770: 1
Spring hinge: 2
Regular hinge: 1</v>
      </c>
      <c r="BT23" s="1" t="e" vm="18">
        <f t="shared" si="0"/>
        <v>#VALUE!</v>
      </c>
      <c r="BU23" s="1">
        <f t="shared" si="3"/>
        <v>13</v>
      </c>
      <c r="BV23" s="1" t="str">
        <f>BU23 &amp; "-" &amp; COUNTIF(BU$5:BU23, BU23)</f>
        <v>13-1</v>
      </c>
      <c r="BW23" s="1" t="e" vm="15">
        <f>+VLOOKUP(M23,Sheet2!$AO:$AP,2,0)</f>
        <v>#VALUE!</v>
      </c>
    </row>
    <row r="24" spans="1:75" ht="27.95" customHeight="1" thickBot="1" x14ac:dyDescent="0.3">
      <c r="A24" s="18" t="s">
        <v>55</v>
      </c>
      <c r="B24" s="19" t="s">
        <v>1265</v>
      </c>
      <c r="C24" s="19" t="s">
        <v>1266</v>
      </c>
      <c r="D24" s="19" t="s">
        <v>56</v>
      </c>
      <c r="E24" s="19" t="s">
        <v>1045</v>
      </c>
      <c r="F24" s="19" t="s">
        <v>1267</v>
      </c>
      <c r="G24" s="19" t="s">
        <v>1268</v>
      </c>
      <c r="H24" s="19" t="s">
        <v>1269</v>
      </c>
      <c r="I24" s="19">
        <v>32609</v>
      </c>
      <c r="J24" s="19" t="s">
        <v>1270</v>
      </c>
      <c r="K24" s="19" t="s">
        <v>1271</v>
      </c>
      <c r="L24" s="19" t="s">
        <v>1047</v>
      </c>
      <c r="M24" s="19">
        <v>330180207</v>
      </c>
      <c r="N24" s="19" t="s">
        <v>1014</v>
      </c>
      <c r="O24" s="33" t="s">
        <v>62</v>
      </c>
      <c r="P24" s="34">
        <v>1</v>
      </c>
      <c r="Q24" s="35" t="s">
        <v>59</v>
      </c>
      <c r="R24" s="36" t="s">
        <v>66</v>
      </c>
      <c r="S24" s="37">
        <v>24</v>
      </c>
      <c r="T24" s="37">
        <v>68</v>
      </c>
      <c r="U24" s="37" t="s">
        <v>60</v>
      </c>
      <c r="V24" s="38" t="s">
        <v>61</v>
      </c>
      <c r="W24" s="36">
        <v>24</v>
      </c>
      <c r="X24" s="37">
        <v>68</v>
      </c>
      <c r="Y24" s="37" t="s">
        <v>139</v>
      </c>
      <c r="Z24" s="38" t="s">
        <v>61</v>
      </c>
      <c r="AA24" s="39">
        <v>1</v>
      </c>
      <c r="AB24" s="39" t="s">
        <v>141</v>
      </c>
      <c r="AC24" s="39" t="s">
        <v>141</v>
      </c>
      <c r="AD24" s="39" t="s">
        <v>141</v>
      </c>
      <c r="AE24" s="39" t="s">
        <v>141</v>
      </c>
      <c r="AF24" s="39">
        <v>2</v>
      </c>
      <c r="AG24" s="39">
        <v>1</v>
      </c>
      <c r="AH24" s="39">
        <v>14</v>
      </c>
      <c r="AI24" s="39" t="e">
        <v>#N/A</v>
      </c>
      <c r="AJ24" s="39">
        <v>200</v>
      </c>
      <c r="AK24" s="39">
        <v>1</v>
      </c>
      <c r="AL24" s="39" t="s">
        <v>1268</v>
      </c>
      <c r="AN24" s="22" t="s">
        <v>1267</v>
      </c>
      <c r="AO24" s="23" t="s">
        <v>1272</v>
      </c>
      <c r="AP24" s="22" t="s">
        <v>1269</v>
      </c>
      <c r="AQ24" s="22" t="s">
        <v>1273</v>
      </c>
      <c r="AR24" s="22" t="s">
        <v>1270</v>
      </c>
      <c r="AS24" s="22" t="s">
        <v>1265</v>
      </c>
      <c r="AT24" s="22">
        <v>200</v>
      </c>
      <c r="AU24" s="23">
        <v>1</v>
      </c>
      <c r="AV24" s="23" t="s">
        <v>62</v>
      </c>
      <c r="AW24" s="23" t="s">
        <v>1266</v>
      </c>
      <c r="AX24" s="22">
        <v>1</v>
      </c>
      <c r="AY24" s="22" t="s">
        <v>59</v>
      </c>
      <c r="AZ24" s="1">
        <v>32609</v>
      </c>
      <c r="BA24" s="1" t="s">
        <v>1271</v>
      </c>
      <c r="BB24" s="1" t="s">
        <v>1047</v>
      </c>
      <c r="BC24" s="1">
        <v>0</v>
      </c>
      <c r="BD24" s="1">
        <v>80</v>
      </c>
      <c r="BE24" s="1">
        <v>36</v>
      </c>
      <c r="BF24" s="1">
        <v>2</v>
      </c>
      <c r="BG24" s="1" t="s">
        <v>149</v>
      </c>
      <c r="BH24" s="1" t="s">
        <v>148</v>
      </c>
      <c r="BI24" s="1" t="s">
        <v>1274</v>
      </c>
      <c r="BK24" s="24" t="s">
        <v>1266</v>
      </c>
      <c r="BL24" s="24" t="s">
        <v>1014</v>
      </c>
      <c r="BM24" s="24">
        <v>1</v>
      </c>
      <c r="BN24" s="132">
        <v>14</v>
      </c>
      <c r="BO24" s="25" t="s">
        <v>1267</v>
      </c>
      <c r="BP24" s="25" t="s">
        <v>55</v>
      </c>
      <c r="BQ24" s="26"/>
      <c r="BS24" s="1" t="str" cm="1">
        <f t="array" ref="BS24">IF(COUNTIF($BU$5:BU24, BU24)=1, _xlfn.LET(_xlpm.fdc, BU24, _xlpm.rows, _xlfn._xlws.FILTER(ROW($BU$5:$BU$1000), $BU$5:$BU$1000=_xlpm.fdc), _xlpm.carrier, INDEX($O:$O, INDEX(_xlpm.rows, 1)), _xlpm.header, "Customer Order #: " &amp; B24 &amp; CHAR(10) &amp; IF(F24&lt;&gt;"","Name: "&amp;F24&amp;CHAR(10),"") &amp; IF(G24&lt;&gt;"","Store: "&amp;G24&amp;CHAR(10),"") &amp; "PO: " &amp; C24 &amp; CHAR(10) &amp; "Ship To: " &amp; H24 &amp; ", " &amp; K24 &amp; ", " &amp; L24 &amp; " " &amp; I24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H1854-253336
Name: HEIDI DRAKE 
Store: 1854
PO: 54561922
Ship To: 5150 NW 13TH STREET, Gainesville, FL 32609
Carrier: AACT
Vendor SKU: KIT18GHKDST2868CLLH
Qty: 1
Kit - Frame - Type: KD, Width: 24, Height: 68, Hand: LH, Prep: 161
Slab - Width: 24, Height: 68, Prep: C, Prep: 161
Hardware:
Entrance FDC130: 1
Spring hinge: 2
Regular hinge: 1</v>
      </c>
      <c r="BT24" s="1" t="e" vm="19">
        <f t="shared" si="0"/>
        <v>#VALUE!</v>
      </c>
      <c r="BU24" s="1">
        <f t="shared" si="3"/>
        <v>14</v>
      </c>
      <c r="BV24" s="1" t="str">
        <f>BU24 &amp; "-" &amp; COUNTIF(BU$5:BU24, BU24)</f>
        <v>14-1</v>
      </c>
      <c r="BW24" s="1" t="e">
        <f>+VLOOKUP(M24,Sheet2!$AO:$AP,2,0)</f>
        <v>#N/A</v>
      </c>
    </row>
    <row r="25" spans="1:75" ht="27.95" customHeight="1" thickBot="1" x14ac:dyDescent="0.3">
      <c r="A25" s="18" t="s">
        <v>147</v>
      </c>
      <c r="B25" s="19" t="s">
        <v>1275</v>
      </c>
      <c r="C25" s="19" t="s">
        <v>1276</v>
      </c>
      <c r="D25" s="19" t="s">
        <v>56</v>
      </c>
      <c r="E25" s="19" t="s">
        <v>1045</v>
      </c>
      <c r="F25" s="19" t="s">
        <v>1277</v>
      </c>
      <c r="G25" s="19" t="s">
        <v>1278</v>
      </c>
      <c r="H25" s="19" t="s">
        <v>1279</v>
      </c>
      <c r="I25" s="19">
        <v>3784</v>
      </c>
      <c r="J25" s="19" t="s">
        <v>1280</v>
      </c>
      <c r="K25" s="19" t="s">
        <v>1281</v>
      </c>
      <c r="L25" s="19" t="s">
        <v>1282</v>
      </c>
      <c r="M25" s="19">
        <v>330180191</v>
      </c>
      <c r="N25" s="19" t="s">
        <v>1283</v>
      </c>
      <c r="O25" s="40" t="s">
        <v>65</v>
      </c>
      <c r="P25" s="28">
        <v>1</v>
      </c>
      <c r="Q25" s="29" t="s">
        <v>59</v>
      </c>
      <c r="R25" s="30" t="s">
        <v>66</v>
      </c>
      <c r="S25" s="31">
        <v>36</v>
      </c>
      <c r="T25" s="31">
        <v>68</v>
      </c>
      <c r="U25" s="31" t="s">
        <v>63</v>
      </c>
      <c r="V25" s="32" t="s">
        <v>61</v>
      </c>
      <c r="W25" s="30">
        <v>36</v>
      </c>
      <c r="X25" s="31">
        <v>68</v>
      </c>
      <c r="Y25" s="31" t="s">
        <v>139</v>
      </c>
      <c r="Z25" s="32" t="s">
        <v>61</v>
      </c>
      <c r="AA25" s="27">
        <v>1</v>
      </c>
      <c r="AB25" s="27" t="s">
        <v>141</v>
      </c>
      <c r="AC25" s="27" t="s">
        <v>141</v>
      </c>
      <c r="AD25" s="27" t="s">
        <v>141</v>
      </c>
      <c r="AE25" s="27" t="s">
        <v>141</v>
      </c>
      <c r="AF25" s="27">
        <v>2</v>
      </c>
      <c r="AG25" s="27">
        <v>1</v>
      </c>
      <c r="AH25" s="27">
        <v>15</v>
      </c>
      <c r="AI25" s="27" t="e">
        <v>#N/A</v>
      </c>
      <c r="AJ25" s="27">
        <v>200</v>
      </c>
      <c r="AK25" s="27">
        <v>1</v>
      </c>
      <c r="AL25" s="27" t="s">
        <v>1278</v>
      </c>
      <c r="AN25" s="22" t="s">
        <v>1277</v>
      </c>
      <c r="AO25" s="23" t="s">
        <v>1284</v>
      </c>
      <c r="AP25" s="22" t="s">
        <v>1279</v>
      </c>
      <c r="AQ25" s="22" t="s">
        <v>1285</v>
      </c>
      <c r="AR25" s="22" t="s">
        <v>1280</v>
      </c>
      <c r="AS25" s="22" t="s">
        <v>1275</v>
      </c>
      <c r="AT25" s="22">
        <v>200</v>
      </c>
      <c r="AU25" s="23">
        <v>1</v>
      </c>
      <c r="AV25" s="23" t="s">
        <v>65</v>
      </c>
      <c r="AW25" s="23" t="s">
        <v>1276</v>
      </c>
      <c r="AX25" s="22">
        <v>1</v>
      </c>
      <c r="AY25" s="22" t="s">
        <v>59</v>
      </c>
      <c r="AZ25" s="1">
        <v>3784</v>
      </c>
      <c r="BA25" s="1" t="s">
        <v>1281</v>
      </c>
      <c r="BB25" s="1" t="s">
        <v>1282</v>
      </c>
      <c r="BC25" s="1">
        <v>0</v>
      </c>
      <c r="BD25" s="1" t="s">
        <v>138</v>
      </c>
      <c r="BE25" s="1">
        <v>36</v>
      </c>
      <c r="BF25" s="1">
        <v>2</v>
      </c>
      <c r="BG25" s="1" t="s">
        <v>149</v>
      </c>
      <c r="BH25" s="1" t="s">
        <v>148</v>
      </c>
      <c r="BI25" s="1" t="s">
        <v>1286</v>
      </c>
      <c r="BK25" s="24" t="s">
        <v>1276</v>
      </c>
      <c r="BL25" s="24" t="s">
        <v>1283</v>
      </c>
      <c r="BM25" s="24">
        <v>1</v>
      </c>
      <c r="BN25" s="135">
        <v>15</v>
      </c>
      <c r="BO25" s="25" t="s">
        <v>1277</v>
      </c>
      <c r="BP25" s="25" t="s">
        <v>55</v>
      </c>
      <c r="BQ25" s="26"/>
      <c r="BS25" s="1" t="str" cm="1">
        <f t="array" ref="BS25">IF(COUNTIF($BU$5:BU25, BU25)=1, _xlfn.LET(_xlpm.fdc, BU25, _xlpm.rows, _xlfn._xlws.FILTER(ROW($BU$5:$BU$1000), $BU$5:$BU$1000=_xlpm.fdc), _xlpm.carrier, INDEX($O:$O, INDEX(_xlpm.rows, 1)), _xlpm.header, "Customer Order #: " &amp; B25 &amp; CHAR(10) &amp; IF(F25&lt;&gt;"","Name: "&amp;F25&amp;CHAR(10),"") &amp; IF(G25&lt;&gt;"","Store: "&amp;G25&amp;CHAR(10),"") &amp; "PO: " &amp; C25 &amp; CHAR(10) &amp; "Ship To: " &amp; H25 &amp; ", " &amp; K25 &amp; ", " &amp; L25 &amp; " " &amp; I25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H3406-225741
Name: DAVID CUSHMAN II 
Store: 3406
PO: 06556047
Ship To: 296 PLAINFIELD RD, West Lebanon, NH 3784
Carrier: UPS
Vendor SKU: K18GHKST4280CRH
Qty: 1
Kit - Frame - Type: KD, Width: 36, Height: 68, Hand: RH, Prep: 161
Slab - Width: 36, Height: 68, Prep: C, Prep: 161
Hardware:
Entrance FDC130: 1
Spring hinge: 2
Regular hinge: 1</v>
      </c>
      <c r="BT25" s="1" t="e" vm="20">
        <f t="shared" si="0"/>
        <v>#VALUE!</v>
      </c>
      <c r="BU25" s="1">
        <f t="shared" si="3"/>
        <v>15</v>
      </c>
      <c r="BV25" s="1" t="str">
        <f>BU25 &amp; "-" &amp; COUNTIF(BU$5:BU25, BU25)</f>
        <v>15-1</v>
      </c>
      <c r="BW25" s="1" t="e">
        <f>+VLOOKUP(M25,Sheet2!$AO:$AP,2,0)</f>
        <v>#N/A</v>
      </c>
    </row>
    <row r="26" spans="1:75" ht="27.95" customHeight="1" thickBot="1" x14ac:dyDescent="0.3">
      <c r="A26" s="18" t="s">
        <v>55</v>
      </c>
      <c r="B26" s="1" t="s">
        <v>1290</v>
      </c>
      <c r="C26" s="1" t="s">
        <v>1291</v>
      </c>
      <c r="D26" s="19" t="s">
        <v>56</v>
      </c>
      <c r="E26" s="1" t="s">
        <v>1045</v>
      </c>
      <c r="F26" s="1" t="s">
        <v>1292</v>
      </c>
      <c r="G26" s="19" t="s">
        <v>1293</v>
      </c>
      <c r="H26" s="1" t="s">
        <v>1294</v>
      </c>
      <c r="I26" s="20">
        <v>85621</v>
      </c>
      <c r="J26" s="1" t="s">
        <v>1295</v>
      </c>
      <c r="K26" s="19" t="s">
        <v>1296</v>
      </c>
      <c r="L26" s="19" t="s">
        <v>1297</v>
      </c>
      <c r="M26" s="21">
        <v>329064099</v>
      </c>
      <c r="N26" s="19" t="s">
        <v>1016</v>
      </c>
      <c r="O26" s="33" t="s">
        <v>58</v>
      </c>
      <c r="P26" s="34">
        <v>2</v>
      </c>
      <c r="Q26" s="35" t="s">
        <v>59</v>
      </c>
      <c r="R26" s="36" t="s">
        <v>66</v>
      </c>
      <c r="S26" s="37">
        <v>30</v>
      </c>
      <c r="T26" s="37">
        <v>68</v>
      </c>
      <c r="U26" s="37" t="s">
        <v>63</v>
      </c>
      <c r="V26" s="38" t="s">
        <v>61</v>
      </c>
      <c r="W26" s="36">
        <v>30</v>
      </c>
      <c r="X26" s="37">
        <v>68</v>
      </c>
      <c r="Y26" s="37" t="s">
        <v>139</v>
      </c>
      <c r="Z26" s="38" t="s">
        <v>61</v>
      </c>
      <c r="AA26" s="39">
        <v>2</v>
      </c>
      <c r="AB26" s="39" t="s">
        <v>141</v>
      </c>
      <c r="AC26" s="39" t="s">
        <v>141</v>
      </c>
      <c r="AD26" s="39" t="s">
        <v>141</v>
      </c>
      <c r="AE26" s="39" t="s">
        <v>141</v>
      </c>
      <c r="AF26" s="39">
        <v>4</v>
      </c>
      <c r="AG26" s="39">
        <v>2</v>
      </c>
      <c r="AH26" s="39">
        <v>16</v>
      </c>
      <c r="AI26" s="39" t="e">
        <v>#N/A</v>
      </c>
      <c r="AJ26" s="39">
        <v>330</v>
      </c>
      <c r="AK26" s="39">
        <v>1</v>
      </c>
      <c r="AL26" s="39" t="s">
        <v>1293</v>
      </c>
      <c r="AN26" s="1" t="s">
        <v>1292</v>
      </c>
      <c r="AO26" s="1" t="s">
        <v>1298</v>
      </c>
      <c r="AP26" s="1" t="s">
        <v>1294</v>
      </c>
      <c r="AQ26" s="1" t="s">
        <v>1299</v>
      </c>
      <c r="AR26" s="1" t="s">
        <v>1295</v>
      </c>
      <c r="AS26" s="1" t="s">
        <v>1290</v>
      </c>
      <c r="AT26" s="1">
        <v>330</v>
      </c>
      <c r="AU26" s="1">
        <v>1</v>
      </c>
      <c r="AV26" s="1" t="s">
        <v>58</v>
      </c>
      <c r="AW26" s="1" t="s">
        <v>1291</v>
      </c>
      <c r="AX26" s="1">
        <v>1</v>
      </c>
      <c r="AY26" s="1" t="s">
        <v>59</v>
      </c>
      <c r="AZ26" s="1">
        <v>85621</v>
      </c>
      <c r="BA26" s="1" t="s">
        <v>1296</v>
      </c>
      <c r="BB26" s="1" t="s">
        <v>1297</v>
      </c>
      <c r="BC26" s="1">
        <v>0</v>
      </c>
      <c r="BD26" s="1" t="s">
        <v>138</v>
      </c>
      <c r="BE26" s="1">
        <v>36</v>
      </c>
      <c r="BF26" s="1">
        <v>2</v>
      </c>
      <c r="BG26" s="1" t="s">
        <v>149</v>
      </c>
      <c r="BH26" s="1" t="s">
        <v>148</v>
      </c>
      <c r="BI26" s="1" t="s">
        <v>1300</v>
      </c>
      <c r="BK26" s="136" t="s">
        <v>1291</v>
      </c>
      <c r="BL26" s="136" t="s">
        <v>1016</v>
      </c>
      <c r="BM26" s="136">
        <v>2</v>
      </c>
      <c r="BN26" s="185">
        <v>16</v>
      </c>
      <c r="BO26" s="1" t="s">
        <v>1292</v>
      </c>
      <c r="BP26" s="1" t="s">
        <v>55</v>
      </c>
      <c r="BQ26" s="137"/>
      <c r="BS26" s="1" t="str" cm="1">
        <f t="array" ref="BS26">IF(COUNTIF($BU$5:BU26, BU26)=1, _xlfn.LET(_xlpm.fdc, BU26, _xlpm.rows, _xlfn._xlws.FILTER(ROW($BU$5:$BU$1000), $BU$5:$BU$1000=_xlpm.fdc), _xlpm.carrier, INDEX($O:$O, INDEX(_xlpm.rows, 1)), _xlpm.header, "Customer Order #: " &amp; B26 &amp; CHAR(10) &amp; IF(F26&lt;&gt;"","Name: "&amp;F26&amp;CHAR(10),"") &amp; IF(G26&lt;&gt;"","Store: "&amp;G26&amp;CHAR(10),"") &amp; "PO: " &amp; C26 &amp; CHAR(10) &amp; "Ship To: " &amp; H26 &amp; ", " &amp; K26 &amp; ", " &amp; L26 &amp; " " &amp; I26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WG96895753
Name: Jorge A Olivarria 
Store: 8488
PO: 88578504
Ship To: 430 White Park Drive, Nogales, AZ 85621
Carrier: ESTES
Vendor SKU: KIT18GHKDST3680CLRH
Qty: 2
Kit - Frame - Type: KD, Width: 30, Height: 68, Hand: RH, Prep: 161
Slab - Width: 30, Height: 68, Prep: C, Prep: 161
Hardware:
Entrance FDC130: 2
Spring hinge: 4
Regular hinge: 2</v>
      </c>
      <c r="BT26" s="1" t="e" vm="21">
        <f t="shared" si="0"/>
        <v>#VALUE!</v>
      </c>
      <c r="BU26" s="1">
        <f t="shared" ref="BU26:BU39" si="4">+BN26</f>
        <v>16</v>
      </c>
      <c r="BV26" s="1" t="str">
        <f>BU26 &amp; "-" &amp; COUNTIF(BU$5:BU26, BU26)</f>
        <v>16-1</v>
      </c>
      <c r="BW26" s="1" t="e">
        <f>+VLOOKUP(M26,Sheet2!$AO:$AP,2,0)</f>
        <v>#N/A</v>
      </c>
    </row>
    <row r="27" spans="1:75" ht="27.95" customHeight="1" thickBot="1" x14ac:dyDescent="0.3">
      <c r="A27" s="18" t="s">
        <v>55</v>
      </c>
      <c r="B27" s="1" t="s">
        <v>1301</v>
      </c>
      <c r="C27" s="1" t="s">
        <v>1302</v>
      </c>
      <c r="D27" s="19" t="s">
        <v>56</v>
      </c>
      <c r="E27" s="1" t="s">
        <v>1045</v>
      </c>
      <c r="F27" s="1" t="s">
        <v>1303</v>
      </c>
      <c r="G27" s="19" t="s">
        <v>1304</v>
      </c>
      <c r="H27" s="1" t="s">
        <v>1305</v>
      </c>
      <c r="I27" s="20">
        <v>62959</v>
      </c>
      <c r="J27" s="1" t="s">
        <v>1306</v>
      </c>
      <c r="K27" s="19" t="s">
        <v>1307</v>
      </c>
      <c r="L27" s="19" t="s">
        <v>1169</v>
      </c>
      <c r="M27" s="21">
        <v>330180195</v>
      </c>
      <c r="N27" s="19" t="s">
        <v>1308</v>
      </c>
      <c r="O27" s="40" t="s">
        <v>62</v>
      </c>
      <c r="P27" s="28">
        <v>1</v>
      </c>
      <c r="Q27" s="29" t="s">
        <v>59</v>
      </c>
      <c r="R27" s="30" t="s">
        <v>66</v>
      </c>
      <c r="S27" s="31">
        <v>28</v>
      </c>
      <c r="T27" s="31">
        <v>68</v>
      </c>
      <c r="U27" s="31" t="s">
        <v>63</v>
      </c>
      <c r="V27" s="32" t="s">
        <v>61</v>
      </c>
      <c r="W27" s="30">
        <v>28</v>
      </c>
      <c r="X27" s="31">
        <v>68</v>
      </c>
      <c r="Y27" s="31" t="s">
        <v>139</v>
      </c>
      <c r="Z27" s="32" t="s">
        <v>61</v>
      </c>
      <c r="AA27" s="27">
        <v>1</v>
      </c>
      <c r="AB27" s="27" t="s">
        <v>141</v>
      </c>
      <c r="AC27" s="27" t="s">
        <v>141</v>
      </c>
      <c r="AD27" s="27" t="s">
        <v>141</v>
      </c>
      <c r="AE27" s="27" t="s">
        <v>141</v>
      </c>
      <c r="AF27" s="27">
        <v>2</v>
      </c>
      <c r="AG27" s="27">
        <v>1</v>
      </c>
      <c r="AH27" s="27">
        <v>17</v>
      </c>
      <c r="AI27" s="27" t="e">
        <v>#N/A</v>
      </c>
      <c r="AJ27" s="27">
        <v>200</v>
      </c>
      <c r="AK27" s="27">
        <v>1</v>
      </c>
      <c r="AL27" s="27" t="s">
        <v>1304</v>
      </c>
      <c r="AN27" s="138" t="s">
        <v>1303</v>
      </c>
      <c r="AO27" s="138" t="s">
        <v>1309</v>
      </c>
      <c r="AP27" s="138" t="s">
        <v>1305</v>
      </c>
      <c r="AQ27" s="138" t="s">
        <v>1310</v>
      </c>
      <c r="AR27" s="138" t="s">
        <v>1306</v>
      </c>
      <c r="AS27" s="138" t="s">
        <v>1301</v>
      </c>
      <c r="AT27" s="138">
        <v>200</v>
      </c>
      <c r="AU27" s="138">
        <v>1</v>
      </c>
      <c r="AV27" s="138" t="s">
        <v>62</v>
      </c>
      <c r="AW27" s="138" t="s">
        <v>1302</v>
      </c>
      <c r="AX27" s="138">
        <v>1</v>
      </c>
      <c r="AY27" s="138" t="s">
        <v>59</v>
      </c>
      <c r="AZ27" s="1">
        <v>62959</v>
      </c>
      <c r="BA27" s="1" t="s">
        <v>1307</v>
      </c>
      <c r="BB27" s="1" t="s">
        <v>1169</v>
      </c>
      <c r="BC27" s="1">
        <v>0</v>
      </c>
      <c r="BD27" s="1" t="s">
        <v>138</v>
      </c>
      <c r="BE27" s="1">
        <v>36</v>
      </c>
      <c r="BF27" s="1">
        <v>2</v>
      </c>
      <c r="BG27" s="1" t="s">
        <v>149</v>
      </c>
      <c r="BH27" s="1" t="s">
        <v>148</v>
      </c>
      <c r="BI27" s="1" t="s">
        <v>1311</v>
      </c>
      <c r="BK27" s="139" t="s">
        <v>1302</v>
      </c>
      <c r="BL27" s="139" t="s">
        <v>1308</v>
      </c>
      <c r="BM27" s="139">
        <v>1</v>
      </c>
      <c r="BN27" s="162">
        <v>17</v>
      </c>
      <c r="BO27" s="140" t="s">
        <v>1303</v>
      </c>
      <c r="BP27" s="140" t="s">
        <v>55</v>
      </c>
      <c r="BQ27" s="141"/>
      <c r="BR27" s="140"/>
      <c r="BS27" s="1" t="str" cm="1">
        <f t="array" ref="BS27">IF(COUNTIF($BU$5:BU27, BU27)=1, _xlfn.LET(_xlpm.fdc, BU27, _xlpm.rows, _xlfn._xlws.FILTER(ROW($BU$5:$BU$1000), $BU$5:$BU$1000=_xlpm.fdc), _xlpm.carrier, INDEX($O:$O, INDEX(_xlpm.rows, 1)), _xlpm.header, "Customer Order #: " &amp; B27 &amp; CHAR(10) &amp; IF(F27&lt;&gt;"","Name: "&amp;F27&amp;CHAR(10),"") &amp; IF(G27&lt;&gt;"","Store: "&amp;G27&amp;CHAR(10),"") &amp; "PO: " &amp; C27 &amp; CHAR(10) &amp; "Ship To: " &amp; H27 &amp; ", " &amp; K27 &amp; ", " &amp; L27 &amp; " " &amp; I27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WJ90723988
Name: Aaron Hottes 
Store: 1979
PO: 79556090
Ship To: 3200 Banterra Dr, Marion, IL 62959
Carrier: AACT
Vendor SKU: K18GHKST3280CRH
Qty: 1
Kit - Frame - Type: KD, Width: 28, Height: 68, Hand: RH, Prep: 161
Slab - Width: 28, Height: 68, Prep: C, Prep: 161
Hardware:
Entrance FDC130: 1
Spring hinge: 2
Regular hinge: 1</v>
      </c>
      <c r="BT27" s="1" t="e" vm="22">
        <f t="shared" si="0"/>
        <v>#VALUE!</v>
      </c>
      <c r="BU27" s="1">
        <f t="shared" si="4"/>
        <v>17</v>
      </c>
      <c r="BV27" s="1" t="str">
        <f>BU27 &amp; "-" &amp; COUNTIF(BU$5:BU27, BU27)</f>
        <v>17-1</v>
      </c>
      <c r="BW27" s="1" t="e" vm="23">
        <f>+VLOOKUP(M27,Sheet2!$AO:$AP,2,0)</f>
        <v>#VALUE!</v>
      </c>
    </row>
    <row r="28" spans="1:75" ht="27.95" customHeight="1" thickBot="1" x14ac:dyDescent="0.3">
      <c r="A28" s="18" t="s">
        <v>55</v>
      </c>
      <c r="B28" s="142" t="s">
        <v>1312</v>
      </c>
      <c r="C28" s="19" t="s">
        <v>1313</v>
      </c>
      <c r="D28" s="19" t="s">
        <v>56</v>
      </c>
      <c r="E28" s="19" t="s">
        <v>1045</v>
      </c>
      <c r="F28" s="143" t="s">
        <v>1314</v>
      </c>
      <c r="G28" s="19" t="s">
        <v>1315</v>
      </c>
      <c r="H28" s="19" t="s">
        <v>1316</v>
      </c>
      <c r="I28" s="20">
        <v>75901</v>
      </c>
      <c r="J28" s="19" t="s">
        <v>1317</v>
      </c>
      <c r="K28" s="19" t="s">
        <v>1318</v>
      </c>
      <c r="L28" s="19" t="s">
        <v>70</v>
      </c>
      <c r="M28" s="21">
        <v>330180207</v>
      </c>
      <c r="N28" s="19" t="s">
        <v>1014</v>
      </c>
      <c r="O28" s="33" t="s">
        <v>62</v>
      </c>
      <c r="P28" s="34">
        <v>1</v>
      </c>
      <c r="Q28" s="35" t="s">
        <v>59</v>
      </c>
      <c r="R28" s="36" t="s">
        <v>66</v>
      </c>
      <c r="S28" s="37">
        <v>24</v>
      </c>
      <c r="T28" s="37">
        <v>68</v>
      </c>
      <c r="U28" s="37" t="s">
        <v>60</v>
      </c>
      <c r="V28" s="38" t="s">
        <v>61</v>
      </c>
      <c r="W28" s="36">
        <v>24</v>
      </c>
      <c r="X28" s="37">
        <v>68</v>
      </c>
      <c r="Y28" s="37" t="s">
        <v>139</v>
      </c>
      <c r="Z28" s="38" t="s">
        <v>61</v>
      </c>
      <c r="AA28" s="39">
        <v>1</v>
      </c>
      <c r="AB28" s="39" t="s">
        <v>141</v>
      </c>
      <c r="AC28" s="39" t="s">
        <v>141</v>
      </c>
      <c r="AD28" s="39" t="s">
        <v>141</v>
      </c>
      <c r="AE28" s="39" t="s">
        <v>141</v>
      </c>
      <c r="AF28" s="39">
        <v>2</v>
      </c>
      <c r="AG28" s="39">
        <v>1</v>
      </c>
      <c r="AH28" s="39">
        <v>18</v>
      </c>
      <c r="AI28" s="39" t="e">
        <v>#N/A</v>
      </c>
      <c r="AJ28" s="39">
        <v>200</v>
      </c>
      <c r="AK28" s="39">
        <v>1</v>
      </c>
      <c r="AL28" s="39" t="s">
        <v>1315</v>
      </c>
      <c r="AN28" s="22" t="s">
        <v>1314</v>
      </c>
      <c r="AO28" s="22" t="s">
        <v>1319</v>
      </c>
      <c r="AP28" s="22" t="s">
        <v>1316</v>
      </c>
      <c r="AQ28" s="22" t="s">
        <v>1320</v>
      </c>
      <c r="AR28" s="22" t="s">
        <v>1317</v>
      </c>
      <c r="AS28" s="22" t="s">
        <v>1312</v>
      </c>
      <c r="AT28" s="22">
        <v>200</v>
      </c>
      <c r="AU28" s="22">
        <v>1</v>
      </c>
      <c r="AV28" s="22" t="s">
        <v>62</v>
      </c>
      <c r="AW28" s="22" t="s">
        <v>1313</v>
      </c>
      <c r="AX28" s="22">
        <v>1</v>
      </c>
      <c r="AY28" s="22" t="s">
        <v>59</v>
      </c>
      <c r="AZ28" s="1">
        <v>75901</v>
      </c>
      <c r="BA28" s="1" t="s">
        <v>1318</v>
      </c>
      <c r="BB28" s="1" t="s">
        <v>70</v>
      </c>
      <c r="BC28" s="1">
        <v>0</v>
      </c>
      <c r="BD28" s="1">
        <v>80</v>
      </c>
      <c r="BE28" s="1">
        <v>36</v>
      </c>
      <c r="BF28" s="1">
        <v>2</v>
      </c>
      <c r="BG28" s="1" t="s">
        <v>149</v>
      </c>
      <c r="BH28" s="1" t="s">
        <v>148</v>
      </c>
      <c r="BI28" s="1" t="s">
        <v>1321</v>
      </c>
      <c r="BK28" s="24" t="s">
        <v>1313</v>
      </c>
      <c r="BL28" s="24" t="s">
        <v>1014</v>
      </c>
      <c r="BM28" s="24">
        <v>1</v>
      </c>
      <c r="BN28" s="132">
        <v>18</v>
      </c>
      <c r="BO28" s="25" t="s">
        <v>1314</v>
      </c>
      <c r="BP28" s="25" t="s">
        <v>55</v>
      </c>
      <c r="BQ28" s="26"/>
      <c r="BR28" s="25"/>
      <c r="BS28" s="1" t="str" cm="1">
        <f t="array" ref="BS28">IF(COUNTIF($BU$5:BU28, BU28)=1, _xlfn.LET(_xlpm.fdc, BU28, _xlpm.rows, _xlfn._xlws.FILTER(ROW($BU$5:$BU$1000), $BU$5:$BU$1000=_xlpm.fdc), _xlpm.carrier, INDEX($O:$O, INDEX(_xlpm.rows, 1)), _xlpm.header, "Customer Order #: " &amp; B28 &amp; CHAR(10) &amp; IF(F28&lt;&gt;"","Name: "&amp;F28&amp;CHAR(10),"") &amp; IF(G28&lt;&gt;"","Store: "&amp;G28&amp;CHAR(10),"") &amp; "PO: " &amp; C28 &amp; CHAR(10) &amp; "Ship To: " &amp; H28 &amp; ", " &amp; K28 &amp; ", " &amp; L28 &amp; " " &amp; I28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WN30561676
Name: James Harkins 
Store: 0513
PO: 13551933
Ship To: 4211 S Medford Dr, Lufkin, TX 75901
Carrier: AACT
Vendor SKU: KIT18GHKDST2868CLLH
Qty: 1
Kit - Frame - Type: KD, Width: 24, Height: 68, Hand: LH, Prep: 161
Slab - Width: 24, Height: 68, Prep: C, Prep: 161
Hardware:
Entrance FDC130: 1
Spring hinge: 2
Regular hinge: 1</v>
      </c>
      <c r="BT28" s="1" t="e" vm="24">
        <f t="shared" si="0"/>
        <v>#VALUE!</v>
      </c>
      <c r="BU28" s="1">
        <f t="shared" si="4"/>
        <v>18</v>
      </c>
      <c r="BV28" s="1" t="str">
        <f>BU28 &amp; "-" &amp; COUNTIF(BU$5:BU28, BU28)</f>
        <v>18-1</v>
      </c>
      <c r="BW28" s="1" t="e">
        <f>+VLOOKUP(M28,Sheet2!$AO:$AP,2,0)</f>
        <v>#N/A</v>
      </c>
    </row>
    <row r="29" spans="1:75" ht="27.95" customHeight="1" thickBot="1" x14ac:dyDescent="0.3">
      <c r="A29" s="18" t="s">
        <v>55</v>
      </c>
      <c r="B29" s="19" t="s">
        <v>1322</v>
      </c>
      <c r="C29" s="144" t="s">
        <v>1323</v>
      </c>
      <c r="D29" s="19" t="s">
        <v>56</v>
      </c>
      <c r="E29" s="19" t="s">
        <v>1045</v>
      </c>
      <c r="F29" s="143" t="s">
        <v>1324</v>
      </c>
      <c r="G29" s="19" t="s">
        <v>1325</v>
      </c>
      <c r="H29" s="19" t="s">
        <v>1326</v>
      </c>
      <c r="I29" s="20">
        <v>37604</v>
      </c>
      <c r="J29" s="144" t="s">
        <v>1327</v>
      </c>
      <c r="K29" s="19" t="s">
        <v>1328</v>
      </c>
      <c r="L29" s="19" t="s">
        <v>1329</v>
      </c>
      <c r="M29" s="21">
        <v>330180191</v>
      </c>
      <c r="N29" s="19" t="s">
        <v>1283</v>
      </c>
      <c r="O29" s="40" t="s">
        <v>62</v>
      </c>
      <c r="P29" s="28">
        <v>1</v>
      </c>
      <c r="Q29" s="29" t="s">
        <v>59</v>
      </c>
      <c r="R29" s="30" t="s">
        <v>66</v>
      </c>
      <c r="S29" s="31">
        <v>36</v>
      </c>
      <c r="T29" s="31">
        <v>68</v>
      </c>
      <c r="U29" s="31" t="s">
        <v>63</v>
      </c>
      <c r="V29" s="32" t="s">
        <v>61</v>
      </c>
      <c r="W29" s="30">
        <v>36</v>
      </c>
      <c r="X29" s="31">
        <v>68</v>
      </c>
      <c r="Y29" s="31" t="s">
        <v>139</v>
      </c>
      <c r="Z29" s="32" t="s">
        <v>61</v>
      </c>
      <c r="AA29" s="27">
        <v>1</v>
      </c>
      <c r="AB29" s="27" t="s">
        <v>141</v>
      </c>
      <c r="AC29" s="27" t="s">
        <v>141</v>
      </c>
      <c r="AD29" s="27" t="s">
        <v>141</v>
      </c>
      <c r="AE29" s="27" t="s">
        <v>141</v>
      </c>
      <c r="AF29" s="27">
        <v>2</v>
      </c>
      <c r="AG29" s="27">
        <v>1</v>
      </c>
      <c r="AH29" s="27">
        <v>19</v>
      </c>
      <c r="AI29" s="27" t="e">
        <v>#N/A</v>
      </c>
      <c r="AJ29" s="27">
        <v>200</v>
      </c>
      <c r="AK29" s="27">
        <v>1</v>
      </c>
      <c r="AL29" s="27" t="s">
        <v>1325</v>
      </c>
      <c r="AN29" s="22" t="s">
        <v>1324</v>
      </c>
      <c r="AO29" s="22" t="s">
        <v>1330</v>
      </c>
      <c r="AP29" s="22" t="s">
        <v>1326</v>
      </c>
      <c r="AQ29" s="22" t="s">
        <v>1331</v>
      </c>
      <c r="AR29" s="22" t="s">
        <v>1327</v>
      </c>
      <c r="AS29" s="22" t="s">
        <v>1322</v>
      </c>
      <c r="AT29" s="22">
        <v>200</v>
      </c>
      <c r="AU29" s="22">
        <v>1</v>
      </c>
      <c r="AV29" s="22" t="s">
        <v>62</v>
      </c>
      <c r="AW29" s="22" t="s">
        <v>1323</v>
      </c>
      <c r="AX29" s="22">
        <v>1</v>
      </c>
      <c r="AY29" s="22" t="s">
        <v>59</v>
      </c>
      <c r="AZ29" s="1">
        <v>37604</v>
      </c>
      <c r="BA29" s="1" t="s">
        <v>1328</v>
      </c>
      <c r="BB29" s="1" t="s">
        <v>1329</v>
      </c>
      <c r="BC29" s="1">
        <v>0</v>
      </c>
      <c r="BD29" s="1" t="s">
        <v>138</v>
      </c>
      <c r="BE29" s="1">
        <v>36</v>
      </c>
      <c r="BF29" s="1">
        <v>2</v>
      </c>
      <c r="BG29" s="1" t="s">
        <v>149</v>
      </c>
      <c r="BH29" s="1" t="s">
        <v>148</v>
      </c>
      <c r="BI29" s="1" t="s">
        <v>1332</v>
      </c>
      <c r="BK29" s="24" t="s">
        <v>1323</v>
      </c>
      <c r="BL29" s="24" t="s">
        <v>1283</v>
      </c>
      <c r="BM29" s="24">
        <v>1</v>
      </c>
      <c r="BN29" s="132">
        <v>19</v>
      </c>
      <c r="BO29" s="25" t="s">
        <v>1324</v>
      </c>
      <c r="BP29" s="25" t="s">
        <v>55</v>
      </c>
      <c r="BQ29" s="26"/>
      <c r="BR29" s="25"/>
      <c r="BS29" s="1" t="str" cm="1">
        <f t="array" ref="BS29">IF(COUNTIF($BU$5:BU29, BU29)=1, _xlfn.LET(_xlpm.fdc, BU29, _xlpm.rows, _xlfn._xlws.FILTER(ROW($BU$5:$BU$1000), $BU$5:$BU$1000=_xlpm.fdc), _xlpm.carrier, INDEX($O:$O, INDEX(_xlpm.rows, 1)), _xlpm.header, "Customer Order #: " &amp; B29 &amp; CHAR(10) &amp; IF(F29&lt;&gt;"","Name: "&amp;F29&amp;CHAR(10),"") &amp; IF(G29&lt;&gt;"","Store: "&amp;G29&amp;CHAR(10),"") &amp; "PO: " &amp; C29 &amp; CHAR(10) &amp; "Ship To: " &amp; H29 &amp; ", " &amp; K29 &amp; ", " &amp; L29 &amp; " " &amp; I29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WG96915648
Name: Bill Berry 
Store: 0701
PO: 01578191
Ship To: 3207 Peoples St, Johnson City, TN 37604
Carrier: AACT
Vendor SKU: K18GHKST4280CRH
Qty: 1
Kit - Frame - Type: KD, Width: 36, Height: 68, Hand: RH, Prep: 161
Slab - Width: 36, Height: 68, Prep: C, Prep: 161
Hardware:
Entrance FDC130: 1
Spring hinge: 2
Regular hinge: 1</v>
      </c>
      <c r="BT29" s="1" t="e" vm="25">
        <f t="shared" si="0"/>
        <v>#VALUE!</v>
      </c>
      <c r="BU29" s="1">
        <f t="shared" si="4"/>
        <v>19</v>
      </c>
      <c r="BV29" s="1" t="str">
        <f>BU29 &amp; "-" &amp; COUNTIF(BU$5:BU29, BU29)</f>
        <v>19-1</v>
      </c>
      <c r="BW29" s="1" t="e">
        <f>+VLOOKUP(M29,Sheet2!$AO:$AP,2,0)</f>
        <v>#N/A</v>
      </c>
    </row>
    <row r="30" spans="1:75" ht="27.95" customHeight="1" thickBot="1" x14ac:dyDescent="0.3">
      <c r="A30" s="18" t="s">
        <v>55</v>
      </c>
      <c r="B30" s="19" t="s">
        <v>1333</v>
      </c>
      <c r="C30" s="19" t="s">
        <v>1334</v>
      </c>
      <c r="D30" s="19" t="s">
        <v>56</v>
      </c>
      <c r="E30" s="19" t="s">
        <v>1045</v>
      </c>
      <c r="F30" s="19" t="s">
        <v>1335</v>
      </c>
      <c r="G30" s="19" t="s">
        <v>1336</v>
      </c>
      <c r="H30" s="19" t="s">
        <v>1337</v>
      </c>
      <c r="I30" s="20">
        <v>80207</v>
      </c>
      <c r="J30" s="19" t="s">
        <v>1338</v>
      </c>
      <c r="K30" s="19" t="s">
        <v>1339</v>
      </c>
      <c r="L30" s="19" t="s">
        <v>1133</v>
      </c>
      <c r="M30" s="21">
        <v>329064098</v>
      </c>
      <c r="N30" s="19" t="s">
        <v>1151</v>
      </c>
      <c r="O30" s="33" t="s">
        <v>58</v>
      </c>
      <c r="P30" s="34">
        <v>1</v>
      </c>
      <c r="Q30" s="35" t="s">
        <v>59</v>
      </c>
      <c r="R30" s="36" t="s">
        <v>66</v>
      </c>
      <c r="S30" s="37">
        <v>30</v>
      </c>
      <c r="T30" s="37">
        <v>68</v>
      </c>
      <c r="U30" s="37" t="s">
        <v>60</v>
      </c>
      <c r="V30" s="38" t="s">
        <v>61</v>
      </c>
      <c r="W30" s="36">
        <v>30</v>
      </c>
      <c r="X30" s="37">
        <v>68</v>
      </c>
      <c r="Y30" s="37" t="s">
        <v>139</v>
      </c>
      <c r="Z30" s="38" t="s">
        <v>61</v>
      </c>
      <c r="AA30" s="39">
        <v>1</v>
      </c>
      <c r="AB30" s="39" t="s">
        <v>141</v>
      </c>
      <c r="AC30" s="39" t="s">
        <v>141</v>
      </c>
      <c r="AD30" s="39" t="s">
        <v>141</v>
      </c>
      <c r="AE30" s="39" t="s">
        <v>141</v>
      </c>
      <c r="AF30" s="39">
        <v>2</v>
      </c>
      <c r="AG30" s="39">
        <v>1</v>
      </c>
      <c r="AH30" s="39">
        <v>20</v>
      </c>
      <c r="AI30" s="39" t="e">
        <v>#N/A</v>
      </c>
      <c r="AJ30" s="39">
        <v>200</v>
      </c>
      <c r="AK30" s="39">
        <v>1</v>
      </c>
      <c r="AL30" s="39" t="s">
        <v>1336</v>
      </c>
      <c r="AN30" s="22" t="s">
        <v>1335</v>
      </c>
      <c r="AO30" s="22" t="s">
        <v>1340</v>
      </c>
      <c r="AP30" s="22" t="s">
        <v>1337</v>
      </c>
      <c r="AQ30" s="22" t="s">
        <v>1341</v>
      </c>
      <c r="AR30" s="22" t="s">
        <v>1338</v>
      </c>
      <c r="AS30" s="22" t="s">
        <v>1333</v>
      </c>
      <c r="AT30" s="22">
        <v>200</v>
      </c>
      <c r="AU30" s="22">
        <v>1</v>
      </c>
      <c r="AV30" s="22" t="s">
        <v>58</v>
      </c>
      <c r="AW30" s="22" t="s">
        <v>1334</v>
      </c>
      <c r="AX30" s="22">
        <v>1</v>
      </c>
      <c r="AY30" s="22" t="s">
        <v>59</v>
      </c>
      <c r="AZ30" s="1">
        <v>80207</v>
      </c>
      <c r="BA30" s="1" t="s">
        <v>1339</v>
      </c>
      <c r="BB30" s="1" t="s">
        <v>1133</v>
      </c>
      <c r="BC30" s="1">
        <v>0</v>
      </c>
      <c r="BD30" s="1" t="s">
        <v>138</v>
      </c>
      <c r="BE30" s="1">
        <v>36</v>
      </c>
      <c r="BF30" s="1">
        <v>2</v>
      </c>
      <c r="BG30" s="1" t="s">
        <v>149</v>
      </c>
      <c r="BH30" s="1" t="s">
        <v>148</v>
      </c>
      <c r="BI30" s="1" t="s">
        <v>1342</v>
      </c>
      <c r="BK30" s="24" t="s">
        <v>1334</v>
      </c>
      <c r="BL30" s="24" t="s">
        <v>1151</v>
      </c>
      <c r="BM30" s="24">
        <v>1</v>
      </c>
      <c r="BN30" s="132">
        <v>20</v>
      </c>
      <c r="BO30" s="25" t="s">
        <v>1335</v>
      </c>
      <c r="BP30" s="25" t="s">
        <v>55</v>
      </c>
      <c r="BQ30" s="26"/>
      <c r="BR30" s="25"/>
      <c r="BS30" s="1" t="str" cm="1">
        <f t="array" ref="BS30">IF(COUNTIF($BU$5:BU30, BU30)=1, _xlfn.LET(_xlpm.fdc, BU30, _xlpm.rows, _xlfn._xlws.FILTER(ROW($BU$5:$BU$1000), $BU$5:$BU$1000=_xlpm.fdc), _xlpm.carrier, INDEX($O:$O, INDEX(_xlpm.rows, 1)), _xlpm.header, "Customer Order #: " &amp; B30 &amp; CHAR(10) &amp; IF(F30&lt;&gt;"","Name: "&amp;F30&amp;CHAR(10),"") &amp; IF(G30&lt;&gt;"","Store: "&amp;G30&amp;CHAR(10),"") &amp; "PO: " &amp; C30 &amp; CHAR(10) &amp; "Ship To: " &amp; H30 &amp; ", " &amp; K30 &amp; ", " &amp; L30 &amp; " " &amp; I30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WN29750686
Name: Sam Holloway 
Store: 1532
PO: 32576480
Ship To: 3870 Quebec St, Denver, CO 80207
Carrier: ESTES
Vendor SKU: KIT18GHKDST3680CLLH
Qty: 1
Kit - Frame - Type: KD, Width: 30, Height: 68, Hand: LH, Prep: 161
Slab - Width: 30, Height: 68, Prep: C, Prep: 161
Hardware:
Entrance FDC130: 1
Spring hinge: 2
Regular hinge: 1</v>
      </c>
      <c r="BT30" s="1" t="e" vm="26">
        <f t="shared" si="0"/>
        <v>#VALUE!</v>
      </c>
      <c r="BU30" s="1">
        <f t="shared" si="4"/>
        <v>20</v>
      </c>
      <c r="BV30" s="1" t="str">
        <f>BU30 &amp; "-" &amp; COUNTIF(BU$5:BU30, BU30)</f>
        <v>20-1</v>
      </c>
      <c r="BW30" s="1" t="e">
        <f>+VLOOKUP(M30,Sheet2!$AO:$AP,2,0)</f>
        <v>#N/A</v>
      </c>
    </row>
    <row r="31" spans="1:75" ht="27.95" customHeight="1" thickBot="1" x14ac:dyDescent="0.3">
      <c r="A31" s="18" t="s">
        <v>55</v>
      </c>
      <c r="B31" s="19" t="s">
        <v>1343</v>
      </c>
      <c r="C31" s="19" t="s">
        <v>1344</v>
      </c>
      <c r="D31" s="19" t="s">
        <v>56</v>
      </c>
      <c r="E31" s="19" t="s">
        <v>1045</v>
      </c>
      <c r="F31" s="19" t="s">
        <v>1345</v>
      </c>
      <c r="G31" s="19" t="s">
        <v>1346</v>
      </c>
      <c r="H31" s="19" t="s">
        <v>1347</v>
      </c>
      <c r="I31" s="20">
        <v>33713</v>
      </c>
      <c r="J31" s="19" t="s">
        <v>1348</v>
      </c>
      <c r="K31" s="19" t="s">
        <v>1349</v>
      </c>
      <c r="L31" s="19" t="s">
        <v>1047</v>
      </c>
      <c r="M31" s="21">
        <v>330180195</v>
      </c>
      <c r="N31" s="19" t="s">
        <v>1308</v>
      </c>
      <c r="O31" s="167" t="s">
        <v>62</v>
      </c>
      <c r="P31" s="28">
        <v>1</v>
      </c>
      <c r="Q31" s="29" t="s">
        <v>59</v>
      </c>
      <c r="R31" s="30" t="s">
        <v>66</v>
      </c>
      <c r="S31" s="31">
        <v>28</v>
      </c>
      <c r="T31" s="31">
        <v>68</v>
      </c>
      <c r="U31" s="31" t="s">
        <v>63</v>
      </c>
      <c r="V31" s="32" t="s">
        <v>61</v>
      </c>
      <c r="W31" s="30">
        <v>28</v>
      </c>
      <c r="X31" s="31">
        <v>68</v>
      </c>
      <c r="Y31" s="31" t="s">
        <v>139</v>
      </c>
      <c r="Z31" s="32" t="s">
        <v>61</v>
      </c>
      <c r="AA31" s="27">
        <v>1</v>
      </c>
      <c r="AB31" s="27" t="s">
        <v>141</v>
      </c>
      <c r="AC31" s="27" t="s">
        <v>141</v>
      </c>
      <c r="AD31" s="27" t="s">
        <v>141</v>
      </c>
      <c r="AE31" s="27" t="s">
        <v>141</v>
      </c>
      <c r="AF31" s="27">
        <v>2</v>
      </c>
      <c r="AG31" s="27">
        <v>1</v>
      </c>
      <c r="AH31" s="167">
        <v>21</v>
      </c>
      <c r="AI31" s="27" t="e">
        <v>#N/A</v>
      </c>
      <c r="AJ31" s="167">
        <v>400</v>
      </c>
      <c r="AK31" s="167">
        <v>1</v>
      </c>
      <c r="AL31" s="167" t="s">
        <v>1346</v>
      </c>
      <c r="AN31" s="22" t="s">
        <v>1345</v>
      </c>
      <c r="AO31" s="22" t="s">
        <v>1350</v>
      </c>
      <c r="AP31" s="22" t="s">
        <v>1347</v>
      </c>
      <c r="AQ31" s="22" t="s">
        <v>1351</v>
      </c>
      <c r="AR31" s="22" t="s">
        <v>1348</v>
      </c>
      <c r="AS31" s="22" t="s">
        <v>1343</v>
      </c>
      <c r="AT31" s="22">
        <v>400</v>
      </c>
      <c r="AU31" s="22">
        <v>1</v>
      </c>
      <c r="AV31" s="22" t="s">
        <v>62</v>
      </c>
      <c r="AW31" s="22" t="s">
        <v>1344</v>
      </c>
      <c r="AX31" s="22">
        <v>4</v>
      </c>
      <c r="AY31" s="22" t="s">
        <v>59</v>
      </c>
      <c r="AZ31" s="1">
        <v>33713</v>
      </c>
      <c r="BA31" s="1" t="s">
        <v>1349</v>
      </c>
      <c r="BB31" s="1" t="s">
        <v>1047</v>
      </c>
      <c r="BC31" s="1">
        <v>0</v>
      </c>
      <c r="BD31" s="1" t="s">
        <v>138</v>
      </c>
      <c r="BE31" s="1">
        <v>36</v>
      </c>
      <c r="BF31" s="1">
        <v>2</v>
      </c>
      <c r="BG31" s="1" t="s">
        <v>149</v>
      </c>
      <c r="BH31" s="1" t="s">
        <v>148</v>
      </c>
      <c r="BI31" s="1" t="s">
        <v>1352</v>
      </c>
      <c r="BK31" s="24" t="s">
        <v>1344</v>
      </c>
      <c r="BL31" s="24" t="s">
        <v>1308</v>
      </c>
      <c r="BM31" s="24">
        <v>1</v>
      </c>
      <c r="BN31" s="132">
        <v>21</v>
      </c>
      <c r="BO31" s="25" t="s">
        <v>1345</v>
      </c>
      <c r="BP31" s="25" t="s">
        <v>55</v>
      </c>
      <c r="BQ31" s="26"/>
      <c r="BR31" s="25"/>
      <c r="BS31" s="1" t="str" cm="1">
        <f t="array" ref="BS31">IF(COUNTIF($BU$5:BU31, BU31)=1, _xlfn.LET(_xlpm.fdc, BU31, _xlpm.rows, _xlfn._xlws.FILTER(ROW($BU$5:$BU$1000), $BU$5:$BU$1000=_xlpm.fdc), _xlpm.carrier, INDEX($O:$O, INDEX(_xlpm.rows, 1)), _xlpm.header, "Customer Order #: " &amp; B31 &amp; CHAR(10) &amp; IF(F31&lt;&gt;"","Name: "&amp;F31&amp;CHAR(10),"") &amp; IF(G31&lt;&gt;"","Store: "&amp;G31&amp;CHAR(10),"") &amp; "PO: " &amp; C31 &amp; CHAR(10) &amp; "Ship To: " &amp; H31 &amp; ", " &amp; K31 &amp; ", " &amp; L31 &amp; " " &amp; I31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H0257-893468
Name: BRUCE ALLUMS 
Store: 0257
PO: 57561159
Ship To: 2300 22ND AVE NORTH, Saint Petersburg, FL 33713
Carrier: AACT
Vendor SKU: K18GHKST3280CRH
Qty: 1
Kit - Frame - Type: KD, Width: 28, Height: 68, Hand: RH, Prep: 161
Slab - Width: 28, Height: 68, Prep: C, Prep: 161
Hardware:
Entrance FDC130: 1
Spring hinge: 2
Regular hinge: 1
Vendor SKU: KIT18GHWST4080MLH
Qty: 1
Kit - Frame - Type: W, Width: 34, Height: 68, Hand: LH, Prep: 161
Slab - Width: 34, Height: 68, Prep: M, Prep: 86
Hardware:
Mortise Lock FDC704: 1
Spring hinge: 2
Regular hinge: 1</v>
      </c>
      <c r="BT31" s="1" t="e" vm="27">
        <f t="shared" si="0"/>
        <v>#VALUE!</v>
      </c>
      <c r="BU31" s="1">
        <f t="shared" si="4"/>
        <v>21</v>
      </c>
      <c r="BV31" s="1" t="str">
        <f>BU31 &amp; "-" &amp; COUNTIF(BU$5:BU31, BU31)</f>
        <v>21-1</v>
      </c>
      <c r="BW31" s="1" t="e" vm="23">
        <f>+VLOOKUP(M31,Sheet2!$AO:$AP,2,0)</f>
        <v>#VALUE!</v>
      </c>
    </row>
    <row r="32" spans="1:75" ht="27.95" customHeight="1" thickBot="1" x14ac:dyDescent="0.3">
      <c r="A32" s="18" t="s">
        <v>55</v>
      </c>
      <c r="B32" s="19" t="s">
        <v>1343</v>
      </c>
      <c r="C32" s="19" t="s">
        <v>1344</v>
      </c>
      <c r="D32" s="19" t="s">
        <v>56</v>
      </c>
      <c r="E32" s="19" t="s">
        <v>1045</v>
      </c>
      <c r="F32" s="19" t="s">
        <v>1345</v>
      </c>
      <c r="G32" s="19" t="s">
        <v>1346</v>
      </c>
      <c r="H32" s="19" t="s">
        <v>1347</v>
      </c>
      <c r="I32" s="20">
        <v>33713</v>
      </c>
      <c r="J32" s="19" t="s">
        <v>1348</v>
      </c>
      <c r="K32" s="19" t="s">
        <v>1349</v>
      </c>
      <c r="L32" s="19" t="s">
        <v>1047</v>
      </c>
      <c r="M32" s="21">
        <v>330184445</v>
      </c>
      <c r="N32" s="19" t="s">
        <v>1353</v>
      </c>
      <c r="O32" s="155"/>
      <c r="P32" s="28">
        <v>1</v>
      </c>
      <c r="Q32" s="29" t="s">
        <v>59</v>
      </c>
      <c r="R32" s="30" t="s">
        <v>1354</v>
      </c>
      <c r="S32" s="31">
        <v>34</v>
      </c>
      <c r="T32" s="31">
        <v>68</v>
      </c>
      <c r="U32" s="31" t="s">
        <v>60</v>
      </c>
      <c r="V32" s="32" t="s">
        <v>61</v>
      </c>
      <c r="W32" s="30">
        <v>34</v>
      </c>
      <c r="X32" s="31">
        <v>68</v>
      </c>
      <c r="Y32" s="31" t="s">
        <v>1136</v>
      </c>
      <c r="Z32" s="32" t="s">
        <v>1137</v>
      </c>
      <c r="AA32" s="27" t="s">
        <v>141</v>
      </c>
      <c r="AB32" s="27">
        <v>1</v>
      </c>
      <c r="AC32" s="27" t="s">
        <v>141</v>
      </c>
      <c r="AD32" s="27" t="s">
        <v>141</v>
      </c>
      <c r="AE32" s="27" t="s">
        <v>141</v>
      </c>
      <c r="AF32" s="27">
        <v>2</v>
      </c>
      <c r="AG32" s="27">
        <v>1</v>
      </c>
      <c r="AH32" s="155"/>
      <c r="AI32" s="27" t="e">
        <v>#N/A</v>
      </c>
      <c r="AJ32" s="155">
        <v>200</v>
      </c>
      <c r="AK32" s="155">
        <v>1</v>
      </c>
      <c r="AL32" s="155" t="s">
        <v>1346</v>
      </c>
      <c r="AN32" s="22" t="s">
        <v>1345</v>
      </c>
      <c r="AO32" s="22" t="s">
        <v>1350</v>
      </c>
      <c r="AP32" s="22" t="s">
        <v>1347</v>
      </c>
      <c r="AQ32" s="22" t="s">
        <v>1351</v>
      </c>
      <c r="AR32" s="22" t="s">
        <v>1348</v>
      </c>
      <c r="AS32" s="22" t="s">
        <v>1343</v>
      </c>
      <c r="AT32" s="22">
        <v>200</v>
      </c>
      <c r="AU32" s="22">
        <v>1</v>
      </c>
      <c r="AV32" s="22" t="s">
        <v>62</v>
      </c>
      <c r="AW32" s="22" t="s">
        <v>1344</v>
      </c>
      <c r="AX32" s="22">
        <v>1</v>
      </c>
      <c r="AY32" s="22" t="s">
        <v>59</v>
      </c>
      <c r="AZ32" s="1">
        <v>33713</v>
      </c>
      <c r="BA32" s="1" t="s">
        <v>1349</v>
      </c>
      <c r="BB32" s="1" t="s">
        <v>1047</v>
      </c>
      <c r="BC32" s="1">
        <v>0</v>
      </c>
      <c r="BD32" s="1" t="s">
        <v>138</v>
      </c>
      <c r="BE32" s="1">
        <v>36</v>
      </c>
      <c r="BF32" s="1">
        <v>2</v>
      </c>
      <c r="BG32" s="1" t="s">
        <v>149</v>
      </c>
      <c r="BH32" s="1" t="s">
        <v>148</v>
      </c>
      <c r="BI32" s="1" t="s">
        <v>1150</v>
      </c>
      <c r="BK32" s="24" t="s">
        <v>1344</v>
      </c>
      <c r="BL32" s="24" t="s">
        <v>1353</v>
      </c>
      <c r="BM32" s="24">
        <v>1</v>
      </c>
      <c r="BN32" s="132">
        <v>21</v>
      </c>
      <c r="BO32" s="25" t="s">
        <v>1345</v>
      </c>
      <c r="BP32" s="25" t="s">
        <v>55</v>
      </c>
      <c r="BQ32" s="26"/>
      <c r="BR32" s="25"/>
      <c r="BS32" s="1" t="str" cm="1">
        <f t="array" ref="BS32">IF(COUNTIF($BU$5:BU32, BU32)=1, _xlfn.LET(_xlpm.fdc, BU32, _xlpm.rows, _xlfn._xlws.FILTER(ROW($BU$5:$BU$1000), $BU$5:$BU$1000=_xlpm.fdc), _xlpm.carrier, INDEX($O:$O, INDEX(_xlpm.rows, 1)), _xlpm.header, "Customer Order #: " &amp; B32 &amp; CHAR(10) &amp; IF(F32&lt;&gt;"","Name: "&amp;F32&amp;CHAR(10),"") &amp; IF(G32&lt;&gt;"","Store: "&amp;G32&amp;CHAR(10),"") &amp; "PO: " &amp; C32 &amp; CHAR(10) &amp; "Ship To: " &amp; H32 &amp; ", " &amp; K32 &amp; ", " &amp; L32 &amp; " " &amp; I32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32" s="1" t="e" vm="4">
        <f t="shared" si="0"/>
        <v>#VALUE!</v>
      </c>
      <c r="BU32" s="1">
        <f t="shared" si="4"/>
        <v>21</v>
      </c>
      <c r="BV32" s="1" t="str">
        <f>BU32 &amp; "-" &amp; COUNTIF(BU$5:BU32, BU32)</f>
        <v>21-2</v>
      </c>
      <c r="BW32" s="1" t="e">
        <f>+VLOOKUP(M32,Sheet2!$AO:$AP,2,0)</f>
        <v>#N/A</v>
      </c>
    </row>
    <row r="33" spans="1:75" ht="27.95" customHeight="1" thickBot="1" x14ac:dyDescent="0.3">
      <c r="A33" s="18" t="s">
        <v>55</v>
      </c>
      <c r="B33" s="142" t="s">
        <v>1355</v>
      </c>
      <c r="C33" s="145" t="s">
        <v>1356</v>
      </c>
      <c r="D33" s="19" t="s">
        <v>56</v>
      </c>
      <c r="E33" s="19" t="s">
        <v>1046</v>
      </c>
      <c r="F33" s="19" t="s">
        <v>1357</v>
      </c>
      <c r="G33" s="19"/>
      <c r="H33" s="19" t="s">
        <v>1358</v>
      </c>
      <c r="I33" s="20">
        <v>33042</v>
      </c>
      <c r="J33" s="19" t="s">
        <v>1359</v>
      </c>
      <c r="K33" s="19" t="s">
        <v>1360</v>
      </c>
      <c r="L33" s="19" t="s">
        <v>1047</v>
      </c>
      <c r="M33" s="142">
        <v>330180879</v>
      </c>
      <c r="N33" s="19" t="s">
        <v>1361</v>
      </c>
      <c r="O33" s="33" t="s">
        <v>130</v>
      </c>
      <c r="P33" s="34">
        <v>1</v>
      </c>
      <c r="Q33" s="35" t="s">
        <v>59</v>
      </c>
      <c r="R33" s="36" t="s">
        <v>1354</v>
      </c>
      <c r="S33" s="37">
        <v>26</v>
      </c>
      <c r="T33" s="37">
        <v>70</v>
      </c>
      <c r="U33" s="37" t="s">
        <v>60</v>
      </c>
      <c r="V33" s="38" t="s">
        <v>61</v>
      </c>
      <c r="W33" s="36">
        <v>26</v>
      </c>
      <c r="X33" s="37">
        <v>70</v>
      </c>
      <c r="Y33" s="37" t="s">
        <v>139</v>
      </c>
      <c r="Z33" s="38" t="s">
        <v>61</v>
      </c>
      <c r="AA33" s="39">
        <v>1</v>
      </c>
      <c r="AB33" s="39" t="s">
        <v>141</v>
      </c>
      <c r="AC33" s="39" t="s">
        <v>141</v>
      </c>
      <c r="AD33" s="39" t="s">
        <v>141</v>
      </c>
      <c r="AE33" s="39" t="s">
        <v>141</v>
      </c>
      <c r="AF33" s="39">
        <v>2</v>
      </c>
      <c r="AG33" s="39">
        <v>1</v>
      </c>
      <c r="AH33" s="39">
        <v>22</v>
      </c>
      <c r="AI33" s="39" t="e">
        <v>#N/A</v>
      </c>
      <c r="AJ33" s="39">
        <v>200</v>
      </c>
      <c r="AK33" s="39">
        <v>1</v>
      </c>
      <c r="AL33" s="39" t="s">
        <v>141</v>
      </c>
      <c r="AN33" s="22" t="s">
        <v>1357</v>
      </c>
      <c r="AO33" s="22" t="s">
        <v>141</v>
      </c>
      <c r="AP33" s="22" t="s">
        <v>1358</v>
      </c>
      <c r="AQ33" s="22" t="s">
        <v>1362</v>
      </c>
      <c r="AR33" s="22" t="s">
        <v>1359</v>
      </c>
      <c r="AS33" s="22" t="s">
        <v>1355</v>
      </c>
      <c r="AT33" s="22">
        <v>200</v>
      </c>
      <c r="AU33" s="22">
        <v>1</v>
      </c>
      <c r="AV33" s="22" t="s">
        <v>130</v>
      </c>
      <c r="AW33" s="22" t="s">
        <v>1356</v>
      </c>
      <c r="AX33" s="22">
        <v>1</v>
      </c>
      <c r="AY33" s="22" t="s">
        <v>59</v>
      </c>
      <c r="AZ33" s="1">
        <v>33042</v>
      </c>
      <c r="BA33" s="1" t="s">
        <v>1360</v>
      </c>
      <c r="BB33" s="1" t="s">
        <v>1047</v>
      </c>
      <c r="BC33" s="1">
        <v>1</v>
      </c>
      <c r="BD33" s="1" t="s">
        <v>146</v>
      </c>
      <c r="BE33" s="1">
        <v>36</v>
      </c>
      <c r="BF33" s="1">
        <v>2</v>
      </c>
      <c r="BG33" s="1" t="s">
        <v>149</v>
      </c>
      <c r="BH33" s="1" t="s">
        <v>148</v>
      </c>
      <c r="BI33" s="1" t="s">
        <v>1363</v>
      </c>
      <c r="BK33" s="24" t="s">
        <v>1356</v>
      </c>
      <c r="BL33" s="24" t="s">
        <v>1361</v>
      </c>
      <c r="BM33" s="24">
        <v>1</v>
      </c>
      <c r="BN33" s="132">
        <v>22</v>
      </c>
      <c r="BO33" s="25" t="s">
        <v>1357</v>
      </c>
      <c r="BP33" s="25" t="s">
        <v>55</v>
      </c>
      <c r="BQ33" s="26"/>
      <c r="BR33" s="25"/>
      <c r="BS33" s="1" t="str" cm="1">
        <f t="array" ref="BS33">IF(COUNTIF($BU$5:BU33, BU33)=1, _xlfn.LET(_xlpm.fdc, BU33, _xlpm.rows, _xlfn._xlws.FILTER(ROW($BU$5:$BU$1000), $BU$5:$BU$1000=_xlpm.fdc), _xlpm.carrier, INDEX($O:$O, INDEX(_xlpm.rows, 1)), _xlpm.header, "Customer Order #: " &amp; B33 &amp; CHAR(10) &amp; IF(F33&lt;&gt;"","Name: "&amp;F33&amp;CHAR(10),"") &amp; IF(G33&lt;&gt;"","Store: "&amp;G33&amp;CHAR(10),"") &amp; "PO: " &amp; C33 &amp; CHAR(10) &amp; "Ship To: " &amp; H33 &amp; ", " &amp; K33 &amp; ", " &amp; L33 &amp; " " &amp; I33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WG96868542
Name: Karel Bublak 
PO: 13918909
Ship To: 25000 Overseas Hwy, Summerland Key, FL 33042
Carrier: CTII
Vendor SKU: K18GHWST3084CLH
Qty: 1
Kit - Frame - Type: W, Width: 26, Height: 70, Hand: LH, Prep: 161
Slab - Width: 26, Height: 70, Prep: C, Prep: 161
Hardware:
Entrance FDC130: 1
Spring hinge: 2
Regular hinge: 1</v>
      </c>
      <c r="BT33" s="1" t="e" vm="28">
        <f t="shared" si="0"/>
        <v>#VALUE!</v>
      </c>
      <c r="BU33" s="1">
        <f t="shared" si="4"/>
        <v>22</v>
      </c>
      <c r="BV33" s="1" t="str">
        <f>BU33 &amp; "-" &amp; COUNTIF(BU$5:BU33, BU33)</f>
        <v>22-1</v>
      </c>
      <c r="BW33" s="1" t="e">
        <f>+VLOOKUP(M33,Sheet2!$AO:$AP,2,0)</f>
        <v>#N/A</v>
      </c>
    </row>
    <row r="34" spans="1:75" ht="27.95" customHeight="1" thickBot="1" x14ac:dyDescent="0.3">
      <c r="A34" s="18" t="s">
        <v>55</v>
      </c>
      <c r="B34" s="19" t="s">
        <v>1364</v>
      </c>
      <c r="C34" s="19" t="s">
        <v>1365</v>
      </c>
      <c r="D34" s="19" t="s">
        <v>56</v>
      </c>
      <c r="E34" s="19" t="s">
        <v>1045</v>
      </c>
      <c r="F34" s="19" t="s">
        <v>1366</v>
      </c>
      <c r="G34" s="19"/>
      <c r="H34" s="19" t="s">
        <v>1367</v>
      </c>
      <c r="I34" s="20">
        <v>90805</v>
      </c>
      <c r="J34" s="19" t="s">
        <v>1368</v>
      </c>
      <c r="K34" s="19" t="s">
        <v>1369</v>
      </c>
      <c r="L34" s="19" t="s">
        <v>1128</v>
      </c>
      <c r="M34" s="1">
        <v>330170884</v>
      </c>
      <c r="N34" s="19" t="s">
        <v>1370</v>
      </c>
      <c r="O34" s="40" t="s">
        <v>62</v>
      </c>
      <c r="P34" s="28">
        <v>1</v>
      </c>
      <c r="Q34" s="29" t="s">
        <v>59</v>
      </c>
      <c r="R34" s="30" t="s">
        <v>1354</v>
      </c>
      <c r="S34" s="31">
        <v>36</v>
      </c>
      <c r="T34" s="31">
        <v>68</v>
      </c>
      <c r="U34" s="31" t="s">
        <v>63</v>
      </c>
      <c r="V34" s="32" t="s">
        <v>61</v>
      </c>
      <c r="W34" s="30">
        <v>36</v>
      </c>
      <c r="X34" s="31">
        <v>68</v>
      </c>
      <c r="Y34" s="31" t="s">
        <v>139</v>
      </c>
      <c r="Z34" s="32" t="s">
        <v>61</v>
      </c>
      <c r="AA34" s="27">
        <v>1</v>
      </c>
      <c r="AB34" s="27" t="s">
        <v>141</v>
      </c>
      <c r="AC34" s="27" t="s">
        <v>141</v>
      </c>
      <c r="AD34" s="27" t="s">
        <v>141</v>
      </c>
      <c r="AE34" s="27" t="s">
        <v>141</v>
      </c>
      <c r="AF34" s="27">
        <v>2</v>
      </c>
      <c r="AG34" s="27">
        <v>1</v>
      </c>
      <c r="AH34" s="27">
        <v>23</v>
      </c>
      <c r="AI34" s="27" t="e">
        <v>#N/A</v>
      </c>
      <c r="AJ34" s="27">
        <v>200</v>
      </c>
      <c r="AK34" s="27">
        <v>1</v>
      </c>
      <c r="AL34" s="27" t="s">
        <v>141</v>
      </c>
      <c r="AN34" s="22" t="s">
        <v>1366</v>
      </c>
      <c r="AO34" s="22" t="s">
        <v>141</v>
      </c>
      <c r="AP34" s="22" t="s">
        <v>1367</v>
      </c>
      <c r="AQ34" s="22" t="s">
        <v>1371</v>
      </c>
      <c r="AR34" s="22" t="s">
        <v>1368</v>
      </c>
      <c r="AS34" s="22" t="s">
        <v>1364</v>
      </c>
      <c r="AT34" s="22">
        <v>200</v>
      </c>
      <c r="AU34" s="22">
        <v>1</v>
      </c>
      <c r="AV34" s="22" t="s">
        <v>62</v>
      </c>
      <c r="AW34" s="22" t="s">
        <v>1365</v>
      </c>
      <c r="AX34" s="22">
        <v>1</v>
      </c>
      <c r="AY34" s="22" t="s">
        <v>59</v>
      </c>
      <c r="AZ34" s="1">
        <v>90805</v>
      </c>
      <c r="BA34" s="1" t="s">
        <v>1369</v>
      </c>
      <c r="BB34" s="1" t="s">
        <v>1128</v>
      </c>
      <c r="BC34" s="1">
        <v>0</v>
      </c>
      <c r="BD34" s="1" t="s">
        <v>138</v>
      </c>
      <c r="BE34" s="1">
        <v>36</v>
      </c>
      <c r="BF34" s="1">
        <v>2</v>
      </c>
      <c r="BG34" s="1" t="s">
        <v>149</v>
      </c>
      <c r="BH34" s="1" t="s">
        <v>148</v>
      </c>
      <c r="BI34" s="1" t="s">
        <v>1372</v>
      </c>
      <c r="BK34" s="146" t="s">
        <v>1365</v>
      </c>
      <c r="BL34" s="146" t="s">
        <v>1370</v>
      </c>
      <c r="BM34" s="146">
        <v>1</v>
      </c>
      <c r="BN34" s="186">
        <v>23</v>
      </c>
      <c r="BO34" s="147" t="s">
        <v>1366</v>
      </c>
      <c r="BP34" s="147" t="s">
        <v>55</v>
      </c>
      <c r="BQ34" s="148"/>
      <c r="BR34" s="147"/>
      <c r="BS34" s="1" t="str" cm="1">
        <f t="array" ref="BS34">IF(COUNTIF($BU$5:BU34, BU34)=1, _xlfn.LET(_xlpm.fdc, BU34, _xlpm.rows, _xlfn._xlws.FILTER(ROW($BU$5:$BU$1000), $BU$5:$BU$1000=_xlpm.fdc), _xlpm.carrier, INDEX($O:$O, INDEX(_xlpm.rows, 1)), _xlpm.header, "Customer Order #: " &amp; B34 &amp; CHAR(10) &amp; IF(F34&lt;&gt;"","Name: "&amp;F34&amp;CHAR(10),"") &amp; IF(G34&lt;&gt;"","Store: "&amp;G34&amp;CHAR(10),"") &amp; "PO: " &amp; C34 &amp; CHAR(10) &amp; "Ship To: " &amp; H34 &amp; ", " &amp; K34 &amp; ", " &amp; L34 &amp; " " &amp; I34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WN30554547
Name: Marc Saenz 
PO: 13994112
Ship To: 3100 E Artesia Blvd, Long Beach, CA 90805
Carrier: AACT
Vendor SKU: K18GHWST4280CRH
Qty: 1
Kit - Frame - Type: W, Width: 36, Height: 68, Hand: RH, Prep: 161
Slab - Width: 36, Height: 68, Prep: C, Prep: 161
Hardware:
Entrance FDC130: 1
Spring hinge: 2
Regular hinge: 1</v>
      </c>
      <c r="BT34" s="1" t="e" vm="29">
        <f t="shared" si="0"/>
        <v>#VALUE!</v>
      </c>
      <c r="BU34" s="1">
        <f t="shared" si="4"/>
        <v>23</v>
      </c>
      <c r="BV34" s="1" t="str">
        <f>BU34 &amp; "-" &amp; COUNTIF(BU$5:BU34, BU34)</f>
        <v>23-1</v>
      </c>
      <c r="BW34" s="1" t="e" vm="30">
        <f>+VLOOKUP(M34,Sheet2!$AO:$AP,2,0)</f>
        <v>#VALUE!</v>
      </c>
    </row>
    <row r="35" spans="1:75" s="152" customFormat="1" ht="27.95" customHeight="1" thickBot="1" x14ac:dyDescent="0.3">
      <c r="A35" s="149" t="s">
        <v>147</v>
      </c>
      <c r="B35" s="150" t="s">
        <v>1373</v>
      </c>
      <c r="C35" s="150" t="s">
        <v>1374</v>
      </c>
      <c r="D35" s="150" t="s">
        <v>56</v>
      </c>
      <c r="E35" s="150" t="s">
        <v>1045</v>
      </c>
      <c r="F35" s="150" t="s">
        <v>1375</v>
      </c>
      <c r="G35" s="150" t="s">
        <v>1376</v>
      </c>
      <c r="H35" s="150" t="s">
        <v>1377</v>
      </c>
      <c r="I35" s="151">
        <v>94901</v>
      </c>
      <c r="J35" s="150" t="s">
        <v>1378</v>
      </c>
      <c r="K35" s="150" t="s">
        <v>1379</v>
      </c>
      <c r="L35" s="150" t="s">
        <v>1128</v>
      </c>
      <c r="M35" s="152">
        <v>330180873</v>
      </c>
      <c r="N35" s="150" t="s">
        <v>1036</v>
      </c>
      <c r="O35" s="33" t="s">
        <v>65</v>
      </c>
      <c r="P35" s="34">
        <v>1</v>
      </c>
      <c r="Q35" s="35" t="s">
        <v>59</v>
      </c>
      <c r="R35" s="36" t="s">
        <v>1354</v>
      </c>
      <c r="S35" s="37">
        <v>36</v>
      </c>
      <c r="T35" s="37">
        <v>70</v>
      </c>
      <c r="U35" s="37" t="s">
        <v>60</v>
      </c>
      <c r="V35" s="38" t="s">
        <v>61</v>
      </c>
      <c r="W35" s="36">
        <v>36</v>
      </c>
      <c r="X35" s="37">
        <v>70</v>
      </c>
      <c r="Y35" s="37" t="s">
        <v>139</v>
      </c>
      <c r="Z35" s="38" t="s">
        <v>61</v>
      </c>
      <c r="AA35" s="39">
        <v>1</v>
      </c>
      <c r="AB35" s="39" t="s">
        <v>141</v>
      </c>
      <c r="AC35" s="39" t="s">
        <v>141</v>
      </c>
      <c r="AD35" s="39" t="s">
        <v>141</v>
      </c>
      <c r="AE35" s="39" t="s">
        <v>141</v>
      </c>
      <c r="AF35" s="39">
        <v>2</v>
      </c>
      <c r="AG35" s="39">
        <v>1</v>
      </c>
      <c r="AH35" s="39">
        <v>24</v>
      </c>
      <c r="AI35" s="39" t="e">
        <v>#N/A</v>
      </c>
      <c r="AJ35" s="39">
        <v>200</v>
      </c>
      <c r="AK35" s="39">
        <v>1</v>
      </c>
      <c r="AL35" s="39" t="s">
        <v>1376</v>
      </c>
      <c r="AN35" s="153" t="s">
        <v>1375</v>
      </c>
      <c r="AO35" s="153" t="s">
        <v>1380</v>
      </c>
      <c r="AP35" s="153" t="s">
        <v>1377</v>
      </c>
      <c r="AQ35" s="153" t="s">
        <v>1381</v>
      </c>
      <c r="AR35" s="153" t="s">
        <v>1378</v>
      </c>
      <c r="AS35" s="153" t="s">
        <v>1373</v>
      </c>
      <c r="AT35" s="153">
        <v>200</v>
      </c>
      <c r="AU35" s="153">
        <v>1</v>
      </c>
      <c r="AV35" s="153" t="s">
        <v>65</v>
      </c>
      <c r="AW35" s="153" t="s">
        <v>1374</v>
      </c>
      <c r="AX35" s="153">
        <v>1</v>
      </c>
      <c r="AY35" s="153" t="s">
        <v>59</v>
      </c>
      <c r="AZ35" s="152">
        <v>94901</v>
      </c>
      <c r="BA35" s="152" t="s">
        <v>1379</v>
      </c>
      <c r="BB35" s="152" t="s">
        <v>1128</v>
      </c>
      <c r="BC35" s="152">
        <v>0</v>
      </c>
      <c r="BD35" s="152" t="s">
        <v>146</v>
      </c>
      <c r="BE35" s="152">
        <v>36</v>
      </c>
      <c r="BF35" s="152">
        <v>2</v>
      </c>
      <c r="BG35" s="152" t="s">
        <v>149</v>
      </c>
      <c r="BH35" s="152" t="s">
        <v>148</v>
      </c>
      <c r="BI35" s="152" t="s">
        <v>1382</v>
      </c>
      <c r="BK35" s="24" t="s">
        <v>1374</v>
      </c>
      <c r="BL35" s="24" t="s">
        <v>1036</v>
      </c>
      <c r="BM35" s="24">
        <v>1</v>
      </c>
      <c r="BN35" s="132">
        <v>24</v>
      </c>
      <c r="BO35" s="25" t="s">
        <v>1375</v>
      </c>
      <c r="BP35" s="25" t="s">
        <v>55</v>
      </c>
      <c r="BQ35" s="26"/>
      <c r="BR35" s="25"/>
      <c r="BS35" s="1" t="str" cm="1">
        <f t="array" ref="BS35">IF(COUNTIF($BU$5:BU35, BU35)=1, _xlfn.LET(_xlpm.fdc, BU35, _xlpm.rows, _xlfn._xlws.FILTER(ROW($BU$5:$BU$1000), $BU$5:$BU$1000=_xlpm.fdc), _xlpm.carrier, INDEX($O:$O, INDEX(_xlpm.rows, 1)), _xlpm.header, "Customer Order #: " &amp; B35 &amp; CHAR(10) &amp; IF(F35&lt;&gt;"","Name: "&amp;F35&amp;CHAR(10),"") &amp; IF(G35&lt;&gt;"","Store: "&amp;G35&amp;CHAR(10),"") &amp; "PO: " &amp; C35 &amp; CHAR(10) &amp; "Ship To: " &amp; H35 &amp; ", " &amp; K35 &amp; ", " &amp; L35 &amp; " " &amp; I35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H0657-622337
Name: KEVIN ATKINSON 
Store: 0657
PO: 57568902
Ship To: 111 SHORELINE PKWY, San Rafael, CA 94901
Carrier: UPS
Vendor SKU: KIT18GHWST4284CLH
Qty: 1
Kit - Frame - Type: W, Width: 36, Height: 70, Hand: LH, Prep: 161
Slab - Width: 36, Height: 70, Prep: C, Prep: 161
Hardware:
Entrance FDC130: 1
Spring hinge: 2
Regular hinge: 1</v>
      </c>
      <c r="BT35" s="1" t="e" vm="31">
        <f t="shared" si="0"/>
        <v>#VALUE!</v>
      </c>
      <c r="BU35" s="1">
        <f t="shared" si="4"/>
        <v>24</v>
      </c>
      <c r="BV35" s="1" t="str">
        <f>BU35 &amp; "-" &amp; COUNTIF(BU$5:BU35, BU35)</f>
        <v>24-1</v>
      </c>
      <c r="BW35" s="1" t="e">
        <f>+VLOOKUP(M35,Sheet2!$AO:$AP,2,0)</f>
        <v>#N/A</v>
      </c>
    </row>
    <row r="36" spans="1:75" ht="27.95" customHeight="1" thickBot="1" x14ac:dyDescent="0.3">
      <c r="A36" s="18" t="s">
        <v>55</v>
      </c>
      <c r="B36" s="19" t="s">
        <v>1383</v>
      </c>
      <c r="C36" s="19" t="s">
        <v>1384</v>
      </c>
      <c r="D36" s="19" t="s">
        <v>56</v>
      </c>
      <c r="E36" s="19" t="s">
        <v>1045</v>
      </c>
      <c r="F36" s="19" t="s">
        <v>1385</v>
      </c>
      <c r="G36" s="19" t="s">
        <v>1386</v>
      </c>
      <c r="H36" s="19" t="s">
        <v>1387</v>
      </c>
      <c r="I36" s="20">
        <v>60051</v>
      </c>
      <c r="J36" s="19" t="s">
        <v>1388</v>
      </c>
      <c r="K36" s="19" t="s">
        <v>1389</v>
      </c>
      <c r="L36" s="19" t="s">
        <v>1169</v>
      </c>
      <c r="M36" s="1">
        <v>330170884</v>
      </c>
      <c r="N36" s="19" t="s">
        <v>1370</v>
      </c>
      <c r="O36" s="40" t="s">
        <v>62</v>
      </c>
      <c r="P36" s="28">
        <v>1</v>
      </c>
      <c r="Q36" s="29" t="s">
        <v>59</v>
      </c>
      <c r="R36" s="30" t="s">
        <v>1354</v>
      </c>
      <c r="S36" s="31">
        <v>36</v>
      </c>
      <c r="T36" s="31">
        <v>68</v>
      </c>
      <c r="U36" s="31" t="s">
        <v>63</v>
      </c>
      <c r="V36" s="32" t="s">
        <v>61</v>
      </c>
      <c r="W36" s="30">
        <v>36</v>
      </c>
      <c r="X36" s="31">
        <v>68</v>
      </c>
      <c r="Y36" s="31" t="s">
        <v>139</v>
      </c>
      <c r="Z36" s="32" t="s">
        <v>61</v>
      </c>
      <c r="AA36" s="27">
        <v>1</v>
      </c>
      <c r="AB36" s="27" t="s">
        <v>141</v>
      </c>
      <c r="AC36" s="27" t="s">
        <v>141</v>
      </c>
      <c r="AD36" s="27" t="s">
        <v>141</v>
      </c>
      <c r="AE36" s="27" t="s">
        <v>141</v>
      </c>
      <c r="AF36" s="27">
        <v>2</v>
      </c>
      <c r="AG36" s="27">
        <v>1</v>
      </c>
      <c r="AH36" s="27">
        <v>25</v>
      </c>
      <c r="AI36" s="27" t="e">
        <v>#N/A</v>
      </c>
      <c r="AJ36" s="27">
        <v>200</v>
      </c>
      <c r="AK36" s="27">
        <v>1</v>
      </c>
      <c r="AL36" s="27" t="s">
        <v>1386</v>
      </c>
      <c r="AN36" s="22" t="s">
        <v>1385</v>
      </c>
      <c r="AO36" s="22" t="s">
        <v>1390</v>
      </c>
      <c r="AP36" s="22" t="s">
        <v>1387</v>
      </c>
      <c r="AQ36" s="22" t="s">
        <v>1391</v>
      </c>
      <c r="AR36" s="22" t="s">
        <v>1388</v>
      </c>
      <c r="AS36" s="22" t="s">
        <v>1383</v>
      </c>
      <c r="AT36" s="22">
        <v>200</v>
      </c>
      <c r="AU36" s="22">
        <v>1</v>
      </c>
      <c r="AV36" s="22" t="s">
        <v>62</v>
      </c>
      <c r="AW36" s="22" t="s">
        <v>1384</v>
      </c>
      <c r="AX36" s="22">
        <v>1</v>
      </c>
      <c r="AY36" s="22" t="s">
        <v>59</v>
      </c>
      <c r="AZ36" s="1">
        <v>60051</v>
      </c>
      <c r="BA36" s="1" t="s">
        <v>1389</v>
      </c>
      <c r="BB36" s="1" t="s">
        <v>1169</v>
      </c>
      <c r="BC36" s="1">
        <v>0</v>
      </c>
      <c r="BD36" s="1" t="s">
        <v>138</v>
      </c>
      <c r="BE36" s="1">
        <v>36</v>
      </c>
      <c r="BF36" s="1">
        <v>2</v>
      </c>
      <c r="BG36" s="1" t="s">
        <v>149</v>
      </c>
      <c r="BH36" s="1" t="s">
        <v>148</v>
      </c>
      <c r="BI36" s="1" t="s">
        <v>1392</v>
      </c>
      <c r="BK36" s="24" t="s">
        <v>1384</v>
      </c>
      <c r="BL36" s="24" t="s">
        <v>1370</v>
      </c>
      <c r="BM36" s="24">
        <v>1</v>
      </c>
      <c r="BN36" s="132">
        <v>25</v>
      </c>
      <c r="BO36" s="25" t="s">
        <v>1385</v>
      </c>
      <c r="BP36" s="25" t="s">
        <v>55</v>
      </c>
      <c r="BQ36" s="26"/>
      <c r="BR36" s="25"/>
      <c r="BS36" s="1" t="str" cm="1">
        <f t="array" ref="BS36">IF(COUNTIF($BU$5:BU36, BU36)=1, _xlfn.LET(_xlpm.fdc, BU36, _xlpm.rows, _xlfn._xlws.FILTER(ROW($BU$5:$BU$1000), $BU$5:$BU$1000=_xlpm.fdc), _xlpm.carrier, INDEX($O:$O, INDEX(_xlpm.rows, 1)), _xlpm.header, "Customer Order #: " &amp; B36 &amp; CHAR(10) &amp; IF(F36&lt;&gt;"","Name: "&amp;F36&amp;CHAR(10),"") &amp; IF(G36&lt;&gt;"","Store: "&amp;G36&amp;CHAR(10),"") &amp; "PO: " &amp; C36 &amp; CHAR(10) &amp; "Ship To: " &amp; H36 &amp; ", " &amp; K36 &amp; ", " &amp; L36 &amp; " " &amp; I36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WJ88782961
Name: DEMOS ARCHOS 
Store: 1969
PO: 69583385
Ship To: 2461 N Richmond Road, Mchenry, IL 60051
Carrier: AACT
Vendor SKU: K18GHWST4280CRH
Qty: 1
Kit - Frame - Type: W, Width: 36, Height: 68, Hand: RH, Prep: 161
Slab - Width: 36, Height: 68, Prep: C, Prep: 161
Hardware:
Entrance FDC130: 1
Spring hinge: 2
Regular hinge: 1</v>
      </c>
      <c r="BT36" s="1" t="e" vm="32">
        <f t="shared" si="0"/>
        <v>#VALUE!</v>
      </c>
      <c r="BU36" s="1">
        <f t="shared" si="4"/>
        <v>25</v>
      </c>
      <c r="BV36" s="1" t="str">
        <f>BU36 &amp; "-" &amp; COUNTIF(BU$5:BU36, BU36)</f>
        <v>25-1</v>
      </c>
      <c r="BW36" s="1" t="e" vm="30">
        <f>+VLOOKUP(M36,Sheet2!$AO:$AP,2,0)</f>
        <v>#VALUE!</v>
      </c>
    </row>
    <row r="37" spans="1:75" ht="27.95" customHeight="1" thickBot="1" x14ac:dyDescent="0.3">
      <c r="A37" s="18" t="s">
        <v>55</v>
      </c>
      <c r="B37" s="142" t="s">
        <v>1393</v>
      </c>
      <c r="C37" s="19" t="s">
        <v>1394</v>
      </c>
      <c r="D37" s="19" t="s">
        <v>56</v>
      </c>
      <c r="E37" s="19" t="s">
        <v>1046</v>
      </c>
      <c r="F37" s="143" t="s">
        <v>1395</v>
      </c>
      <c r="G37" s="19"/>
      <c r="H37" s="19" t="s">
        <v>1396</v>
      </c>
      <c r="I37" s="20">
        <v>10940</v>
      </c>
      <c r="J37" s="19" t="s">
        <v>1397</v>
      </c>
      <c r="K37" s="19" t="s">
        <v>1398</v>
      </c>
      <c r="L37" s="19" t="s">
        <v>1399</v>
      </c>
      <c r="M37" s="1">
        <v>330338489</v>
      </c>
      <c r="N37" s="19" t="s">
        <v>1400</v>
      </c>
      <c r="O37" s="33" t="s">
        <v>65</v>
      </c>
      <c r="P37" s="34">
        <v>2</v>
      </c>
      <c r="Q37" s="35" t="s">
        <v>59</v>
      </c>
      <c r="R37" s="36" t="s">
        <v>1354</v>
      </c>
      <c r="S37" s="37">
        <v>34</v>
      </c>
      <c r="T37" s="37">
        <v>68</v>
      </c>
      <c r="U37" s="37" t="s">
        <v>63</v>
      </c>
      <c r="V37" s="38" t="s">
        <v>61</v>
      </c>
      <c r="W37" s="36">
        <v>34</v>
      </c>
      <c r="X37" s="37">
        <v>68</v>
      </c>
      <c r="Y37" s="37" t="s">
        <v>142</v>
      </c>
      <c r="Z37" s="38" t="s">
        <v>61</v>
      </c>
      <c r="AA37" s="39" t="s">
        <v>141</v>
      </c>
      <c r="AB37" s="39" t="s">
        <v>141</v>
      </c>
      <c r="AC37" s="39" t="s">
        <v>141</v>
      </c>
      <c r="AD37" s="39">
        <v>2</v>
      </c>
      <c r="AE37" s="39">
        <v>2</v>
      </c>
      <c r="AF37" s="39">
        <v>4</v>
      </c>
      <c r="AG37" s="39">
        <v>2</v>
      </c>
      <c r="AH37" s="39">
        <v>26</v>
      </c>
      <c r="AI37" s="39" t="e">
        <v>#N/A</v>
      </c>
      <c r="AJ37" s="39">
        <v>330</v>
      </c>
      <c r="AK37" s="39">
        <v>1</v>
      </c>
      <c r="AL37" s="39" t="s">
        <v>141</v>
      </c>
      <c r="AN37" s="22" t="s">
        <v>1395</v>
      </c>
      <c r="AO37" s="22" t="s">
        <v>141</v>
      </c>
      <c r="AP37" s="22" t="s">
        <v>1396</v>
      </c>
      <c r="AQ37" s="22" t="s">
        <v>1401</v>
      </c>
      <c r="AR37" s="22" t="s">
        <v>1397</v>
      </c>
      <c r="AS37" s="22" t="s">
        <v>1393</v>
      </c>
      <c r="AT37" s="22">
        <v>330</v>
      </c>
      <c r="AU37" s="22">
        <v>1</v>
      </c>
      <c r="AV37" s="22" t="s">
        <v>65</v>
      </c>
      <c r="AW37" s="22" t="s">
        <v>1394</v>
      </c>
      <c r="AX37" s="22">
        <v>2</v>
      </c>
      <c r="AY37" s="22" t="s">
        <v>59</v>
      </c>
      <c r="AZ37" s="1">
        <v>10940</v>
      </c>
      <c r="BA37" s="1" t="s">
        <v>1398</v>
      </c>
      <c r="BB37" s="1" t="s">
        <v>1399</v>
      </c>
      <c r="BC37" s="1">
        <v>1</v>
      </c>
      <c r="BD37" s="1" t="s">
        <v>138</v>
      </c>
      <c r="BE37" s="1">
        <v>36</v>
      </c>
      <c r="BF37" s="1">
        <v>2</v>
      </c>
      <c r="BG37" s="1" t="s">
        <v>149</v>
      </c>
      <c r="BH37" s="1" t="s">
        <v>148</v>
      </c>
      <c r="BI37" s="1" t="s">
        <v>1402</v>
      </c>
      <c r="BK37" s="24" t="s">
        <v>1394</v>
      </c>
      <c r="BL37" s="24" t="s">
        <v>1400</v>
      </c>
      <c r="BM37" s="24">
        <v>2</v>
      </c>
      <c r="BN37" s="132">
        <v>26</v>
      </c>
      <c r="BO37" s="25" t="s">
        <v>1395</v>
      </c>
      <c r="BP37" s="25" t="s">
        <v>55</v>
      </c>
      <c r="BQ37" s="26"/>
      <c r="BR37" s="25"/>
      <c r="BS37" s="1" t="str" cm="1">
        <f t="array" ref="BS37">IF(COUNTIF($BU$5:BU37, BU37)=1, _xlfn.LET(_xlpm.fdc, BU37, _xlpm.rows, _xlfn._xlws.FILTER(ROW($BU$5:$BU$1000), $BU$5:$BU$1000=_xlpm.fdc), _xlpm.carrier, INDEX($O:$O, INDEX(_xlpm.rows, 1)), _xlpm.header, "Customer Order #: " &amp; B37 &amp; CHAR(10) &amp; IF(F37&lt;&gt;"","Name: "&amp;F37&amp;CHAR(10),"") &amp; IF(G37&lt;&gt;"","Store: "&amp;G37&amp;CHAR(10),"") &amp; "PO: " &amp; C37 &amp; CHAR(10) &amp; "Ship To: " &amp; H37 &amp; ", " &amp; K37 &amp; ", " &amp; L37 &amp; " " &amp; I37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H1242-352450
Name: ERNESTO MARTINEZ 
PO: 42565644
Ship To: 130 Dolson Ave, Middletown, NY 10940
Carrier: UPS
Vendor SKU: K18WST4080PDRH
Qty: 2
Kit - Frame - Type: W, Width: 34, Height: 68, Hand: RH, Prep: 161
Slab - Width: 34, Height: 68, Prep: PD, Prep: 161
Hardware:
Panic Device FDC750: 2
Lever 1 side FDC770: 2
Spring hinge: 4
Regular hinge: 2</v>
      </c>
      <c r="BT37" s="1" t="e" vm="33">
        <f t="shared" si="0"/>
        <v>#VALUE!</v>
      </c>
      <c r="BU37" s="1">
        <f t="shared" si="4"/>
        <v>26</v>
      </c>
      <c r="BV37" s="1" t="str">
        <f>BU37 &amp; "-" &amp; COUNTIF(BU$5:BU37, BU37)</f>
        <v>26-1</v>
      </c>
      <c r="BW37" s="1" t="e">
        <f>+VLOOKUP(M37,Sheet2!$AO:$AP,2,0)</f>
        <v>#N/A</v>
      </c>
    </row>
    <row r="38" spans="1:75" ht="27.95" customHeight="1" thickBot="1" x14ac:dyDescent="0.3">
      <c r="A38" s="18" t="s">
        <v>55</v>
      </c>
      <c r="B38" s="19" t="s">
        <v>1403</v>
      </c>
      <c r="C38" s="144" t="s">
        <v>1404</v>
      </c>
      <c r="D38" s="19" t="s">
        <v>56</v>
      </c>
      <c r="E38" s="19" t="s">
        <v>1045</v>
      </c>
      <c r="F38" s="143" t="s">
        <v>1405</v>
      </c>
      <c r="G38" s="19" t="s">
        <v>1406</v>
      </c>
      <c r="H38" s="19" t="s">
        <v>1407</v>
      </c>
      <c r="I38" s="20">
        <v>93455</v>
      </c>
      <c r="J38" s="144" t="s">
        <v>1408</v>
      </c>
      <c r="K38" s="19" t="s">
        <v>1409</v>
      </c>
      <c r="L38" s="19" t="s">
        <v>1128</v>
      </c>
      <c r="M38" s="21">
        <v>330170888</v>
      </c>
      <c r="N38" s="19" t="s">
        <v>1040</v>
      </c>
      <c r="O38" s="40" t="s">
        <v>62</v>
      </c>
      <c r="P38" s="28">
        <v>1</v>
      </c>
      <c r="Q38" s="29" t="s">
        <v>59</v>
      </c>
      <c r="R38" s="30" t="s">
        <v>1354</v>
      </c>
      <c r="S38" s="31">
        <v>24</v>
      </c>
      <c r="T38" s="31">
        <v>68</v>
      </c>
      <c r="U38" s="31" t="s">
        <v>63</v>
      </c>
      <c r="V38" s="32" t="s">
        <v>61</v>
      </c>
      <c r="W38" s="30">
        <v>24</v>
      </c>
      <c r="X38" s="31">
        <v>68</v>
      </c>
      <c r="Y38" s="31" t="s">
        <v>139</v>
      </c>
      <c r="Z38" s="32" t="s">
        <v>61</v>
      </c>
      <c r="AA38" s="27">
        <v>1</v>
      </c>
      <c r="AB38" s="27" t="s">
        <v>141</v>
      </c>
      <c r="AC38" s="27" t="s">
        <v>141</v>
      </c>
      <c r="AD38" s="27" t="s">
        <v>141</v>
      </c>
      <c r="AE38" s="27" t="s">
        <v>141</v>
      </c>
      <c r="AF38" s="27">
        <v>2</v>
      </c>
      <c r="AG38" s="27">
        <v>1</v>
      </c>
      <c r="AH38" s="27">
        <v>27</v>
      </c>
      <c r="AI38" s="27" t="e">
        <v>#N/A</v>
      </c>
      <c r="AJ38" s="27">
        <v>200</v>
      </c>
      <c r="AK38" s="27">
        <v>1</v>
      </c>
      <c r="AL38" s="27" t="s">
        <v>1406</v>
      </c>
      <c r="AN38" s="22" t="s">
        <v>1405</v>
      </c>
      <c r="AO38" s="22" t="s">
        <v>1410</v>
      </c>
      <c r="AP38" s="22" t="s">
        <v>1407</v>
      </c>
      <c r="AQ38" s="22" t="s">
        <v>1411</v>
      </c>
      <c r="AR38" s="22" t="s">
        <v>1408</v>
      </c>
      <c r="AS38" s="22" t="s">
        <v>1403</v>
      </c>
      <c r="AT38" s="22">
        <v>200</v>
      </c>
      <c r="AU38" s="22">
        <v>1</v>
      </c>
      <c r="AV38" s="22" t="s">
        <v>62</v>
      </c>
      <c r="AW38" s="22" t="s">
        <v>1404</v>
      </c>
      <c r="AX38" s="22">
        <v>1</v>
      </c>
      <c r="AY38" s="22" t="s">
        <v>59</v>
      </c>
      <c r="AZ38" s="1">
        <v>93455</v>
      </c>
      <c r="BA38" s="1" t="s">
        <v>1409</v>
      </c>
      <c r="BB38" s="1" t="s">
        <v>1128</v>
      </c>
      <c r="BC38" s="1">
        <v>0</v>
      </c>
      <c r="BD38" s="1">
        <v>80</v>
      </c>
      <c r="BE38" s="1">
        <v>36</v>
      </c>
      <c r="BF38" s="1">
        <v>2</v>
      </c>
      <c r="BG38" s="1" t="s">
        <v>149</v>
      </c>
      <c r="BH38" s="1" t="s">
        <v>148</v>
      </c>
      <c r="BI38" s="1" t="s">
        <v>1412</v>
      </c>
      <c r="BK38" s="24" t="s">
        <v>1404</v>
      </c>
      <c r="BL38" s="24" t="s">
        <v>1040</v>
      </c>
      <c r="BM38" s="24">
        <v>1</v>
      </c>
      <c r="BN38" s="132">
        <v>27</v>
      </c>
      <c r="BO38" s="25" t="s">
        <v>1405</v>
      </c>
      <c r="BP38" s="25" t="s">
        <v>55</v>
      </c>
      <c r="BQ38" s="26"/>
      <c r="BR38" s="25"/>
      <c r="BS38" s="1" t="str" cm="1">
        <f t="array" ref="BS38">IF(COUNTIF($BU$5:BU38, BU38)=1, _xlfn.LET(_xlpm.fdc, BU38, _xlpm.rows, _xlfn._xlws.FILTER(ROW($BU$5:$BU$1000), $BU$5:$BU$1000=_xlpm.fdc), _xlpm.carrier, INDEX($O:$O, INDEX(_xlpm.rows, 1)), _xlpm.header, "Customer Order #: " &amp; B38 &amp; CHAR(10) &amp; IF(F38&lt;&gt;"","Name: "&amp;F38&amp;CHAR(10),"") &amp; IF(G38&lt;&gt;"","Store: "&amp;G38&amp;CHAR(10),"") &amp; "PO: " &amp; C38 &amp; CHAR(10) &amp; "Ship To: " &amp; H38 &amp; ", " &amp; K38 &amp; ", " &amp; L38 &amp; " " &amp; I38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WN27040876
Name: Dan Smith 
Store: 6638
PO: 38573210
Ship To: 2120 S Bradley Rd, Santa Maria, CA 93455
Carrier: AACT
Vendor SKU: K18GHWST2868CRH
Qty: 1
Kit - Frame - Type: W, Width: 24, Height: 68, Hand: RH, Prep: 161
Slab - Width: 24, Height: 68, Prep: C, Prep: 161
Hardware:
Entrance FDC130: 1
Spring hinge: 2
Regular hinge: 1</v>
      </c>
      <c r="BT38" s="1" t="e" vm="34">
        <f t="shared" si="0"/>
        <v>#VALUE!</v>
      </c>
      <c r="BU38" s="1">
        <f t="shared" si="4"/>
        <v>27</v>
      </c>
      <c r="BV38" s="1" t="str">
        <f>BU38 &amp; "-" &amp; COUNTIF(BU$5:BU38, BU38)</f>
        <v>27-1</v>
      </c>
      <c r="BW38" s="1" t="e">
        <f>+VLOOKUP(M38,Sheet2!$AO:$AP,2,0)</f>
        <v>#N/A</v>
      </c>
    </row>
    <row r="39" spans="1:75" ht="27.95" customHeight="1" thickBot="1" x14ac:dyDescent="0.3">
      <c r="A39" s="18" t="s">
        <v>55</v>
      </c>
      <c r="B39" s="19" t="s">
        <v>1413</v>
      </c>
      <c r="C39" s="144" t="s">
        <v>1414</v>
      </c>
      <c r="D39" s="19" t="s">
        <v>56</v>
      </c>
      <c r="E39" s="19" t="s">
        <v>1045</v>
      </c>
      <c r="F39" s="143" t="s">
        <v>1415</v>
      </c>
      <c r="G39" s="19" t="s">
        <v>1416</v>
      </c>
      <c r="H39" s="19" t="s">
        <v>1417</v>
      </c>
      <c r="I39" s="20">
        <v>37204</v>
      </c>
      <c r="J39" s="144" t="s">
        <v>1418</v>
      </c>
      <c r="K39" s="19" t="s">
        <v>1419</v>
      </c>
      <c r="L39" s="19" t="s">
        <v>1329</v>
      </c>
      <c r="M39" s="21">
        <v>329064106</v>
      </c>
      <c r="N39" s="19" t="s">
        <v>1020</v>
      </c>
      <c r="O39" s="33" t="s">
        <v>62</v>
      </c>
      <c r="P39" s="37">
        <v>1</v>
      </c>
      <c r="Q39" s="35" t="s">
        <v>59</v>
      </c>
      <c r="R39" s="36" t="s">
        <v>1354</v>
      </c>
      <c r="S39" s="37">
        <v>30</v>
      </c>
      <c r="T39" s="37">
        <v>68</v>
      </c>
      <c r="U39" s="37" t="s">
        <v>63</v>
      </c>
      <c r="V39" s="38" t="s">
        <v>61</v>
      </c>
      <c r="W39" s="36">
        <v>30</v>
      </c>
      <c r="X39" s="37">
        <v>68</v>
      </c>
      <c r="Y39" s="37" t="s">
        <v>142</v>
      </c>
      <c r="Z39" s="38" t="s">
        <v>61</v>
      </c>
      <c r="AA39" s="39" t="s">
        <v>141</v>
      </c>
      <c r="AB39" s="39" t="s">
        <v>141</v>
      </c>
      <c r="AC39" s="39" t="s">
        <v>141</v>
      </c>
      <c r="AD39" s="39">
        <v>1</v>
      </c>
      <c r="AE39" s="39">
        <v>1</v>
      </c>
      <c r="AF39" s="39">
        <v>2</v>
      </c>
      <c r="AG39" s="39">
        <v>1</v>
      </c>
      <c r="AH39" s="39">
        <v>28</v>
      </c>
      <c r="AI39" s="39" t="e">
        <v>#N/A</v>
      </c>
      <c r="AJ39" s="39">
        <v>200</v>
      </c>
      <c r="AK39" s="39">
        <v>1</v>
      </c>
      <c r="AL39" s="39" t="s">
        <v>1416</v>
      </c>
      <c r="AN39" s="22" t="s">
        <v>1415</v>
      </c>
      <c r="AO39" s="22" t="s">
        <v>1420</v>
      </c>
      <c r="AP39" s="22" t="s">
        <v>1417</v>
      </c>
      <c r="AQ39" s="22" t="s">
        <v>1421</v>
      </c>
      <c r="AR39" s="22" t="s">
        <v>1418</v>
      </c>
      <c r="AS39" s="22" t="s">
        <v>1413</v>
      </c>
      <c r="AT39" s="22">
        <v>200</v>
      </c>
      <c r="AU39" s="22">
        <v>1</v>
      </c>
      <c r="AV39" s="22" t="s">
        <v>62</v>
      </c>
      <c r="AW39" s="22" t="s">
        <v>1414</v>
      </c>
      <c r="AX39" s="22">
        <v>1</v>
      </c>
      <c r="AY39" s="22" t="s">
        <v>59</v>
      </c>
      <c r="AZ39" s="1">
        <v>37204</v>
      </c>
      <c r="BA39" s="1" t="s">
        <v>1419</v>
      </c>
      <c r="BB39" s="1" t="s">
        <v>1329</v>
      </c>
      <c r="BC39" s="1">
        <v>0</v>
      </c>
      <c r="BD39" s="1" t="s">
        <v>138</v>
      </c>
      <c r="BE39" s="1">
        <v>36</v>
      </c>
      <c r="BF39" s="1">
        <v>2</v>
      </c>
      <c r="BG39" s="1" t="s">
        <v>149</v>
      </c>
      <c r="BH39" s="1" t="s">
        <v>148</v>
      </c>
      <c r="BI39" s="1" t="s">
        <v>1422</v>
      </c>
      <c r="BK39" s="146" t="s">
        <v>1414</v>
      </c>
      <c r="BL39" s="146" t="s">
        <v>1020</v>
      </c>
      <c r="BM39" s="146">
        <v>1</v>
      </c>
      <c r="BN39" s="186">
        <v>28</v>
      </c>
      <c r="BO39" s="147" t="s">
        <v>1415</v>
      </c>
      <c r="BP39" s="147" t="s">
        <v>55</v>
      </c>
      <c r="BQ39" s="148"/>
      <c r="BR39" s="147"/>
      <c r="BS39" s="1" t="str" cm="1">
        <f t="array" ref="BS39">IF(COUNTIF($BU$5:BU39, BU39)=1, _xlfn.LET(_xlpm.fdc, BU39, _xlpm.rows, _xlfn._xlws.FILTER(ROW($BU$5:$BU$1000), $BU$5:$BU$1000=_xlpm.fdc), _xlpm.carrier, INDEX($O:$O, INDEX(_xlpm.rows, 1)), _xlpm.header, "Customer Order #: " &amp; B39 &amp; CHAR(10) &amp; IF(F39&lt;&gt;"","Name: "&amp;F39&amp;CHAR(10),"") &amp; IF(G39&lt;&gt;"","Store: "&amp;G39&amp;CHAR(10),"") &amp; "PO: " &amp; C39 &amp; CHAR(10) &amp; "Ship To: " &amp; H39 &amp; ", " &amp; K39 &amp; ", " &amp; L39 &amp; " " &amp; I39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H0732-582678
Name: JERMAINE FISHER 
Store: 0732
PO: 32577399
Ship To: 2535 POWELL AVE, Nashville, TN 37204
Carrier: AACT
Vendor SKU: KIT18GHWST3680PDRH
Qty: 1
Kit - Frame - Type: W, Width: 30, Height: 68, Hand: RH, Prep: 161
Slab - Width: 30, Height: 68, Prep: PD, Prep: 161
Hardware:
Panic Device FDC750: 1
Lever 1 side FDC770: 1
Spring hinge: 2
Regular hinge: 1</v>
      </c>
      <c r="BT39" s="1" t="e" vm="35">
        <f t="shared" si="0"/>
        <v>#VALUE!</v>
      </c>
      <c r="BU39" s="1">
        <f t="shared" si="4"/>
        <v>28</v>
      </c>
      <c r="BV39" s="1" t="str">
        <f>BU39 &amp; "-" &amp; COUNTIF(BU$5:BU39, BU39)</f>
        <v>28-1</v>
      </c>
      <c r="BW39" s="1" t="e">
        <f>+VLOOKUP(M39,Sheet2!$AO:$AP,2,0)</f>
        <v>#N/A</v>
      </c>
    </row>
    <row r="40" spans="1:75" s="152" customFormat="1" ht="27.95" customHeight="1" thickBot="1" x14ac:dyDescent="0.3">
      <c r="A40" s="149" t="s">
        <v>147</v>
      </c>
      <c r="B40" s="152" t="s">
        <v>1426</v>
      </c>
      <c r="C40" s="152">
        <v>26927681</v>
      </c>
      <c r="D40" s="150"/>
      <c r="F40" s="152" t="s">
        <v>1427</v>
      </c>
      <c r="G40" s="150"/>
      <c r="H40" s="152" t="s">
        <v>1428</v>
      </c>
      <c r="I40" s="151">
        <v>33917</v>
      </c>
      <c r="J40" s="152">
        <v>2397227481</v>
      </c>
      <c r="K40" s="150" t="s">
        <v>1429</v>
      </c>
      <c r="L40" s="150" t="s">
        <v>1047</v>
      </c>
      <c r="M40" s="196" t="s">
        <v>1430</v>
      </c>
      <c r="N40" s="150" t="s">
        <v>1431</v>
      </c>
      <c r="O40" s="167" t="s">
        <v>65</v>
      </c>
      <c r="P40" s="28">
        <v>2</v>
      </c>
      <c r="Q40" s="29" t="s">
        <v>1432</v>
      </c>
      <c r="R40" s="30" t="s">
        <v>66</v>
      </c>
      <c r="S40" s="31">
        <v>30</v>
      </c>
      <c r="T40" s="31">
        <v>68</v>
      </c>
      <c r="U40" s="31" t="s">
        <v>60</v>
      </c>
      <c r="V40" s="32" t="s">
        <v>1433</v>
      </c>
      <c r="W40" s="30" t="s">
        <v>141</v>
      </c>
      <c r="X40" s="31" t="s">
        <v>141</v>
      </c>
      <c r="Y40" s="31" t="s">
        <v>141</v>
      </c>
      <c r="Z40" s="32" t="s">
        <v>141</v>
      </c>
      <c r="AA40" s="27" t="s">
        <v>141</v>
      </c>
      <c r="AB40" s="27" t="s">
        <v>141</v>
      </c>
      <c r="AC40" s="27" t="s">
        <v>141</v>
      </c>
      <c r="AD40" s="27" t="s">
        <v>141</v>
      </c>
      <c r="AE40" s="27" t="s">
        <v>141</v>
      </c>
      <c r="AF40" s="27" t="s">
        <v>141</v>
      </c>
      <c r="AG40" s="27" t="s">
        <v>141</v>
      </c>
      <c r="AH40" s="197">
        <v>29</v>
      </c>
      <c r="AI40" s="197"/>
      <c r="AJ40" s="197">
        <v>135</v>
      </c>
      <c r="AK40" s="197" t="s">
        <v>141</v>
      </c>
      <c r="AL40" s="197" t="s">
        <v>141</v>
      </c>
      <c r="AN40" s="153" t="s">
        <v>1427</v>
      </c>
      <c r="AO40" s="153" t="s">
        <v>141</v>
      </c>
      <c r="AP40" s="153" t="s">
        <v>1428</v>
      </c>
      <c r="AQ40" s="153" t="s">
        <v>1434</v>
      </c>
      <c r="AR40" s="153">
        <v>2397227481</v>
      </c>
      <c r="AS40" s="153" t="s">
        <v>1426</v>
      </c>
      <c r="AT40" s="153">
        <v>67.5</v>
      </c>
      <c r="AU40" s="153" t="s">
        <v>141</v>
      </c>
      <c r="AV40" s="153" t="s">
        <v>65</v>
      </c>
      <c r="AW40" s="153">
        <v>26927681</v>
      </c>
      <c r="AX40" s="153">
        <v>3</v>
      </c>
      <c r="AY40" s="153" t="s">
        <v>1432</v>
      </c>
      <c r="AZ40" s="152">
        <v>33917</v>
      </c>
      <c r="BA40" s="152" t="s">
        <v>1429</v>
      </c>
      <c r="BB40" s="152" t="s">
        <v>1047</v>
      </c>
      <c r="BC40" s="152">
        <v>0</v>
      </c>
      <c r="BD40" s="152">
        <v>80</v>
      </c>
      <c r="BE40" s="152">
        <v>7</v>
      </c>
      <c r="BF40" s="152">
        <v>6</v>
      </c>
      <c r="BG40" s="152" t="s">
        <v>1435</v>
      </c>
      <c r="BH40" s="152" t="s">
        <v>148</v>
      </c>
      <c r="BI40" s="152" t="s">
        <v>1573</v>
      </c>
      <c r="BK40" s="24">
        <v>26927681</v>
      </c>
      <c r="BL40" s="24" t="s">
        <v>1431</v>
      </c>
      <c r="BM40" s="24">
        <v>2</v>
      </c>
      <c r="BN40" s="132">
        <v>29</v>
      </c>
      <c r="BO40" s="25" t="s">
        <v>1427</v>
      </c>
      <c r="BP40" s="25" t="s">
        <v>147</v>
      </c>
      <c r="BQ40" s="26"/>
      <c r="BR40" s="25"/>
      <c r="BS40" s="1" t="str" cm="1">
        <f t="array" ref="BS40">IF(COUNTIF($BU$5:BU40, BU40)=1, _xlfn.LET(_xlpm.fdc, BU40, _xlpm.rows, _xlfn._xlws.FILTER(ROW($BU$5:$BU$1000), $BU$5:$BU$1000=_xlpm.fdc), _xlpm.carrier, INDEX($O:$O, INDEX(_xlpm.rows, 1)), _xlpm.header, "Customer Order #: " &amp; B40 &amp; CHAR(10) &amp; IF(F40&lt;&gt;"","Name: "&amp;F40&amp;CHAR(10),"") &amp; IF(G40&lt;&gt;"","Store: "&amp;G40&amp;CHAR(10),"") &amp; "PO: " &amp; C40 &amp; CHAR(10) &amp; "Ship To: " &amp; H40 &amp; ", " &amp; K40 &amp; ", " &amp; L40 &amp; " " &amp; I40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GN25707872
Name: 	LCEC //
Benjamin Escobar
PO: 26927681
Ship To: 141 E Mariana Ave, North Fort Myers, FL 33917
Carrier: UPS
Vendor SKU: 16GM534ST3668LHCDL
Qty: 2
Frame - Type: KD, Width: 30, Height: 68, Hand: LH, Prep: 161 + 55
Vendor SKU: 16GM534ST3668RH
Qty: 1
Frame - Type: KD, Width: 30, Height: 68, Hand: RH, Prep: 161</v>
      </c>
      <c r="BT40" s="1" t="e" vm="36">
        <f t="shared" si="0"/>
        <v>#VALUE!</v>
      </c>
      <c r="BU40" s="1">
        <f t="shared" ref="BU40:BU60" si="5">+BN40</f>
        <v>29</v>
      </c>
      <c r="BV40" s="1" t="str">
        <f>BU40 &amp; "-" &amp; COUNTIF(BU$5:BU40, BU40)</f>
        <v>29-1</v>
      </c>
      <c r="BW40" s="1" t="e">
        <f>+VLOOKUP(M40,Sheet2!$AO:$AP,2,0)</f>
        <v>#N/A</v>
      </c>
    </row>
    <row r="41" spans="1:75" ht="27.95" customHeight="1" thickBot="1" x14ac:dyDescent="0.3">
      <c r="A41" s="18" t="s">
        <v>147</v>
      </c>
      <c r="B41" s="142" t="s">
        <v>1426</v>
      </c>
      <c r="C41" s="145">
        <v>26927681</v>
      </c>
      <c r="D41" s="19"/>
      <c r="E41" s="19"/>
      <c r="F41" s="19" t="s">
        <v>1427</v>
      </c>
      <c r="G41" s="19"/>
      <c r="H41" s="19" t="s">
        <v>1428</v>
      </c>
      <c r="I41" s="20">
        <v>33917</v>
      </c>
      <c r="J41" s="19">
        <v>2397227481</v>
      </c>
      <c r="K41" s="19" t="s">
        <v>1429</v>
      </c>
      <c r="L41" s="19" t="s">
        <v>1047</v>
      </c>
      <c r="M41" s="142" t="s">
        <v>1009</v>
      </c>
      <c r="N41" s="19" t="s">
        <v>1010</v>
      </c>
      <c r="O41" s="155"/>
      <c r="P41" s="34">
        <v>1</v>
      </c>
      <c r="Q41" s="35" t="s">
        <v>1432</v>
      </c>
      <c r="R41" s="36" t="s">
        <v>66</v>
      </c>
      <c r="S41" s="37">
        <v>30</v>
      </c>
      <c r="T41" s="37">
        <v>68</v>
      </c>
      <c r="U41" s="37" t="s">
        <v>63</v>
      </c>
      <c r="V41" s="38" t="s">
        <v>61</v>
      </c>
      <c r="W41" s="36" t="s">
        <v>141</v>
      </c>
      <c r="X41" s="37" t="s">
        <v>141</v>
      </c>
      <c r="Y41" s="37" t="s">
        <v>141</v>
      </c>
      <c r="Z41" s="38" t="s">
        <v>141</v>
      </c>
      <c r="AA41" s="39" t="s">
        <v>141</v>
      </c>
      <c r="AB41" s="39" t="s">
        <v>141</v>
      </c>
      <c r="AC41" s="39" t="s">
        <v>141</v>
      </c>
      <c r="AD41" s="39" t="s">
        <v>141</v>
      </c>
      <c r="AE41" s="39" t="s">
        <v>141</v>
      </c>
      <c r="AF41" s="39" t="s">
        <v>141</v>
      </c>
      <c r="AG41" s="39" t="s">
        <v>141</v>
      </c>
      <c r="AH41" s="198"/>
      <c r="AI41" s="198"/>
      <c r="AJ41" s="198"/>
      <c r="AK41" s="198"/>
      <c r="AL41" s="198"/>
      <c r="AN41" s="22" t="s">
        <v>1427</v>
      </c>
      <c r="AO41" s="22" t="s">
        <v>141</v>
      </c>
      <c r="AP41" s="22" t="s">
        <v>1428</v>
      </c>
      <c r="AQ41" s="22" t="s">
        <v>1434</v>
      </c>
      <c r="AR41" s="22">
        <v>2397227481</v>
      </c>
      <c r="AS41" s="22" t="s">
        <v>1426</v>
      </c>
      <c r="AT41" s="22">
        <v>0</v>
      </c>
      <c r="AU41" s="22">
        <v>0</v>
      </c>
      <c r="AV41" s="22">
        <v>0</v>
      </c>
      <c r="AW41" s="22">
        <v>26927681</v>
      </c>
      <c r="AX41" s="22">
        <v>1</v>
      </c>
      <c r="AY41" s="22" t="s">
        <v>1432</v>
      </c>
      <c r="AZ41" s="1">
        <v>33917</v>
      </c>
      <c r="BA41" s="1" t="s">
        <v>1429</v>
      </c>
      <c r="BB41" s="1" t="s">
        <v>1047</v>
      </c>
      <c r="BC41" s="1">
        <v>0</v>
      </c>
      <c r="BD41" s="1">
        <v>80</v>
      </c>
      <c r="BE41" s="1">
        <v>7</v>
      </c>
      <c r="BF41" s="1">
        <v>6</v>
      </c>
      <c r="BG41" s="1" t="s">
        <v>1435</v>
      </c>
      <c r="BH41" s="1" t="s">
        <v>148</v>
      </c>
      <c r="BI41" s="1" t="s">
        <v>1150</v>
      </c>
      <c r="BK41" s="24">
        <v>26927681</v>
      </c>
      <c r="BL41" s="24" t="s">
        <v>1010</v>
      </c>
      <c r="BM41" s="24">
        <v>1</v>
      </c>
      <c r="BN41" s="132">
        <v>29</v>
      </c>
      <c r="BO41" s="25" t="s">
        <v>1427</v>
      </c>
      <c r="BP41" s="25" t="s">
        <v>147</v>
      </c>
      <c r="BQ41" s="26"/>
      <c r="BR41" s="25"/>
      <c r="BS41" s="1" t="str" cm="1">
        <f t="array" ref="BS41">IF(COUNTIF($BU$5:BU41, BU41)=1, _xlfn.LET(_xlpm.fdc, BU41, _xlpm.rows, _xlfn._xlws.FILTER(ROW($BU$5:$BU$1000), $BU$5:$BU$1000=_xlpm.fdc), _xlpm.carrier, INDEX($O:$O, INDEX(_xlpm.rows, 1)), _xlpm.header, "Customer Order #: " &amp; B41 &amp; CHAR(10) &amp; IF(F41&lt;&gt;"","Name: "&amp;F41&amp;CHAR(10),"") &amp; IF(G41&lt;&gt;"","Store: "&amp;G41&amp;CHAR(10),"") &amp; "PO: " &amp; C41 &amp; CHAR(10) &amp; "Ship To: " &amp; H41 &amp; ", " &amp; K41 &amp; ", " &amp; L41 &amp; " " &amp; I41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41" s="1" t="e" vm="4">
        <f t="shared" si="0"/>
        <v>#VALUE!</v>
      </c>
      <c r="BU41" s="1">
        <f t="shared" si="5"/>
        <v>29</v>
      </c>
      <c r="BV41" s="1" t="str">
        <f>BU41 &amp; "-" &amp; COUNTIF(BU$5:BU41, BU41)</f>
        <v>29-2</v>
      </c>
      <c r="BW41" s="1" t="e">
        <f>+VLOOKUP(M41,Sheet2!$AO:$AP,2,0)</f>
        <v>#N/A</v>
      </c>
    </row>
    <row r="42" spans="1:75" ht="27.95" customHeight="1" thickBot="1" x14ac:dyDescent="0.3">
      <c r="A42" s="18" t="s">
        <v>147</v>
      </c>
      <c r="B42" s="19" t="s">
        <v>1436</v>
      </c>
      <c r="C42" s="19">
        <v>26942080</v>
      </c>
      <c r="D42" s="19"/>
      <c r="E42" s="19"/>
      <c r="F42" s="19" t="s">
        <v>1437</v>
      </c>
      <c r="G42" s="19"/>
      <c r="H42" s="19" t="s">
        <v>1438</v>
      </c>
      <c r="I42" s="20">
        <v>76008</v>
      </c>
      <c r="J42" s="19">
        <v>1817739644</v>
      </c>
      <c r="K42" s="19" t="s">
        <v>1439</v>
      </c>
      <c r="L42" s="19" t="s">
        <v>70</v>
      </c>
      <c r="M42" s="21" t="s">
        <v>1440</v>
      </c>
      <c r="N42" s="19" t="s">
        <v>1441</v>
      </c>
      <c r="O42" s="167" t="s">
        <v>65</v>
      </c>
      <c r="P42" s="28">
        <v>2</v>
      </c>
      <c r="Q42" s="29" t="s">
        <v>1432</v>
      </c>
      <c r="R42" s="30" t="s">
        <v>66</v>
      </c>
      <c r="S42" s="31">
        <v>30</v>
      </c>
      <c r="T42" s="31">
        <v>70</v>
      </c>
      <c r="U42" s="31" t="s">
        <v>63</v>
      </c>
      <c r="V42" s="32" t="s">
        <v>61</v>
      </c>
      <c r="W42" s="30" t="s">
        <v>141</v>
      </c>
      <c r="X42" s="31" t="s">
        <v>141</v>
      </c>
      <c r="Y42" s="31" t="s">
        <v>141</v>
      </c>
      <c r="Z42" s="32" t="s">
        <v>141</v>
      </c>
      <c r="AA42" s="27" t="s">
        <v>141</v>
      </c>
      <c r="AB42" s="27" t="s">
        <v>141</v>
      </c>
      <c r="AC42" s="27" t="s">
        <v>141</v>
      </c>
      <c r="AD42" s="27" t="s">
        <v>141</v>
      </c>
      <c r="AE42" s="27" t="s">
        <v>141</v>
      </c>
      <c r="AF42" s="27" t="s">
        <v>141</v>
      </c>
      <c r="AG42" s="27" t="s">
        <v>141</v>
      </c>
      <c r="AH42" s="197">
        <v>30</v>
      </c>
      <c r="AI42" s="197"/>
      <c r="AJ42" s="197">
        <v>80</v>
      </c>
      <c r="AK42" s="197" t="s">
        <v>141</v>
      </c>
      <c r="AL42" s="197" t="s">
        <v>141</v>
      </c>
      <c r="AN42" s="22" t="s">
        <v>1437</v>
      </c>
      <c r="AO42" s="22" t="s">
        <v>141</v>
      </c>
      <c r="AP42" s="22" t="s">
        <v>1438</v>
      </c>
      <c r="AQ42" s="22" t="s">
        <v>1442</v>
      </c>
      <c r="AR42" s="22">
        <v>1817739644</v>
      </c>
      <c r="AS42" s="22" t="s">
        <v>1436</v>
      </c>
      <c r="AT42" s="22">
        <v>40</v>
      </c>
      <c r="AU42" s="22" t="s">
        <v>141</v>
      </c>
      <c r="AV42" s="22" t="s">
        <v>65</v>
      </c>
      <c r="AW42" s="22">
        <v>26942080</v>
      </c>
      <c r="AX42" s="22">
        <v>3</v>
      </c>
      <c r="AY42" s="22" t="s">
        <v>1432</v>
      </c>
      <c r="AZ42" s="1">
        <v>76008</v>
      </c>
      <c r="BA42" s="1" t="s">
        <v>1439</v>
      </c>
      <c r="BB42" s="1" t="s">
        <v>70</v>
      </c>
      <c r="BC42" s="1">
        <v>0</v>
      </c>
      <c r="BD42" s="1" t="s">
        <v>146</v>
      </c>
      <c r="BE42" s="1">
        <v>7</v>
      </c>
      <c r="BF42" s="1">
        <v>6</v>
      </c>
      <c r="BG42" s="1" t="s">
        <v>1435</v>
      </c>
      <c r="BH42" s="1" t="s">
        <v>148</v>
      </c>
      <c r="BI42" s="1" t="s">
        <v>1574</v>
      </c>
      <c r="BK42" s="24">
        <v>26942080</v>
      </c>
      <c r="BL42" s="24" t="s">
        <v>1441</v>
      </c>
      <c r="BM42" s="24">
        <v>2</v>
      </c>
      <c r="BN42" s="132">
        <v>30</v>
      </c>
      <c r="BO42" s="25" t="s">
        <v>1437</v>
      </c>
      <c r="BP42" s="25" t="s">
        <v>147</v>
      </c>
      <c r="BQ42" s="26"/>
      <c r="BR42" s="25"/>
      <c r="BS42" s="1" t="str" cm="1">
        <f t="array" ref="BS42">IF(COUNTIF($BU$5:BU42, BU42)=1, _xlfn.LET(_xlpm.fdc, BU42, _xlpm.rows, _xlfn._xlws.FILTER(ROW($BU$5:$BU$1000), $BU$5:$BU$1000=_xlpm.fdc), _xlpm.carrier, INDEX($O:$O, INDEX(_xlpm.rows, 1)), _xlpm.header, "Customer Order #: " &amp; B42 &amp; CHAR(10) &amp; IF(F42&lt;&gt;"","Name: "&amp;F42&amp;CHAR(10),"") &amp; IF(G42&lt;&gt;"","Store: "&amp;G42&amp;CHAR(10),"") &amp; "PO: " &amp; C42 &amp; CHAR(10) &amp; "Ship To: " &amp; H42 &amp; ", " &amp; K42 &amp; ", " &amp; L42 &amp; " " &amp; I42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GN25711446
Name: Advanced Maintenance Solutions //
Tim Huddleston
PO: 26942080
Ship To: 446 Spyglass Dr, Aledo, TX 76008
Carrier: UPS
Vendor SKU: 16GM534ST3684RH
Qty: 2
Frame - Type: KD, Width: 30, Height: 70, Hand: RH, Prep: 161
Vendor SKU: 16GM534ST3684LH
Qty: 1
Frame - Type: KD, Width: 30, Height: 70, Hand: LH, Prep: 161</v>
      </c>
      <c r="BT42" s="1" t="e" vm="37">
        <f t="shared" si="0"/>
        <v>#VALUE!</v>
      </c>
      <c r="BU42" s="1">
        <f t="shared" si="5"/>
        <v>30</v>
      </c>
      <c r="BV42" s="1" t="str">
        <f>BU42 &amp; "-" &amp; COUNTIF(BU$5:BU42, BU42)</f>
        <v>30-1</v>
      </c>
      <c r="BW42" s="1" t="e">
        <f>+VLOOKUP(M42,Sheet2!$AO:$AP,2,0)</f>
        <v>#N/A</v>
      </c>
    </row>
    <row r="43" spans="1:75" ht="27.95" customHeight="1" thickBot="1" x14ac:dyDescent="0.3">
      <c r="A43" s="18" t="s">
        <v>147</v>
      </c>
      <c r="B43" s="19" t="s">
        <v>1436</v>
      </c>
      <c r="C43" s="19">
        <v>26942080</v>
      </c>
      <c r="D43" s="19"/>
      <c r="E43" s="19"/>
      <c r="F43" s="19" t="s">
        <v>1437</v>
      </c>
      <c r="G43" s="19"/>
      <c r="H43" s="19" t="s">
        <v>1438</v>
      </c>
      <c r="I43" s="20">
        <v>76008</v>
      </c>
      <c r="J43" s="19">
        <v>1817739644</v>
      </c>
      <c r="K43" s="19" t="s">
        <v>1439</v>
      </c>
      <c r="L43" s="19" t="s">
        <v>70</v>
      </c>
      <c r="M43" s="21" t="s">
        <v>1443</v>
      </c>
      <c r="N43" s="19" t="s">
        <v>1444</v>
      </c>
      <c r="O43" s="155"/>
      <c r="P43" s="34">
        <v>1</v>
      </c>
      <c r="Q43" s="35" t="s">
        <v>1432</v>
      </c>
      <c r="R43" s="36" t="s">
        <v>66</v>
      </c>
      <c r="S43" s="37">
        <v>30</v>
      </c>
      <c r="T43" s="37">
        <v>70</v>
      </c>
      <c r="U43" s="37" t="s">
        <v>60</v>
      </c>
      <c r="V43" s="38" t="s">
        <v>61</v>
      </c>
      <c r="W43" s="36" t="s">
        <v>141</v>
      </c>
      <c r="X43" s="37" t="s">
        <v>141</v>
      </c>
      <c r="Y43" s="37" t="s">
        <v>141</v>
      </c>
      <c r="Z43" s="38" t="s">
        <v>141</v>
      </c>
      <c r="AA43" s="39" t="s">
        <v>141</v>
      </c>
      <c r="AB43" s="39" t="s">
        <v>141</v>
      </c>
      <c r="AC43" s="39" t="s">
        <v>141</v>
      </c>
      <c r="AD43" s="39" t="s">
        <v>141</v>
      </c>
      <c r="AE43" s="39" t="s">
        <v>141</v>
      </c>
      <c r="AF43" s="39" t="s">
        <v>141</v>
      </c>
      <c r="AG43" s="39" t="s">
        <v>141</v>
      </c>
      <c r="AH43" s="198"/>
      <c r="AI43" s="198"/>
      <c r="AJ43" s="198"/>
      <c r="AK43" s="198"/>
      <c r="AL43" s="198"/>
      <c r="AN43" s="22" t="s">
        <v>1437</v>
      </c>
      <c r="AO43" s="22" t="s">
        <v>141</v>
      </c>
      <c r="AP43" s="22" t="s">
        <v>1438</v>
      </c>
      <c r="AQ43" s="22" t="s">
        <v>1442</v>
      </c>
      <c r="AR43" s="22">
        <v>1817739644</v>
      </c>
      <c r="AS43" s="22" t="s">
        <v>1436</v>
      </c>
      <c r="AT43" s="22">
        <v>0</v>
      </c>
      <c r="AU43" s="22">
        <v>0</v>
      </c>
      <c r="AV43" s="22">
        <v>0</v>
      </c>
      <c r="AW43" s="22">
        <v>26942080</v>
      </c>
      <c r="AX43" s="22">
        <v>1</v>
      </c>
      <c r="AY43" s="22" t="s">
        <v>1432</v>
      </c>
      <c r="AZ43" s="1">
        <v>76008</v>
      </c>
      <c r="BA43" s="1" t="s">
        <v>1439</v>
      </c>
      <c r="BB43" s="1" t="s">
        <v>70</v>
      </c>
      <c r="BC43" s="1">
        <v>0</v>
      </c>
      <c r="BD43" s="1" t="s">
        <v>146</v>
      </c>
      <c r="BE43" s="1">
        <v>7</v>
      </c>
      <c r="BF43" s="1">
        <v>6</v>
      </c>
      <c r="BG43" s="1" t="s">
        <v>1435</v>
      </c>
      <c r="BH43" s="1" t="s">
        <v>148</v>
      </c>
      <c r="BI43" s="1" t="s">
        <v>1150</v>
      </c>
      <c r="BK43" s="24">
        <v>26942080</v>
      </c>
      <c r="BL43" s="24" t="s">
        <v>1444</v>
      </c>
      <c r="BM43" s="24">
        <v>1</v>
      </c>
      <c r="BN43" s="132">
        <v>30</v>
      </c>
      <c r="BO43" s="25" t="s">
        <v>1437</v>
      </c>
      <c r="BP43" s="25" t="s">
        <v>147</v>
      </c>
      <c r="BQ43" s="26"/>
      <c r="BR43" s="25"/>
      <c r="BS43" s="1" t="str" cm="1">
        <f t="array" ref="BS43">IF(COUNTIF($BU$5:BU43, BU43)=1, _xlfn.LET(_xlpm.fdc, BU43, _xlpm.rows, _xlfn._xlws.FILTER(ROW($BU$5:$BU$1000), $BU$5:$BU$1000=_xlpm.fdc), _xlpm.carrier, INDEX($O:$O, INDEX(_xlpm.rows, 1)), _xlpm.header, "Customer Order #: " &amp; B43 &amp; CHAR(10) &amp; IF(F43&lt;&gt;"","Name: "&amp;F43&amp;CHAR(10),"") &amp; IF(G43&lt;&gt;"","Store: "&amp;G43&amp;CHAR(10),"") &amp; "PO: " &amp; C43 &amp; CHAR(10) &amp; "Ship To: " &amp; H43 &amp; ", " &amp; K43 &amp; ", " &amp; L43 &amp; " " &amp; I43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43" s="1" t="e" vm="4">
        <f t="shared" si="0"/>
        <v>#VALUE!</v>
      </c>
      <c r="BU43" s="1">
        <f t="shared" si="5"/>
        <v>30</v>
      </c>
      <c r="BV43" s="1" t="str">
        <f>BU43 &amp; "-" &amp; COUNTIF(BU$5:BU43, BU43)</f>
        <v>30-2</v>
      </c>
      <c r="BW43" s="1" t="e">
        <f>+VLOOKUP(M43,Sheet2!$AO:$AP,2,0)</f>
        <v>#N/A</v>
      </c>
    </row>
    <row r="44" spans="1:75" s="19" customFormat="1" ht="27.95" customHeight="1" thickBot="1" x14ac:dyDescent="0.3">
      <c r="A44" s="18" t="s">
        <v>147</v>
      </c>
      <c r="B44" s="19" t="s">
        <v>1445</v>
      </c>
      <c r="C44" s="19">
        <v>26931991</v>
      </c>
      <c r="F44" s="19" t="s">
        <v>1446</v>
      </c>
      <c r="H44" s="19" t="s">
        <v>1447</v>
      </c>
      <c r="I44" s="20">
        <v>19611</v>
      </c>
      <c r="J44" s="19">
        <v>4848243241</v>
      </c>
      <c r="K44" s="19" t="s">
        <v>1448</v>
      </c>
      <c r="L44" s="19" t="s">
        <v>1125</v>
      </c>
      <c r="M44" s="18" t="s">
        <v>1449</v>
      </c>
      <c r="N44" s="19" t="s">
        <v>1450</v>
      </c>
      <c r="O44" s="199" t="s">
        <v>65</v>
      </c>
      <c r="P44" s="200">
        <v>1</v>
      </c>
      <c r="Q44" s="201" t="s">
        <v>1432</v>
      </c>
      <c r="R44" s="202" t="s">
        <v>66</v>
      </c>
      <c r="S44" s="203">
        <v>30</v>
      </c>
      <c r="T44" s="203">
        <v>68</v>
      </c>
      <c r="U44" s="203" t="s">
        <v>60</v>
      </c>
      <c r="V44" s="204" t="s">
        <v>61</v>
      </c>
      <c r="W44" s="202" t="s">
        <v>141</v>
      </c>
      <c r="X44" s="203" t="s">
        <v>141</v>
      </c>
      <c r="Y44" s="203" t="s">
        <v>141</v>
      </c>
      <c r="Z44" s="204" t="s">
        <v>141</v>
      </c>
      <c r="AA44" s="205" t="s">
        <v>141</v>
      </c>
      <c r="AB44" s="205" t="s">
        <v>141</v>
      </c>
      <c r="AC44" s="205" t="s">
        <v>141</v>
      </c>
      <c r="AD44" s="205" t="s">
        <v>141</v>
      </c>
      <c r="AE44" s="205" t="s">
        <v>141</v>
      </c>
      <c r="AF44" s="205" t="s">
        <v>141</v>
      </c>
      <c r="AG44" s="205" t="s">
        <v>141</v>
      </c>
      <c r="AH44" s="205">
        <v>31</v>
      </c>
      <c r="AI44" s="205"/>
      <c r="AJ44" s="205">
        <v>37</v>
      </c>
      <c r="AK44" s="205" t="s">
        <v>141</v>
      </c>
      <c r="AL44" s="205" t="s">
        <v>141</v>
      </c>
      <c r="AN44" s="187" t="s">
        <v>1446</v>
      </c>
      <c r="AO44" s="187" t="s">
        <v>141</v>
      </c>
      <c r="AP44" s="187" t="s">
        <v>1447</v>
      </c>
      <c r="AQ44" s="187" t="s">
        <v>1451</v>
      </c>
      <c r="AR44" s="187">
        <v>4848243241</v>
      </c>
      <c r="AS44" s="187" t="s">
        <v>1445</v>
      </c>
      <c r="AT44" s="187">
        <v>37</v>
      </c>
      <c r="AU44" s="187" t="s">
        <v>141</v>
      </c>
      <c r="AV44" s="187" t="s">
        <v>65</v>
      </c>
      <c r="AW44" s="187">
        <v>26931991</v>
      </c>
      <c r="AX44" s="187">
        <v>1</v>
      </c>
      <c r="AY44" s="187" t="s">
        <v>1432</v>
      </c>
      <c r="AZ44" s="19">
        <v>19611</v>
      </c>
      <c r="BA44" s="19" t="s">
        <v>1448</v>
      </c>
      <c r="BB44" s="19" t="s">
        <v>1125</v>
      </c>
      <c r="BC44" s="19">
        <v>0</v>
      </c>
      <c r="BD44" s="19">
        <v>80</v>
      </c>
      <c r="BE44" s="19">
        <v>7</v>
      </c>
      <c r="BF44" s="19">
        <v>6</v>
      </c>
      <c r="BG44" s="19" t="s">
        <v>1435</v>
      </c>
      <c r="BH44" s="19" t="s">
        <v>148</v>
      </c>
      <c r="BI44" s="19" t="s">
        <v>1575</v>
      </c>
      <c r="BK44" s="188">
        <v>26931991</v>
      </c>
      <c r="BL44" s="188" t="s">
        <v>1450</v>
      </c>
      <c r="BM44" s="188">
        <v>1</v>
      </c>
      <c r="BN44" s="189">
        <v>31</v>
      </c>
      <c r="BO44" s="190" t="s">
        <v>1446</v>
      </c>
      <c r="BP44" s="190" t="s">
        <v>147</v>
      </c>
      <c r="BQ44" s="191"/>
      <c r="BR44" s="190"/>
      <c r="BS44" s="19" t="str" cm="1">
        <f t="array" ref="BS44">IF(COUNTIF($BU$5:BU44, BU44)=1, _xlfn.LET(_xlpm.fdc, BU44, _xlpm.rows, _xlfn._xlws.FILTER(ROW($BU$5:$BU$1000), $BU$5:$BU$1000=_xlpm.fdc), _xlpm.carrier, INDEX($O:$O, INDEX(_xlpm.rows, 1)), _xlpm.header, "Customer Order #: " &amp; B44 &amp; CHAR(10) &amp; IF(F44&lt;&gt;"","Name: "&amp;F44&amp;CHAR(10),"") &amp; IF(G44&lt;&gt;"","Store: "&amp;G44&amp;CHAR(10),"") &amp; "PO: " &amp; C44 &amp; CHAR(10) &amp; "Ship To: " &amp; H44 &amp; ", " &amp; K44 &amp; ", " &amp; L44 &amp; " " &amp; I44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GH25709040
Name: Keystone Property Investment ///
Sam Acevedo
PO: 26931991
Ship To: 1208 Parkside Dr S, Reading, PA 19611
Carrier: UPS
Vendor SKU: 16GM534ST3668LH
Qty: 1
Frame - Type: KD, Width: 30, Height: 68, Hand: LH, Prep: 161</v>
      </c>
      <c r="BT44" s="1" t="e" vm="38">
        <f t="shared" si="0"/>
        <v>#VALUE!</v>
      </c>
      <c r="BU44" s="19">
        <f t="shared" si="5"/>
        <v>31</v>
      </c>
      <c r="BV44" s="19" t="str">
        <f>BU44 &amp; "-" &amp; COUNTIF(BU$5:BU44, BU44)</f>
        <v>31-1</v>
      </c>
      <c r="BW44" s="19" t="e">
        <f>+VLOOKUP(M44,Sheet2!$AO:$AP,2,0)</f>
        <v>#N/A</v>
      </c>
    </row>
    <row r="45" spans="1:75" ht="27.95" customHeight="1" thickBot="1" x14ac:dyDescent="0.3">
      <c r="A45" s="18" t="s">
        <v>147</v>
      </c>
      <c r="B45" s="19" t="s">
        <v>1452</v>
      </c>
      <c r="C45" s="19">
        <v>26902426</v>
      </c>
      <c r="D45" s="19"/>
      <c r="E45" s="19"/>
      <c r="F45" s="19" t="s">
        <v>1453</v>
      </c>
      <c r="G45" s="19"/>
      <c r="H45" s="19" t="s">
        <v>1454</v>
      </c>
      <c r="I45" s="20">
        <v>87112</v>
      </c>
      <c r="J45" s="19">
        <v>5052393338</v>
      </c>
      <c r="K45" s="19" t="s">
        <v>1455</v>
      </c>
      <c r="L45" s="19" t="s">
        <v>1456</v>
      </c>
      <c r="M45" s="21" t="s">
        <v>1009</v>
      </c>
      <c r="N45" s="19" t="s">
        <v>1010</v>
      </c>
      <c r="O45" s="33" t="s">
        <v>65</v>
      </c>
      <c r="P45" s="34">
        <v>1</v>
      </c>
      <c r="Q45" s="35" t="s">
        <v>1432</v>
      </c>
      <c r="R45" s="36" t="s">
        <v>66</v>
      </c>
      <c r="S45" s="37">
        <v>30</v>
      </c>
      <c r="T45" s="37">
        <v>68</v>
      </c>
      <c r="U45" s="37" t="s">
        <v>63</v>
      </c>
      <c r="V45" s="38" t="s">
        <v>61</v>
      </c>
      <c r="W45" s="36" t="s">
        <v>141</v>
      </c>
      <c r="X45" s="37" t="s">
        <v>141</v>
      </c>
      <c r="Y45" s="37" t="s">
        <v>141</v>
      </c>
      <c r="Z45" s="38" t="s">
        <v>141</v>
      </c>
      <c r="AA45" s="39" t="s">
        <v>141</v>
      </c>
      <c r="AB45" s="39" t="s">
        <v>141</v>
      </c>
      <c r="AC45" s="39" t="s">
        <v>141</v>
      </c>
      <c r="AD45" s="39" t="s">
        <v>141</v>
      </c>
      <c r="AE45" s="39" t="s">
        <v>141</v>
      </c>
      <c r="AF45" s="39" t="s">
        <v>141</v>
      </c>
      <c r="AG45" s="39" t="s">
        <v>141</v>
      </c>
      <c r="AH45" s="39">
        <v>32</v>
      </c>
      <c r="AI45" s="39"/>
      <c r="AJ45" s="39">
        <v>37</v>
      </c>
      <c r="AK45" s="39" t="s">
        <v>141</v>
      </c>
      <c r="AL45" s="39" t="s">
        <v>141</v>
      </c>
      <c r="AN45" s="22" t="s">
        <v>1453</v>
      </c>
      <c r="AO45" s="22" t="s">
        <v>141</v>
      </c>
      <c r="AP45" s="22" t="s">
        <v>1454</v>
      </c>
      <c r="AQ45" s="22" t="s">
        <v>1457</v>
      </c>
      <c r="AR45" s="22">
        <v>5052393338</v>
      </c>
      <c r="AS45" s="22" t="s">
        <v>1452</v>
      </c>
      <c r="AT45" s="22">
        <v>37</v>
      </c>
      <c r="AU45" s="22" t="s">
        <v>141</v>
      </c>
      <c r="AV45" s="22" t="s">
        <v>65</v>
      </c>
      <c r="AW45" s="22">
        <v>26902426</v>
      </c>
      <c r="AX45" s="22">
        <v>1</v>
      </c>
      <c r="AY45" s="22" t="s">
        <v>1432</v>
      </c>
      <c r="AZ45" s="1">
        <v>87112</v>
      </c>
      <c r="BA45" s="1" t="s">
        <v>1455</v>
      </c>
      <c r="BB45" s="1" t="s">
        <v>1456</v>
      </c>
      <c r="BC45" s="1">
        <v>0</v>
      </c>
      <c r="BD45" s="1">
        <v>80</v>
      </c>
      <c r="BE45" s="1">
        <v>7</v>
      </c>
      <c r="BF45" s="1">
        <v>6</v>
      </c>
      <c r="BG45" s="1" t="s">
        <v>1435</v>
      </c>
      <c r="BH45" s="1" t="s">
        <v>148</v>
      </c>
      <c r="BI45" s="1" t="s">
        <v>1576</v>
      </c>
      <c r="BK45" s="24">
        <v>26902426</v>
      </c>
      <c r="BL45" s="24" t="s">
        <v>1010</v>
      </c>
      <c r="BM45" s="24">
        <v>1</v>
      </c>
      <c r="BN45" s="132">
        <v>32</v>
      </c>
      <c r="BO45" s="25" t="s">
        <v>1453</v>
      </c>
      <c r="BP45" s="25" t="s">
        <v>147</v>
      </c>
      <c r="BQ45" s="26"/>
      <c r="BR45" s="25"/>
      <c r="BS45" s="1" t="str" cm="1">
        <f t="array" ref="BS45">IF(COUNTIF($BU$5:BU45, BU45)=1, _xlfn.LET(_xlpm.fdc, BU45, _xlpm.rows, _xlfn._xlws.FILTER(ROW($BU$5:$BU$1000), $BU$5:$BU$1000=_xlpm.fdc), _xlpm.carrier, INDEX($O:$O, INDEX(_xlpm.rows, 1)), _xlpm.header, "Customer Order #: " &amp; B45 &amp; CHAR(10) &amp; IF(F45&lt;&gt;"","Name: "&amp;F45&amp;CHAR(10),"") &amp; IF(G45&lt;&gt;"","Store: "&amp;G45&amp;CHAR(10),"") &amp; "PO: " &amp; C45 &amp; CHAR(10) &amp; "Ship To: " &amp; H45 &amp; ", " &amp; K45 &amp; ", " &amp; L45 &amp; " " &amp; I45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GN25699694
Name: Dan Buehler
PO: 26902426
Ship To: 1517 Elizabeth St NE, Albuquerque, NM 87112
Carrier: UPS
Vendor SKU: 16GM534ST3668RH
Qty: 1
Frame - Type: KD, Width: 30, Height: 68, Hand: RH, Prep: 161</v>
      </c>
      <c r="BT45" s="1" t="e" vm="39">
        <f t="shared" si="0"/>
        <v>#VALUE!</v>
      </c>
      <c r="BU45" s="1">
        <f t="shared" si="5"/>
        <v>32</v>
      </c>
      <c r="BV45" s="1" t="str">
        <f>BU45 &amp; "-" &amp; COUNTIF(BU$5:BU45, BU45)</f>
        <v>32-1</v>
      </c>
      <c r="BW45" s="1" t="e">
        <f>+VLOOKUP(M45,Sheet2!$AO:$AP,2,0)</f>
        <v>#N/A</v>
      </c>
    </row>
    <row r="46" spans="1:75" ht="27.95" customHeight="1" thickBot="1" x14ac:dyDescent="0.3">
      <c r="A46" s="18" t="s">
        <v>147</v>
      </c>
      <c r="B46" s="19" t="s">
        <v>1458</v>
      </c>
      <c r="C46" s="19">
        <v>26888611</v>
      </c>
      <c r="D46" s="19"/>
      <c r="E46" s="19"/>
      <c r="F46" s="19" t="s">
        <v>1459</v>
      </c>
      <c r="G46" s="19"/>
      <c r="H46" s="19" t="s">
        <v>1460</v>
      </c>
      <c r="I46" s="20">
        <v>19801</v>
      </c>
      <c r="J46" s="19">
        <v>3023830077</v>
      </c>
      <c r="K46" s="19" t="s">
        <v>1461</v>
      </c>
      <c r="L46" s="19" t="s">
        <v>1462</v>
      </c>
      <c r="M46" s="21" t="s">
        <v>1463</v>
      </c>
      <c r="N46" s="19" t="s">
        <v>1464</v>
      </c>
      <c r="O46" s="167" t="s">
        <v>145</v>
      </c>
      <c r="P46" s="28">
        <v>1</v>
      </c>
      <c r="Q46" s="29" t="s">
        <v>1432</v>
      </c>
      <c r="R46" s="30" t="s">
        <v>66</v>
      </c>
      <c r="S46" s="31">
        <v>24</v>
      </c>
      <c r="T46" s="31">
        <v>68</v>
      </c>
      <c r="U46" s="31" t="s">
        <v>63</v>
      </c>
      <c r="V46" s="32" t="s">
        <v>61</v>
      </c>
      <c r="W46" s="30" t="s">
        <v>141</v>
      </c>
      <c r="X46" s="31" t="s">
        <v>141</v>
      </c>
      <c r="Y46" s="31" t="s">
        <v>141</v>
      </c>
      <c r="Z46" s="32" t="s">
        <v>141</v>
      </c>
      <c r="AA46" s="27" t="s">
        <v>141</v>
      </c>
      <c r="AB46" s="27" t="s">
        <v>141</v>
      </c>
      <c r="AC46" s="27" t="s">
        <v>141</v>
      </c>
      <c r="AD46" s="27" t="s">
        <v>141</v>
      </c>
      <c r="AE46" s="27" t="s">
        <v>141</v>
      </c>
      <c r="AF46" s="27" t="s">
        <v>141</v>
      </c>
      <c r="AG46" s="27" t="s">
        <v>141</v>
      </c>
      <c r="AH46" s="197">
        <v>33</v>
      </c>
      <c r="AI46" s="197" t="e">
        <v>#N/A</v>
      </c>
      <c r="AJ46" s="197">
        <v>200</v>
      </c>
      <c r="AK46" s="197" t="s">
        <v>141</v>
      </c>
      <c r="AL46" s="197" t="s">
        <v>141</v>
      </c>
      <c r="AN46" s="22" t="s">
        <v>1459</v>
      </c>
      <c r="AO46" s="22" t="s">
        <v>141</v>
      </c>
      <c r="AP46" s="22" t="s">
        <v>1460</v>
      </c>
      <c r="AQ46" s="22" t="s">
        <v>1465</v>
      </c>
      <c r="AR46" s="22">
        <v>3023830077</v>
      </c>
      <c r="AS46" s="22" t="s">
        <v>1458</v>
      </c>
      <c r="AT46" s="22">
        <v>200</v>
      </c>
      <c r="AU46" s="22" t="s">
        <v>141</v>
      </c>
      <c r="AV46" s="22" t="s">
        <v>145</v>
      </c>
      <c r="AW46" s="22">
        <v>26888611</v>
      </c>
      <c r="AX46" s="22">
        <v>1</v>
      </c>
      <c r="AY46" s="22" t="s">
        <v>1432</v>
      </c>
      <c r="AZ46" s="1">
        <v>19801</v>
      </c>
      <c r="BA46" s="1" t="s">
        <v>1461</v>
      </c>
      <c r="BB46" s="1" t="s">
        <v>1462</v>
      </c>
      <c r="BC46" s="1">
        <v>0</v>
      </c>
      <c r="BD46" s="1" t="s">
        <v>138</v>
      </c>
      <c r="BE46" s="1">
        <v>7</v>
      </c>
      <c r="BF46" s="1">
        <v>6</v>
      </c>
      <c r="BG46" s="1" t="s">
        <v>1435</v>
      </c>
      <c r="BH46" s="1" t="s">
        <v>148</v>
      </c>
      <c r="BI46" s="1" t="s">
        <v>1577</v>
      </c>
      <c r="BK46" s="24">
        <v>26888611</v>
      </c>
      <c r="BL46" s="24" t="s">
        <v>1464</v>
      </c>
      <c r="BM46" s="24">
        <v>1</v>
      </c>
      <c r="BN46" s="132">
        <v>33</v>
      </c>
      <c r="BO46" s="25" t="s">
        <v>1459</v>
      </c>
      <c r="BP46" s="25" t="s">
        <v>147</v>
      </c>
      <c r="BQ46" s="26"/>
      <c r="BR46" s="25"/>
      <c r="BS46" s="1" t="str" cm="1">
        <f t="array" ref="BS46">IF(COUNTIF($BU$5:BU46, BU46)=1, _xlfn.LET(_xlpm.fdc, BU46, _xlpm.rows, _xlfn._xlws.FILTER(ROW($BU$5:$BU$1000), $BU$5:$BU$1000=_xlpm.fdc), _xlpm.carrier, INDEX($O:$O, INDEX(_xlpm.rows, 1)), _xlpm.header, "Customer Order #: " &amp; B46 &amp; CHAR(10) &amp; IF(F46&lt;&gt;"","Name: "&amp;F46&amp;CHAR(10),"") &amp; IF(G46&lt;&gt;"","Store: "&amp;G46&amp;CHAR(10),"") &amp; "PO: " &amp; C46 &amp; CHAR(10) &amp; "Ship To: " &amp; H46 &amp; ", " &amp; K46 &amp; ", " &amp; L46 &amp; " " &amp; I46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GH25695379
Name: Wilmington Tug //
MATTHEW CHARNIK
PO: 26888611
Ship To: 1130 E 7th St, Wilmington, DE 19801
Carrier: R+L
Vendor SKU: 16GM5342880RH
Qty: 1
Frame - Type: KD, Width: 24, Height: 68, Hand: RH, Prep: 161
Vendor SKU: 18GHFVST2880C
Qty: 1
Slab - Width: 24, Height: 68, Prep: C, Prep: 161</v>
      </c>
      <c r="BT46" s="1" t="e" vm="40">
        <f t="shared" si="0"/>
        <v>#VALUE!</v>
      </c>
      <c r="BU46" s="1">
        <f t="shared" si="5"/>
        <v>33</v>
      </c>
      <c r="BV46" s="1" t="str">
        <f>BU46 &amp; "-" &amp; COUNTIF(BU$5:BU46, BU46)</f>
        <v>33-1</v>
      </c>
      <c r="BW46" s="1" t="e">
        <f>+VLOOKUP(M46,Sheet2!$AO:$AP,2,0)</f>
        <v>#N/A</v>
      </c>
    </row>
    <row r="47" spans="1:75" ht="27.95" customHeight="1" thickBot="1" x14ac:dyDescent="0.3">
      <c r="A47" s="18" t="s">
        <v>147</v>
      </c>
      <c r="B47" s="19" t="s">
        <v>1458</v>
      </c>
      <c r="C47" s="19">
        <v>26888611</v>
      </c>
      <c r="D47" s="19"/>
      <c r="E47" s="19"/>
      <c r="F47" s="19" t="s">
        <v>1459</v>
      </c>
      <c r="G47" s="19"/>
      <c r="H47" s="19" t="s">
        <v>1460</v>
      </c>
      <c r="I47" s="20">
        <v>19801</v>
      </c>
      <c r="J47" s="19">
        <v>3023830077</v>
      </c>
      <c r="K47" s="19" t="s">
        <v>1461</v>
      </c>
      <c r="L47" s="19" t="s">
        <v>1462</v>
      </c>
      <c r="M47" s="21" t="s">
        <v>1466</v>
      </c>
      <c r="N47" s="19" t="s">
        <v>1467</v>
      </c>
      <c r="O47" s="155"/>
      <c r="P47" s="34">
        <v>1</v>
      </c>
      <c r="Q47" s="35" t="s">
        <v>1126</v>
      </c>
      <c r="R47" s="36" t="s">
        <v>141</v>
      </c>
      <c r="S47" s="37" t="s">
        <v>141</v>
      </c>
      <c r="T47" s="37" t="s">
        <v>141</v>
      </c>
      <c r="U47" s="37" t="s">
        <v>141</v>
      </c>
      <c r="V47" s="38" t="s">
        <v>141</v>
      </c>
      <c r="W47" s="36">
        <v>24</v>
      </c>
      <c r="X47" s="37">
        <v>68</v>
      </c>
      <c r="Y47" s="37" t="s">
        <v>139</v>
      </c>
      <c r="Z47" s="38" t="s">
        <v>61</v>
      </c>
      <c r="AA47" s="39" t="s">
        <v>141</v>
      </c>
      <c r="AB47" s="39" t="s">
        <v>141</v>
      </c>
      <c r="AC47" s="39" t="s">
        <v>141</v>
      </c>
      <c r="AD47" s="39" t="s">
        <v>141</v>
      </c>
      <c r="AE47" s="39" t="s">
        <v>141</v>
      </c>
      <c r="AF47" s="39" t="s">
        <v>141</v>
      </c>
      <c r="AG47" s="39" t="s">
        <v>141</v>
      </c>
      <c r="AH47" s="198"/>
      <c r="AI47" s="198"/>
      <c r="AJ47" s="198"/>
      <c r="AK47" s="198"/>
      <c r="AL47" s="198"/>
      <c r="AN47" s="22" t="s">
        <v>1459</v>
      </c>
      <c r="AO47" s="22" t="s">
        <v>141</v>
      </c>
      <c r="AP47" s="22" t="s">
        <v>1460</v>
      </c>
      <c r="AQ47" s="22" t="s">
        <v>1465</v>
      </c>
      <c r="AR47" s="22">
        <v>3023830077</v>
      </c>
      <c r="AS47" s="22" t="s">
        <v>1458</v>
      </c>
      <c r="AT47" s="22">
        <v>0</v>
      </c>
      <c r="AU47" s="22">
        <v>0</v>
      </c>
      <c r="AV47" s="22">
        <v>0</v>
      </c>
      <c r="AW47" s="22">
        <v>26888611</v>
      </c>
      <c r="AX47" s="22">
        <v>1</v>
      </c>
      <c r="AY47" s="22" t="s">
        <v>1126</v>
      </c>
      <c r="AZ47" s="1">
        <v>19801</v>
      </c>
      <c r="BA47" s="1" t="s">
        <v>1461</v>
      </c>
      <c r="BB47" s="1" t="s">
        <v>1462</v>
      </c>
      <c r="BC47" s="1">
        <v>0</v>
      </c>
      <c r="BD47" s="1" t="s">
        <v>138</v>
      </c>
      <c r="BE47" s="1">
        <v>36</v>
      </c>
      <c r="BF47" s="1">
        <v>2</v>
      </c>
      <c r="BG47" s="1" t="s">
        <v>1127</v>
      </c>
      <c r="BH47" s="1" t="s">
        <v>148</v>
      </c>
      <c r="BI47" s="1" t="s">
        <v>1150</v>
      </c>
      <c r="BK47" s="24">
        <v>26888611</v>
      </c>
      <c r="BL47" s="24" t="s">
        <v>1467</v>
      </c>
      <c r="BM47" s="24">
        <v>1</v>
      </c>
      <c r="BN47" s="132">
        <v>33</v>
      </c>
      <c r="BO47" s="25" t="s">
        <v>1459</v>
      </c>
      <c r="BP47" s="25" t="s">
        <v>147</v>
      </c>
      <c r="BQ47" s="26"/>
      <c r="BR47" s="25"/>
      <c r="BS47" s="1" t="str" cm="1">
        <f t="array" ref="BS47">IF(COUNTIF($BU$5:BU47, BU47)=1, _xlfn.LET(_xlpm.fdc, BU47, _xlpm.rows, _xlfn._xlws.FILTER(ROW($BU$5:$BU$1000), $BU$5:$BU$1000=_xlpm.fdc), _xlpm.carrier, INDEX($O:$O, INDEX(_xlpm.rows, 1)), _xlpm.header, "Customer Order #: " &amp; B47 &amp; CHAR(10) &amp; IF(F47&lt;&gt;"","Name: "&amp;F47&amp;CHAR(10),"") &amp; IF(G47&lt;&gt;"","Store: "&amp;G47&amp;CHAR(10),"") &amp; "PO: " &amp; C47 &amp; CHAR(10) &amp; "Ship To: " &amp; H47 &amp; ", " &amp; K47 &amp; ", " &amp; L47 &amp; " " &amp; I47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47" s="1" t="e" vm="4">
        <f t="shared" si="0"/>
        <v>#VALUE!</v>
      </c>
      <c r="BU47" s="1">
        <f t="shared" si="5"/>
        <v>33</v>
      </c>
      <c r="BV47" s="1" t="str">
        <f>BU47 &amp; "-" &amp; COUNTIF(BU$5:BU47, BU47)</f>
        <v>33-2</v>
      </c>
      <c r="BW47" s="1" t="e">
        <f>+VLOOKUP(M47,Sheet2!$AO:$AP,2,0)</f>
        <v>#N/A</v>
      </c>
    </row>
    <row r="48" spans="1:75" ht="27.95" customHeight="1" thickBot="1" x14ac:dyDescent="0.3">
      <c r="A48" s="18" t="s">
        <v>147</v>
      </c>
      <c r="B48" s="19" t="s">
        <v>1468</v>
      </c>
      <c r="C48" s="19">
        <v>26934455</v>
      </c>
      <c r="D48" s="19"/>
      <c r="E48" s="19"/>
      <c r="F48" s="19" t="s">
        <v>1469</v>
      </c>
      <c r="G48" s="19"/>
      <c r="H48" s="19" t="s">
        <v>1470</v>
      </c>
      <c r="I48" s="20">
        <v>28110</v>
      </c>
      <c r="J48" s="19">
        <v>3104486109</v>
      </c>
      <c r="K48" s="19" t="s">
        <v>1471</v>
      </c>
      <c r="L48" s="19" t="s">
        <v>1472</v>
      </c>
      <c r="M48" s="21" t="s">
        <v>1473</v>
      </c>
      <c r="N48" s="19" t="s">
        <v>1028</v>
      </c>
      <c r="O48" s="40" t="s">
        <v>129</v>
      </c>
      <c r="P48" s="28">
        <v>1</v>
      </c>
      <c r="Q48" s="29" t="s">
        <v>59</v>
      </c>
      <c r="R48" s="30" t="s">
        <v>66</v>
      </c>
      <c r="S48" s="31">
        <v>30</v>
      </c>
      <c r="T48" s="31">
        <v>68</v>
      </c>
      <c r="U48" s="31" t="s">
        <v>60</v>
      </c>
      <c r="V48" s="32" t="s">
        <v>61</v>
      </c>
      <c r="W48" s="30">
        <v>30</v>
      </c>
      <c r="X48" s="31">
        <v>68</v>
      </c>
      <c r="Y48" s="31" t="s">
        <v>142</v>
      </c>
      <c r="Z48" s="32" t="s">
        <v>61</v>
      </c>
      <c r="AA48" s="27" t="s">
        <v>141</v>
      </c>
      <c r="AB48" s="27" t="s">
        <v>141</v>
      </c>
      <c r="AC48" s="27" t="s">
        <v>141</v>
      </c>
      <c r="AD48" s="27">
        <v>1</v>
      </c>
      <c r="AE48" s="27">
        <v>1</v>
      </c>
      <c r="AF48" s="27">
        <v>2</v>
      </c>
      <c r="AG48" s="27">
        <v>1</v>
      </c>
      <c r="AH48" s="27">
        <v>34</v>
      </c>
      <c r="AI48" s="27" t="e">
        <v>#N/A</v>
      </c>
      <c r="AJ48" s="27">
        <v>200</v>
      </c>
      <c r="AK48" s="27">
        <v>1</v>
      </c>
      <c r="AL48" s="27" t="s">
        <v>141</v>
      </c>
      <c r="AN48" s="22" t="s">
        <v>1469</v>
      </c>
      <c r="AO48" s="22" t="s">
        <v>141</v>
      </c>
      <c r="AP48" s="22" t="s">
        <v>1470</v>
      </c>
      <c r="AQ48" s="22" t="s">
        <v>1474</v>
      </c>
      <c r="AR48" s="22">
        <v>3104486109</v>
      </c>
      <c r="AS48" s="22" t="s">
        <v>1468</v>
      </c>
      <c r="AT48" s="22">
        <v>200</v>
      </c>
      <c r="AU48" s="22">
        <v>1</v>
      </c>
      <c r="AV48" s="22" t="s">
        <v>129</v>
      </c>
      <c r="AW48" s="22">
        <v>26934455</v>
      </c>
      <c r="AX48" s="22">
        <v>1</v>
      </c>
      <c r="AY48" s="22" t="s">
        <v>59</v>
      </c>
      <c r="AZ48" s="1">
        <v>28110</v>
      </c>
      <c r="BA48" s="1" t="s">
        <v>1471</v>
      </c>
      <c r="BB48" s="1" t="s">
        <v>1472</v>
      </c>
      <c r="BC48" s="1">
        <v>0</v>
      </c>
      <c r="BD48" s="1" t="s">
        <v>138</v>
      </c>
      <c r="BE48" s="1">
        <v>36</v>
      </c>
      <c r="BF48" s="1">
        <v>2</v>
      </c>
      <c r="BG48" s="1" t="s">
        <v>149</v>
      </c>
      <c r="BH48" s="1" t="s">
        <v>148</v>
      </c>
      <c r="BI48" s="1" t="s">
        <v>1578</v>
      </c>
      <c r="BK48" s="24">
        <v>26934455</v>
      </c>
      <c r="BL48" s="24" t="s">
        <v>1028</v>
      </c>
      <c r="BM48" s="24">
        <v>1</v>
      </c>
      <c r="BN48" s="132">
        <v>34</v>
      </c>
      <c r="BO48" s="25" t="s">
        <v>1469</v>
      </c>
      <c r="BP48" s="25" t="s">
        <v>147</v>
      </c>
      <c r="BQ48" s="26"/>
      <c r="BR48" s="25"/>
      <c r="BS48" s="1" t="str" cm="1">
        <f t="array" ref="BS48">IF(COUNTIF($BU$5:BU48, BU48)=1, _xlfn.LET(_xlpm.fdc, BU48, _xlpm.rows, _xlfn._xlws.FILTER(ROW($BU$5:$BU$1000), $BU$5:$BU$1000=_xlpm.fdc), _xlpm.carrier, INDEX($O:$O, INDEX(_xlpm.rows, 1)), _xlpm.header, "Customer Order #: " &amp; B48 &amp; CHAR(10) &amp; IF(F48&lt;&gt;"","Name: "&amp;F48&amp;CHAR(10),"") &amp; IF(G48&lt;&gt;"","Store: "&amp;G48&amp;CHAR(10),"") &amp; "PO: " &amp; C48 &amp; CHAR(10) &amp; "Ship To: " &amp; H48 &amp; ", " &amp; K48 &amp; ", " &amp; L48 &amp; " " &amp; I48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GN25709894
Name: ONEIL DIGITAL SOLUTIONS LLC NC //
ORDER CONFIRMATIONS
PO: 26934455
Ship To: 4120 GOLDMINE RD, Monroe, NC 28110
Carrier: SAIA
Vendor SKU: KIT18GHKDST3680PDLH
Qty: 1
Kit - Frame - Type: KD, Width: 30, Height: 68, Hand: LH, Prep: 161
Slab - Width: 30, Height: 68, Prep: PD, Prep: 161
Hardware:
Panic Device FDC750: 1
Lever 1 side FDC770: 1
Spring hinge: 2
Regular hinge: 1</v>
      </c>
      <c r="BT48" s="1" t="e" vm="41">
        <f t="shared" si="0"/>
        <v>#VALUE!</v>
      </c>
      <c r="BU48" s="1">
        <f t="shared" si="5"/>
        <v>34</v>
      </c>
      <c r="BV48" s="1" t="str">
        <f>BU48 &amp; "-" &amp; COUNTIF(BU$5:BU48, BU48)</f>
        <v>34-1</v>
      </c>
      <c r="BW48" s="1" t="e">
        <f>+VLOOKUP(M48,Sheet2!$AO:$AP,2,0)</f>
        <v>#N/A</v>
      </c>
    </row>
    <row r="49" spans="1:75" ht="27.95" customHeight="1" thickBot="1" x14ac:dyDescent="0.3">
      <c r="A49" s="18" t="s">
        <v>147</v>
      </c>
      <c r="B49" s="19" t="s">
        <v>1475</v>
      </c>
      <c r="C49" s="19">
        <v>26671896</v>
      </c>
      <c r="D49" s="19"/>
      <c r="E49" s="19"/>
      <c r="F49" s="19" t="s">
        <v>1476</v>
      </c>
      <c r="G49" s="19"/>
      <c r="H49" s="19" t="s">
        <v>1477</v>
      </c>
      <c r="I49" s="20">
        <v>97338</v>
      </c>
      <c r="J49" s="19">
        <v>5037511788</v>
      </c>
      <c r="K49" s="19" t="s">
        <v>1478</v>
      </c>
      <c r="L49" s="19" t="s">
        <v>1479</v>
      </c>
      <c r="M49" s="21" t="s">
        <v>1480</v>
      </c>
      <c r="N49" s="19" t="s">
        <v>1481</v>
      </c>
      <c r="O49" s="40" t="s">
        <v>140</v>
      </c>
      <c r="P49" s="28">
        <v>1</v>
      </c>
      <c r="Q49" s="29" t="s">
        <v>59</v>
      </c>
      <c r="R49" s="30" t="s">
        <v>1482</v>
      </c>
      <c r="S49" s="31">
        <v>30</v>
      </c>
      <c r="T49" s="31">
        <v>68</v>
      </c>
      <c r="U49" s="31" t="s">
        <v>60</v>
      </c>
      <c r="V49" s="32" t="s">
        <v>61</v>
      </c>
      <c r="W49" s="30">
        <v>30</v>
      </c>
      <c r="X49" s="31">
        <v>68</v>
      </c>
      <c r="Y49" s="31" t="s">
        <v>139</v>
      </c>
      <c r="Z49" s="32" t="s">
        <v>61</v>
      </c>
      <c r="AA49" s="27">
        <v>1</v>
      </c>
      <c r="AB49" s="27" t="s">
        <v>141</v>
      </c>
      <c r="AC49" s="27" t="s">
        <v>141</v>
      </c>
      <c r="AD49" s="27" t="s">
        <v>141</v>
      </c>
      <c r="AE49" s="27" t="s">
        <v>141</v>
      </c>
      <c r="AF49" s="27">
        <v>2</v>
      </c>
      <c r="AG49" s="27">
        <v>1</v>
      </c>
      <c r="AH49" s="27">
        <v>35</v>
      </c>
      <c r="AI49" s="27" t="e">
        <v>#N/A</v>
      </c>
      <c r="AJ49" s="27">
        <v>200</v>
      </c>
      <c r="AK49" s="27">
        <v>1</v>
      </c>
      <c r="AL49" s="27" t="s">
        <v>141</v>
      </c>
      <c r="AN49" s="22" t="s">
        <v>1476</v>
      </c>
      <c r="AO49" s="22" t="s">
        <v>141</v>
      </c>
      <c r="AP49" s="22" t="s">
        <v>1477</v>
      </c>
      <c r="AQ49" s="22" t="s">
        <v>1483</v>
      </c>
      <c r="AR49" s="22">
        <v>5037511788</v>
      </c>
      <c r="AS49" s="22" t="s">
        <v>1475</v>
      </c>
      <c r="AT49" s="22">
        <v>200</v>
      </c>
      <c r="AU49" s="22">
        <v>1</v>
      </c>
      <c r="AV49" s="22" t="s">
        <v>140</v>
      </c>
      <c r="AW49" s="22">
        <v>26671896</v>
      </c>
      <c r="AX49" s="22">
        <v>1</v>
      </c>
      <c r="AY49" s="22" t="s">
        <v>59</v>
      </c>
      <c r="AZ49" s="1">
        <v>97338</v>
      </c>
      <c r="BA49" s="1" t="s">
        <v>1478</v>
      </c>
      <c r="BB49" s="1" t="s">
        <v>1479</v>
      </c>
      <c r="BC49" s="1">
        <v>0</v>
      </c>
      <c r="BD49" s="1">
        <v>80</v>
      </c>
      <c r="BE49" s="1">
        <v>36</v>
      </c>
      <c r="BF49" s="1">
        <v>2</v>
      </c>
      <c r="BG49" s="1" t="s">
        <v>149</v>
      </c>
      <c r="BH49" s="1" t="s">
        <v>148</v>
      </c>
      <c r="BI49" s="1" t="s">
        <v>1579</v>
      </c>
      <c r="BK49" s="24">
        <v>26671896</v>
      </c>
      <c r="BL49" s="24" t="s">
        <v>1481</v>
      </c>
      <c r="BM49" s="24">
        <v>1</v>
      </c>
      <c r="BN49" s="132">
        <v>35</v>
      </c>
      <c r="BO49" s="25" t="s">
        <v>1476</v>
      </c>
      <c r="BP49" s="25" t="s">
        <v>147</v>
      </c>
      <c r="BQ49" s="26"/>
      <c r="BR49" s="25"/>
      <c r="BS49" s="1" t="str" cm="1">
        <f t="array" ref="BS49">IF(COUNTIF($BU$5:BU49, BU49)=1, _xlfn.LET(_xlpm.fdc, BU49, _xlpm.rows, _xlfn._xlws.FILTER(ROW($BU$5:$BU$1000), $BU$5:$BU$1000=_xlpm.fdc), _xlpm.carrier, INDEX($O:$O, INDEX(_xlpm.rows, 1)), _xlpm.header, "Customer Order #: " &amp; B49 &amp; CHAR(10) &amp; IF(F49&lt;&gt;"","Name: "&amp;F49&amp;CHAR(10),"") &amp; IF(G49&lt;&gt;"","Store: "&amp;G49&amp;CHAR(10),"") &amp; "PO: " &amp; C49 &amp; CHAR(10) &amp; "Ship To: " &amp; H49 &amp; ", " &amp; K49 &amp; ", " &amp; L49 &amp; " " &amp; I49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NV25640560
Name: 	SALS AUTO SERVICE //
SALVADOR CASTELONA
PO: 26671896
Ship To: 732 SE MONMOUTH CUT OFF RD, Dallas, OR 97338
Carrier: FEDEX
Vendor SKU: KIT18GHKDST7123680CLH
Qty: 1
Kit - Frame - Type: KD 7-1/2", Width: 30, Height: 68, Hand: LH, Prep: 161
Slab - Width: 30, Height: 68, Prep: C, Prep: 161
Hardware:
Entrance FDC130: 1
Spring hinge: 2
Regular hinge: 1</v>
      </c>
      <c r="BT49" s="1" t="e" vm="42">
        <f t="shared" si="0"/>
        <v>#VALUE!</v>
      </c>
      <c r="BU49" s="1">
        <f t="shared" si="5"/>
        <v>35</v>
      </c>
      <c r="BV49" s="1" t="str">
        <f>BU49 &amp; "-" &amp; COUNTIF(BU$5:BU49, BU49)</f>
        <v>35-1</v>
      </c>
      <c r="BW49" s="1" t="e">
        <f>+VLOOKUP(M49,Sheet2!$AO:$AP,2,0)</f>
        <v>#N/A</v>
      </c>
    </row>
    <row r="50" spans="1:75" ht="27.95" customHeight="1" thickBot="1" x14ac:dyDescent="0.3">
      <c r="A50" s="18" t="s">
        <v>55</v>
      </c>
      <c r="B50" s="19" t="s">
        <v>1484</v>
      </c>
      <c r="C50" s="19" t="s">
        <v>1485</v>
      </c>
      <c r="D50" s="19" t="s">
        <v>56</v>
      </c>
      <c r="E50" s="19" t="s">
        <v>1045</v>
      </c>
      <c r="F50" s="19" t="s">
        <v>1486</v>
      </c>
      <c r="G50" s="19" t="s">
        <v>1487</v>
      </c>
      <c r="H50" s="19" t="s">
        <v>1488</v>
      </c>
      <c r="I50" s="20">
        <v>91107</v>
      </c>
      <c r="J50" s="19" t="s">
        <v>1489</v>
      </c>
      <c r="K50" s="19" t="s">
        <v>1490</v>
      </c>
      <c r="L50" s="19" t="s">
        <v>1128</v>
      </c>
      <c r="M50" s="21">
        <v>329064113</v>
      </c>
      <c r="N50" s="19" t="s">
        <v>69</v>
      </c>
      <c r="O50" s="33" t="s">
        <v>62</v>
      </c>
      <c r="P50" s="34">
        <v>1</v>
      </c>
      <c r="Q50" s="35" t="s">
        <v>59</v>
      </c>
      <c r="R50" s="36" t="s">
        <v>66</v>
      </c>
      <c r="S50" s="37">
        <v>30</v>
      </c>
      <c r="T50" s="37">
        <v>70</v>
      </c>
      <c r="U50" s="37" t="s">
        <v>63</v>
      </c>
      <c r="V50" s="38" t="s">
        <v>61</v>
      </c>
      <c r="W50" s="36">
        <v>30</v>
      </c>
      <c r="X50" s="37">
        <v>70</v>
      </c>
      <c r="Y50" s="37" t="s">
        <v>139</v>
      </c>
      <c r="Z50" s="38" t="s">
        <v>61</v>
      </c>
      <c r="AA50" s="39">
        <v>1</v>
      </c>
      <c r="AB50" s="39" t="s">
        <v>141</v>
      </c>
      <c r="AC50" s="39" t="s">
        <v>141</v>
      </c>
      <c r="AD50" s="39" t="s">
        <v>141</v>
      </c>
      <c r="AE50" s="39" t="s">
        <v>141</v>
      </c>
      <c r="AF50" s="39">
        <v>2</v>
      </c>
      <c r="AG50" s="39">
        <v>1</v>
      </c>
      <c r="AH50" s="39">
        <v>36</v>
      </c>
      <c r="AI50" s="39" t="e">
        <v>#N/A</v>
      </c>
      <c r="AJ50" s="39">
        <v>200</v>
      </c>
      <c r="AK50" s="39">
        <v>1</v>
      </c>
      <c r="AL50" s="39" t="s">
        <v>1487</v>
      </c>
      <c r="AN50" s="22" t="s">
        <v>1486</v>
      </c>
      <c r="AO50" s="22" t="s">
        <v>1491</v>
      </c>
      <c r="AP50" s="22" t="s">
        <v>1488</v>
      </c>
      <c r="AQ50" s="22" t="s">
        <v>1492</v>
      </c>
      <c r="AR50" s="22" t="s">
        <v>1489</v>
      </c>
      <c r="AS50" s="22" t="s">
        <v>1484</v>
      </c>
      <c r="AT50" s="22">
        <v>200</v>
      </c>
      <c r="AU50" s="22">
        <v>1</v>
      </c>
      <c r="AV50" s="22" t="s">
        <v>62</v>
      </c>
      <c r="AW50" s="22" t="s">
        <v>1485</v>
      </c>
      <c r="AX50" s="22">
        <v>1</v>
      </c>
      <c r="AY50" s="22" t="s">
        <v>59</v>
      </c>
      <c r="AZ50" s="1">
        <v>91107</v>
      </c>
      <c r="BA50" s="1" t="s">
        <v>1490</v>
      </c>
      <c r="BB50" s="1" t="s">
        <v>1128</v>
      </c>
      <c r="BC50" s="1">
        <v>0</v>
      </c>
      <c r="BD50" s="1" t="s">
        <v>146</v>
      </c>
      <c r="BE50" s="1">
        <v>36</v>
      </c>
      <c r="BF50" s="1">
        <v>2</v>
      </c>
      <c r="BG50" s="1" t="s">
        <v>149</v>
      </c>
      <c r="BH50" s="1" t="s">
        <v>148</v>
      </c>
      <c r="BI50" s="1" t="s">
        <v>1580</v>
      </c>
      <c r="BK50" s="24" t="s">
        <v>1485</v>
      </c>
      <c r="BL50" s="24" t="s">
        <v>69</v>
      </c>
      <c r="BM50" s="24">
        <v>1</v>
      </c>
      <c r="BN50" s="132">
        <v>36</v>
      </c>
      <c r="BO50" s="25" t="s">
        <v>1486</v>
      </c>
      <c r="BP50" s="25" t="s">
        <v>55</v>
      </c>
      <c r="BQ50" s="26"/>
      <c r="BR50" s="25"/>
      <c r="BS50" s="1" t="str" cm="1">
        <f t="array" ref="BS50">IF(COUNTIF($BU$5:BU50, BU50)=1, _xlfn.LET(_xlpm.fdc, BU50, _xlpm.rows, _xlfn._xlws.FILTER(ROW($BU$5:$BU$1000), $BU$5:$BU$1000=_xlpm.fdc), _xlpm.carrier, INDEX($O:$O, INDEX(_xlpm.rows, 1)), _xlpm.header, "Customer Order #: " &amp; B50 &amp; CHAR(10) &amp; IF(F50&lt;&gt;"","Name: "&amp;F50&amp;CHAR(10),"") &amp; IF(G50&lt;&gt;"","Store: "&amp;G50&amp;CHAR(10),"") &amp; "PO: " &amp; C50 &amp; CHAR(10) &amp; "Ship To: " &amp; H50 &amp; ", " &amp; K50 &amp; ", " &amp; L50 &amp; " " &amp; I50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WN30327927
Name: Jose F Villanueva 
Store: 6037
PO: 37570446
Ship To: 2881 E. Walnut Street, Pasadena, CA 91107
Carrier: AACT
Vendor SKU: KIT18GHKDST3684CRH
Qty: 1
Kit - Frame - Type: KD, Width: 30, Height: 70, Hand: RH, Prep: 161
Slab - Width: 30, Height: 70, Prep: C, Prep: 161
Hardware:
Entrance FDC130: 1
Spring hinge: 2
Regular hinge: 1</v>
      </c>
      <c r="BT50" s="1" t="e" vm="43">
        <f t="shared" si="0"/>
        <v>#VALUE!</v>
      </c>
      <c r="BU50" s="1">
        <f t="shared" si="5"/>
        <v>36</v>
      </c>
      <c r="BV50" s="1" t="str">
        <f>BU50 &amp; "-" &amp; COUNTIF(BU$5:BU50, BU50)</f>
        <v>36-1</v>
      </c>
      <c r="BW50" s="1" t="e" vm="44">
        <f>+VLOOKUP(M50,Sheet2!$AO:$AP,2,0)</f>
        <v>#VALUE!</v>
      </c>
    </row>
    <row r="51" spans="1:75" ht="27.95" customHeight="1" thickBot="1" x14ac:dyDescent="0.3">
      <c r="A51" s="18" t="s">
        <v>55</v>
      </c>
      <c r="B51" s="19" t="s">
        <v>1493</v>
      </c>
      <c r="C51" s="19" t="s">
        <v>1494</v>
      </c>
      <c r="D51" s="19" t="s">
        <v>56</v>
      </c>
      <c r="E51" s="19" t="s">
        <v>1045</v>
      </c>
      <c r="F51" s="19" t="s">
        <v>1495</v>
      </c>
      <c r="G51" s="19" t="s">
        <v>1496</v>
      </c>
      <c r="H51" s="19" t="s">
        <v>1497</v>
      </c>
      <c r="I51" s="20">
        <v>37174</v>
      </c>
      <c r="J51" s="19" t="s">
        <v>1498</v>
      </c>
      <c r="K51" s="19" t="s">
        <v>1499</v>
      </c>
      <c r="L51" s="19" t="s">
        <v>1329</v>
      </c>
      <c r="M51" s="21">
        <v>329064134</v>
      </c>
      <c r="N51" s="19" t="s">
        <v>1012</v>
      </c>
      <c r="O51" s="40" t="s">
        <v>62</v>
      </c>
      <c r="P51" s="28">
        <v>1</v>
      </c>
      <c r="Q51" s="29" t="s">
        <v>59</v>
      </c>
      <c r="R51" s="30" t="s">
        <v>66</v>
      </c>
      <c r="S51" s="31">
        <v>30</v>
      </c>
      <c r="T51" s="31">
        <v>70</v>
      </c>
      <c r="U51" s="31" t="s">
        <v>60</v>
      </c>
      <c r="V51" s="32" t="s">
        <v>61</v>
      </c>
      <c r="W51" s="30">
        <v>30</v>
      </c>
      <c r="X51" s="31">
        <v>70</v>
      </c>
      <c r="Y51" s="31" t="s">
        <v>142</v>
      </c>
      <c r="Z51" s="32" t="s">
        <v>61</v>
      </c>
      <c r="AA51" s="27" t="s">
        <v>141</v>
      </c>
      <c r="AB51" s="27" t="s">
        <v>141</v>
      </c>
      <c r="AC51" s="27" t="s">
        <v>141</v>
      </c>
      <c r="AD51" s="27">
        <v>1</v>
      </c>
      <c r="AE51" s="27">
        <v>1</v>
      </c>
      <c r="AF51" s="27">
        <v>2</v>
      </c>
      <c r="AG51" s="27">
        <v>1</v>
      </c>
      <c r="AH51" s="27">
        <v>37</v>
      </c>
      <c r="AI51" s="27" t="e">
        <v>#N/A</v>
      </c>
      <c r="AJ51" s="27">
        <v>200</v>
      </c>
      <c r="AK51" s="27">
        <v>1</v>
      </c>
      <c r="AL51" s="27" t="s">
        <v>1496</v>
      </c>
      <c r="AN51" s="22" t="s">
        <v>1495</v>
      </c>
      <c r="AO51" s="22" t="s">
        <v>1500</v>
      </c>
      <c r="AP51" s="22" t="s">
        <v>1497</v>
      </c>
      <c r="AQ51" s="22" t="s">
        <v>1501</v>
      </c>
      <c r="AR51" s="22" t="s">
        <v>1498</v>
      </c>
      <c r="AS51" s="22" t="s">
        <v>1493</v>
      </c>
      <c r="AT51" s="22">
        <v>200</v>
      </c>
      <c r="AU51" s="22">
        <v>1</v>
      </c>
      <c r="AV51" s="22" t="s">
        <v>62</v>
      </c>
      <c r="AW51" s="22" t="s">
        <v>1494</v>
      </c>
      <c r="AX51" s="22">
        <v>1</v>
      </c>
      <c r="AY51" s="22" t="s">
        <v>59</v>
      </c>
      <c r="AZ51" s="1">
        <v>37174</v>
      </c>
      <c r="BA51" s="1" t="s">
        <v>1499</v>
      </c>
      <c r="BB51" s="1" t="s">
        <v>1329</v>
      </c>
      <c r="BC51" s="1">
        <v>0</v>
      </c>
      <c r="BD51" s="1" t="s">
        <v>146</v>
      </c>
      <c r="BE51" s="1">
        <v>36</v>
      </c>
      <c r="BF51" s="1">
        <v>2</v>
      </c>
      <c r="BG51" s="1" t="s">
        <v>149</v>
      </c>
      <c r="BH51" s="1" t="s">
        <v>148</v>
      </c>
      <c r="BI51" s="1" t="s">
        <v>1581</v>
      </c>
      <c r="BK51" s="24" t="s">
        <v>1494</v>
      </c>
      <c r="BL51" s="24" t="s">
        <v>1012</v>
      </c>
      <c r="BM51" s="24">
        <v>1</v>
      </c>
      <c r="BN51" s="132">
        <v>37</v>
      </c>
      <c r="BO51" s="25" t="s">
        <v>1495</v>
      </c>
      <c r="BP51" s="25" t="s">
        <v>55</v>
      </c>
      <c r="BQ51" s="26"/>
      <c r="BR51" s="25"/>
      <c r="BS51" s="1" t="str" cm="1">
        <f t="array" ref="BS51">IF(COUNTIF($BU$5:BU51, BU51)=1, _xlfn.LET(_xlpm.fdc, BU51, _xlpm.rows, _xlfn._xlws.FILTER(ROW($BU$5:$BU$1000), $BU$5:$BU$1000=_xlpm.fdc), _xlpm.carrier, INDEX($O:$O, INDEX(_xlpm.rows, 1)), _xlpm.header, "Customer Order #: " &amp; B51 &amp; CHAR(10) &amp; IF(F51&lt;&gt;"","Name: "&amp;F51&amp;CHAR(10),"") &amp; IF(G51&lt;&gt;"","Store: "&amp;G51&amp;CHAR(10),"") &amp; "PO: " &amp; C51 &amp; CHAR(10) &amp; "Ship To: " &amp; H51 &amp; ", " &amp; K51 &amp; ", " &amp; L51 &amp; " " &amp; I51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WJ90548032
Name: Roy Bullock 
Store: 0775
PO: 75562737
Ship To: 5411 Columbia Hwy, Spring Hill, TN 37174
Carrier: AACT
Vendor SKU: KIT18GHKDST3684PDLH
Qty: 1
Kit - Frame - Type: KD, Width: 30, Height: 70, Hand: LH, Prep: 161
Slab - Width: 30, Height: 70, Prep: PD, Prep: 161
Hardware:
Panic Device FDC750: 1
Lever 1 side FDC770: 1
Spring hinge: 2
Regular hinge: 1</v>
      </c>
      <c r="BT51" s="1" t="e" vm="45">
        <f t="shared" si="0"/>
        <v>#VALUE!</v>
      </c>
      <c r="BU51" s="1">
        <f t="shared" si="5"/>
        <v>37</v>
      </c>
      <c r="BV51" s="1" t="str">
        <f>BU51 &amp; "-" &amp; COUNTIF(BU$5:BU51, BU51)</f>
        <v>37-1</v>
      </c>
      <c r="BW51" s="1" t="e">
        <f>+VLOOKUP(M51,Sheet2!$AO:$AP,2,0)</f>
        <v>#N/A</v>
      </c>
    </row>
    <row r="52" spans="1:75" ht="27.95" customHeight="1" thickBot="1" x14ac:dyDescent="0.3">
      <c r="A52" s="18" t="s">
        <v>55</v>
      </c>
      <c r="B52" s="19" t="s">
        <v>1502</v>
      </c>
      <c r="C52" s="19" t="s">
        <v>1503</v>
      </c>
      <c r="D52" s="19" t="s">
        <v>56</v>
      </c>
      <c r="E52" s="19" t="s">
        <v>1045</v>
      </c>
      <c r="F52" s="19" t="s">
        <v>1504</v>
      </c>
      <c r="G52" s="19" t="s">
        <v>1505</v>
      </c>
      <c r="H52" s="19" t="s">
        <v>1506</v>
      </c>
      <c r="I52" s="20">
        <v>98409</v>
      </c>
      <c r="J52" s="19" t="s">
        <v>1507</v>
      </c>
      <c r="K52" s="19" t="s">
        <v>1508</v>
      </c>
      <c r="L52" s="19" t="s">
        <v>1509</v>
      </c>
      <c r="M52" s="21">
        <v>330181723</v>
      </c>
      <c r="N52" s="19" t="s">
        <v>1510</v>
      </c>
      <c r="O52" s="33" t="s">
        <v>62</v>
      </c>
      <c r="P52" s="34">
        <v>1</v>
      </c>
      <c r="Q52" s="35" t="s">
        <v>59</v>
      </c>
      <c r="R52" s="36" t="s">
        <v>66</v>
      </c>
      <c r="S52" s="37">
        <v>28</v>
      </c>
      <c r="T52" s="37">
        <v>70</v>
      </c>
      <c r="U52" s="37" t="s">
        <v>63</v>
      </c>
      <c r="V52" s="38" t="s">
        <v>61</v>
      </c>
      <c r="W52" s="36">
        <v>28</v>
      </c>
      <c r="X52" s="37">
        <v>70</v>
      </c>
      <c r="Y52" s="37" t="s">
        <v>139</v>
      </c>
      <c r="Z52" s="38" t="s">
        <v>61</v>
      </c>
      <c r="AA52" s="39">
        <v>1</v>
      </c>
      <c r="AB52" s="39" t="s">
        <v>141</v>
      </c>
      <c r="AC52" s="39" t="s">
        <v>141</v>
      </c>
      <c r="AD52" s="39" t="s">
        <v>141</v>
      </c>
      <c r="AE52" s="39" t="s">
        <v>141</v>
      </c>
      <c r="AF52" s="39">
        <v>2</v>
      </c>
      <c r="AG52" s="39">
        <v>1</v>
      </c>
      <c r="AH52" s="39">
        <v>38</v>
      </c>
      <c r="AI52" s="39" t="e">
        <v>#N/A</v>
      </c>
      <c r="AJ52" s="39">
        <v>200</v>
      </c>
      <c r="AK52" s="39">
        <v>1</v>
      </c>
      <c r="AL52" s="39" t="s">
        <v>1505</v>
      </c>
      <c r="AN52" s="22" t="s">
        <v>1504</v>
      </c>
      <c r="AO52" s="22" t="s">
        <v>1511</v>
      </c>
      <c r="AP52" s="22" t="s">
        <v>1506</v>
      </c>
      <c r="AQ52" s="22" t="s">
        <v>1512</v>
      </c>
      <c r="AR52" s="22" t="s">
        <v>1507</v>
      </c>
      <c r="AS52" s="22" t="s">
        <v>1502</v>
      </c>
      <c r="AT52" s="22">
        <v>200</v>
      </c>
      <c r="AU52" s="22">
        <v>1</v>
      </c>
      <c r="AV52" s="22" t="s">
        <v>62</v>
      </c>
      <c r="AW52" s="22" t="s">
        <v>1503</v>
      </c>
      <c r="AX52" s="22">
        <v>1</v>
      </c>
      <c r="AY52" s="22" t="s">
        <v>59</v>
      </c>
      <c r="AZ52" s="1">
        <v>98409</v>
      </c>
      <c r="BA52" s="1" t="s">
        <v>1508</v>
      </c>
      <c r="BB52" s="1" t="s">
        <v>1509</v>
      </c>
      <c r="BC52" s="1">
        <v>0</v>
      </c>
      <c r="BD52" s="1" t="s">
        <v>146</v>
      </c>
      <c r="BE52" s="1">
        <v>36</v>
      </c>
      <c r="BF52" s="1">
        <v>2</v>
      </c>
      <c r="BG52" s="1" t="s">
        <v>149</v>
      </c>
      <c r="BH52" s="1" t="s">
        <v>148</v>
      </c>
      <c r="BI52" s="1" t="s">
        <v>1582</v>
      </c>
      <c r="BK52" s="24" t="s">
        <v>1503</v>
      </c>
      <c r="BL52" s="24" t="s">
        <v>1510</v>
      </c>
      <c r="BM52" s="24">
        <v>1</v>
      </c>
      <c r="BN52" s="132">
        <v>38</v>
      </c>
      <c r="BO52" s="25" t="s">
        <v>1504</v>
      </c>
      <c r="BP52" s="25" t="s">
        <v>55</v>
      </c>
      <c r="BQ52" s="26"/>
      <c r="BR52" s="25"/>
      <c r="BS52" s="1" t="str" cm="1">
        <f t="array" ref="BS52">IF(COUNTIF($BU$5:BU52, BU52)=1, _xlfn.LET(_xlpm.fdc, BU52, _xlpm.rows, _xlfn._xlws.FILTER(ROW($BU$5:$BU$1000), $BU$5:$BU$1000=_xlpm.fdc), _xlpm.carrier, INDEX($O:$O, INDEX(_xlpm.rows, 1)), _xlpm.header, "Customer Order #: " &amp; B52 &amp; CHAR(10) &amp; IF(F52&lt;&gt;"","Name: "&amp;F52&amp;CHAR(10),"") &amp; IF(G52&lt;&gt;"","Store: "&amp;G52&amp;CHAR(10),"") &amp; "PO: " &amp; C52 &amp; CHAR(10) &amp; "Ship To: " &amp; H52 &amp; ", " &amp; K52 &amp; ", " &amp; L52 &amp; " " &amp; I52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WN30247308
Name: Jian Locke 
Store: 4720
PO: 20589441
Ship To: 4602 Center Street, Tacoma, WA 98409
Carrier: AACT
Vendor SKU: K18GHKST3284CRH
Qty: 1
Kit - Frame - Type: KD, Width: 28, Height: 70, Hand: RH, Prep: 161
Slab - Width: 28, Height: 70, Prep: C, Prep: 161
Hardware:
Entrance FDC130: 1
Spring hinge: 2
Regular hinge: 1</v>
      </c>
      <c r="BT52" s="1" t="e" vm="46">
        <f t="shared" si="0"/>
        <v>#VALUE!</v>
      </c>
      <c r="BU52" s="1">
        <f t="shared" si="5"/>
        <v>38</v>
      </c>
      <c r="BV52" s="1" t="str">
        <f>BU52 &amp; "-" &amp; COUNTIF(BU$5:BU52, BU52)</f>
        <v>38-1</v>
      </c>
      <c r="BW52" s="1" t="e">
        <f>+VLOOKUP(M52,Sheet2!$AO:$AP,2,0)</f>
        <v>#N/A</v>
      </c>
    </row>
    <row r="53" spans="1:75" ht="27.95" customHeight="1" thickBot="1" x14ac:dyDescent="0.3">
      <c r="A53" s="18" t="s">
        <v>55</v>
      </c>
      <c r="B53" s="19" t="s">
        <v>1513</v>
      </c>
      <c r="C53" s="19" t="s">
        <v>1514</v>
      </c>
      <c r="D53" s="19" t="s">
        <v>56</v>
      </c>
      <c r="E53" s="19" t="s">
        <v>1045</v>
      </c>
      <c r="F53" s="19" t="s">
        <v>1515</v>
      </c>
      <c r="G53" s="19" t="s">
        <v>1516</v>
      </c>
      <c r="H53" s="19" t="s">
        <v>1517</v>
      </c>
      <c r="I53" s="20">
        <v>11003</v>
      </c>
      <c r="J53" s="19" t="s">
        <v>1518</v>
      </c>
      <c r="K53" s="19" t="s">
        <v>1519</v>
      </c>
      <c r="L53" s="19" t="s">
        <v>1399</v>
      </c>
      <c r="M53" s="21">
        <v>330180206</v>
      </c>
      <c r="N53" s="19" t="s">
        <v>1027</v>
      </c>
      <c r="O53" s="40" t="s">
        <v>58</v>
      </c>
      <c r="P53" s="28">
        <v>1</v>
      </c>
      <c r="Q53" s="29" t="s">
        <v>59</v>
      </c>
      <c r="R53" s="30" t="s">
        <v>66</v>
      </c>
      <c r="S53" s="31">
        <v>24</v>
      </c>
      <c r="T53" s="31">
        <v>68</v>
      </c>
      <c r="U53" s="31" t="s">
        <v>63</v>
      </c>
      <c r="V53" s="32" t="s">
        <v>61</v>
      </c>
      <c r="W53" s="30">
        <v>24</v>
      </c>
      <c r="X53" s="31">
        <v>68</v>
      </c>
      <c r="Y53" s="31" t="s">
        <v>139</v>
      </c>
      <c r="Z53" s="32" t="s">
        <v>61</v>
      </c>
      <c r="AA53" s="27">
        <v>1</v>
      </c>
      <c r="AB53" s="27" t="s">
        <v>141</v>
      </c>
      <c r="AC53" s="27" t="s">
        <v>141</v>
      </c>
      <c r="AD53" s="27" t="s">
        <v>141</v>
      </c>
      <c r="AE53" s="27" t="s">
        <v>141</v>
      </c>
      <c r="AF53" s="27">
        <v>2</v>
      </c>
      <c r="AG53" s="27">
        <v>1</v>
      </c>
      <c r="AH53" s="27">
        <v>39</v>
      </c>
      <c r="AI53" s="27" t="e">
        <v>#N/A</v>
      </c>
      <c r="AJ53" s="27">
        <v>200</v>
      </c>
      <c r="AK53" s="27">
        <v>1</v>
      </c>
      <c r="AL53" s="27" t="s">
        <v>1516</v>
      </c>
      <c r="AN53" s="22" t="s">
        <v>1515</v>
      </c>
      <c r="AO53" s="22" t="s">
        <v>1520</v>
      </c>
      <c r="AP53" s="22" t="s">
        <v>1517</v>
      </c>
      <c r="AQ53" s="22" t="s">
        <v>1521</v>
      </c>
      <c r="AR53" s="22" t="s">
        <v>1518</v>
      </c>
      <c r="AS53" s="22" t="s">
        <v>1513</v>
      </c>
      <c r="AT53" s="22">
        <v>200</v>
      </c>
      <c r="AU53" s="22">
        <v>1</v>
      </c>
      <c r="AV53" s="22" t="s">
        <v>58</v>
      </c>
      <c r="AW53" s="22" t="s">
        <v>1514</v>
      </c>
      <c r="AX53" s="22">
        <v>1</v>
      </c>
      <c r="AY53" s="22" t="s">
        <v>59</v>
      </c>
      <c r="AZ53" s="1">
        <v>11003</v>
      </c>
      <c r="BA53" s="1" t="s">
        <v>1519</v>
      </c>
      <c r="BB53" s="1" t="s">
        <v>1399</v>
      </c>
      <c r="BC53" s="1">
        <v>0</v>
      </c>
      <c r="BD53" s="1">
        <v>80</v>
      </c>
      <c r="BE53" s="1">
        <v>36</v>
      </c>
      <c r="BF53" s="1">
        <v>2</v>
      </c>
      <c r="BG53" s="1" t="s">
        <v>149</v>
      </c>
      <c r="BH53" s="1" t="s">
        <v>148</v>
      </c>
      <c r="BI53" s="1" t="s">
        <v>1583</v>
      </c>
      <c r="BK53" s="24" t="s">
        <v>1514</v>
      </c>
      <c r="BL53" s="24" t="s">
        <v>1027</v>
      </c>
      <c r="BM53" s="24">
        <v>1</v>
      </c>
      <c r="BN53" s="132">
        <v>39</v>
      </c>
      <c r="BO53" s="25" t="s">
        <v>1515</v>
      </c>
      <c r="BP53" s="25" t="s">
        <v>55</v>
      </c>
      <c r="BQ53" s="26"/>
      <c r="BR53" s="25"/>
      <c r="BS53" s="1" t="str" cm="1">
        <f t="array" ref="BS53">IF(COUNTIF($BU$5:BU53, BU53)=1, _xlfn.LET(_xlpm.fdc, BU53, _xlpm.rows, _xlfn._xlws.FILTER(ROW($BU$5:$BU$1000), $BU$5:$BU$1000=_xlpm.fdc), _xlpm.carrier, INDEX($O:$O, INDEX(_xlpm.rows, 1)), _xlpm.header, "Customer Order #: " &amp; B53 &amp; CHAR(10) &amp; IF(F53&lt;&gt;"","Name: "&amp;F53&amp;CHAR(10),"") &amp; IF(G53&lt;&gt;"","Store: "&amp;G53&amp;CHAR(10),"") &amp; "PO: " &amp; C53 &amp; CHAR(10) &amp; "Ship To: " &amp; H53 &amp; ", " &amp; K53 &amp; ", " &amp; L53 &amp; " " &amp; I53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WJ90552293
Name: Urena Construction 
Store: 1208
PO: 08585942
Ship To: 600 Hempstead Turnpike, Elmont, NY 11003
Carrier: ESTES
Vendor SKU: KIT18GHKDST2868CLRH
Qty: 1
Kit - Frame - Type: KD, Width: 24, Height: 68, Hand: RH, Prep: 161
Slab - Width: 24, Height: 68, Prep: C, Prep: 161
Hardware:
Entrance FDC130: 1
Spring hinge: 2
Regular hinge: 1</v>
      </c>
      <c r="BT53" s="1" t="e" vm="47">
        <f t="shared" si="0"/>
        <v>#VALUE!</v>
      </c>
      <c r="BU53" s="1">
        <f t="shared" si="5"/>
        <v>39</v>
      </c>
      <c r="BV53" s="1" t="str">
        <f>BU53 &amp; "-" &amp; COUNTIF(BU$5:BU53, BU53)</f>
        <v>39-1</v>
      </c>
      <c r="BW53" s="1" t="e">
        <f>+VLOOKUP(M53,Sheet2!$AO:$AP,2,0)</f>
        <v>#N/A</v>
      </c>
    </row>
    <row r="54" spans="1:75" ht="27.95" customHeight="1" thickBot="1" x14ac:dyDescent="0.3">
      <c r="A54" s="18" t="s">
        <v>55</v>
      </c>
      <c r="B54" s="19" t="s">
        <v>1522</v>
      </c>
      <c r="C54" s="19" t="s">
        <v>1523</v>
      </c>
      <c r="D54" s="19" t="s">
        <v>56</v>
      </c>
      <c r="E54" s="19" t="s">
        <v>1045</v>
      </c>
      <c r="F54" s="19" t="s">
        <v>1524</v>
      </c>
      <c r="G54" s="19" t="s">
        <v>1525</v>
      </c>
      <c r="H54" s="19" t="s">
        <v>1526</v>
      </c>
      <c r="I54" s="20">
        <v>82001</v>
      </c>
      <c r="J54" s="19" t="s">
        <v>1527</v>
      </c>
      <c r="K54" s="19" t="s">
        <v>1528</v>
      </c>
      <c r="L54" s="19" t="s">
        <v>1529</v>
      </c>
      <c r="M54" s="21">
        <v>329064108</v>
      </c>
      <c r="N54" s="19" t="s">
        <v>67</v>
      </c>
      <c r="O54" s="33" t="s">
        <v>62</v>
      </c>
      <c r="P54" s="34">
        <v>4</v>
      </c>
      <c r="Q54" s="35" t="s">
        <v>59</v>
      </c>
      <c r="R54" s="36" t="s">
        <v>66</v>
      </c>
      <c r="S54" s="37">
        <v>30</v>
      </c>
      <c r="T54" s="37">
        <v>68</v>
      </c>
      <c r="U54" s="37" t="s">
        <v>63</v>
      </c>
      <c r="V54" s="38" t="s">
        <v>61</v>
      </c>
      <c r="W54" s="36">
        <v>30</v>
      </c>
      <c r="X54" s="37">
        <v>68</v>
      </c>
      <c r="Y54" s="37" t="s">
        <v>142</v>
      </c>
      <c r="Z54" s="38" t="s">
        <v>61</v>
      </c>
      <c r="AA54" s="39" t="s">
        <v>141</v>
      </c>
      <c r="AB54" s="39" t="s">
        <v>141</v>
      </c>
      <c r="AC54" s="39" t="s">
        <v>141</v>
      </c>
      <c r="AD54" s="39">
        <v>4</v>
      </c>
      <c r="AE54" s="39">
        <v>4</v>
      </c>
      <c r="AF54" s="39">
        <v>8</v>
      </c>
      <c r="AG54" s="39">
        <v>4</v>
      </c>
      <c r="AH54" s="39">
        <v>40</v>
      </c>
      <c r="AI54" s="39" t="e">
        <v>#N/A</v>
      </c>
      <c r="AJ54" s="39">
        <v>590</v>
      </c>
      <c r="AK54" s="39">
        <v>1</v>
      </c>
      <c r="AL54" s="39" t="s">
        <v>1525</v>
      </c>
      <c r="AN54" s="22" t="s">
        <v>1524</v>
      </c>
      <c r="AO54" s="22" t="s">
        <v>1530</v>
      </c>
      <c r="AP54" s="22" t="s">
        <v>1526</v>
      </c>
      <c r="AQ54" s="22" t="s">
        <v>1531</v>
      </c>
      <c r="AR54" s="22" t="s">
        <v>1527</v>
      </c>
      <c r="AS54" s="22" t="s">
        <v>1522</v>
      </c>
      <c r="AT54" s="22">
        <v>590</v>
      </c>
      <c r="AU54" s="22">
        <v>1</v>
      </c>
      <c r="AV54" s="22" t="s">
        <v>62</v>
      </c>
      <c r="AW54" s="22" t="s">
        <v>1523</v>
      </c>
      <c r="AX54" s="22">
        <v>1</v>
      </c>
      <c r="AY54" s="22" t="s">
        <v>59</v>
      </c>
      <c r="AZ54" s="1">
        <v>82001</v>
      </c>
      <c r="BA54" s="1" t="s">
        <v>1528</v>
      </c>
      <c r="BB54" s="1" t="s">
        <v>1529</v>
      </c>
      <c r="BC54" s="1">
        <v>0</v>
      </c>
      <c r="BD54" s="1" t="s">
        <v>138</v>
      </c>
      <c r="BE54" s="1">
        <v>36</v>
      </c>
      <c r="BF54" s="1">
        <v>2</v>
      </c>
      <c r="BG54" s="1" t="s">
        <v>149</v>
      </c>
      <c r="BH54" s="1" t="s">
        <v>148</v>
      </c>
      <c r="BI54" s="1" t="s">
        <v>1584</v>
      </c>
      <c r="BK54" s="24" t="s">
        <v>1523</v>
      </c>
      <c r="BL54" s="24" t="s">
        <v>67</v>
      </c>
      <c r="BM54" s="24">
        <v>4</v>
      </c>
      <c r="BN54" s="132">
        <v>40</v>
      </c>
      <c r="BO54" s="25" t="s">
        <v>1524</v>
      </c>
      <c r="BP54" s="25" t="s">
        <v>55</v>
      </c>
      <c r="BQ54" s="26"/>
      <c r="BR54" s="25"/>
      <c r="BS54" s="1" t="str" cm="1">
        <f t="array" ref="BS54">IF(COUNTIF($BU$5:BU54, BU54)=1, _xlfn.LET(_xlpm.fdc, BU54, _xlpm.rows, _xlfn._xlws.FILTER(ROW($BU$5:$BU$1000), $BU$5:$BU$1000=_xlpm.fdc), _xlpm.carrier, INDEX($O:$O, INDEX(_xlpm.rows, 1)), _xlpm.header, "Customer Order #: " &amp; B54 &amp; CHAR(10) &amp; IF(F54&lt;&gt;"","Name: "&amp;F54&amp;CHAR(10),"") &amp; IF(G54&lt;&gt;"","Store: "&amp;G54&amp;CHAR(10),"") &amp; "PO: " &amp; C54 &amp; CHAR(10) &amp; "Ship To: " &amp; H54 &amp; ", " &amp; K54 &amp; ", " &amp; L54 &amp; " " &amp; I54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H6002-168463
Name: MICHAEL SAIZ 
Store: 6002
PO: 02553623
Ship To: 1740 FLEISCHLI PKWY, Cheyenne, WY 82001
Carrier: AACT
Vendor SKU: KIT18GHKDST3680PDRH
Qty: 4
Kit - Frame - Type: KD, Width: 30, Height: 68, Hand: RH, Prep: 161
Slab - Width: 30, Height: 68, Prep: PD, Prep: 161
Hardware:
Panic Device FDC750: 4
Lever 1 side FDC770: 4
Spring hinge: 8
Regular hinge: 4</v>
      </c>
      <c r="BT54" s="1" t="e" vm="48">
        <f t="shared" si="0"/>
        <v>#VALUE!</v>
      </c>
      <c r="BU54" s="1">
        <f t="shared" si="5"/>
        <v>40</v>
      </c>
      <c r="BV54" s="1" t="str">
        <f>BU54 &amp; "-" &amp; COUNTIF(BU$5:BU54, BU54)</f>
        <v>40-1</v>
      </c>
      <c r="BW54" s="1" t="e" vm="6">
        <f>+VLOOKUP(M54,Sheet2!$AO:$AP,2,0)</f>
        <v>#VALUE!</v>
      </c>
    </row>
    <row r="55" spans="1:75" ht="27.95" customHeight="1" thickBot="1" x14ac:dyDescent="0.3">
      <c r="A55" s="18" t="s">
        <v>55</v>
      </c>
      <c r="B55" s="19" t="s">
        <v>1532</v>
      </c>
      <c r="C55" s="19" t="s">
        <v>1533</v>
      </c>
      <c r="D55" s="19" t="s">
        <v>56</v>
      </c>
      <c r="E55" s="19" t="s">
        <v>1046</v>
      </c>
      <c r="F55" s="19" t="s">
        <v>1534</v>
      </c>
      <c r="G55" s="19"/>
      <c r="H55" s="19" t="s">
        <v>1535</v>
      </c>
      <c r="I55" s="20">
        <v>18302</v>
      </c>
      <c r="J55" s="19" t="s">
        <v>1536</v>
      </c>
      <c r="K55" s="19" t="s">
        <v>1537</v>
      </c>
      <c r="L55" s="19" t="s">
        <v>1125</v>
      </c>
      <c r="M55" s="21">
        <v>329064107</v>
      </c>
      <c r="N55" s="19" t="s">
        <v>1028</v>
      </c>
      <c r="O55" s="40" t="s">
        <v>58</v>
      </c>
      <c r="P55" s="28">
        <v>1</v>
      </c>
      <c r="Q55" s="29" t="s">
        <v>59</v>
      </c>
      <c r="R55" s="30" t="s">
        <v>66</v>
      </c>
      <c r="S55" s="31">
        <v>30</v>
      </c>
      <c r="T55" s="31">
        <v>68</v>
      </c>
      <c r="U55" s="31" t="s">
        <v>60</v>
      </c>
      <c r="V55" s="32" t="s">
        <v>61</v>
      </c>
      <c r="W55" s="30">
        <v>30</v>
      </c>
      <c r="X55" s="31">
        <v>68</v>
      </c>
      <c r="Y55" s="31" t="s">
        <v>142</v>
      </c>
      <c r="Z55" s="32" t="s">
        <v>61</v>
      </c>
      <c r="AA55" s="27" t="s">
        <v>141</v>
      </c>
      <c r="AB55" s="27" t="s">
        <v>141</v>
      </c>
      <c r="AC55" s="27" t="s">
        <v>141</v>
      </c>
      <c r="AD55" s="27">
        <v>1</v>
      </c>
      <c r="AE55" s="27">
        <v>1</v>
      </c>
      <c r="AF55" s="27">
        <v>2</v>
      </c>
      <c r="AG55" s="27">
        <v>1</v>
      </c>
      <c r="AH55" s="27">
        <v>41</v>
      </c>
      <c r="AI55" s="27" t="e">
        <v>#N/A</v>
      </c>
      <c r="AJ55" s="27">
        <v>200</v>
      </c>
      <c r="AK55" s="27">
        <v>1</v>
      </c>
      <c r="AL55" s="27" t="s">
        <v>1538</v>
      </c>
      <c r="AN55" s="22" t="s">
        <v>1534</v>
      </c>
      <c r="AO55" s="22"/>
      <c r="AP55" s="22" t="s">
        <v>1535</v>
      </c>
      <c r="AQ55" s="22" t="s">
        <v>1539</v>
      </c>
      <c r="AR55" s="22" t="s">
        <v>1536</v>
      </c>
      <c r="AS55" s="22" t="s">
        <v>1532</v>
      </c>
      <c r="AT55" s="22">
        <v>200</v>
      </c>
      <c r="AU55" s="22">
        <v>1</v>
      </c>
      <c r="AV55" s="22" t="s">
        <v>58</v>
      </c>
      <c r="AW55" s="22" t="s">
        <v>1533</v>
      </c>
      <c r="AX55" s="22">
        <v>1</v>
      </c>
      <c r="AY55" s="22" t="s">
        <v>59</v>
      </c>
      <c r="AZ55" s="1">
        <v>18302</v>
      </c>
      <c r="BA55" s="1" t="s">
        <v>1537</v>
      </c>
      <c r="BB55" s="1" t="s">
        <v>1125</v>
      </c>
      <c r="BC55" s="1">
        <v>1</v>
      </c>
      <c r="BD55" s="1" t="s">
        <v>138</v>
      </c>
      <c r="BE55" s="1">
        <v>36</v>
      </c>
      <c r="BF55" s="1">
        <v>2</v>
      </c>
      <c r="BG55" s="1" t="s">
        <v>149</v>
      </c>
      <c r="BH55" s="1" t="s">
        <v>148</v>
      </c>
      <c r="BI55" s="1" t="s">
        <v>1585</v>
      </c>
      <c r="BK55" s="24" t="s">
        <v>1533</v>
      </c>
      <c r="BL55" s="24" t="s">
        <v>1028</v>
      </c>
      <c r="BM55" s="24">
        <v>1</v>
      </c>
      <c r="BN55" s="132">
        <v>41</v>
      </c>
      <c r="BO55" s="25" t="s">
        <v>1534</v>
      </c>
      <c r="BP55" s="25" t="s">
        <v>55</v>
      </c>
      <c r="BQ55" s="26"/>
      <c r="BR55" s="25"/>
      <c r="BS55" s="1" t="str" cm="1">
        <f t="array" ref="BS55">IF(COUNTIF($BU$5:BU55, BU55)=1, _xlfn.LET(_xlpm.fdc, BU55, _xlpm.rows, _xlfn._xlws.FILTER(ROW($BU$5:$BU$1000), $BU$5:$BU$1000=_xlpm.fdc), _xlpm.carrier, INDEX($O:$O, INDEX(_xlpm.rows, 1)), _xlpm.header, "Customer Order #: " &amp; B55 &amp; CHAR(10) &amp; IF(F55&lt;&gt;"","Name: "&amp;F55&amp;CHAR(10),"") &amp; IF(G55&lt;&gt;"","Store: "&amp;G55&amp;CHAR(10),"") &amp; "PO: " &amp; C55 &amp; CHAR(10) &amp; "Ship To: " &amp; H55 &amp; ", " &amp; K55 &amp; ", " &amp; L55 &amp; " " &amp; I55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H4127-394287
Name: SOHAM SHAH 
PO: 27589310
Ship To: 206 Marquis Rd, East Stroudsburg, PA 18302
Carrier: ESTES
Vendor SKU: KIT18GHKDST3680PDLH
Qty: 1
Kit - Frame - Type: KD, Width: 30, Height: 68, Hand: LH, Prep: 161
Slab - Width: 30, Height: 68, Prep: PD, Prep: 161
Hardware:
Panic Device FDC750: 1
Lever 1 side FDC770: 1
Spring hinge: 2
Regular hinge: 1</v>
      </c>
      <c r="BT55" s="1" t="e" vm="49">
        <f t="shared" si="0"/>
        <v>#VALUE!</v>
      </c>
      <c r="BU55" s="1">
        <f t="shared" si="5"/>
        <v>41</v>
      </c>
      <c r="BV55" s="1" t="str">
        <f>BU55 &amp; "-" &amp; COUNTIF(BU$5:BU55, BU55)</f>
        <v>41-1</v>
      </c>
      <c r="BW55" s="1" t="e" vm="9">
        <f>+VLOOKUP(M55,Sheet2!$AO:$AP,2,0)</f>
        <v>#VALUE!</v>
      </c>
    </row>
    <row r="56" spans="1:75" ht="27.95" customHeight="1" thickBot="1" x14ac:dyDescent="0.3">
      <c r="A56" s="18" t="s">
        <v>55</v>
      </c>
      <c r="B56" s="19" t="s">
        <v>1540</v>
      </c>
      <c r="C56" s="19" t="s">
        <v>1541</v>
      </c>
      <c r="D56" s="19" t="s">
        <v>56</v>
      </c>
      <c r="E56" s="19" t="s">
        <v>1046</v>
      </c>
      <c r="F56" s="19" t="s">
        <v>1542</v>
      </c>
      <c r="G56" s="19"/>
      <c r="H56" s="19" t="s">
        <v>1543</v>
      </c>
      <c r="I56" s="20">
        <v>11249</v>
      </c>
      <c r="J56" s="19" t="s">
        <v>1544</v>
      </c>
      <c r="K56" s="19" t="s">
        <v>1545</v>
      </c>
      <c r="L56" s="19" t="s">
        <v>1399</v>
      </c>
      <c r="M56" s="21">
        <v>330181725</v>
      </c>
      <c r="N56" s="19" t="s">
        <v>1546</v>
      </c>
      <c r="O56" s="33" t="s">
        <v>58</v>
      </c>
      <c r="P56" s="34">
        <v>1</v>
      </c>
      <c r="Q56" s="35" t="s">
        <v>59</v>
      </c>
      <c r="R56" s="36" t="s">
        <v>66</v>
      </c>
      <c r="S56" s="37">
        <v>26</v>
      </c>
      <c r="T56" s="37">
        <v>70</v>
      </c>
      <c r="U56" s="37" t="s">
        <v>63</v>
      </c>
      <c r="V56" s="38" t="s">
        <v>61</v>
      </c>
      <c r="W56" s="36">
        <v>26</v>
      </c>
      <c r="X56" s="37">
        <v>70</v>
      </c>
      <c r="Y56" s="37" t="s">
        <v>139</v>
      </c>
      <c r="Z56" s="38" t="s">
        <v>61</v>
      </c>
      <c r="AA56" s="39">
        <v>1</v>
      </c>
      <c r="AB56" s="39" t="s">
        <v>141</v>
      </c>
      <c r="AC56" s="39" t="s">
        <v>141</v>
      </c>
      <c r="AD56" s="39" t="s">
        <v>141</v>
      </c>
      <c r="AE56" s="39" t="s">
        <v>141</v>
      </c>
      <c r="AF56" s="39">
        <v>2</v>
      </c>
      <c r="AG56" s="39">
        <v>1</v>
      </c>
      <c r="AH56" s="39">
        <v>42</v>
      </c>
      <c r="AI56" s="39" t="e">
        <v>#N/A</v>
      </c>
      <c r="AJ56" s="39">
        <v>200</v>
      </c>
      <c r="AK56" s="39">
        <v>1</v>
      </c>
      <c r="AL56" s="39" t="s">
        <v>141</v>
      </c>
      <c r="AN56" s="22" t="s">
        <v>1542</v>
      </c>
      <c r="AO56" s="22" t="s">
        <v>141</v>
      </c>
      <c r="AP56" s="22" t="s">
        <v>1543</v>
      </c>
      <c r="AQ56" s="22" t="s">
        <v>1547</v>
      </c>
      <c r="AR56" s="22" t="s">
        <v>1544</v>
      </c>
      <c r="AS56" s="22" t="s">
        <v>1540</v>
      </c>
      <c r="AT56" s="22">
        <v>200</v>
      </c>
      <c r="AU56" s="22">
        <v>1</v>
      </c>
      <c r="AV56" s="22" t="s">
        <v>58</v>
      </c>
      <c r="AW56" s="22" t="s">
        <v>1541</v>
      </c>
      <c r="AX56" s="22">
        <v>1</v>
      </c>
      <c r="AY56" s="22" t="s">
        <v>59</v>
      </c>
      <c r="AZ56" s="1">
        <v>11249</v>
      </c>
      <c r="BA56" s="1" t="s">
        <v>1545</v>
      </c>
      <c r="BB56" s="1" t="s">
        <v>1399</v>
      </c>
      <c r="BC56" s="1">
        <v>1</v>
      </c>
      <c r="BD56" s="1" t="s">
        <v>146</v>
      </c>
      <c r="BE56" s="1">
        <v>36</v>
      </c>
      <c r="BF56" s="1">
        <v>2</v>
      </c>
      <c r="BG56" s="1" t="s">
        <v>149</v>
      </c>
      <c r="BH56" s="1" t="s">
        <v>148</v>
      </c>
      <c r="BI56" s="1" t="s">
        <v>1586</v>
      </c>
      <c r="BK56" s="24" t="s">
        <v>1541</v>
      </c>
      <c r="BL56" s="24" t="s">
        <v>1546</v>
      </c>
      <c r="BM56" s="24">
        <v>1</v>
      </c>
      <c r="BN56" s="132">
        <v>42</v>
      </c>
      <c r="BO56" s="25" t="s">
        <v>1542</v>
      </c>
      <c r="BP56" s="25" t="s">
        <v>55</v>
      </c>
      <c r="BQ56" s="26"/>
      <c r="BR56" s="25"/>
      <c r="BS56" s="1" t="str" cm="1">
        <f t="array" ref="BS56">IF(COUNTIF($BU$5:BU56, BU56)=1, _xlfn.LET(_xlpm.fdc, BU56, _xlpm.rows, _xlfn._xlws.FILTER(ROW($BU$5:$BU$1000), $BU$5:$BU$1000=_xlpm.fdc), _xlpm.carrier, INDEX($O:$O, INDEX(_xlpm.rows, 1)), _xlpm.header, "Customer Order #: " &amp; B56 &amp; CHAR(10) &amp; IF(F56&lt;&gt;"","Name: "&amp;F56&amp;CHAR(10),"") &amp; IF(G56&lt;&gt;"","Store: "&amp;G56&amp;CHAR(10),"") &amp; "PO: " &amp; C56 &amp; CHAR(10) &amp; "Ship To: " &amp; H56 &amp; ", " &amp; K56 &amp; ", " &amp; L56 &amp; " " &amp; I56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WJ90568783
Name: Jeremy Behmoaras 
PO: 12996643
Ship To: 334 Kent Ave, Brooklyn, NY 11249
Carrier: ESTES
Vendor SKU: K18GHKST3084CRH
Qty: 1
Kit - Frame - Type: KD, Width: 26, Height: 70, Hand: RH, Prep: 161
Slab - Width: 26, Height: 70, Prep: C, Prep: 161
Hardware:
Entrance FDC130: 1
Spring hinge: 2
Regular hinge: 1</v>
      </c>
      <c r="BT56" s="1" t="e" vm="50">
        <f t="shared" si="0"/>
        <v>#VALUE!</v>
      </c>
      <c r="BU56" s="1">
        <f t="shared" si="5"/>
        <v>42</v>
      </c>
      <c r="BV56" s="1" t="str">
        <f>BU56 &amp; "-" &amp; COUNTIF(BU$5:BU56, BU56)</f>
        <v>42-1</v>
      </c>
      <c r="BW56" s="1" t="e">
        <f>+VLOOKUP(M56,Sheet2!$AO:$AP,2,0)</f>
        <v>#N/A</v>
      </c>
    </row>
    <row r="57" spans="1:75" ht="27.95" customHeight="1" thickBot="1" x14ac:dyDescent="0.3">
      <c r="A57" s="18" t="s">
        <v>147</v>
      </c>
      <c r="B57" s="19" t="s">
        <v>1548</v>
      </c>
      <c r="C57" s="19">
        <v>26907874</v>
      </c>
      <c r="D57" s="19"/>
      <c r="E57" s="19"/>
      <c r="F57" s="19" t="s">
        <v>1549</v>
      </c>
      <c r="G57" s="19"/>
      <c r="H57" s="19" t="s">
        <v>1550</v>
      </c>
      <c r="I57" s="20">
        <v>37830</v>
      </c>
      <c r="J57" s="19">
        <v>5108085265</v>
      </c>
      <c r="K57" s="19" t="s">
        <v>1551</v>
      </c>
      <c r="L57" s="19" t="s">
        <v>1329</v>
      </c>
      <c r="M57" s="21" t="s">
        <v>1552</v>
      </c>
      <c r="N57" s="19" t="s">
        <v>67</v>
      </c>
      <c r="O57" s="5" t="s">
        <v>1424</v>
      </c>
      <c r="P57" s="28">
        <v>2</v>
      </c>
      <c r="Q57" s="29" t="s">
        <v>59</v>
      </c>
      <c r="R57" s="30" t="s">
        <v>66</v>
      </c>
      <c r="S57" s="31">
        <v>30</v>
      </c>
      <c r="T57" s="31">
        <v>68</v>
      </c>
      <c r="U57" s="31" t="s">
        <v>63</v>
      </c>
      <c r="V57" s="32" t="s">
        <v>61</v>
      </c>
      <c r="W57" s="30">
        <v>30</v>
      </c>
      <c r="X57" s="31">
        <v>68</v>
      </c>
      <c r="Y57" s="31" t="s">
        <v>142</v>
      </c>
      <c r="Z57" s="32" t="s">
        <v>61</v>
      </c>
      <c r="AA57" s="27" t="s">
        <v>141</v>
      </c>
      <c r="AB57" s="27" t="s">
        <v>141</v>
      </c>
      <c r="AC57" s="27" t="s">
        <v>141</v>
      </c>
      <c r="AD57" s="27">
        <v>2</v>
      </c>
      <c r="AE57" s="27">
        <v>2</v>
      </c>
      <c r="AF57" s="27">
        <v>4</v>
      </c>
      <c r="AG57" s="27">
        <v>2</v>
      </c>
      <c r="AH57" s="27">
        <v>43</v>
      </c>
      <c r="AI57" s="27" t="e">
        <v>#N/A</v>
      </c>
      <c r="AJ57" s="27">
        <v>330</v>
      </c>
      <c r="AK57" s="27">
        <v>1</v>
      </c>
      <c r="AL57" s="27" t="s">
        <v>141</v>
      </c>
      <c r="AN57" s="22" t="s">
        <v>1549</v>
      </c>
      <c r="AO57" s="22" t="s">
        <v>141</v>
      </c>
      <c r="AP57" s="22" t="s">
        <v>1550</v>
      </c>
      <c r="AQ57" s="22" t="s">
        <v>1553</v>
      </c>
      <c r="AR57" s="22">
        <v>5108085265</v>
      </c>
      <c r="AS57" s="22" t="s">
        <v>1548</v>
      </c>
      <c r="AT57" s="22">
        <v>330</v>
      </c>
      <c r="AU57" s="22">
        <v>1</v>
      </c>
      <c r="AV57" s="5" t="s">
        <v>1424</v>
      </c>
      <c r="AW57" s="22">
        <v>26907874</v>
      </c>
      <c r="AX57" s="22">
        <v>1</v>
      </c>
      <c r="AY57" s="22" t="s">
        <v>59</v>
      </c>
      <c r="AZ57" s="1">
        <v>37830</v>
      </c>
      <c r="BA57" s="1" t="s">
        <v>1551</v>
      </c>
      <c r="BB57" s="1" t="s">
        <v>1329</v>
      </c>
      <c r="BC57" s="1">
        <v>0</v>
      </c>
      <c r="BD57" s="1" t="s">
        <v>138</v>
      </c>
      <c r="BE57" s="1">
        <v>36</v>
      </c>
      <c r="BF57" s="1">
        <v>2</v>
      </c>
      <c r="BG57" s="1" t="s">
        <v>149</v>
      </c>
      <c r="BH57" s="1" t="s">
        <v>148</v>
      </c>
      <c r="BI57" s="1" t="s">
        <v>1587</v>
      </c>
      <c r="BK57" s="24">
        <v>26907874</v>
      </c>
      <c r="BL57" s="24" t="s">
        <v>67</v>
      </c>
      <c r="BM57" s="24">
        <v>2</v>
      </c>
      <c r="BN57" s="132">
        <v>43</v>
      </c>
      <c r="BO57" s="25" t="s">
        <v>1549</v>
      </c>
      <c r="BP57" s="25" t="s">
        <v>147</v>
      </c>
      <c r="BQ57" s="26"/>
      <c r="BR57" s="25"/>
      <c r="BS57" s="1" t="str" cm="1">
        <f t="array" ref="BS57">IF(COUNTIF($BU$5:BU57, BU57)=1, _xlfn.LET(_xlpm.fdc, BU57, _xlpm.rows, _xlfn._xlws.FILTER(ROW($BU$5:$BU$1000), $BU$5:$BU$1000=_xlpm.fdc), _xlpm.carrier, INDEX($O:$O, INDEX(_xlpm.rows, 1)), _xlpm.header, "Customer Order #: " &amp; B57 &amp; CHAR(10) &amp; IF(F57&lt;&gt;"","Name: "&amp;F57&amp;CHAR(10),"") &amp; IF(G57&lt;&gt;"","Store: "&amp;G57&amp;CHAR(10),"") &amp; "PO: " &amp; C57 &amp; CHAR(10) &amp; "Ship To: " &amp; H57 &amp; ", " &amp; K57 &amp; ", " &amp; L57 &amp; " " &amp; I57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GN25700526
Name: 	Kairos Power //
Brian Clarke
PO: 26907874
Ship To: 760 Perimeter Rd, Oak Ridge, TN 37830
Carrier: DAY &amp; ROSS
Vendor SKU: KIT18GHKDST3680PDRH
Qty: 2
Kit - Frame - Type: KD, Width: 30, Height: 68, Hand: RH, Prep: 161
Slab - Width: 30, Height: 68, Prep: PD, Prep: 161
Hardware:
Panic Device FDC750: 2
Lever 1 side FDC770: 2
Spring hinge: 4
Regular hinge: 2</v>
      </c>
      <c r="BT57" s="1" t="e" vm="51">
        <f t="shared" si="0"/>
        <v>#VALUE!</v>
      </c>
      <c r="BU57" s="1">
        <f t="shared" si="5"/>
        <v>43</v>
      </c>
      <c r="BV57" s="1" t="str">
        <f>BU57 &amp; "-" &amp; COUNTIF(BU$5:BU57, BU57)</f>
        <v>43-1</v>
      </c>
      <c r="BW57" s="1" t="e">
        <f>+VLOOKUP(M57,Sheet2!$AO:$AP,2,0)</f>
        <v>#N/A</v>
      </c>
    </row>
    <row r="58" spans="1:75" ht="27.95" customHeight="1" thickBot="1" x14ac:dyDescent="0.3">
      <c r="A58" s="18" t="s">
        <v>55</v>
      </c>
      <c r="B58" s="19" t="s">
        <v>1554</v>
      </c>
      <c r="C58" s="19" t="s">
        <v>1555</v>
      </c>
      <c r="D58" s="19" t="s">
        <v>56</v>
      </c>
      <c r="E58" s="19" t="s">
        <v>1045</v>
      </c>
      <c r="F58" s="19" t="s">
        <v>1556</v>
      </c>
      <c r="G58" s="19"/>
      <c r="H58" s="19" t="s">
        <v>1557</v>
      </c>
      <c r="I58" s="20">
        <v>32034</v>
      </c>
      <c r="J58" s="19" t="s">
        <v>1558</v>
      </c>
      <c r="K58" s="19" t="s">
        <v>1559</v>
      </c>
      <c r="L58" s="19" t="s">
        <v>1047</v>
      </c>
      <c r="M58" s="21">
        <v>329064110</v>
      </c>
      <c r="N58" s="19" t="s">
        <v>1560</v>
      </c>
      <c r="O58" s="163" t="s">
        <v>130</v>
      </c>
      <c r="P58" s="34">
        <v>2</v>
      </c>
      <c r="Q58" s="35" t="s">
        <v>59</v>
      </c>
      <c r="R58" s="36" t="s">
        <v>1354</v>
      </c>
      <c r="S58" s="37">
        <v>30</v>
      </c>
      <c r="T58" s="37">
        <v>70</v>
      </c>
      <c r="U58" s="37" t="s">
        <v>63</v>
      </c>
      <c r="V58" s="38" t="s">
        <v>61</v>
      </c>
      <c r="W58" s="36">
        <v>30</v>
      </c>
      <c r="X58" s="37">
        <v>70</v>
      </c>
      <c r="Y58" s="37" t="s">
        <v>139</v>
      </c>
      <c r="Z58" s="38" t="s">
        <v>61</v>
      </c>
      <c r="AA58" s="39">
        <v>2</v>
      </c>
      <c r="AB58" s="39" t="s">
        <v>141</v>
      </c>
      <c r="AC58" s="39" t="s">
        <v>141</v>
      </c>
      <c r="AD58" s="39" t="s">
        <v>141</v>
      </c>
      <c r="AE58" s="39" t="s">
        <v>141</v>
      </c>
      <c r="AF58" s="39">
        <v>4</v>
      </c>
      <c r="AG58" s="39">
        <v>2</v>
      </c>
      <c r="AH58" s="165">
        <v>44</v>
      </c>
      <c r="AI58" s="165" t="e">
        <v>#N/A</v>
      </c>
      <c r="AJ58" s="165">
        <v>330</v>
      </c>
      <c r="AK58" s="165">
        <v>1</v>
      </c>
      <c r="AL58" s="165" t="s">
        <v>141</v>
      </c>
      <c r="AN58" s="22" t="s">
        <v>1556</v>
      </c>
      <c r="AO58" s="22" t="s">
        <v>141</v>
      </c>
      <c r="AP58" s="22" t="s">
        <v>1557</v>
      </c>
      <c r="AQ58" s="22" t="s">
        <v>1561</v>
      </c>
      <c r="AR58" s="22" t="s">
        <v>1558</v>
      </c>
      <c r="AS58" s="22" t="s">
        <v>1554</v>
      </c>
      <c r="AT58" s="22">
        <v>330</v>
      </c>
      <c r="AU58" s="22">
        <v>1</v>
      </c>
      <c r="AV58" s="22" t="s">
        <v>130</v>
      </c>
      <c r="AW58" s="22" t="s">
        <v>1555</v>
      </c>
      <c r="AX58" s="22">
        <v>1</v>
      </c>
      <c r="AY58" s="22" t="s">
        <v>59</v>
      </c>
      <c r="AZ58" s="1">
        <v>32034</v>
      </c>
      <c r="BA58" s="1" t="s">
        <v>1559</v>
      </c>
      <c r="BB58" s="1" t="s">
        <v>1047</v>
      </c>
      <c r="BC58" s="1">
        <v>0</v>
      </c>
      <c r="BD58" s="1" t="s">
        <v>146</v>
      </c>
      <c r="BE58" s="1">
        <v>36</v>
      </c>
      <c r="BF58" s="1">
        <v>2</v>
      </c>
      <c r="BG58" s="1" t="s">
        <v>149</v>
      </c>
      <c r="BH58" s="1" t="s">
        <v>148</v>
      </c>
      <c r="BI58" s="1" t="s">
        <v>1588</v>
      </c>
      <c r="BK58" s="24" t="s">
        <v>1555</v>
      </c>
      <c r="BL58" s="24" t="s">
        <v>1560</v>
      </c>
      <c r="BM58" s="24">
        <v>2</v>
      </c>
      <c r="BN58" s="132">
        <v>44</v>
      </c>
      <c r="BO58" s="25" t="s">
        <v>1556</v>
      </c>
      <c r="BP58" s="25" t="s">
        <v>55</v>
      </c>
      <c r="BQ58" s="26"/>
      <c r="BR58" s="25"/>
      <c r="BS58" s="1" t="str" cm="1">
        <f t="array" ref="BS58">IF(COUNTIF($BU$5:BU58, BU58)=1, _xlfn.LET(_xlpm.fdc, BU58, _xlpm.rows, _xlfn._xlws.FILTER(ROW($BU$5:$BU$1000), $BU$5:$BU$1000=_xlpm.fdc), _xlpm.carrier, INDEX($O:$O, INDEX(_xlpm.rows, 1)), _xlpm.header, "Customer Order #: " &amp; B58 &amp; CHAR(10) &amp; IF(F58&lt;&gt;"","Name: "&amp;F58&amp;CHAR(10),"") &amp; IF(G58&lt;&gt;"","Store: "&amp;G58&amp;CHAR(10),"") &amp; "PO: " &amp; C58 &amp; CHAR(10) &amp; "Ship To: " &amp; H58 &amp; ", " &amp; K58 &amp; ", " &amp; L58 &amp; " " &amp; I58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WG96687038
Name: Andrea Sinclair 
PO: 12961245
Ship To: 869 Sadler Road //Back of the building, Fernandina Beach, FL 32034
Carrier: CTII
Vendor SKU: KIT18GHWST3684CRH
Qty: 2
Kit - Frame - Type: W, Width: 30, Height: 70, Hand: RH, Prep: 161
Slab - Width: 30, Height: 70, Prep: C, Prep: 161
Hardware:
Entrance FDC130: 2
Spring hinge: 4
Regular hinge: 2
Vendor SKU: KIT18GHKDST3680CLRH
Qty: 2
Kit - Frame - Type: KD, Width: 30, Height: 68, Hand: RH, Prep: 161
Slab - Width: 30, Height: 68, Prep: C, Prep: 161
Hardware:
Entrance FDC130: 2
Spring hinge: 4
Regular hinge: 2</v>
      </c>
      <c r="BT58" s="1" t="e" vm="52">
        <f t="shared" si="0"/>
        <v>#VALUE!</v>
      </c>
      <c r="BU58" s="1">
        <f t="shared" si="5"/>
        <v>44</v>
      </c>
      <c r="BV58" s="1" t="str">
        <f>BU58 &amp; "-" &amp; COUNTIF(BU$5:BU58, BU58)</f>
        <v>44-1</v>
      </c>
      <c r="BW58" s="1" t="e">
        <f>+VLOOKUP(M58,Sheet2!$AO:$AP,2,0)</f>
        <v>#N/A</v>
      </c>
    </row>
    <row r="59" spans="1:75" ht="27.95" customHeight="1" thickBot="1" x14ac:dyDescent="0.3">
      <c r="A59" s="18" t="s">
        <v>55</v>
      </c>
      <c r="B59" s="19" t="s">
        <v>1554</v>
      </c>
      <c r="C59" s="19" t="s">
        <v>1555</v>
      </c>
      <c r="D59" s="19" t="s">
        <v>56</v>
      </c>
      <c r="E59" s="19" t="s">
        <v>1045</v>
      </c>
      <c r="F59" s="19" t="s">
        <v>1556</v>
      </c>
      <c r="G59" s="19"/>
      <c r="H59" s="19" t="s">
        <v>1557</v>
      </c>
      <c r="I59" s="20">
        <v>32034</v>
      </c>
      <c r="J59" s="19" t="s">
        <v>1558</v>
      </c>
      <c r="K59" s="19" t="s">
        <v>1559</v>
      </c>
      <c r="L59" s="19" t="s">
        <v>1047</v>
      </c>
      <c r="M59" s="21">
        <v>329064099</v>
      </c>
      <c r="N59" s="19" t="s">
        <v>1016</v>
      </c>
      <c r="O59" s="164"/>
      <c r="P59" s="28">
        <v>2</v>
      </c>
      <c r="Q59" s="29" t="s">
        <v>59</v>
      </c>
      <c r="R59" s="30" t="s">
        <v>66</v>
      </c>
      <c r="S59" s="31">
        <v>30</v>
      </c>
      <c r="T59" s="31">
        <v>68</v>
      </c>
      <c r="U59" s="31" t="s">
        <v>63</v>
      </c>
      <c r="V59" s="32" t="s">
        <v>61</v>
      </c>
      <c r="W59" s="30">
        <v>30</v>
      </c>
      <c r="X59" s="31">
        <v>68</v>
      </c>
      <c r="Y59" s="31" t="s">
        <v>139</v>
      </c>
      <c r="Z59" s="32" t="s">
        <v>61</v>
      </c>
      <c r="AA59" s="27">
        <v>2</v>
      </c>
      <c r="AB59" s="27" t="s">
        <v>141</v>
      </c>
      <c r="AC59" s="27" t="s">
        <v>141</v>
      </c>
      <c r="AD59" s="27" t="s">
        <v>141</v>
      </c>
      <c r="AE59" s="27" t="s">
        <v>141</v>
      </c>
      <c r="AF59" s="27">
        <v>4</v>
      </c>
      <c r="AG59" s="27">
        <v>2</v>
      </c>
      <c r="AH59" s="166"/>
      <c r="AI59" s="166"/>
      <c r="AJ59" s="166"/>
      <c r="AK59" s="166"/>
      <c r="AL59" s="166"/>
      <c r="AN59" s="22" t="s">
        <v>1556</v>
      </c>
      <c r="AO59" s="22" t="s">
        <v>141</v>
      </c>
      <c r="AP59" s="22" t="s">
        <v>1557</v>
      </c>
      <c r="AQ59" s="22" t="s">
        <v>1561</v>
      </c>
      <c r="AR59" s="22" t="s">
        <v>1558</v>
      </c>
      <c r="AS59" s="22" t="s">
        <v>1554</v>
      </c>
      <c r="AT59" s="22">
        <v>0</v>
      </c>
      <c r="AU59" s="22">
        <v>0</v>
      </c>
      <c r="AV59" s="22">
        <v>0</v>
      </c>
      <c r="AW59" s="22" t="s">
        <v>1555</v>
      </c>
      <c r="AX59" s="22">
        <v>1</v>
      </c>
      <c r="AY59" s="22" t="s">
        <v>59</v>
      </c>
      <c r="AZ59" s="1">
        <v>32034</v>
      </c>
      <c r="BA59" s="1" t="s">
        <v>1559</v>
      </c>
      <c r="BB59" s="1" t="s">
        <v>1047</v>
      </c>
      <c r="BC59" s="1">
        <v>0</v>
      </c>
      <c r="BD59" s="1" t="s">
        <v>138</v>
      </c>
      <c r="BE59" s="1">
        <v>36</v>
      </c>
      <c r="BF59" s="1">
        <v>2</v>
      </c>
      <c r="BG59" s="1" t="s">
        <v>149</v>
      </c>
      <c r="BH59" s="1" t="s">
        <v>148</v>
      </c>
      <c r="BI59" s="1" t="s">
        <v>1150</v>
      </c>
      <c r="BK59" s="24" t="s">
        <v>1555</v>
      </c>
      <c r="BL59" s="24" t="s">
        <v>1016</v>
      </c>
      <c r="BM59" s="24">
        <v>2</v>
      </c>
      <c r="BN59" s="132">
        <v>44</v>
      </c>
      <c r="BO59" s="25" t="s">
        <v>1556</v>
      </c>
      <c r="BP59" s="25" t="s">
        <v>55</v>
      </c>
      <c r="BQ59" s="26"/>
      <c r="BR59" s="25"/>
      <c r="BS59" s="1" t="str" cm="1">
        <f t="array" ref="BS59">IF(COUNTIF($BU$5:BU59, BU59)=1, _xlfn.LET(_xlpm.fdc, BU59, _xlpm.rows, _xlfn._xlws.FILTER(ROW($BU$5:$BU$1000), $BU$5:$BU$1000=_xlpm.fdc), _xlpm.carrier, INDEX($O:$O, INDEX(_xlpm.rows, 1)), _xlpm.header, "Customer Order #: " &amp; B59 &amp; CHAR(10) &amp; IF(F59&lt;&gt;"","Name: "&amp;F59&amp;CHAR(10),"") &amp; IF(G59&lt;&gt;"","Store: "&amp;G59&amp;CHAR(10),"") &amp; "PO: " &amp; C59 &amp; CHAR(10) &amp; "Ship To: " &amp; H59 &amp; ", " &amp; K59 &amp; ", " &amp; L59 &amp; " " &amp; I59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59" s="1" t="e" vm="4">
        <f t="shared" si="0"/>
        <v>#VALUE!</v>
      </c>
      <c r="BU59" s="1">
        <f t="shared" si="5"/>
        <v>44</v>
      </c>
      <c r="BV59" s="1" t="str">
        <f>BU59 &amp; "-" &amp; COUNTIF(BU$5:BU59, BU59)</f>
        <v>44-2</v>
      </c>
      <c r="BW59" s="1" t="e">
        <f>+VLOOKUP(M59,Sheet2!$AO:$AP,2,0)</f>
        <v>#N/A</v>
      </c>
    </row>
    <row r="60" spans="1:75" ht="27.95" customHeight="1" thickBot="1" x14ac:dyDescent="0.3">
      <c r="A60" s="18" t="s">
        <v>55</v>
      </c>
      <c r="B60" s="19" t="s">
        <v>1562</v>
      </c>
      <c r="C60" s="19" t="s">
        <v>1563</v>
      </c>
      <c r="D60" s="19" t="s">
        <v>56</v>
      </c>
      <c r="E60" s="19" t="s">
        <v>1045</v>
      </c>
      <c r="F60" s="19" t="s">
        <v>1564</v>
      </c>
      <c r="G60" s="19" t="s">
        <v>1565</v>
      </c>
      <c r="H60" s="19" t="s">
        <v>1566</v>
      </c>
      <c r="I60" s="20">
        <v>67601</v>
      </c>
      <c r="J60" s="19" t="s">
        <v>1567</v>
      </c>
      <c r="K60" s="19" t="s">
        <v>1568</v>
      </c>
      <c r="L60" s="19" t="s">
        <v>1569</v>
      </c>
      <c r="M60" s="21">
        <v>330170425</v>
      </c>
      <c r="N60" s="19" t="s">
        <v>1570</v>
      </c>
      <c r="O60" s="33" t="s">
        <v>58</v>
      </c>
      <c r="P60" s="34">
        <v>1</v>
      </c>
      <c r="Q60" s="35" t="s">
        <v>59</v>
      </c>
      <c r="R60" s="36" t="s">
        <v>1354</v>
      </c>
      <c r="S60" s="37">
        <v>28</v>
      </c>
      <c r="T60" s="37">
        <v>68</v>
      </c>
      <c r="U60" s="37" t="s">
        <v>60</v>
      </c>
      <c r="V60" s="38" t="s">
        <v>61</v>
      </c>
      <c r="W60" s="36">
        <v>28</v>
      </c>
      <c r="X60" s="37">
        <v>68</v>
      </c>
      <c r="Y60" s="37" t="s">
        <v>139</v>
      </c>
      <c r="Z60" s="38" t="s">
        <v>61</v>
      </c>
      <c r="AA60" s="39">
        <v>1</v>
      </c>
      <c r="AB60" s="39" t="s">
        <v>141</v>
      </c>
      <c r="AC60" s="39" t="s">
        <v>141</v>
      </c>
      <c r="AD60" s="39" t="s">
        <v>141</v>
      </c>
      <c r="AE60" s="39" t="s">
        <v>141</v>
      </c>
      <c r="AF60" s="39">
        <v>2</v>
      </c>
      <c r="AG60" s="39">
        <v>1</v>
      </c>
      <c r="AH60" s="39">
        <v>45</v>
      </c>
      <c r="AI60" s="39" t="e">
        <v>#N/A</v>
      </c>
      <c r="AJ60" s="39">
        <v>200</v>
      </c>
      <c r="AK60" s="39">
        <v>1</v>
      </c>
      <c r="AL60" s="39" t="s">
        <v>1565</v>
      </c>
      <c r="AN60" s="22" t="s">
        <v>1564</v>
      </c>
      <c r="AO60" s="22" t="s">
        <v>1571</v>
      </c>
      <c r="AP60" s="22" t="s">
        <v>1566</v>
      </c>
      <c r="AQ60" s="22" t="s">
        <v>1572</v>
      </c>
      <c r="AR60" s="22" t="s">
        <v>1567</v>
      </c>
      <c r="AS60" s="22" t="s">
        <v>1562</v>
      </c>
      <c r="AT60" s="22">
        <v>200</v>
      </c>
      <c r="AU60" s="22">
        <v>1</v>
      </c>
      <c r="AV60" s="22" t="s">
        <v>58</v>
      </c>
      <c r="AW60" s="22" t="s">
        <v>1563</v>
      </c>
      <c r="AX60" s="22">
        <v>1</v>
      </c>
      <c r="AY60" s="22" t="s">
        <v>59</v>
      </c>
      <c r="AZ60" s="1">
        <v>67601</v>
      </c>
      <c r="BA60" s="1" t="s">
        <v>1568</v>
      </c>
      <c r="BB60" s="1" t="s">
        <v>1569</v>
      </c>
      <c r="BC60" s="1">
        <v>0</v>
      </c>
      <c r="BD60" s="1" t="s">
        <v>138</v>
      </c>
      <c r="BE60" s="1">
        <v>36</v>
      </c>
      <c r="BF60" s="1">
        <v>2</v>
      </c>
      <c r="BG60" s="1" t="s">
        <v>149</v>
      </c>
      <c r="BH60" s="1" t="s">
        <v>148</v>
      </c>
      <c r="BI60" s="1" t="s">
        <v>1589</v>
      </c>
      <c r="BK60" s="24" t="s">
        <v>1563</v>
      </c>
      <c r="BL60" s="24" t="s">
        <v>1570</v>
      </c>
      <c r="BM60" s="24">
        <v>1</v>
      </c>
      <c r="BN60" s="132">
        <v>45</v>
      </c>
      <c r="BO60" s="25" t="s">
        <v>1564</v>
      </c>
      <c r="BP60" s="25" t="s">
        <v>55</v>
      </c>
      <c r="BQ60" s="26"/>
      <c r="BR60" s="25"/>
      <c r="BS60" s="1" t="str" cm="1">
        <f t="array" ref="BS60">IF(COUNTIF($BU$5:BU60, BU60)=1, _xlfn.LET(_xlpm.fdc, BU60, _xlpm.rows, _xlfn._xlws.FILTER(ROW($BU$5:$BU$1000), $BU$5:$BU$1000=_xlpm.fdc), _xlpm.carrier, INDEX($O:$O, INDEX(_xlpm.rows, 1)), _xlpm.header, "Customer Order #: " &amp; B60 &amp; CHAR(10) &amp; IF(F60&lt;&gt;"","Name: "&amp;F60&amp;CHAR(10),"") &amp; IF(G60&lt;&gt;"","Store: "&amp;G60&amp;CHAR(10),"") &amp; "PO: " &amp; C60 &amp; CHAR(10) &amp; "Ship To: " &amp; H60 &amp; ", " &amp; K60 &amp; ", " &amp; L60 &amp; " " &amp; I60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WN29101797
Name: Brad Braun 
Store: 2221
PO: 21557708
Ship To: 1310 East 41st Street, Hays, KS 67601
Carrier: ESTES
Vendor SKU: K18GHWST3280CLH
Qty: 1
Kit - Frame - Type: W, Width: 28, Height: 68, Hand: LH, Prep: 161
Slab - Width: 28, Height: 68, Prep: C, Prep: 161
Hardware:
Entrance FDC130: 1
Spring hinge: 2
Regular hinge: 1</v>
      </c>
      <c r="BT60" s="1" t="e" vm="53">
        <f t="shared" si="0"/>
        <v>#VALUE!</v>
      </c>
      <c r="BU60" s="1">
        <f t="shared" si="5"/>
        <v>45</v>
      </c>
      <c r="BV60" s="1" t="str">
        <f>BU60 &amp; "-" &amp; COUNTIF(BU$5:BU60, BU60)</f>
        <v>45-1</v>
      </c>
      <c r="BW60" s="1" t="e">
        <f>+VLOOKUP(M60,Sheet2!$AO:$AP,2,0)</f>
        <v>#N/A</v>
      </c>
    </row>
  </sheetData>
  <autoFilter ref="A4:BR45" xr:uid="{409A4813-AA47-4291-98A4-D055FE3C4895}"/>
  <mergeCells count="6">
    <mergeCell ref="BK1:BR1"/>
    <mergeCell ref="G1:G2"/>
    <mergeCell ref="O1:AI1"/>
    <mergeCell ref="R3:V3"/>
    <mergeCell ref="W3:Z3"/>
    <mergeCell ref="AA3:AG3"/>
  </mergeCells>
  <conditionalFormatting sqref="F34:F37">
    <cfRule type="duplicateValues" dxfId="641" priority="975"/>
  </conditionalFormatting>
  <conditionalFormatting sqref="F1:F17 F26:F33 F38:F1048576">
    <cfRule type="duplicateValues" dxfId="640" priority="1064"/>
  </conditionalFormatting>
  <conditionalFormatting sqref="AN5">
    <cfRule type="duplicateValues" dxfId="639" priority="1836"/>
    <cfRule type="duplicateValues" dxfId="638" priority="1837"/>
    <cfRule type="duplicateValues" dxfId="637" priority="1838"/>
  </conditionalFormatting>
  <conditionalFormatting sqref="AN12 AN18:AN25 AN6:AN10 AN14:AN15">
    <cfRule type="duplicateValues" dxfId="636" priority="1815"/>
    <cfRule type="duplicateValues" dxfId="635" priority="1816"/>
    <cfRule type="duplicateValues" dxfId="634" priority="1817"/>
  </conditionalFormatting>
  <conditionalFormatting sqref="AN26">
    <cfRule type="duplicateValues" dxfId="633" priority="1452"/>
    <cfRule type="duplicateValues" dxfId="632" priority="1453"/>
    <cfRule type="duplicateValues" dxfId="631" priority="1454"/>
  </conditionalFormatting>
  <conditionalFormatting sqref="AN27">
    <cfRule type="duplicateValues" dxfId="630" priority="1473"/>
    <cfRule type="duplicateValues" dxfId="629" priority="1474"/>
    <cfRule type="duplicateValues" dxfId="628" priority="1475"/>
  </conditionalFormatting>
  <conditionalFormatting sqref="AN28">
    <cfRule type="duplicateValues" dxfId="627" priority="1494"/>
    <cfRule type="duplicateValues" dxfId="626" priority="1495"/>
    <cfRule type="duplicateValues" dxfId="625" priority="1496"/>
  </conditionalFormatting>
  <conditionalFormatting sqref="AN29">
    <cfRule type="duplicateValues" dxfId="624" priority="1515"/>
    <cfRule type="duplicateValues" dxfId="623" priority="1516"/>
    <cfRule type="duplicateValues" dxfId="622" priority="1517"/>
  </conditionalFormatting>
  <conditionalFormatting sqref="AN30">
    <cfRule type="duplicateValues" dxfId="621" priority="1539"/>
    <cfRule type="duplicateValues" dxfId="620" priority="1540"/>
    <cfRule type="duplicateValues" dxfId="619" priority="1541"/>
  </conditionalFormatting>
  <conditionalFormatting sqref="AN31">
    <cfRule type="duplicateValues" dxfId="618" priority="1581"/>
    <cfRule type="duplicateValues" dxfId="617" priority="1582"/>
    <cfRule type="duplicateValues" dxfId="616" priority="1583"/>
  </conditionalFormatting>
  <conditionalFormatting sqref="AN32">
    <cfRule type="duplicateValues" dxfId="615" priority="1560"/>
    <cfRule type="duplicateValues" dxfId="614" priority="1561"/>
    <cfRule type="duplicateValues" dxfId="613" priority="1562"/>
  </conditionalFormatting>
  <conditionalFormatting sqref="AN33">
    <cfRule type="duplicateValues" dxfId="612" priority="1602"/>
    <cfRule type="duplicateValues" dxfId="611" priority="1603"/>
    <cfRule type="duplicateValues" dxfId="610" priority="1604"/>
  </conditionalFormatting>
  <conditionalFormatting sqref="AN34">
    <cfRule type="duplicateValues" dxfId="609" priority="1623"/>
    <cfRule type="duplicateValues" dxfId="608" priority="1624"/>
    <cfRule type="duplicateValues" dxfId="607" priority="1625"/>
  </conditionalFormatting>
  <conditionalFormatting sqref="AN35">
    <cfRule type="duplicateValues" dxfId="606" priority="1644"/>
    <cfRule type="duplicateValues" dxfId="605" priority="1645"/>
    <cfRule type="duplicateValues" dxfId="604" priority="1646"/>
  </conditionalFormatting>
  <conditionalFormatting sqref="AN36">
    <cfRule type="duplicateValues" dxfId="603" priority="979"/>
    <cfRule type="duplicateValues" dxfId="602" priority="980"/>
    <cfRule type="duplicateValues" dxfId="601" priority="981"/>
  </conditionalFormatting>
  <conditionalFormatting sqref="AN37">
    <cfRule type="duplicateValues" dxfId="600" priority="1000"/>
    <cfRule type="duplicateValues" dxfId="599" priority="1001"/>
    <cfRule type="duplicateValues" dxfId="598" priority="1002"/>
  </conditionalFormatting>
  <conditionalFormatting sqref="AN38:AN39">
    <cfRule type="duplicateValues" dxfId="597" priority="1665"/>
    <cfRule type="duplicateValues" dxfId="596" priority="1666"/>
    <cfRule type="duplicateValues" dxfId="595" priority="1667"/>
  </conditionalFormatting>
  <conditionalFormatting sqref="AN40">
    <cfRule type="duplicateValues" dxfId="594" priority="1686"/>
    <cfRule type="duplicateValues" dxfId="593" priority="1687"/>
    <cfRule type="duplicateValues" dxfId="592" priority="1688"/>
  </conditionalFormatting>
  <conditionalFormatting sqref="AN41">
    <cfRule type="duplicateValues" dxfId="591" priority="1707"/>
    <cfRule type="duplicateValues" dxfId="590" priority="1708"/>
    <cfRule type="duplicateValues" dxfId="589" priority="1709"/>
  </conditionalFormatting>
  <conditionalFormatting sqref="AN42">
    <cfRule type="duplicateValues" dxfId="588" priority="1731"/>
    <cfRule type="duplicateValues" dxfId="587" priority="1732"/>
    <cfRule type="duplicateValues" dxfId="586" priority="1733"/>
  </conditionalFormatting>
  <conditionalFormatting sqref="AN43">
    <cfRule type="duplicateValues" dxfId="585" priority="1773"/>
    <cfRule type="duplicateValues" dxfId="584" priority="1774"/>
    <cfRule type="duplicateValues" dxfId="583" priority="1775"/>
  </conditionalFormatting>
  <conditionalFormatting sqref="AN44:AN60">
    <cfRule type="duplicateValues" dxfId="582" priority="1752"/>
    <cfRule type="duplicateValues" dxfId="581" priority="1753"/>
    <cfRule type="duplicateValues" dxfId="580" priority="1754"/>
  </conditionalFormatting>
  <conditionalFormatting sqref="AO36:AO37">
    <cfRule type="duplicateValues" dxfId="579" priority="1021"/>
    <cfRule type="duplicateValues" dxfId="578" priority="1022"/>
    <cfRule type="duplicateValues" dxfId="577" priority="1023"/>
  </conditionalFormatting>
  <conditionalFormatting sqref="AO5:AO35 AO38:AO60">
    <cfRule type="duplicateValues" dxfId="576" priority="1902"/>
    <cfRule type="duplicateValues" dxfId="575" priority="1903"/>
    <cfRule type="duplicateValues" dxfId="574" priority="1904"/>
  </conditionalFormatting>
  <conditionalFormatting sqref="AP5">
    <cfRule type="duplicateValues" dxfId="573" priority="1839"/>
    <cfRule type="duplicateValues" dxfId="572" priority="1840"/>
    <cfRule type="duplicateValues" dxfId="571" priority="1841"/>
  </conditionalFormatting>
  <conditionalFormatting sqref="AP12 AP18:AP25 AP6:AP10 AP14:AP15">
    <cfRule type="duplicateValues" dxfId="570" priority="1818"/>
    <cfRule type="duplicateValues" dxfId="569" priority="1819"/>
    <cfRule type="duplicateValues" dxfId="568" priority="1820"/>
  </conditionalFormatting>
  <conditionalFormatting sqref="AP26">
    <cfRule type="duplicateValues" dxfId="567" priority="1455"/>
    <cfRule type="duplicateValues" dxfId="566" priority="1456"/>
    <cfRule type="duplicateValues" dxfId="565" priority="1457"/>
  </conditionalFormatting>
  <conditionalFormatting sqref="AP27">
    <cfRule type="duplicateValues" dxfId="564" priority="1476"/>
    <cfRule type="duplicateValues" dxfId="563" priority="1477"/>
    <cfRule type="duplicateValues" dxfId="562" priority="1478"/>
  </conditionalFormatting>
  <conditionalFormatting sqref="AP28">
    <cfRule type="duplicateValues" dxfId="561" priority="1497"/>
    <cfRule type="duplicateValues" dxfId="560" priority="1498"/>
    <cfRule type="duplicateValues" dxfId="559" priority="1499"/>
  </conditionalFormatting>
  <conditionalFormatting sqref="AP29">
    <cfRule type="duplicateValues" dxfId="558" priority="1518"/>
    <cfRule type="duplicateValues" dxfId="557" priority="1519"/>
    <cfRule type="duplicateValues" dxfId="556" priority="1520"/>
  </conditionalFormatting>
  <conditionalFormatting sqref="AP30">
    <cfRule type="duplicateValues" dxfId="555" priority="1542"/>
    <cfRule type="duplicateValues" dxfId="554" priority="1543"/>
    <cfRule type="duplicateValues" dxfId="553" priority="1544"/>
  </conditionalFormatting>
  <conditionalFormatting sqref="AP31">
    <cfRule type="duplicateValues" dxfId="552" priority="1584"/>
    <cfRule type="duplicateValues" dxfId="551" priority="1585"/>
    <cfRule type="duplicateValues" dxfId="550" priority="1586"/>
  </conditionalFormatting>
  <conditionalFormatting sqref="AP32">
    <cfRule type="duplicateValues" dxfId="549" priority="1563"/>
    <cfRule type="duplicateValues" dxfId="548" priority="1564"/>
    <cfRule type="duplicateValues" dxfId="547" priority="1565"/>
  </conditionalFormatting>
  <conditionalFormatting sqref="AP33">
    <cfRule type="duplicateValues" dxfId="546" priority="1605"/>
    <cfRule type="duplicateValues" dxfId="545" priority="1606"/>
    <cfRule type="duplicateValues" dxfId="544" priority="1607"/>
  </conditionalFormatting>
  <conditionalFormatting sqref="AP34">
    <cfRule type="duplicateValues" dxfId="543" priority="1626"/>
    <cfRule type="duplicateValues" dxfId="542" priority="1627"/>
    <cfRule type="duplicateValues" dxfId="541" priority="1628"/>
  </conditionalFormatting>
  <conditionalFormatting sqref="AP35">
    <cfRule type="duplicateValues" dxfId="540" priority="1647"/>
    <cfRule type="duplicateValues" dxfId="539" priority="1648"/>
    <cfRule type="duplicateValues" dxfId="538" priority="1649"/>
  </conditionalFormatting>
  <conditionalFormatting sqref="AP36">
    <cfRule type="duplicateValues" dxfId="537" priority="982"/>
    <cfRule type="duplicateValues" dxfId="536" priority="983"/>
    <cfRule type="duplicateValues" dxfId="535" priority="984"/>
  </conditionalFormatting>
  <conditionalFormatting sqref="AP37">
    <cfRule type="duplicateValues" dxfId="534" priority="1003"/>
    <cfRule type="duplicateValues" dxfId="533" priority="1004"/>
    <cfRule type="duplicateValues" dxfId="532" priority="1005"/>
  </conditionalFormatting>
  <conditionalFormatting sqref="AP38:AP39">
    <cfRule type="duplicateValues" dxfId="531" priority="1668"/>
    <cfRule type="duplicateValues" dxfId="530" priority="1669"/>
    <cfRule type="duplicateValues" dxfId="529" priority="1670"/>
  </conditionalFormatting>
  <conditionalFormatting sqref="AP40">
    <cfRule type="duplicateValues" dxfId="528" priority="1689"/>
    <cfRule type="duplicateValues" dxfId="527" priority="1690"/>
    <cfRule type="duplicateValues" dxfId="526" priority="1691"/>
  </conditionalFormatting>
  <conditionalFormatting sqref="AP41">
    <cfRule type="duplicateValues" dxfId="525" priority="1710"/>
    <cfRule type="duplicateValues" dxfId="524" priority="1711"/>
    <cfRule type="duplicateValues" dxfId="523" priority="1712"/>
  </conditionalFormatting>
  <conditionalFormatting sqref="AP42">
    <cfRule type="duplicateValues" dxfId="522" priority="1734"/>
    <cfRule type="duplicateValues" dxfId="521" priority="1735"/>
    <cfRule type="duplicateValues" dxfId="520" priority="1736"/>
  </conditionalFormatting>
  <conditionalFormatting sqref="AP43">
    <cfRule type="duplicateValues" dxfId="519" priority="1776"/>
    <cfRule type="duplicateValues" dxfId="518" priority="1777"/>
    <cfRule type="duplicateValues" dxfId="517" priority="1778"/>
  </conditionalFormatting>
  <conditionalFormatting sqref="AP44:AP60">
    <cfRule type="duplicateValues" dxfId="516" priority="1755"/>
    <cfRule type="duplicateValues" dxfId="515" priority="1756"/>
    <cfRule type="duplicateValues" dxfId="514" priority="1757"/>
  </conditionalFormatting>
  <conditionalFormatting sqref="AQ5">
    <cfRule type="duplicateValues" dxfId="513" priority="1842"/>
    <cfRule type="duplicateValues" dxfId="512" priority="1843"/>
    <cfRule type="duplicateValues" dxfId="511" priority="1844"/>
  </conditionalFormatting>
  <conditionalFormatting sqref="AQ12 AQ18:AQ25 AQ6:AQ10 AQ14:AQ15">
    <cfRule type="duplicateValues" dxfId="510" priority="1821"/>
    <cfRule type="duplicateValues" dxfId="509" priority="1822"/>
    <cfRule type="duplicateValues" dxfId="508" priority="1823"/>
  </conditionalFormatting>
  <conditionalFormatting sqref="AQ26">
    <cfRule type="duplicateValues" dxfId="507" priority="1458"/>
    <cfRule type="duplicateValues" dxfId="506" priority="1459"/>
    <cfRule type="duplicateValues" dxfId="505" priority="1460"/>
  </conditionalFormatting>
  <conditionalFormatting sqref="AQ27">
    <cfRule type="duplicateValues" dxfId="504" priority="1479"/>
    <cfRule type="duplicateValues" dxfId="503" priority="1480"/>
    <cfRule type="duplicateValues" dxfId="502" priority="1481"/>
  </conditionalFormatting>
  <conditionalFormatting sqref="AQ28">
    <cfRule type="duplicateValues" dxfId="501" priority="1500"/>
    <cfRule type="duplicateValues" dxfId="500" priority="1501"/>
    <cfRule type="duplicateValues" dxfId="499" priority="1502"/>
  </conditionalFormatting>
  <conditionalFormatting sqref="AQ29">
    <cfRule type="duplicateValues" dxfId="498" priority="1521"/>
    <cfRule type="duplicateValues" dxfId="497" priority="1522"/>
    <cfRule type="duplicateValues" dxfId="496" priority="1523"/>
  </conditionalFormatting>
  <conditionalFormatting sqref="AQ30">
    <cfRule type="duplicateValues" dxfId="495" priority="1545"/>
    <cfRule type="duplicateValues" dxfId="494" priority="1546"/>
    <cfRule type="duplicateValues" dxfId="493" priority="1547"/>
  </conditionalFormatting>
  <conditionalFormatting sqref="AQ31">
    <cfRule type="duplicateValues" dxfId="492" priority="1587"/>
    <cfRule type="duplicateValues" dxfId="491" priority="1588"/>
    <cfRule type="duplicateValues" dxfId="490" priority="1589"/>
  </conditionalFormatting>
  <conditionalFormatting sqref="AQ32">
    <cfRule type="duplicateValues" dxfId="489" priority="1566"/>
    <cfRule type="duplicateValues" dxfId="488" priority="1567"/>
    <cfRule type="duplicateValues" dxfId="487" priority="1568"/>
  </conditionalFormatting>
  <conditionalFormatting sqref="AQ33">
    <cfRule type="duplicateValues" dxfId="486" priority="1608"/>
    <cfRule type="duplicateValues" dxfId="485" priority="1609"/>
    <cfRule type="duplicateValues" dxfId="484" priority="1610"/>
  </conditionalFormatting>
  <conditionalFormatting sqref="AQ34">
    <cfRule type="duplicateValues" dxfId="483" priority="1629"/>
    <cfRule type="duplicateValues" dxfId="482" priority="1630"/>
    <cfRule type="duplicateValues" dxfId="481" priority="1631"/>
  </conditionalFormatting>
  <conditionalFormatting sqref="AQ35">
    <cfRule type="duplicateValues" dxfId="480" priority="1650"/>
    <cfRule type="duplicateValues" dxfId="479" priority="1651"/>
    <cfRule type="duplicateValues" dxfId="478" priority="1652"/>
  </conditionalFormatting>
  <conditionalFormatting sqref="AQ36">
    <cfRule type="duplicateValues" dxfId="477" priority="985"/>
    <cfRule type="duplicateValues" dxfId="476" priority="986"/>
    <cfRule type="duplicateValues" dxfId="475" priority="987"/>
  </conditionalFormatting>
  <conditionalFormatting sqref="AQ37">
    <cfRule type="duplicateValues" dxfId="474" priority="1006"/>
    <cfRule type="duplicateValues" dxfId="473" priority="1007"/>
    <cfRule type="duplicateValues" dxfId="472" priority="1008"/>
  </conditionalFormatting>
  <conditionalFormatting sqref="AQ38:AQ39">
    <cfRule type="duplicateValues" dxfId="471" priority="1671"/>
    <cfRule type="duplicateValues" dxfId="470" priority="1672"/>
    <cfRule type="duplicateValues" dxfId="469" priority="1673"/>
  </conditionalFormatting>
  <conditionalFormatting sqref="AQ40">
    <cfRule type="duplicateValues" dxfId="468" priority="1692"/>
    <cfRule type="duplicateValues" dxfId="467" priority="1693"/>
    <cfRule type="duplicateValues" dxfId="466" priority="1694"/>
  </conditionalFormatting>
  <conditionalFormatting sqref="AQ41">
    <cfRule type="duplicateValues" dxfId="465" priority="1713"/>
    <cfRule type="duplicateValues" dxfId="464" priority="1714"/>
    <cfRule type="duplicateValues" dxfId="463" priority="1715"/>
  </conditionalFormatting>
  <conditionalFormatting sqref="AQ42">
    <cfRule type="duplicateValues" dxfId="462" priority="1737"/>
    <cfRule type="duplicateValues" dxfId="461" priority="1738"/>
    <cfRule type="duplicateValues" dxfId="460" priority="1739"/>
  </conditionalFormatting>
  <conditionalFormatting sqref="AQ43">
    <cfRule type="duplicateValues" dxfId="459" priority="1779"/>
    <cfRule type="duplicateValues" dxfId="458" priority="1780"/>
    <cfRule type="duplicateValues" dxfId="457" priority="1781"/>
  </conditionalFormatting>
  <conditionalFormatting sqref="AQ44:AQ60">
    <cfRule type="duplicateValues" dxfId="456" priority="1758"/>
    <cfRule type="duplicateValues" dxfId="455" priority="1759"/>
    <cfRule type="duplicateValues" dxfId="454" priority="1760"/>
  </conditionalFormatting>
  <conditionalFormatting sqref="AR5:AS5">
    <cfRule type="duplicateValues" dxfId="453" priority="1845"/>
    <cfRule type="duplicateValues" dxfId="452" priority="1846"/>
    <cfRule type="duplicateValues" dxfId="451" priority="1847"/>
  </conditionalFormatting>
  <conditionalFormatting sqref="AR12:AS12 AR18:AS25 AR6:AS10 AR14:AS15">
    <cfRule type="duplicateValues" dxfId="450" priority="1824"/>
    <cfRule type="duplicateValues" dxfId="449" priority="1825"/>
    <cfRule type="duplicateValues" dxfId="448" priority="1826"/>
  </conditionalFormatting>
  <conditionalFormatting sqref="AR26:AS26">
    <cfRule type="duplicateValues" dxfId="447" priority="1461"/>
    <cfRule type="duplicateValues" dxfId="446" priority="1462"/>
    <cfRule type="duplicateValues" dxfId="445" priority="1463"/>
  </conditionalFormatting>
  <conditionalFormatting sqref="AR27:AS27">
    <cfRule type="duplicateValues" dxfId="444" priority="1482"/>
    <cfRule type="duplicateValues" dxfId="443" priority="1483"/>
    <cfRule type="duplicateValues" dxfId="442" priority="1484"/>
  </conditionalFormatting>
  <conditionalFormatting sqref="AR28:AS28">
    <cfRule type="duplicateValues" dxfId="441" priority="1503"/>
    <cfRule type="duplicateValues" dxfId="440" priority="1504"/>
    <cfRule type="duplicateValues" dxfId="439" priority="1505"/>
  </conditionalFormatting>
  <conditionalFormatting sqref="AR29:AS29">
    <cfRule type="duplicateValues" dxfId="438" priority="1524"/>
    <cfRule type="duplicateValues" dxfId="437" priority="1525"/>
    <cfRule type="duplicateValues" dxfId="436" priority="1526"/>
  </conditionalFormatting>
  <conditionalFormatting sqref="AR30:AS30">
    <cfRule type="duplicateValues" dxfId="435" priority="1548"/>
    <cfRule type="duplicateValues" dxfId="434" priority="1549"/>
    <cfRule type="duplicateValues" dxfId="433" priority="1550"/>
  </conditionalFormatting>
  <conditionalFormatting sqref="AR31:AS31">
    <cfRule type="duplicateValues" dxfId="432" priority="1590"/>
    <cfRule type="duplicateValues" dxfId="431" priority="1591"/>
    <cfRule type="duplicateValues" dxfId="430" priority="1592"/>
  </conditionalFormatting>
  <conditionalFormatting sqref="AR32:AS32">
    <cfRule type="duplicateValues" dxfId="429" priority="1569"/>
    <cfRule type="duplicateValues" dxfId="428" priority="1570"/>
    <cfRule type="duplicateValues" dxfId="427" priority="1571"/>
  </conditionalFormatting>
  <conditionalFormatting sqref="AR33:AS33">
    <cfRule type="duplicateValues" dxfId="426" priority="1611"/>
    <cfRule type="duplicateValues" dxfId="425" priority="1612"/>
    <cfRule type="duplicateValues" dxfId="424" priority="1613"/>
  </conditionalFormatting>
  <conditionalFormatting sqref="AR34:AS34">
    <cfRule type="duplicateValues" dxfId="423" priority="1632"/>
    <cfRule type="duplicateValues" dxfId="422" priority="1633"/>
    <cfRule type="duplicateValues" dxfId="421" priority="1634"/>
  </conditionalFormatting>
  <conditionalFormatting sqref="AR35:AS35">
    <cfRule type="duplicateValues" dxfId="420" priority="1653"/>
    <cfRule type="duplicateValues" dxfId="419" priority="1654"/>
    <cfRule type="duplicateValues" dxfId="418" priority="1655"/>
  </conditionalFormatting>
  <conditionalFormatting sqref="AR36:AS36">
    <cfRule type="duplicateValues" dxfId="417" priority="988"/>
    <cfRule type="duplicateValues" dxfId="416" priority="989"/>
    <cfRule type="duplicateValues" dxfId="415" priority="990"/>
  </conditionalFormatting>
  <conditionalFormatting sqref="AR37:AS37">
    <cfRule type="duplicateValues" dxfId="414" priority="1009"/>
    <cfRule type="duplicateValues" dxfId="413" priority="1010"/>
    <cfRule type="duplicateValues" dxfId="412" priority="1011"/>
  </conditionalFormatting>
  <conditionalFormatting sqref="AR38:AS38">
    <cfRule type="duplicateValues" dxfId="411" priority="1674"/>
    <cfRule type="duplicateValues" dxfId="410" priority="1675"/>
    <cfRule type="duplicateValues" dxfId="409" priority="1676"/>
  </conditionalFormatting>
  <conditionalFormatting sqref="AR40:AS40">
    <cfRule type="duplicateValues" dxfId="408" priority="1695"/>
    <cfRule type="duplicateValues" dxfId="407" priority="1696"/>
    <cfRule type="duplicateValues" dxfId="406" priority="1697"/>
  </conditionalFormatting>
  <conditionalFormatting sqref="AR41:AS41">
    <cfRule type="duplicateValues" dxfId="405" priority="1716"/>
    <cfRule type="duplicateValues" dxfId="404" priority="1717"/>
    <cfRule type="duplicateValues" dxfId="403" priority="1718"/>
  </conditionalFormatting>
  <conditionalFormatting sqref="AR42:AS42">
    <cfRule type="duplicateValues" dxfId="402" priority="1740"/>
    <cfRule type="duplicateValues" dxfId="401" priority="1741"/>
    <cfRule type="duplicateValues" dxfId="400" priority="1742"/>
  </conditionalFormatting>
  <conditionalFormatting sqref="AR43:AS43">
    <cfRule type="duplicateValues" dxfId="399" priority="1782"/>
    <cfRule type="duplicateValues" dxfId="398" priority="1783"/>
    <cfRule type="duplicateValues" dxfId="397" priority="1784"/>
  </conditionalFormatting>
  <conditionalFormatting sqref="AR44:AS44">
    <cfRule type="duplicateValues" dxfId="396" priority="1761"/>
    <cfRule type="duplicateValues" dxfId="395" priority="1762"/>
    <cfRule type="duplicateValues" dxfId="394" priority="1763"/>
  </conditionalFormatting>
  <conditionalFormatting sqref="AU5:AW5">
    <cfRule type="duplicateValues" dxfId="393" priority="1848"/>
    <cfRule type="duplicateValues" dxfId="392" priority="1849"/>
    <cfRule type="duplicateValues" dxfId="391" priority="1850"/>
  </conditionalFormatting>
  <conditionalFormatting sqref="AU12:AW12 AU18:AW25 AU6:AW10 AU14:AW15">
    <cfRule type="duplicateValues" dxfId="390" priority="1827"/>
    <cfRule type="duplicateValues" dxfId="389" priority="1828"/>
    <cfRule type="duplicateValues" dxfId="388" priority="1829"/>
  </conditionalFormatting>
  <conditionalFormatting sqref="AU26:AW26">
    <cfRule type="duplicateValues" dxfId="387" priority="1464"/>
    <cfRule type="duplicateValues" dxfId="386" priority="1465"/>
    <cfRule type="duplicateValues" dxfId="385" priority="1466"/>
  </conditionalFormatting>
  <conditionalFormatting sqref="AU27:AW27">
    <cfRule type="duplicateValues" dxfId="384" priority="1485"/>
    <cfRule type="duplicateValues" dxfId="383" priority="1486"/>
    <cfRule type="duplicateValues" dxfId="382" priority="1487"/>
  </conditionalFormatting>
  <conditionalFormatting sqref="AU28:AW28">
    <cfRule type="duplicateValues" dxfId="381" priority="1506"/>
    <cfRule type="duplicateValues" dxfId="380" priority="1507"/>
    <cfRule type="duplicateValues" dxfId="379" priority="1508"/>
  </conditionalFormatting>
  <conditionalFormatting sqref="AU29:AW29">
    <cfRule type="duplicateValues" dxfId="378" priority="1527"/>
    <cfRule type="duplicateValues" dxfId="377" priority="1528"/>
    <cfRule type="duplicateValues" dxfId="376" priority="1529"/>
  </conditionalFormatting>
  <conditionalFormatting sqref="AU30:AW30">
    <cfRule type="duplicateValues" dxfId="375" priority="1551"/>
    <cfRule type="duplicateValues" dxfId="374" priority="1552"/>
    <cfRule type="duplicateValues" dxfId="373" priority="1553"/>
  </conditionalFormatting>
  <conditionalFormatting sqref="AU31:AW31">
    <cfRule type="duplicateValues" dxfId="372" priority="1593"/>
    <cfRule type="duplicateValues" dxfId="371" priority="1594"/>
    <cfRule type="duplicateValues" dxfId="370" priority="1595"/>
  </conditionalFormatting>
  <conditionalFormatting sqref="AU32:AW32">
    <cfRule type="duplicateValues" dxfId="369" priority="1572"/>
    <cfRule type="duplicateValues" dxfId="368" priority="1573"/>
    <cfRule type="duplicateValues" dxfId="367" priority="1574"/>
  </conditionalFormatting>
  <conditionalFormatting sqref="AU33:AW33">
    <cfRule type="duplicateValues" dxfId="366" priority="1614"/>
    <cfRule type="duplicateValues" dxfId="365" priority="1615"/>
    <cfRule type="duplicateValues" dxfId="364" priority="1616"/>
  </conditionalFormatting>
  <conditionalFormatting sqref="AU34:AW34">
    <cfRule type="duplicateValues" dxfId="363" priority="1635"/>
    <cfRule type="duplicateValues" dxfId="362" priority="1636"/>
    <cfRule type="duplicateValues" dxfId="361" priority="1637"/>
  </conditionalFormatting>
  <conditionalFormatting sqref="AU35:AW35">
    <cfRule type="duplicateValues" dxfId="360" priority="1656"/>
    <cfRule type="duplicateValues" dxfId="359" priority="1657"/>
    <cfRule type="duplicateValues" dxfId="358" priority="1658"/>
  </conditionalFormatting>
  <conditionalFormatting sqref="AU36:AW36">
    <cfRule type="duplicateValues" dxfId="357" priority="991"/>
    <cfRule type="duplicateValues" dxfId="356" priority="992"/>
    <cfRule type="duplicateValues" dxfId="355" priority="993"/>
  </conditionalFormatting>
  <conditionalFormatting sqref="AU37:AW37">
    <cfRule type="duplicateValues" dxfId="354" priority="1012"/>
    <cfRule type="duplicateValues" dxfId="353" priority="1013"/>
    <cfRule type="duplicateValues" dxfId="352" priority="1014"/>
  </conditionalFormatting>
  <conditionalFormatting sqref="AU38:AW38">
    <cfRule type="duplicateValues" dxfId="351" priority="1677"/>
    <cfRule type="duplicateValues" dxfId="350" priority="1678"/>
    <cfRule type="duplicateValues" dxfId="349" priority="1679"/>
  </conditionalFormatting>
  <conditionalFormatting sqref="AU40:AW40">
    <cfRule type="duplicateValues" dxfId="348" priority="1698"/>
    <cfRule type="duplicateValues" dxfId="347" priority="1699"/>
    <cfRule type="duplicateValues" dxfId="346" priority="1700"/>
  </conditionalFormatting>
  <conditionalFormatting sqref="AU41:AW41">
    <cfRule type="duplicateValues" dxfId="345" priority="1719"/>
    <cfRule type="duplicateValues" dxfId="344" priority="1720"/>
    <cfRule type="duplicateValues" dxfId="343" priority="1721"/>
  </conditionalFormatting>
  <conditionalFormatting sqref="AU42:AW42">
    <cfRule type="duplicateValues" dxfId="342" priority="1743"/>
    <cfRule type="duplicateValues" dxfId="341" priority="1744"/>
    <cfRule type="duplicateValues" dxfId="340" priority="1745"/>
  </conditionalFormatting>
  <conditionalFormatting sqref="AU43:AW43">
    <cfRule type="duplicateValues" dxfId="339" priority="1785"/>
    <cfRule type="duplicateValues" dxfId="338" priority="1786"/>
    <cfRule type="duplicateValues" dxfId="337" priority="1787"/>
  </conditionalFormatting>
  <conditionalFormatting sqref="AU44:AW44">
    <cfRule type="duplicateValues" dxfId="336" priority="1764"/>
    <cfRule type="duplicateValues" dxfId="335" priority="1765"/>
    <cfRule type="duplicateValues" dxfId="334" priority="1766"/>
  </conditionalFormatting>
  <conditionalFormatting sqref="AX26:AX29">
    <cfRule type="duplicateValues" dxfId="333" priority="1533"/>
    <cfRule type="duplicateValues" dxfId="332" priority="1534"/>
    <cfRule type="duplicateValues" dxfId="331" priority="1535"/>
  </conditionalFormatting>
  <conditionalFormatting sqref="AX36:AX37">
    <cfRule type="duplicateValues" dxfId="330" priority="1018"/>
    <cfRule type="duplicateValues" dxfId="329" priority="1019"/>
    <cfRule type="duplicateValues" dxfId="328" priority="1020"/>
  </conditionalFormatting>
  <conditionalFormatting sqref="AX30:AX35 AX38:AX41">
    <cfRule type="duplicateValues" dxfId="327" priority="1725"/>
    <cfRule type="duplicateValues" dxfId="326" priority="1726"/>
    <cfRule type="duplicateValues" dxfId="325" priority="1727"/>
  </conditionalFormatting>
  <conditionalFormatting sqref="AX42:AX60">
    <cfRule type="duplicateValues" dxfId="324" priority="1878"/>
    <cfRule type="duplicateValues" dxfId="323" priority="1879"/>
    <cfRule type="duplicateValues" dxfId="322" priority="1880"/>
  </conditionalFormatting>
  <conditionalFormatting sqref="AX5:AX25">
    <cfRule type="duplicateValues" dxfId="321" priority="1872"/>
    <cfRule type="duplicateValues" dxfId="320" priority="1873"/>
    <cfRule type="duplicateValues" dxfId="319" priority="1874"/>
  </conditionalFormatting>
  <conditionalFormatting sqref="AY5">
    <cfRule type="duplicateValues" dxfId="318" priority="1833"/>
    <cfRule type="duplicateValues" dxfId="317" priority="1834"/>
    <cfRule type="duplicateValues" dxfId="316" priority="1835"/>
  </conditionalFormatting>
  <conditionalFormatting sqref="AY12 AY18:AY25 AY6:AY10 AY14:AY15">
    <cfRule type="duplicateValues" dxfId="315" priority="1812"/>
    <cfRule type="duplicateValues" dxfId="314" priority="1813"/>
    <cfRule type="duplicateValues" dxfId="313" priority="1814"/>
  </conditionalFormatting>
  <conditionalFormatting sqref="AY26">
    <cfRule type="duplicateValues" dxfId="312" priority="1449"/>
    <cfRule type="duplicateValues" dxfId="311" priority="1450"/>
    <cfRule type="duplicateValues" dxfId="310" priority="1451"/>
  </conditionalFormatting>
  <conditionalFormatting sqref="AY27">
    <cfRule type="duplicateValues" dxfId="309" priority="1470"/>
    <cfRule type="duplicateValues" dxfId="308" priority="1471"/>
    <cfRule type="duplicateValues" dxfId="307" priority="1472"/>
  </conditionalFormatting>
  <conditionalFormatting sqref="AY28">
    <cfRule type="duplicateValues" dxfId="306" priority="1491"/>
    <cfRule type="duplicateValues" dxfId="305" priority="1492"/>
    <cfRule type="duplicateValues" dxfId="304" priority="1493"/>
  </conditionalFormatting>
  <conditionalFormatting sqref="AY29">
    <cfRule type="duplicateValues" dxfId="303" priority="1512"/>
    <cfRule type="duplicateValues" dxfId="302" priority="1513"/>
    <cfRule type="duplicateValues" dxfId="301" priority="1514"/>
  </conditionalFormatting>
  <conditionalFormatting sqref="AY30">
    <cfRule type="duplicateValues" dxfId="300" priority="1536"/>
    <cfRule type="duplicateValues" dxfId="299" priority="1537"/>
    <cfRule type="duplicateValues" dxfId="298" priority="1538"/>
  </conditionalFormatting>
  <conditionalFormatting sqref="AY31">
    <cfRule type="duplicateValues" dxfId="297" priority="1578"/>
    <cfRule type="duplicateValues" dxfId="296" priority="1579"/>
    <cfRule type="duplicateValues" dxfId="295" priority="1580"/>
  </conditionalFormatting>
  <conditionalFormatting sqref="AY32">
    <cfRule type="duplicateValues" dxfId="294" priority="1557"/>
    <cfRule type="duplicateValues" dxfId="293" priority="1558"/>
    <cfRule type="duplicateValues" dxfId="292" priority="1559"/>
  </conditionalFormatting>
  <conditionalFormatting sqref="AY33">
    <cfRule type="duplicateValues" dxfId="291" priority="1599"/>
    <cfRule type="duplicateValues" dxfId="290" priority="1600"/>
    <cfRule type="duplicateValues" dxfId="289" priority="1601"/>
  </conditionalFormatting>
  <conditionalFormatting sqref="AY34">
    <cfRule type="duplicateValues" dxfId="288" priority="1620"/>
    <cfRule type="duplicateValues" dxfId="287" priority="1621"/>
    <cfRule type="duplicateValues" dxfId="286" priority="1622"/>
  </conditionalFormatting>
  <conditionalFormatting sqref="AY35">
    <cfRule type="duplicateValues" dxfId="285" priority="1641"/>
    <cfRule type="duplicateValues" dxfId="284" priority="1642"/>
    <cfRule type="duplicateValues" dxfId="283" priority="1643"/>
  </conditionalFormatting>
  <conditionalFormatting sqref="AY36">
    <cfRule type="duplicateValues" dxfId="282" priority="976"/>
    <cfRule type="duplicateValues" dxfId="281" priority="977"/>
    <cfRule type="duplicateValues" dxfId="280" priority="978"/>
  </conditionalFormatting>
  <conditionalFormatting sqref="AY37">
    <cfRule type="duplicateValues" dxfId="279" priority="997"/>
    <cfRule type="duplicateValues" dxfId="278" priority="998"/>
    <cfRule type="duplicateValues" dxfId="277" priority="999"/>
  </conditionalFormatting>
  <conditionalFormatting sqref="AY38:AY39">
    <cfRule type="duplicateValues" dxfId="276" priority="1662"/>
    <cfRule type="duplicateValues" dxfId="275" priority="1663"/>
    <cfRule type="duplicateValues" dxfId="274" priority="1664"/>
  </conditionalFormatting>
  <conditionalFormatting sqref="AY40">
    <cfRule type="duplicateValues" dxfId="273" priority="1683"/>
    <cfRule type="duplicateValues" dxfId="272" priority="1684"/>
    <cfRule type="duplicateValues" dxfId="271" priority="1685"/>
  </conditionalFormatting>
  <conditionalFormatting sqref="AY41">
    <cfRule type="duplicateValues" dxfId="270" priority="1704"/>
    <cfRule type="duplicateValues" dxfId="269" priority="1705"/>
    <cfRule type="duplicateValues" dxfId="268" priority="1706"/>
  </conditionalFormatting>
  <conditionalFormatting sqref="AY42">
    <cfRule type="duplicateValues" dxfId="267" priority="1728"/>
    <cfRule type="duplicateValues" dxfId="266" priority="1729"/>
    <cfRule type="duplicateValues" dxfId="265" priority="1730"/>
  </conditionalFormatting>
  <conditionalFormatting sqref="AY43">
    <cfRule type="duplicateValues" dxfId="264" priority="1770"/>
    <cfRule type="duplicateValues" dxfId="263" priority="1771"/>
    <cfRule type="duplicateValues" dxfId="262" priority="1772"/>
  </conditionalFormatting>
  <conditionalFormatting sqref="AY44:AY60">
    <cfRule type="duplicateValues" dxfId="261" priority="1749"/>
    <cfRule type="duplicateValues" dxfId="260" priority="1750"/>
    <cfRule type="duplicateValues" dxfId="259" priority="1751"/>
  </conditionalFormatting>
  <conditionalFormatting sqref="AZ5">
    <cfRule type="duplicateValues" dxfId="258" priority="1851"/>
    <cfRule type="duplicateValues" dxfId="257" priority="1852"/>
    <cfRule type="duplicateValues" dxfId="256" priority="1853"/>
  </conditionalFormatting>
  <conditionalFormatting sqref="AZ12 AZ18:AZ25 AZ6:AZ10 AZ14:AZ15">
    <cfRule type="duplicateValues" dxfId="255" priority="1830"/>
    <cfRule type="duplicateValues" dxfId="254" priority="1831"/>
    <cfRule type="duplicateValues" dxfId="253" priority="1832"/>
  </conditionalFormatting>
  <conditionalFormatting sqref="AZ26">
    <cfRule type="duplicateValues" dxfId="252" priority="1467"/>
    <cfRule type="duplicateValues" dxfId="251" priority="1468"/>
    <cfRule type="duplicateValues" dxfId="250" priority="1469"/>
  </conditionalFormatting>
  <conditionalFormatting sqref="AZ27">
    <cfRule type="duplicateValues" dxfId="249" priority="1488"/>
    <cfRule type="duplicateValues" dxfId="248" priority="1489"/>
    <cfRule type="duplicateValues" dxfId="247" priority="1490"/>
  </conditionalFormatting>
  <conditionalFormatting sqref="AZ28">
    <cfRule type="duplicateValues" dxfId="246" priority="1509"/>
    <cfRule type="duplicateValues" dxfId="245" priority="1510"/>
    <cfRule type="duplicateValues" dxfId="244" priority="1511"/>
  </conditionalFormatting>
  <conditionalFormatting sqref="AZ29">
    <cfRule type="duplicateValues" dxfId="243" priority="1530"/>
    <cfRule type="duplicateValues" dxfId="242" priority="1531"/>
    <cfRule type="duplicateValues" dxfId="241" priority="1532"/>
  </conditionalFormatting>
  <conditionalFormatting sqref="AZ30">
    <cfRule type="duplicateValues" dxfId="240" priority="1554"/>
    <cfRule type="duplicateValues" dxfId="239" priority="1555"/>
    <cfRule type="duplicateValues" dxfId="238" priority="1556"/>
  </conditionalFormatting>
  <conditionalFormatting sqref="AZ31">
    <cfRule type="duplicateValues" dxfId="237" priority="1596"/>
    <cfRule type="duplicateValues" dxfId="236" priority="1597"/>
    <cfRule type="duplicateValues" dxfId="235" priority="1598"/>
  </conditionalFormatting>
  <conditionalFormatting sqref="AZ32">
    <cfRule type="duplicateValues" dxfId="234" priority="1575"/>
    <cfRule type="duplicateValues" dxfId="233" priority="1576"/>
    <cfRule type="duplicateValues" dxfId="232" priority="1577"/>
  </conditionalFormatting>
  <conditionalFormatting sqref="AZ33">
    <cfRule type="duplicateValues" dxfId="231" priority="1617"/>
    <cfRule type="duplicateValues" dxfId="230" priority="1618"/>
    <cfRule type="duplicateValues" dxfId="229" priority="1619"/>
  </conditionalFormatting>
  <conditionalFormatting sqref="AZ34">
    <cfRule type="duplicateValues" dxfId="228" priority="1638"/>
    <cfRule type="duplicateValues" dxfId="227" priority="1639"/>
    <cfRule type="duplicateValues" dxfId="226" priority="1640"/>
  </conditionalFormatting>
  <conditionalFormatting sqref="AZ35">
    <cfRule type="duplicateValues" dxfId="225" priority="1659"/>
    <cfRule type="duplicateValues" dxfId="224" priority="1660"/>
    <cfRule type="duplicateValues" dxfId="223" priority="1661"/>
  </conditionalFormatting>
  <conditionalFormatting sqref="AZ36">
    <cfRule type="duplicateValues" dxfId="222" priority="994"/>
    <cfRule type="duplicateValues" dxfId="221" priority="995"/>
    <cfRule type="duplicateValues" dxfId="220" priority="996"/>
  </conditionalFormatting>
  <conditionalFormatting sqref="AZ37">
    <cfRule type="duplicateValues" dxfId="219" priority="1015"/>
    <cfRule type="duplicateValues" dxfId="218" priority="1016"/>
    <cfRule type="duplicateValues" dxfId="217" priority="1017"/>
  </conditionalFormatting>
  <conditionalFormatting sqref="AZ38:AZ39">
    <cfRule type="duplicateValues" dxfId="216" priority="1680"/>
    <cfRule type="duplicateValues" dxfId="215" priority="1681"/>
    <cfRule type="duplicateValues" dxfId="214" priority="1682"/>
  </conditionalFormatting>
  <conditionalFormatting sqref="AZ40">
    <cfRule type="duplicateValues" dxfId="213" priority="1701"/>
    <cfRule type="duplicateValues" dxfId="212" priority="1702"/>
    <cfRule type="duplicateValues" dxfId="211" priority="1703"/>
  </conditionalFormatting>
  <conditionalFormatting sqref="AZ41">
    <cfRule type="duplicateValues" dxfId="210" priority="1722"/>
    <cfRule type="duplicateValues" dxfId="209" priority="1723"/>
    <cfRule type="duplicateValues" dxfId="208" priority="1724"/>
  </conditionalFormatting>
  <conditionalFormatting sqref="AZ42">
    <cfRule type="duplicateValues" dxfId="207" priority="1746"/>
    <cfRule type="duplicateValues" dxfId="206" priority="1747"/>
    <cfRule type="duplicateValues" dxfId="205" priority="1748"/>
  </conditionalFormatting>
  <conditionalFormatting sqref="AZ43">
    <cfRule type="duplicateValues" dxfId="204" priority="1788"/>
    <cfRule type="duplicateValues" dxfId="203" priority="1789"/>
    <cfRule type="duplicateValues" dxfId="202" priority="1790"/>
  </conditionalFormatting>
  <conditionalFormatting sqref="AZ44:AZ60">
    <cfRule type="duplicateValues" dxfId="201" priority="1767"/>
    <cfRule type="duplicateValues" dxfId="200" priority="1768"/>
    <cfRule type="duplicateValues" dxfId="199" priority="1769"/>
  </conditionalFormatting>
  <conditionalFormatting sqref="AN11">
    <cfRule type="duplicateValues" dxfId="198" priority="277"/>
    <cfRule type="duplicateValues" dxfId="197" priority="278"/>
    <cfRule type="duplicateValues" dxfId="196" priority="279"/>
  </conditionalFormatting>
  <conditionalFormatting sqref="AP11">
    <cfRule type="duplicateValues" dxfId="195" priority="280"/>
    <cfRule type="duplicateValues" dxfId="194" priority="281"/>
    <cfRule type="duplicateValues" dxfId="193" priority="282"/>
  </conditionalFormatting>
  <conditionalFormatting sqref="AQ11">
    <cfRule type="duplicateValues" dxfId="192" priority="283"/>
    <cfRule type="duplicateValues" dxfId="191" priority="284"/>
    <cfRule type="duplicateValues" dxfId="190" priority="285"/>
  </conditionalFormatting>
  <conditionalFormatting sqref="AR11:AS11">
    <cfRule type="duplicateValues" dxfId="189" priority="286"/>
    <cfRule type="duplicateValues" dxfId="188" priority="287"/>
    <cfRule type="duplicateValues" dxfId="187" priority="288"/>
  </conditionalFormatting>
  <conditionalFormatting sqref="AU11:AW11">
    <cfRule type="duplicateValues" dxfId="186" priority="289"/>
    <cfRule type="duplicateValues" dxfId="185" priority="290"/>
    <cfRule type="duplicateValues" dxfId="184" priority="291"/>
  </conditionalFormatting>
  <conditionalFormatting sqref="AY11">
    <cfRule type="duplicateValues" dxfId="183" priority="274"/>
    <cfRule type="duplicateValues" dxfId="182" priority="275"/>
    <cfRule type="duplicateValues" dxfId="181" priority="276"/>
  </conditionalFormatting>
  <conditionalFormatting sqref="AZ11">
    <cfRule type="duplicateValues" dxfId="180" priority="292"/>
    <cfRule type="duplicateValues" dxfId="179" priority="293"/>
    <cfRule type="duplicateValues" dxfId="178" priority="294"/>
  </conditionalFormatting>
  <conditionalFormatting sqref="AN16:AN17">
    <cfRule type="duplicateValues" dxfId="177" priority="253"/>
    <cfRule type="duplicateValues" dxfId="176" priority="254"/>
    <cfRule type="duplicateValues" dxfId="175" priority="255"/>
  </conditionalFormatting>
  <conditionalFormatting sqref="AP16:AP17">
    <cfRule type="duplicateValues" dxfId="174" priority="256"/>
    <cfRule type="duplicateValues" dxfId="173" priority="257"/>
    <cfRule type="duplicateValues" dxfId="172" priority="258"/>
  </conditionalFormatting>
  <conditionalFormatting sqref="AQ16:AQ17">
    <cfRule type="duplicateValues" dxfId="171" priority="259"/>
    <cfRule type="duplicateValues" dxfId="170" priority="260"/>
    <cfRule type="duplicateValues" dxfId="169" priority="261"/>
  </conditionalFormatting>
  <conditionalFormatting sqref="AR16:AS17">
    <cfRule type="duplicateValues" dxfId="168" priority="262"/>
    <cfRule type="duplicateValues" dxfId="167" priority="263"/>
    <cfRule type="duplicateValues" dxfId="166" priority="264"/>
  </conditionalFormatting>
  <conditionalFormatting sqref="AU16:AW17">
    <cfRule type="duplicateValues" dxfId="165" priority="265"/>
    <cfRule type="duplicateValues" dxfId="164" priority="266"/>
    <cfRule type="duplicateValues" dxfId="163" priority="267"/>
  </conditionalFormatting>
  <conditionalFormatting sqref="AY16:AY17">
    <cfRule type="duplicateValues" dxfId="162" priority="250"/>
    <cfRule type="duplicateValues" dxfId="161" priority="251"/>
    <cfRule type="duplicateValues" dxfId="160" priority="252"/>
  </conditionalFormatting>
  <conditionalFormatting sqref="AZ16:AZ17">
    <cfRule type="duplicateValues" dxfId="159" priority="268"/>
    <cfRule type="duplicateValues" dxfId="158" priority="269"/>
    <cfRule type="duplicateValues" dxfId="157" priority="270"/>
  </conditionalFormatting>
  <conditionalFormatting sqref="AN13">
    <cfRule type="duplicateValues" dxfId="156" priority="229"/>
    <cfRule type="duplicateValues" dxfId="155" priority="230"/>
    <cfRule type="duplicateValues" dxfId="154" priority="231"/>
  </conditionalFormatting>
  <conditionalFormatting sqref="AP13">
    <cfRule type="duplicateValues" dxfId="153" priority="232"/>
    <cfRule type="duplicateValues" dxfId="152" priority="233"/>
    <cfRule type="duplicateValues" dxfId="151" priority="234"/>
  </conditionalFormatting>
  <conditionalFormatting sqref="AQ13">
    <cfRule type="duplicateValues" dxfId="150" priority="235"/>
    <cfRule type="duplicateValues" dxfId="149" priority="236"/>
    <cfRule type="duplicateValues" dxfId="148" priority="237"/>
  </conditionalFormatting>
  <conditionalFormatting sqref="AR13:AS13">
    <cfRule type="duplicateValues" dxfId="147" priority="238"/>
    <cfRule type="duplicateValues" dxfId="146" priority="239"/>
    <cfRule type="duplicateValues" dxfId="145" priority="240"/>
  </conditionalFormatting>
  <conditionalFormatting sqref="AU13:AW13">
    <cfRule type="duplicateValues" dxfId="144" priority="241"/>
    <cfRule type="duplicateValues" dxfId="143" priority="242"/>
    <cfRule type="duplicateValues" dxfId="142" priority="243"/>
  </conditionalFormatting>
  <conditionalFormatting sqref="AY13">
    <cfRule type="duplicateValues" dxfId="141" priority="226"/>
    <cfRule type="duplicateValues" dxfId="140" priority="227"/>
    <cfRule type="duplicateValues" dxfId="139" priority="228"/>
  </conditionalFormatting>
  <conditionalFormatting sqref="AZ13">
    <cfRule type="duplicateValues" dxfId="138" priority="244"/>
    <cfRule type="duplicateValues" dxfId="137" priority="245"/>
    <cfRule type="duplicateValues" dxfId="136" priority="246"/>
  </conditionalFormatting>
  <conditionalFormatting sqref="AL5">
    <cfRule type="duplicateValues" dxfId="135" priority="169"/>
    <cfRule type="duplicateValues" dxfId="134" priority="170"/>
    <cfRule type="duplicateValues" dxfId="133" priority="171"/>
  </conditionalFormatting>
  <conditionalFormatting sqref="AL15">
    <cfRule type="duplicateValues" dxfId="132" priority="121"/>
    <cfRule type="duplicateValues" dxfId="131" priority="122"/>
    <cfRule type="duplicateValues" dxfId="130" priority="123"/>
  </conditionalFormatting>
  <conditionalFormatting sqref="AL16">
    <cfRule type="duplicateValues" dxfId="129" priority="118"/>
    <cfRule type="duplicateValues" dxfId="128" priority="119"/>
    <cfRule type="duplicateValues" dxfId="127" priority="120"/>
  </conditionalFormatting>
  <conditionalFormatting sqref="AL17">
    <cfRule type="duplicateValues" dxfId="126" priority="115"/>
    <cfRule type="duplicateValues" dxfId="125" priority="116"/>
    <cfRule type="duplicateValues" dxfId="124" priority="117"/>
  </conditionalFormatting>
  <conditionalFormatting sqref="AL18">
    <cfRule type="duplicateValues" dxfId="123" priority="112"/>
    <cfRule type="duplicateValues" dxfId="122" priority="113"/>
    <cfRule type="duplicateValues" dxfId="121" priority="114"/>
  </conditionalFormatting>
  <conditionalFormatting sqref="AL19">
    <cfRule type="duplicateValues" dxfId="120" priority="142"/>
    <cfRule type="duplicateValues" dxfId="119" priority="143"/>
    <cfRule type="duplicateValues" dxfId="118" priority="144"/>
  </conditionalFormatting>
  <conditionalFormatting sqref="AL20">
    <cfRule type="duplicateValues" dxfId="117" priority="139"/>
    <cfRule type="duplicateValues" dxfId="116" priority="140"/>
    <cfRule type="duplicateValues" dxfId="115" priority="141"/>
  </conditionalFormatting>
  <conditionalFormatting sqref="AL21">
    <cfRule type="duplicateValues" dxfId="114" priority="136"/>
    <cfRule type="duplicateValues" dxfId="113" priority="137"/>
    <cfRule type="duplicateValues" dxfId="112" priority="138"/>
  </conditionalFormatting>
  <conditionalFormatting sqref="AL22">
    <cfRule type="duplicateValues" dxfId="111" priority="133"/>
    <cfRule type="duplicateValues" dxfId="110" priority="134"/>
    <cfRule type="duplicateValues" dxfId="109" priority="135"/>
  </conditionalFormatting>
  <conditionalFormatting sqref="AL23">
    <cfRule type="duplicateValues" dxfId="108" priority="130"/>
    <cfRule type="duplicateValues" dxfId="107" priority="131"/>
    <cfRule type="duplicateValues" dxfId="106" priority="132"/>
  </conditionalFormatting>
  <conditionalFormatting sqref="AL24">
    <cfRule type="duplicateValues" dxfId="105" priority="127"/>
    <cfRule type="duplicateValues" dxfId="104" priority="128"/>
    <cfRule type="duplicateValues" dxfId="103" priority="129"/>
  </conditionalFormatting>
  <conditionalFormatting sqref="AL25">
    <cfRule type="duplicateValues" dxfId="102" priority="124"/>
    <cfRule type="duplicateValues" dxfId="101" priority="125"/>
    <cfRule type="duplicateValues" dxfId="100" priority="126"/>
  </conditionalFormatting>
  <conditionalFormatting sqref="AR39:AS39">
    <cfRule type="duplicateValues" dxfId="99" priority="94"/>
    <cfRule type="duplicateValues" dxfId="98" priority="95"/>
    <cfRule type="duplicateValues" dxfId="97" priority="96"/>
  </conditionalFormatting>
  <conditionalFormatting sqref="AU39:AW39">
    <cfRule type="duplicateValues" dxfId="96" priority="97"/>
    <cfRule type="duplicateValues" dxfId="95" priority="98"/>
    <cfRule type="duplicateValues" dxfId="94" priority="99"/>
  </conditionalFormatting>
  <conditionalFormatting sqref="AL26">
    <cfRule type="duplicateValues" dxfId="93" priority="67"/>
    <cfRule type="duplicateValues" dxfId="92" priority="68"/>
    <cfRule type="duplicateValues" dxfId="91" priority="69"/>
  </conditionalFormatting>
  <conditionalFormatting sqref="AL27">
    <cfRule type="duplicateValues" dxfId="90" priority="64"/>
    <cfRule type="duplicateValues" dxfId="89" priority="65"/>
    <cfRule type="duplicateValues" dxfId="88" priority="66"/>
  </conditionalFormatting>
  <conditionalFormatting sqref="AL28">
    <cfRule type="duplicateValues" dxfId="87" priority="61"/>
    <cfRule type="duplicateValues" dxfId="86" priority="62"/>
    <cfRule type="duplicateValues" dxfId="85" priority="63"/>
  </conditionalFormatting>
  <conditionalFormatting sqref="AL29">
    <cfRule type="duplicateValues" dxfId="84" priority="58"/>
    <cfRule type="duplicateValues" dxfId="83" priority="59"/>
    <cfRule type="duplicateValues" dxfId="82" priority="60"/>
  </conditionalFormatting>
  <conditionalFormatting sqref="AL30">
    <cfRule type="duplicateValues" dxfId="81" priority="76"/>
    <cfRule type="duplicateValues" dxfId="80" priority="77"/>
    <cfRule type="duplicateValues" dxfId="79" priority="78"/>
  </conditionalFormatting>
  <conditionalFormatting sqref="AL33">
    <cfRule type="duplicateValues" dxfId="78" priority="73"/>
    <cfRule type="duplicateValues" dxfId="77" priority="74"/>
    <cfRule type="duplicateValues" dxfId="76" priority="75"/>
  </conditionalFormatting>
  <conditionalFormatting sqref="AL34">
    <cfRule type="duplicateValues" dxfId="75" priority="70"/>
    <cfRule type="duplicateValues" dxfId="74" priority="71"/>
    <cfRule type="duplicateValues" dxfId="73" priority="72"/>
  </conditionalFormatting>
  <conditionalFormatting sqref="AL35">
    <cfRule type="duplicateValues" dxfId="72" priority="91"/>
    <cfRule type="duplicateValues" dxfId="71" priority="92"/>
    <cfRule type="duplicateValues" dxfId="70" priority="93"/>
  </conditionalFormatting>
  <conditionalFormatting sqref="AL36">
    <cfRule type="duplicateValues" dxfId="69" priority="88"/>
    <cfRule type="duplicateValues" dxfId="68" priority="89"/>
    <cfRule type="duplicateValues" dxfId="67" priority="90"/>
  </conditionalFormatting>
  <conditionalFormatting sqref="AL37">
    <cfRule type="duplicateValues" dxfId="66" priority="85"/>
    <cfRule type="duplicateValues" dxfId="65" priority="86"/>
    <cfRule type="duplicateValues" dxfId="64" priority="87"/>
  </conditionalFormatting>
  <conditionalFormatting sqref="AL38">
    <cfRule type="duplicateValues" dxfId="63" priority="82"/>
    <cfRule type="duplicateValues" dxfId="62" priority="83"/>
    <cfRule type="duplicateValues" dxfId="61" priority="84"/>
  </conditionalFormatting>
  <conditionalFormatting sqref="AL39">
    <cfRule type="duplicateValues" dxfId="60" priority="79"/>
    <cfRule type="duplicateValues" dxfId="59" priority="80"/>
    <cfRule type="duplicateValues" dxfId="58" priority="81"/>
  </conditionalFormatting>
  <conditionalFormatting sqref="AR45:AS60">
    <cfRule type="duplicateValues" dxfId="57" priority="52"/>
    <cfRule type="duplicateValues" dxfId="56" priority="53"/>
    <cfRule type="duplicateValues" dxfId="55" priority="54"/>
  </conditionalFormatting>
  <conditionalFormatting sqref="AU45:AW60">
    <cfRule type="duplicateValues" dxfId="54" priority="55"/>
    <cfRule type="duplicateValues" dxfId="53" priority="56"/>
    <cfRule type="duplicateValues" dxfId="52" priority="57"/>
  </conditionalFormatting>
  <conditionalFormatting sqref="AL40">
    <cfRule type="duplicateValues" dxfId="51" priority="49"/>
    <cfRule type="duplicateValues" dxfId="50" priority="50"/>
    <cfRule type="duplicateValues" dxfId="49" priority="51"/>
  </conditionalFormatting>
  <conditionalFormatting sqref="AL42">
    <cfRule type="duplicateValues" dxfId="48" priority="13"/>
    <cfRule type="duplicateValues" dxfId="47" priority="14"/>
    <cfRule type="duplicateValues" dxfId="46" priority="15"/>
  </conditionalFormatting>
  <conditionalFormatting sqref="AL44">
    <cfRule type="duplicateValues" dxfId="45" priority="10"/>
    <cfRule type="duplicateValues" dxfId="44" priority="11"/>
    <cfRule type="duplicateValues" dxfId="43" priority="12"/>
  </conditionalFormatting>
  <conditionalFormatting sqref="AL45">
    <cfRule type="duplicateValues" dxfId="42" priority="7"/>
    <cfRule type="duplicateValues" dxfId="41" priority="8"/>
    <cfRule type="duplicateValues" dxfId="40" priority="9"/>
  </conditionalFormatting>
  <conditionalFormatting sqref="AL46">
    <cfRule type="duplicateValues" dxfId="39" priority="4"/>
    <cfRule type="duplicateValues" dxfId="38" priority="5"/>
    <cfRule type="duplicateValues" dxfId="37" priority="6"/>
  </conditionalFormatting>
  <conditionalFormatting sqref="AL48">
    <cfRule type="duplicateValues" dxfId="36" priority="1"/>
    <cfRule type="duplicateValues" dxfId="35" priority="2"/>
    <cfRule type="duplicateValues" dxfId="34" priority="3"/>
  </conditionalFormatting>
  <conditionalFormatting sqref="AL49">
    <cfRule type="duplicateValues" dxfId="33" priority="34"/>
    <cfRule type="duplicateValues" dxfId="32" priority="35"/>
    <cfRule type="duplicateValues" dxfId="31" priority="36"/>
  </conditionalFormatting>
  <conditionalFormatting sqref="AL50">
    <cfRule type="duplicateValues" dxfId="30" priority="31"/>
    <cfRule type="duplicateValues" dxfId="29" priority="32"/>
    <cfRule type="duplicateValues" dxfId="28" priority="33"/>
  </conditionalFormatting>
  <conditionalFormatting sqref="AL51">
    <cfRule type="duplicateValues" dxfId="27" priority="28"/>
    <cfRule type="duplicateValues" dxfId="26" priority="29"/>
    <cfRule type="duplicateValues" dxfId="25" priority="30"/>
  </conditionalFormatting>
  <conditionalFormatting sqref="AL52">
    <cfRule type="duplicateValues" dxfId="24" priority="25"/>
    <cfRule type="duplicateValues" dxfId="23" priority="26"/>
    <cfRule type="duplicateValues" dxfId="22" priority="27"/>
  </conditionalFormatting>
  <conditionalFormatting sqref="AL53">
    <cfRule type="duplicateValues" dxfId="21" priority="22"/>
    <cfRule type="duplicateValues" dxfId="20" priority="23"/>
    <cfRule type="duplicateValues" dxfId="19" priority="24"/>
  </conditionalFormatting>
  <conditionalFormatting sqref="AL54">
    <cfRule type="duplicateValues" dxfId="18" priority="19"/>
    <cfRule type="duplicateValues" dxfId="17" priority="20"/>
    <cfRule type="duplicateValues" dxfId="16" priority="21"/>
  </conditionalFormatting>
  <conditionalFormatting sqref="AL55">
    <cfRule type="duplicateValues" dxfId="15" priority="16"/>
    <cfRule type="duplicateValues" dxfId="14" priority="17"/>
    <cfRule type="duplicateValues" dxfId="13" priority="18"/>
  </conditionalFormatting>
  <conditionalFormatting sqref="AL56">
    <cfRule type="duplicateValues" dxfId="12" priority="46"/>
    <cfRule type="duplicateValues" dxfId="11" priority="47"/>
    <cfRule type="duplicateValues" dxfId="10" priority="48"/>
  </conditionalFormatting>
  <conditionalFormatting sqref="AL57">
    <cfRule type="duplicateValues" dxfId="9" priority="43"/>
    <cfRule type="duplicateValues" dxfId="8" priority="44"/>
    <cfRule type="duplicateValues" dxfId="7" priority="45"/>
  </conditionalFormatting>
  <conditionalFormatting sqref="AL58">
    <cfRule type="duplicateValues" dxfId="6" priority="40"/>
    <cfRule type="duplicateValues" dxfId="5" priority="41"/>
    <cfRule type="duplicateValues" dxfId="4" priority="42"/>
  </conditionalFormatting>
  <conditionalFormatting sqref="AL60">
    <cfRule type="duplicateValues" dxfId="3" priority="37"/>
    <cfRule type="duplicateValues" dxfId="2" priority="38"/>
    <cfRule type="duplicateValues" dxfId="1" priority="39"/>
  </conditionalFormatting>
  <dataValidations count="1">
    <dataValidation type="list" allowBlank="1" showInputMessage="1" showErrorMessage="1" sqref="AN1" xr:uid="{31C69962-2D8A-4FB6-88A5-37F0AC1E14DF}">
      <formula1>$AH$4:$AH$75</formula1>
    </dataValidation>
  </dataValidations>
  <pageMargins left="0.25" right="0.25" top="0.28999999999999998" bottom="0.28999999999999998" header="0.3" footer="0.3"/>
  <pageSetup scale="7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66" r:id="rId4" name="Button 22">
              <controlPr defaultSize="0" print="0" autoFill="0" autoPict="0" macro="[0]!ExportAllBOLsToPDF_V1">
                <anchor moveWithCells="1" sizeWithCells="1">
                  <from>
                    <xdr:col>58</xdr:col>
                    <xdr:colOff>171450</xdr:colOff>
                    <xdr:row>0</xdr:row>
                    <xdr:rowOff>47625</xdr:rowOff>
                  </from>
                  <to>
                    <xdr:col>62</xdr:col>
                    <xdr:colOff>504825</xdr:colOff>
                    <xdr:row>1</xdr:row>
                    <xdr:rowOff>171450</xdr:rowOff>
                  </to>
                </anchor>
              </controlPr>
            </control>
          </mc:Choice>
        </mc:AlternateContent>
        <mc:AlternateContent xmlns:mc="http://schemas.openxmlformats.org/markup-compatibility/2006">
          <mc:Choice Requires="x14">
            <control shapeId="6167" r:id="rId5" name="Button 23">
              <controlPr defaultSize="0" print="0" autoFill="0" autoPict="0" macro="[0]!ExportAllShippingLabels_WithHandlingUnits_V1">
                <anchor moveWithCells="1" sizeWithCells="1">
                  <from>
                    <xdr:col>62</xdr:col>
                    <xdr:colOff>828675</xdr:colOff>
                    <xdr:row>0</xdr:row>
                    <xdr:rowOff>76200</xdr:rowOff>
                  </from>
                  <to>
                    <xdr:col>65</xdr:col>
                    <xdr:colOff>142875</xdr:colOff>
                    <xdr:row>1</xdr:row>
                    <xdr:rowOff>190500</xdr:rowOff>
                  </to>
                </anchor>
              </controlPr>
            </control>
          </mc:Choice>
        </mc:AlternateContent>
        <mc:AlternateContent xmlns:mc="http://schemas.openxmlformats.org/markup-compatibility/2006">
          <mc:Choice Requires="x14">
            <control shapeId="6168" r:id="rId6" name="Button 24">
              <controlPr defaultSize="0" print="0" autoFill="0" autoPict="0" macro="[0]!ExportBatchHeaderTemplates">
                <anchor moveWithCells="1" sizeWithCells="1">
                  <from>
                    <xdr:col>68</xdr:col>
                    <xdr:colOff>190500</xdr:colOff>
                    <xdr:row>0</xdr:row>
                    <xdr:rowOff>114300</xdr:rowOff>
                  </from>
                  <to>
                    <xdr:col>69</xdr:col>
                    <xdr:colOff>285750</xdr:colOff>
                    <xdr:row>1</xdr:row>
                    <xdr:rowOff>209550</xdr:rowOff>
                  </to>
                </anchor>
              </controlPr>
            </control>
          </mc:Choice>
        </mc:AlternateContent>
        <mc:AlternateContent xmlns:mc="http://schemas.openxmlformats.org/markup-compatibility/2006">
          <mc:Choice Requires="x14">
            <control shapeId="6169" r:id="rId7" name="Button 25">
              <controlPr defaultSize="0" print="0" autoFill="0" autoPict="0" macro="[0]!Export_QR_Labels">
                <anchor moveWithCells="1" sizeWithCells="1">
                  <from>
                    <xdr:col>70</xdr:col>
                    <xdr:colOff>142875</xdr:colOff>
                    <xdr:row>0</xdr:row>
                    <xdr:rowOff>123825</xdr:rowOff>
                  </from>
                  <to>
                    <xdr:col>70</xdr:col>
                    <xdr:colOff>1447800</xdr:colOff>
                    <xdr:row>1</xdr:row>
                    <xdr:rowOff>209550</xdr:rowOff>
                  </to>
                </anchor>
              </controlPr>
            </control>
          </mc:Choice>
        </mc:AlternateContent>
        <mc:AlternateContent xmlns:mc="http://schemas.openxmlformats.org/markup-compatibility/2006">
          <mc:Choice Requires="x14">
            <control shapeId="6170" r:id="rId8" name="Button 26">
              <controlPr defaultSize="0" print="0" autoFill="0" autoPict="0" macro="[0]!PreviewAndPrintSelectedFDC_V1">
                <anchor moveWithCells="1" sizeWithCells="1">
                  <from>
                    <xdr:col>40</xdr:col>
                    <xdr:colOff>409575</xdr:colOff>
                    <xdr:row>0</xdr:row>
                    <xdr:rowOff>114300</xdr:rowOff>
                  </from>
                  <to>
                    <xdr:col>42</xdr:col>
                    <xdr:colOff>542925</xdr:colOff>
                    <xdr:row>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13C25-D655-4D53-876C-449D5DFE892D}">
  <sheetPr codeName="Sheet10"/>
  <dimension ref="B1:U85"/>
  <sheetViews>
    <sheetView zoomScale="85" zoomScaleNormal="85" workbookViewId="0"/>
  </sheetViews>
  <sheetFormatPr defaultRowHeight="15" x14ac:dyDescent="0.25"/>
  <cols>
    <col min="2" max="2" width="1.42578125" customWidth="1"/>
    <col min="3" max="3" width="3.28515625" customWidth="1"/>
    <col min="4" max="4" width="7.7109375" customWidth="1"/>
    <col min="5" max="5" width="1.42578125" customWidth="1"/>
    <col min="6" max="6" width="1.140625" customWidth="1"/>
    <col min="7" max="7" width="3.28515625" customWidth="1"/>
    <col min="8" max="8" width="7.7109375" customWidth="1"/>
    <col min="9" max="9" width="1.42578125" customWidth="1"/>
    <col min="10" max="10" width="1.140625" customWidth="1"/>
    <col min="11" max="11" width="3.28515625" customWidth="1"/>
    <col min="12" max="12" width="7.7109375" customWidth="1"/>
    <col min="13" max="13" width="1.42578125" customWidth="1"/>
    <col min="14" max="14" width="1.140625" customWidth="1"/>
    <col min="15" max="15" width="3.28515625" customWidth="1"/>
    <col min="16" max="16" width="7.7109375" customWidth="1"/>
    <col min="17" max="17" width="1.42578125" customWidth="1"/>
    <col min="18" max="18" width="1.28515625" customWidth="1"/>
  </cols>
  <sheetData>
    <row r="1" spans="2:21" ht="15.75" thickBot="1" x14ac:dyDescent="0.3"/>
    <row r="2" spans="2:21" ht="15.75" thickBot="1" x14ac:dyDescent="0.3">
      <c r="U2" s="175"/>
    </row>
    <row r="3" spans="2:21" ht="14.25" customHeight="1" x14ac:dyDescent="0.25">
      <c r="B3" s="168"/>
      <c r="C3" s="169"/>
      <c r="D3" s="169"/>
      <c r="E3" s="169"/>
      <c r="F3" s="169"/>
      <c r="G3" s="169"/>
      <c r="H3" s="169"/>
      <c r="I3" s="169"/>
      <c r="J3" s="169"/>
      <c r="K3" s="169"/>
      <c r="L3" s="169"/>
      <c r="M3" s="169"/>
      <c r="N3" s="169"/>
      <c r="O3" s="169"/>
      <c r="P3" s="169"/>
      <c r="Q3" s="169"/>
      <c r="R3" s="170"/>
    </row>
    <row r="4" spans="2:21" s="194" customFormat="1" ht="21.75" customHeight="1" x14ac:dyDescent="0.2">
      <c r="B4" s="192"/>
      <c r="C4" s="360" t="str">
        <f>Production!BI5</f>
        <v>1-0821</v>
      </c>
      <c r="D4" s="360"/>
      <c r="E4" s="360"/>
      <c r="F4" s="193"/>
      <c r="G4" s="360" t="str">
        <f>Production!BI6</f>
        <v>2-0821</v>
      </c>
      <c r="H4" s="360"/>
      <c r="I4" s="360"/>
      <c r="K4" s="360" t="str">
        <f>Production!BI9</f>
        <v>3-0821</v>
      </c>
      <c r="L4" s="360"/>
      <c r="M4" s="360"/>
      <c r="O4" s="360" t="str">
        <f>Production!BI11</f>
        <v>4-0821</v>
      </c>
      <c r="P4" s="360"/>
      <c r="Q4" s="360"/>
      <c r="R4" s="195"/>
    </row>
    <row r="5" spans="2:21" x14ac:dyDescent="0.25">
      <c r="B5" s="172"/>
      <c r="C5" s="213" t="e" vm="54">
        <f>Production!BT5</f>
        <v>#VALUE!</v>
      </c>
      <c r="D5" s="213"/>
      <c r="E5" s="213"/>
      <c r="G5" s="213" t="e" vm="55">
        <f>Production!BT6</f>
        <v>#VALUE!</v>
      </c>
      <c r="H5" s="213"/>
      <c r="I5" s="213"/>
      <c r="K5" s="213" t="e" vm="56">
        <f>Production!BT9</f>
        <v>#VALUE!</v>
      </c>
      <c r="L5" s="213"/>
      <c r="M5" s="213"/>
      <c r="O5" s="213" t="e" vm="57">
        <f>Production!BT11</f>
        <v>#VALUE!</v>
      </c>
      <c r="P5" s="213"/>
      <c r="Q5" s="213"/>
      <c r="R5" s="171"/>
    </row>
    <row r="6" spans="2:21" x14ac:dyDescent="0.25">
      <c r="B6" s="172"/>
      <c r="C6" s="213"/>
      <c r="D6" s="213"/>
      <c r="E6" s="213"/>
      <c r="G6" s="213"/>
      <c r="H6" s="213"/>
      <c r="I6" s="213"/>
      <c r="K6" s="213"/>
      <c r="L6" s="213"/>
      <c r="M6" s="213"/>
      <c r="O6" s="213"/>
      <c r="P6" s="213"/>
      <c r="Q6" s="213"/>
      <c r="R6" s="171"/>
    </row>
    <row r="7" spans="2:21" x14ac:dyDescent="0.25">
      <c r="B7" s="172"/>
      <c r="C7" s="213"/>
      <c r="D7" s="213"/>
      <c r="E7" s="213"/>
      <c r="G7" s="213"/>
      <c r="H7" s="213"/>
      <c r="I7" s="213"/>
      <c r="K7" s="213"/>
      <c r="L7" s="213"/>
      <c r="M7" s="213"/>
      <c r="O7" s="213"/>
      <c r="P7" s="213"/>
      <c r="Q7" s="213"/>
      <c r="R7" s="171"/>
    </row>
    <row r="8" spans="2:21" x14ac:dyDescent="0.25">
      <c r="B8" s="172"/>
      <c r="C8" s="213"/>
      <c r="D8" s="213"/>
      <c r="E8" s="213"/>
      <c r="G8" s="213"/>
      <c r="H8" s="213"/>
      <c r="I8" s="213"/>
      <c r="K8" s="213"/>
      <c r="L8" s="213"/>
      <c r="M8" s="213"/>
      <c r="O8" s="213"/>
      <c r="P8" s="213"/>
      <c r="Q8" s="213"/>
      <c r="R8" s="171"/>
    </row>
    <row r="9" spans="2:21" s="194" customFormat="1" ht="21.75" customHeight="1" x14ac:dyDescent="0.2">
      <c r="B9" s="192"/>
      <c r="C9" s="360" t="str">
        <f>Production!BI13</f>
        <v>5-0821</v>
      </c>
      <c r="D9" s="360"/>
      <c r="E9" s="360"/>
      <c r="F9" s="193"/>
      <c r="G9" s="360" t="str">
        <f>Production!BI15</f>
        <v>6-0821</v>
      </c>
      <c r="H9" s="360"/>
      <c r="I9" s="360"/>
      <c r="K9" s="360" t="str">
        <f>Production!BI17</f>
        <v>7-0821</v>
      </c>
      <c r="L9" s="360"/>
      <c r="M9" s="360"/>
      <c r="O9" s="360" t="str">
        <f>Production!BI18</f>
        <v>8-0821</v>
      </c>
      <c r="P9" s="360"/>
      <c r="Q9" s="360"/>
      <c r="R9" s="195"/>
    </row>
    <row r="10" spans="2:21" x14ac:dyDescent="0.25">
      <c r="B10" s="172"/>
      <c r="C10" s="213" t="e" vm="58">
        <f>Production!BT13</f>
        <v>#VALUE!</v>
      </c>
      <c r="D10" s="213"/>
      <c r="E10" s="213"/>
      <c r="G10" s="213" t="e" vm="59">
        <f>Production!BT15</f>
        <v>#VALUE!</v>
      </c>
      <c r="H10" s="213"/>
      <c r="I10" s="213"/>
      <c r="K10" s="213" t="e" vm="60">
        <f>Production!BT17</f>
        <v>#VALUE!</v>
      </c>
      <c r="L10" s="213"/>
      <c r="M10" s="213"/>
      <c r="O10" s="213" t="e" vm="61">
        <f>Production!BT18</f>
        <v>#VALUE!</v>
      </c>
      <c r="P10" s="213"/>
      <c r="Q10" s="213"/>
      <c r="R10" s="171"/>
    </row>
    <row r="11" spans="2:21" x14ac:dyDescent="0.25">
      <c r="B11" s="172"/>
      <c r="C11" s="213"/>
      <c r="D11" s="213"/>
      <c r="E11" s="213"/>
      <c r="G11" s="213"/>
      <c r="H11" s="213"/>
      <c r="I11" s="213"/>
      <c r="K11" s="213"/>
      <c r="L11" s="213"/>
      <c r="M11" s="213"/>
      <c r="O11" s="213"/>
      <c r="P11" s="213"/>
      <c r="Q11" s="213"/>
      <c r="R11" s="171"/>
    </row>
    <row r="12" spans="2:21" x14ac:dyDescent="0.25">
      <c r="B12" s="172"/>
      <c r="C12" s="213"/>
      <c r="D12" s="213"/>
      <c r="E12" s="213"/>
      <c r="G12" s="213"/>
      <c r="H12" s="213"/>
      <c r="I12" s="213"/>
      <c r="K12" s="213"/>
      <c r="L12" s="213"/>
      <c r="M12" s="213"/>
      <c r="O12" s="213"/>
      <c r="P12" s="213"/>
      <c r="Q12" s="213"/>
      <c r="R12" s="171"/>
    </row>
    <row r="13" spans="2:21" x14ac:dyDescent="0.25">
      <c r="B13" s="172"/>
      <c r="C13" s="213"/>
      <c r="D13" s="213"/>
      <c r="E13" s="213"/>
      <c r="G13" s="213"/>
      <c r="H13" s="213"/>
      <c r="I13" s="213"/>
      <c r="K13" s="213"/>
      <c r="L13" s="213"/>
      <c r="M13" s="213"/>
      <c r="O13" s="213"/>
      <c r="P13" s="213"/>
      <c r="Q13" s="213"/>
      <c r="R13" s="171"/>
    </row>
    <row r="14" spans="2:21" s="194" customFormat="1" ht="21.75" customHeight="1" x14ac:dyDescent="0.2">
      <c r="B14" s="192"/>
      <c r="C14" s="360" t="str">
        <f>Production!BI19</f>
        <v>9-0821</v>
      </c>
      <c r="D14" s="360"/>
      <c r="E14" s="360"/>
      <c r="F14" s="193"/>
      <c r="G14" s="360" t="str">
        <f>Production!BI20</f>
        <v>10-0821</v>
      </c>
      <c r="H14" s="360"/>
      <c r="I14" s="360"/>
      <c r="K14" s="360" t="str">
        <f>Production!BI21</f>
        <v>11-0821</v>
      </c>
      <c r="L14" s="360"/>
      <c r="M14" s="360"/>
      <c r="O14" s="360" t="str">
        <f>Production!BI22</f>
        <v>12-0821</v>
      </c>
      <c r="P14" s="360"/>
      <c r="Q14" s="360"/>
      <c r="R14" s="195"/>
    </row>
    <row r="15" spans="2:21" x14ac:dyDescent="0.25">
      <c r="B15" s="172"/>
      <c r="C15" s="213" t="e" vm="62">
        <f>Production!BT19</f>
        <v>#VALUE!</v>
      </c>
      <c r="D15" s="213"/>
      <c r="E15" s="213"/>
      <c r="G15" s="213" t="e" vm="63">
        <f>Production!BT20</f>
        <v>#VALUE!</v>
      </c>
      <c r="H15" s="213"/>
      <c r="I15" s="213"/>
      <c r="K15" s="213" t="e" vm="64">
        <f>Production!BT21</f>
        <v>#VALUE!</v>
      </c>
      <c r="L15" s="213"/>
      <c r="M15" s="213"/>
      <c r="O15" s="213" t="e" vm="65">
        <f>Production!BT22</f>
        <v>#VALUE!</v>
      </c>
      <c r="P15" s="213"/>
      <c r="Q15" s="213"/>
      <c r="R15" s="171"/>
    </row>
    <row r="16" spans="2:21" ht="15" customHeight="1" x14ac:dyDescent="0.25">
      <c r="B16" s="172"/>
      <c r="C16" s="213"/>
      <c r="D16" s="213"/>
      <c r="E16" s="213"/>
      <c r="G16" s="213"/>
      <c r="H16" s="213"/>
      <c r="I16" s="213"/>
      <c r="K16" s="213"/>
      <c r="L16" s="213"/>
      <c r="M16" s="213"/>
      <c r="O16" s="213"/>
      <c r="P16" s="213"/>
      <c r="Q16" s="213"/>
      <c r="R16" s="171"/>
    </row>
    <row r="17" spans="2:18" ht="15" customHeight="1" x14ac:dyDescent="0.25">
      <c r="B17" s="172"/>
      <c r="C17" s="213"/>
      <c r="D17" s="213"/>
      <c r="E17" s="213"/>
      <c r="G17" s="213"/>
      <c r="H17" s="213"/>
      <c r="I17" s="213"/>
      <c r="K17" s="213"/>
      <c r="L17" s="213"/>
      <c r="M17" s="213"/>
      <c r="O17" s="213"/>
      <c r="P17" s="213"/>
      <c r="Q17" s="213"/>
      <c r="R17" s="171"/>
    </row>
    <row r="18" spans="2:18" ht="15" customHeight="1" x14ac:dyDescent="0.25">
      <c r="B18" s="172"/>
      <c r="C18" s="213"/>
      <c r="D18" s="213"/>
      <c r="E18" s="213"/>
      <c r="G18" s="213"/>
      <c r="H18" s="213"/>
      <c r="I18" s="213"/>
      <c r="K18" s="213"/>
      <c r="L18" s="213"/>
      <c r="M18" s="213"/>
      <c r="O18" s="213"/>
      <c r="P18" s="213"/>
      <c r="Q18" s="213"/>
      <c r="R18" s="171"/>
    </row>
    <row r="19" spans="2:18" s="194" customFormat="1" ht="21.75" customHeight="1" x14ac:dyDescent="0.2">
      <c r="B19" s="192"/>
      <c r="C19" s="360" t="str">
        <f>Production!BI23</f>
        <v>13-0821</v>
      </c>
      <c r="D19" s="360"/>
      <c r="E19" s="360"/>
      <c r="F19" s="193"/>
      <c r="G19" s="360" t="str">
        <f>Production!BI24</f>
        <v>14-0821</v>
      </c>
      <c r="H19" s="360"/>
      <c r="I19" s="360"/>
      <c r="K19" s="360" t="str">
        <f>Production!BI25</f>
        <v>15-0821</v>
      </c>
      <c r="L19" s="360"/>
      <c r="M19" s="360"/>
      <c r="O19" s="360" t="str">
        <f>Production!BI26</f>
        <v>16-0821</v>
      </c>
      <c r="P19" s="360"/>
      <c r="Q19" s="360"/>
      <c r="R19" s="195"/>
    </row>
    <row r="20" spans="2:18" x14ac:dyDescent="0.25">
      <c r="B20" s="172"/>
      <c r="C20" s="213" t="e" vm="66">
        <f>Production!BT23</f>
        <v>#VALUE!</v>
      </c>
      <c r="D20" s="213"/>
      <c r="E20" s="213"/>
      <c r="G20" s="213" t="e" vm="67">
        <f>Production!BT24</f>
        <v>#VALUE!</v>
      </c>
      <c r="H20" s="213"/>
      <c r="I20" s="213"/>
      <c r="K20" s="213" t="e" vm="68">
        <f>Production!BT25</f>
        <v>#VALUE!</v>
      </c>
      <c r="L20" s="213"/>
      <c r="M20" s="213"/>
      <c r="O20" s="213" t="e" vm="69">
        <f>Production!BT26</f>
        <v>#VALUE!</v>
      </c>
      <c r="P20" s="213"/>
      <c r="Q20" s="213"/>
      <c r="R20" s="171"/>
    </row>
    <row r="21" spans="2:18" ht="15" customHeight="1" x14ac:dyDescent="0.25">
      <c r="B21" s="172"/>
      <c r="C21" s="213"/>
      <c r="D21" s="213"/>
      <c r="E21" s="213"/>
      <c r="G21" s="213"/>
      <c r="H21" s="213"/>
      <c r="I21" s="213"/>
      <c r="K21" s="213"/>
      <c r="L21" s="213"/>
      <c r="M21" s="213"/>
      <c r="O21" s="213"/>
      <c r="P21" s="213"/>
      <c r="Q21" s="213"/>
      <c r="R21" s="171"/>
    </row>
    <row r="22" spans="2:18" ht="15" customHeight="1" x14ac:dyDescent="0.25">
      <c r="B22" s="172"/>
      <c r="C22" s="213"/>
      <c r="D22" s="213"/>
      <c r="E22" s="213"/>
      <c r="G22" s="213"/>
      <c r="H22" s="213"/>
      <c r="I22" s="213"/>
      <c r="K22" s="213"/>
      <c r="L22" s="213"/>
      <c r="M22" s="213"/>
      <c r="O22" s="213"/>
      <c r="P22" s="213"/>
      <c r="Q22" s="213"/>
      <c r="R22" s="171"/>
    </row>
    <row r="23" spans="2:18" ht="18.75" customHeight="1" x14ac:dyDescent="0.25">
      <c r="B23" s="172"/>
      <c r="C23" s="213"/>
      <c r="D23" s="213"/>
      <c r="E23" s="213"/>
      <c r="G23" s="213"/>
      <c r="H23" s="213"/>
      <c r="I23" s="213"/>
      <c r="K23" s="213"/>
      <c r="L23" s="213"/>
      <c r="M23" s="213"/>
      <c r="O23" s="213"/>
      <c r="P23" s="213"/>
      <c r="Q23" s="213"/>
      <c r="R23" s="171"/>
    </row>
    <row r="24" spans="2:18" s="194" customFormat="1" ht="21.75" customHeight="1" x14ac:dyDescent="0.2">
      <c r="B24" s="192"/>
      <c r="C24" s="360" t="str">
        <f>Production!BI27</f>
        <v>17-0821</v>
      </c>
      <c r="D24" s="360"/>
      <c r="E24" s="360"/>
      <c r="F24" s="193"/>
      <c r="G24" s="360" t="str">
        <f>Production!BI28</f>
        <v>18-0821</v>
      </c>
      <c r="H24" s="360"/>
      <c r="I24" s="360"/>
      <c r="K24" s="360" t="str">
        <f>Production!BI29</f>
        <v>19-0821</v>
      </c>
      <c r="L24" s="360"/>
      <c r="M24" s="360"/>
      <c r="O24" s="360" t="str">
        <f>Production!BI30</f>
        <v>20-0821</v>
      </c>
      <c r="P24" s="360"/>
      <c r="Q24" s="360"/>
      <c r="R24" s="195"/>
    </row>
    <row r="25" spans="2:18" x14ac:dyDescent="0.25">
      <c r="B25" s="172"/>
      <c r="C25" s="213" t="e" vm="70">
        <f>Production!BT27</f>
        <v>#VALUE!</v>
      </c>
      <c r="D25" s="213"/>
      <c r="E25" s="213"/>
      <c r="G25" s="213" t="e" vm="71">
        <f>Production!BT28</f>
        <v>#VALUE!</v>
      </c>
      <c r="H25" s="213"/>
      <c r="I25" s="213"/>
      <c r="K25" s="213" t="e" vm="72">
        <f>Production!BT29</f>
        <v>#VALUE!</v>
      </c>
      <c r="L25" s="213"/>
      <c r="M25" s="213"/>
      <c r="O25" s="213" t="e" vm="73">
        <f>Production!BT30</f>
        <v>#VALUE!</v>
      </c>
      <c r="P25" s="213"/>
      <c r="Q25" s="213"/>
      <c r="R25" s="171"/>
    </row>
    <row r="26" spans="2:18" x14ac:dyDescent="0.25">
      <c r="B26" s="172"/>
      <c r="C26" s="213"/>
      <c r="D26" s="213"/>
      <c r="E26" s="213"/>
      <c r="G26" s="213"/>
      <c r="H26" s="213"/>
      <c r="I26" s="213"/>
      <c r="K26" s="213"/>
      <c r="L26" s="213"/>
      <c r="M26" s="213"/>
      <c r="O26" s="213"/>
      <c r="P26" s="213"/>
      <c r="Q26" s="213"/>
      <c r="R26" s="171"/>
    </row>
    <row r="27" spans="2:18" x14ac:dyDescent="0.25">
      <c r="B27" s="172"/>
      <c r="C27" s="213"/>
      <c r="D27" s="213"/>
      <c r="E27" s="213"/>
      <c r="G27" s="213"/>
      <c r="H27" s="213"/>
      <c r="I27" s="213"/>
      <c r="K27" s="213"/>
      <c r="L27" s="213"/>
      <c r="M27" s="213"/>
      <c r="O27" s="213"/>
      <c r="P27" s="213"/>
      <c r="Q27" s="213"/>
      <c r="R27" s="171"/>
    </row>
    <row r="28" spans="2:18" x14ac:dyDescent="0.25">
      <c r="B28" s="172"/>
      <c r="C28" s="213"/>
      <c r="D28" s="213"/>
      <c r="E28" s="213"/>
      <c r="G28" s="213"/>
      <c r="H28" s="213"/>
      <c r="I28" s="213"/>
      <c r="K28" s="213"/>
      <c r="L28" s="213"/>
      <c r="M28" s="213"/>
      <c r="O28" s="213"/>
      <c r="P28" s="213"/>
      <c r="Q28" s="213"/>
      <c r="R28" s="171"/>
    </row>
    <row r="29" spans="2:18" ht="6" customHeight="1" thickBot="1" x14ac:dyDescent="0.3">
      <c r="B29" s="174"/>
      <c r="C29" s="120"/>
      <c r="D29" s="120"/>
      <c r="E29" s="120"/>
      <c r="F29" s="120"/>
      <c r="G29" s="120"/>
      <c r="H29" s="120"/>
      <c r="I29" s="120"/>
      <c r="J29" s="120"/>
      <c r="K29" s="120"/>
      <c r="L29" s="120"/>
      <c r="M29" s="120"/>
      <c r="N29" s="120"/>
      <c r="O29" s="120"/>
      <c r="P29" s="120"/>
      <c r="Q29" s="120"/>
      <c r="R29" s="173"/>
    </row>
    <row r="30" spans="2:18" ht="63" customHeight="1" thickBot="1" x14ac:dyDescent="0.3"/>
    <row r="31" spans="2:18" x14ac:dyDescent="0.25">
      <c r="B31" s="168"/>
      <c r="C31" s="169"/>
      <c r="D31" s="169"/>
      <c r="E31" s="169"/>
      <c r="F31" s="169"/>
      <c r="G31" s="169"/>
      <c r="H31" s="169"/>
      <c r="I31" s="169"/>
      <c r="J31" s="169"/>
      <c r="K31" s="169"/>
      <c r="L31" s="169"/>
      <c r="M31" s="169"/>
      <c r="N31" s="169"/>
      <c r="O31" s="169"/>
      <c r="P31" s="169"/>
      <c r="Q31" s="169"/>
      <c r="R31" s="170"/>
    </row>
    <row r="32" spans="2:18" s="194" customFormat="1" ht="21.75" customHeight="1" x14ac:dyDescent="0.2">
      <c r="B32" s="192"/>
      <c r="C32" s="360" t="str">
        <f>Production!BI31</f>
        <v>21-0821</v>
      </c>
      <c r="D32" s="360"/>
      <c r="E32" s="360"/>
      <c r="F32" s="193"/>
      <c r="G32" s="360" t="str">
        <f>Production!BI33</f>
        <v>22-0821</v>
      </c>
      <c r="H32" s="360"/>
      <c r="I32" s="360"/>
      <c r="K32" s="360" t="str">
        <f>Production!BI34</f>
        <v>23-0821</v>
      </c>
      <c r="L32" s="360"/>
      <c r="M32" s="360"/>
      <c r="O32" s="360" t="str">
        <f>Production!BI35</f>
        <v>24-0821</v>
      </c>
      <c r="P32" s="360"/>
      <c r="Q32" s="360"/>
      <c r="R32" s="195"/>
    </row>
    <row r="33" spans="2:18" x14ac:dyDescent="0.25">
      <c r="B33" s="172"/>
      <c r="C33" s="213" t="e" vm="74">
        <f>Production!BT31</f>
        <v>#VALUE!</v>
      </c>
      <c r="D33" s="213"/>
      <c r="E33" s="213"/>
      <c r="G33" s="213" t="e" vm="75">
        <f>Production!BT33</f>
        <v>#VALUE!</v>
      </c>
      <c r="H33" s="213"/>
      <c r="I33" s="213"/>
      <c r="K33" s="213" t="e" vm="76">
        <f>Production!BT34</f>
        <v>#VALUE!</v>
      </c>
      <c r="L33" s="213"/>
      <c r="M33" s="213"/>
      <c r="O33" s="213" t="e" vm="77">
        <f>Production!BT35</f>
        <v>#VALUE!</v>
      </c>
      <c r="P33" s="213"/>
      <c r="Q33" s="213"/>
      <c r="R33" s="171"/>
    </row>
    <row r="34" spans="2:18" x14ac:dyDescent="0.25">
      <c r="B34" s="172"/>
      <c r="C34" s="213"/>
      <c r="D34" s="213"/>
      <c r="E34" s="213"/>
      <c r="G34" s="213"/>
      <c r="H34" s="213"/>
      <c r="I34" s="213"/>
      <c r="K34" s="213"/>
      <c r="L34" s="213"/>
      <c r="M34" s="213"/>
      <c r="O34" s="213"/>
      <c r="P34" s="213"/>
      <c r="Q34" s="213"/>
      <c r="R34" s="171"/>
    </row>
    <row r="35" spans="2:18" x14ac:dyDescent="0.25">
      <c r="B35" s="172"/>
      <c r="C35" s="213"/>
      <c r="D35" s="213"/>
      <c r="E35" s="213"/>
      <c r="G35" s="213"/>
      <c r="H35" s="213"/>
      <c r="I35" s="213"/>
      <c r="K35" s="213"/>
      <c r="L35" s="213"/>
      <c r="M35" s="213"/>
      <c r="O35" s="213"/>
      <c r="P35" s="213"/>
      <c r="Q35" s="213"/>
      <c r="R35" s="171"/>
    </row>
    <row r="36" spans="2:18" x14ac:dyDescent="0.25">
      <c r="B36" s="172"/>
      <c r="C36" s="213"/>
      <c r="D36" s="213"/>
      <c r="E36" s="213"/>
      <c r="G36" s="213"/>
      <c r="H36" s="213"/>
      <c r="I36" s="213"/>
      <c r="K36" s="213"/>
      <c r="L36" s="213"/>
      <c r="M36" s="213"/>
      <c r="O36" s="213"/>
      <c r="P36" s="213"/>
      <c r="Q36" s="213"/>
      <c r="R36" s="171"/>
    </row>
    <row r="37" spans="2:18" s="194" customFormat="1" ht="21.75" customHeight="1" x14ac:dyDescent="0.2">
      <c r="B37" s="192"/>
      <c r="C37" s="360" t="str">
        <f>Production!BI36</f>
        <v>25-0821</v>
      </c>
      <c r="D37" s="360"/>
      <c r="E37" s="360"/>
      <c r="F37" s="193"/>
      <c r="G37" s="360" t="str">
        <f>Production!BI37</f>
        <v>26-0821</v>
      </c>
      <c r="H37" s="360"/>
      <c r="I37" s="360"/>
      <c r="K37" s="360" t="str">
        <f>Production!BI38</f>
        <v>27-0821</v>
      </c>
      <c r="L37" s="360"/>
      <c r="M37" s="360"/>
      <c r="O37" s="360" t="str">
        <f>Production!BI39</f>
        <v>28-0821</v>
      </c>
      <c r="P37" s="360"/>
      <c r="Q37" s="360"/>
      <c r="R37" s="195"/>
    </row>
    <row r="38" spans="2:18" x14ac:dyDescent="0.25">
      <c r="B38" s="172"/>
      <c r="C38" s="213" t="e" vm="78">
        <f>Production!BT36</f>
        <v>#VALUE!</v>
      </c>
      <c r="D38" s="213"/>
      <c r="E38" s="213"/>
      <c r="G38" s="213" t="e" vm="79">
        <f>Production!BT37</f>
        <v>#VALUE!</v>
      </c>
      <c r="H38" s="213"/>
      <c r="I38" s="213"/>
      <c r="K38" s="213" t="e" vm="80">
        <f>Production!BT38</f>
        <v>#VALUE!</v>
      </c>
      <c r="L38" s="213"/>
      <c r="M38" s="213"/>
      <c r="O38" s="213" t="e" vm="81">
        <f>Production!BT39</f>
        <v>#VALUE!</v>
      </c>
      <c r="P38" s="213"/>
      <c r="Q38" s="213"/>
      <c r="R38" s="171"/>
    </row>
    <row r="39" spans="2:18" x14ac:dyDescent="0.25">
      <c r="B39" s="172"/>
      <c r="C39" s="213"/>
      <c r="D39" s="213"/>
      <c r="E39" s="213"/>
      <c r="G39" s="213"/>
      <c r="H39" s="213"/>
      <c r="I39" s="213"/>
      <c r="K39" s="213"/>
      <c r="L39" s="213"/>
      <c r="M39" s="213"/>
      <c r="O39" s="213"/>
      <c r="P39" s="213"/>
      <c r="Q39" s="213"/>
      <c r="R39" s="171"/>
    </row>
    <row r="40" spans="2:18" x14ac:dyDescent="0.25">
      <c r="B40" s="172"/>
      <c r="C40" s="213"/>
      <c r="D40" s="213"/>
      <c r="E40" s="213"/>
      <c r="G40" s="213"/>
      <c r="H40" s="213"/>
      <c r="I40" s="213"/>
      <c r="K40" s="213"/>
      <c r="L40" s="213"/>
      <c r="M40" s="213"/>
      <c r="O40" s="213"/>
      <c r="P40" s="213"/>
      <c r="Q40" s="213"/>
      <c r="R40" s="171"/>
    </row>
    <row r="41" spans="2:18" x14ac:dyDescent="0.25">
      <c r="B41" s="172"/>
      <c r="C41" s="213"/>
      <c r="D41" s="213"/>
      <c r="E41" s="213"/>
      <c r="G41" s="213"/>
      <c r="H41" s="213"/>
      <c r="I41" s="213"/>
      <c r="K41" s="213"/>
      <c r="L41" s="213"/>
      <c r="M41" s="213"/>
      <c r="O41" s="213"/>
      <c r="P41" s="213"/>
      <c r="Q41" s="213"/>
      <c r="R41" s="171"/>
    </row>
    <row r="42" spans="2:18" s="194" customFormat="1" ht="21.75" customHeight="1" x14ac:dyDescent="0.2">
      <c r="B42" s="192"/>
      <c r="C42" s="360" t="str">
        <f>Production!BI40</f>
        <v>29-0821</v>
      </c>
      <c r="D42" s="360"/>
      <c r="E42" s="360"/>
      <c r="F42" s="193"/>
      <c r="G42" s="360" t="str">
        <f>Production!BI42</f>
        <v>30-0821</v>
      </c>
      <c r="H42" s="360"/>
      <c r="I42" s="360"/>
      <c r="K42" s="360" t="str">
        <f>Production!BI44</f>
        <v>31-0821</v>
      </c>
      <c r="L42" s="360"/>
      <c r="M42" s="360"/>
      <c r="O42" s="360" t="str">
        <f>Production!BI45</f>
        <v>32-0821</v>
      </c>
      <c r="P42" s="360"/>
      <c r="Q42" s="360"/>
      <c r="R42" s="195"/>
    </row>
    <row r="43" spans="2:18" x14ac:dyDescent="0.25">
      <c r="B43" s="172"/>
      <c r="C43" s="213" t="e" vm="82">
        <f>Production!BT40</f>
        <v>#VALUE!</v>
      </c>
      <c r="D43" s="213"/>
      <c r="E43" s="213"/>
      <c r="G43" s="213" t="e" vm="83">
        <f>Production!BT42</f>
        <v>#VALUE!</v>
      </c>
      <c r="H43" s="213"/>
      <c r="I43" s="213"/>
      <c r="K43" s="213" t="e" vm="84">
        <f>Production!BT44</f>
        <v>#VALUE!</v>
      </c>
      <c r="L43" s="213"/>
      <c r="M43" s="213"/>
      <c r="O43" s="213" t="e" vm="85">
        <f>Production!BT45</f>
        <v>#VALUE!</v>
      </c>
      <c r="P43" s="213"/>
      <c r="Q43" s="213"/>
      <c r="R43" s="171"/>
    </row>
    <row r="44" spans="2:18" x14ac:dyDescent="0.25">
      <c r="B44" s="172"/>
      <c r="C44" s="213"/>
      <c r="D44" s="213"/>
      <c r="E44" s="213"/>
      <c r="G44" s="213"/>
      <c r="H44" s="213"/>
      <c r="I44" s="213"/>
      <c r="K44" s="213"/>
      <c r="L44" s="213"/>
      <c r="M44" s="213"/>
      <c r="O44" s="213"/>
      <c r="P44" s="213"/>
      <c r="Q44" s="213"/>
      <c r="R44" s="171"/>
    </row>
    <row r="45" spans="2:18" x14ac:dyDescent="0.25">
      <c r="B45" s="172"/>
      <c r="C45" s="213"/>
      <c r="D45" s="213"/>
      <c r="E45" s="213"/>
      <c r="G45" s="213"/>
      <c r="H45" s="213"/>
      <c r="I45" s="213"/>
      <c r="K45" s="213"/>
      <c r="L45" s="213"/>
      <c r="M45" s="213"/>
      <c r="O45" s="213"/>
      <c r="P45" s="213"/>
      <c r="Q45" s="213"/>
      <c r="R45" s="171"/>
    </row>
    <row r="46" spans="2:18" x14ac:dyDescent="0.25">
      <c r="B46" s="172"/>
      <c r="C46" s="213"/>
      <c r="D46" s="213"/>
      <c r="E46" s="213"/>
      <c r="G46" s="213"/>
      <c r="H46" s="213"/>
      <c r="I46" s="213"/>
      <c r="K46" s="213"/>
      <c r="L46" s="213"/>
      <c r="M46" s="213"/>
      <c r="O46" s="213"/>
      <c r="P46" s="213"/>
      <c r="Q46" s="213"/>
      <c r="R46" s="171"/>
    </row>
    <row r="47" spans="2:18" s="194" customFormat="1" ht="21.75" customHeight="1" x14ac:dyDescent="0.2">
      <c r="B47" s="192"/>
      <c r="C47" s="360" t="str">
        <f>Production!BI46</f>
        <v>33-0821</v>
      </c>
      <c r="D47" s="360"/>
      <c r="E47" s="360"/>
      <c r="F47" s="193"/>
      <c r="G47" s="360" t="str">
        <f>Production!BI48</f>
        <v>34-0821</v>
      </c>
      <c r="H47" s="360"/>
      <c r="I47" s="360"/>
      <c r="K47" s="360" t="str">
        <f>Production!BI49</f>
        <v>35-0821</v>
      </c>
      <c r="L47" s="360"/>
      <c r="M47" s="360"/>
      <c r="O47" s="360" t="str">
        <f>Production!BI50</f>
        <v>36-0821</v>
      </c>
      <c r="P47" s="360"/>
      <c r="Q47" s="360"/>
      <c r="R47" s="195"/>
    </row>
    <row r="48" spans="2:18" x14ac:dyDescent="0.25">
      <c r="B48" s="172"/>
      <c r="C48" s="213" t="e" vm="86">
        <f>Production!BT46</f>
        <v>#VALUE!</v>
      </c>
      <c r="D48" s="213"/>
      <c r="E48" s="213"/>
      <c r="G48" s="213" t="e" vm="87">
        <f>Production!BT48</f>
        <v>#VALUE!</v>
      </c>
      <c r="H48" s="213"/>
      <c r="I48" s="213"/>
      <c r="K48" s="213" t="e" vm="88">
        <f>Production!BT49</f>
        <v>#VALUE!</v>
      </c>
      <c r="L48" s="213"/>
      <c r="M48" s="213"/>
      <c r="O48" s="213" t="e" vm="89">
        <f>Production!BT50</f>
        <v>#VALUE!</v>
      </c>
      <c r="P48" s="213"/>
      <c r="Q48" s="213"/>
      <c r="R48" s="171"/>
    </row>
    <row r="49" spans="2:18" x14ac:dyDescent="0.25">
      <c r="B49" s="172"/>
      <c r="C49" s="213"/>
      <c r="D49" s="213"/>
      <c r="E49" s="213"/>
      <c r="G49" s="213"/>
      <c r="H49" s="213"/>
      <c r="I49" s="213"/>
      <c r="K49" s="213"/>
      <c r="L49" s="213"/>
      <c r="M49" s="213"/>
      <c r="O49" s="213"/>
      <c r="P49" s="213"/>
      <c r="Q49" s="213"/>
      <c r="R49" s="171"/>
    </row>
    <row r="50" spans="2:18" x14ac:dyDescent="0.25">
      <c r="B50" s="172"/>
      <c r="C50" s="213"/>
      <c r="D50" s="213"/>
      <c r="E50" s="213"/>
      <c r="G50" s="213"/>
      <c r="H50" s="213"/>
      <c r="I50" s="213"/>
      <c r="K50" s="213"/>
      <c r="L50" s="213"/>
      <c r="M50" s="213"/>
      <c r="O50" s="213"/>
      <c r="P50" s="213"/>
      <c r="Q50" s="213"/>
      <c r="R50" s="171"/>
    </row>
    <row r="51" spans="2:18" x14ac:dyDescent="0.25">
      <c r="B51" s="172"/>
      <c r="C51" s="213"/>
      <c r="D51" s="213"/>
      <c r="E51" s="213"/>
      <c r="G51" s="213"/>
      <c r="H51" s="213"/>
      <c r="I51" s="213"/>
      <c r="K51" s="213"/>
      <c r="L51" s="213"/>
      <c r="M51" s="213"/>
      <c r="O51" s="213"/>
      <c r="P51" s="213"/>
      <c r="Q51" s="213"/>
      <c r="R51" s="171"/>
    </row>
    <row r="52" spans="2:18" s="194" customFormat="1" ht="21.75" customHeight="1" x14ac:dyDescent="0.2">
      <c r="B52" s="192"/>
      <c r="C52" s="360" t="str">
        <f>Production!BI51</f>
        <v>37-0821</v>
      </c>
      <c r="D52" s="360"/>
      <c r="E52" s="360"/>
      <c r="F52" s="193"/>
      <c r="G52" s="360" t="str">
        <f>Production!BI52</f>
        <v>38-0821</v>
      </c>
      <c r="H52" s="360"/>
      <c r="I52" s="360"/>
      <c r="K52" s="360" t="str">
        <f>Production!BI53</f>
        <v>39-0821</v>
      </c>
      <c r="L52" s="360"/>
      <c r="M52" s="360"/>
      <c r="O52" s="360" t="str">
        <f>Production!BI54</f>
        <v>40-0821</v>
      </c>
      <c r="P52" s="360"/>
      <c r="Q52" s="360"/>
      <c r="R52" s="195"/>
    </row>
    <row r="53" spans="2:18" x14ac:dyDescent="0.25">
      <c r="B53" s="172"/>
      <c r="C53" s="213" t="e" vm="90">
        <f>Production!BT51</f>
        <v>#VALUE!</v>
      </c>
      <c r="D53" s="213"/>
      <c r="E53" s="213"/>
      <c r="G53" s="213" t="e" vm="91">
        <f>Production!BT52</f>
        <v>#VALUE!</v>
      </c>
      <c r="H53" s="213"/>
      <c r="I53" s="213"/>
      <c r="K53" s="213" t="e" vm="92">
        <f>Production!BT53</f>
        <v>#VALUE!</v>
      </c>
      <c r="L53" s="213"/>
      <c r="M53" s="213"/>
      <c r="O53" s="213" t="e" vm="93">
        <f>Production!BT54</f>
        <v>#VALUE!</v>
      </c>
      <c r="P53" s="213"/>
      <c r="Q53" s="213"/>
      <c r="R53" s="171"/>
    </row>
    <row r="54" spans="2:18" x14ac:dyDescent="0.25">
      <c r="B54" s="172"/>
      <c r="C54" s="213"/>
      <c r="D54" s="213"/>
      <c r="E54" s="213"/>
      <c r="G54" s="213"/>
      <c r="H54" s="213"/>
      <c r="I54" s="213"/>
      <c r="K54" s="213"/>
      <c r="L54" s="213"/>
      <c r="M54" s="213"/>
      <c r="O54" s="213"/>
      <c r="P54" s="213"/>
      <c r="Q54" s="213"/>
      <c r="R54" s="171"/>
    </row>
    <row r="55" spans="2:18" x14ac:dyDescent="0.25">
      <c r="B55" s="172"/>
      <c r="C55" s="213"/>
      <c r="D55" s="213"/>
      <c r="E55" s="213"/>
      <c r="G55" s="213"/>
      <c r="H55" s="213"/>
      <c r="I55" s="213"/>
      <c r="K55" s="213"/>
      <c r="L55" s="213"/>
      <c r="M55" s="213"/>
      <c r="O55" s="213"/>
      <c r="P55" s="213"/>
      <c r="Q55" s="213"/>
      <c r="R55" s="171"/>
    </row>
    <row r="56" spans="2:18" x14ac:dyDescent="0.25">
      <c r="B56" s="172"/>
      <c r="C56" s="213"/>
      <c r="D56" s="213"/>
      <c r="E56" s="213"/>
      <c r="G56" s="213"/>
      <c r="H56" s="213"/>
      <c r="I56" s="213"/>
      <c r="K56" s="213"/>
      <c r="L56" s="213"/>
      <c r="M56" s="213"/>
      <c r="O56" s="213"/>
      <c r="P56" s="213"/>
      <c r="Q56" s="213"/>
      <c r="R56" s="171"/>
    </row>
    <row r="57" spans="2:18" ht="15.75" thickBot="1" x14ac:dyDescent="0.3">
      <c r="B57" s="174"/>
      <c r="C57" s="120"/>
      <c r="D57" s="120"/>
      <c r="E57" s="120"/>
      <c r="F57" s="120"/>
      <c r="G57" s="120"/>
      <c r="H57" s="120"/>
      <c r="I57" s="120"/>
      <c r="J57" s="120"/>
      <c r="K57" s="120"/>
      <c r="L57" s="120"/>
      <c r="M57" s="120"/>
      <c r="N57" s="120"/>
      <c r="O57" s="120"/>
      <c r="P57" s="120"/>
      <c r="Q57" s="120"/>
      <c r="R57" s="173"/>
    </row>
    <row r="58" spans="2:18" ht="55.5" customHeight="1" thickBot="1" x14ac:dyDescent="0.3"/>
    <row r="59" spans="2:18" x14ac:dyDescent="0.25">
      <c r="B59" s="168"/>
      <c r="C59" s="169"/>
      <c r="D59" s="169"/>
      <c r="E59" s="169"/>
      <c r="F59" s="169"/>
      <c r="G59" s="169"/>
      <c r="H59" s="169"/>
      <c r="I59" s="169"/>
      <c r="J59" s="169"/>
      <c r="K59" s="169"/>
      <c r="L59" s="169"/>
      <c r="M59" s="169"/>
      <c r="N59" s="169"/>
      <c r="O59" s="169"/>
      <c r="P59" s="169"/>
      <c r="Q59" s="169"/>
      <c r="R59" s="170"/>
    </row>
    <row r="60" spans="2:18" s="194" customFormat="1" ht="21.75" customHeight="1" x14ac:dyDescent="0.2">
      <c r="B60" s="192"/>
      <c r="C60" s="360" t="str">
        <f>Production!BI55</f>
        <v>41-0821</v>
      </c>
      <c r="D60" s="360"/>
      <c r="E60" s="360"/>
      <c r="F60" s="193"/>
      <c r="G60" s="360" t="str">
        <f>Production!BI56</f>
        <v>42-0821</v>
      </c>
      <c r="H60" s="360"/>
      <c r="I60" s="360"/>
      <c r="K60" s="360" t="str">
        <f>Production!BI57</f>
        <v>43-0821</v>
      </c>
      <c r="L60" s="360"/>
      <c r="M60" s="360"/>
      <c r="O60" s="360" t="str">
        <f>Production!BI58</f>
        <v>44-0821</v>
      </c>
      <c r="P60" s="360"/>
      <c r="Q60" s="360"/>
      <c r="R60" s="195"/>
    </row>
    <row r="61" spans="2:18" x14ac:dyDescent="0.25">
      <c r="B61" s="172"/>
      <c r="C61" s="213" t="e" vm="94">
        <f>Production!BT55</f>
        <v>#VALUE!</v>
      </c>
      <c r="D61" s="213"/>
      <c r="E61" s="213"/>
      <c r="G61" s="213" t="e" vm="95">
        <f>Production!BT56</f>
        <v>#VALUE!</v>
      </c>
      <c r="H61" s="213"/>
      <c r="I61" s="213"/>
      <c r="K61" s="213" t="e" vm="96">
        <f>Production!BT57</f>
        <v>#VALUE!</v>
      </c>
      <c r="L61" s="213"/>
      <c r="M61" s="213"/>
      <c r="O61" s="213" t="e" vm="97">
        <f>Production!BT58</f>
        <v>#VALUE!</v>
      </c>
      <c r="P61" s="213"/>
      <c r="Q61" s="213"/>
      <c r="R61" s="171"/>
    </row>
    <row r="62" spans="2:18" x14ac:dyDescent="0.25">
      <c r="B62" s="172"/>
      <c r="C62" s="213"/>
      <c r="D62" s="213"/>
      <c r="E62" s="213"/>
      <c r="G62" s="213"/>
      <c r="H62" s="213"/>
      <c r="I62" s="213"/>
      <c r="K62" s="213"/>
      <c r="L62" s="213"/>
      <c r="M62" s="213"/>
      <c r="O62" s="213"/>
      <c r="P62" s="213"/>
      <c r="Q62" s="213"/>
      <c r="R62" s="171"/>
    </row>
    <row r="63" spans="2:18" x14ac:dyDescent="0.25">
      <c r="B63" s="172"/>
      <c r="C63" s="213"/>
      <c r="D63" s="213"/>
      <c r="E63" s="213"/>
      <c r="G63" s="213"/>
      <c r="H63" s="213"/>
      <c r="I63" s="213"/>
      <c r="K63" s="213"/>
      <c r="L63" s="213"/>
      <c r="M63" s="213"/>
      <c r="O63" s="213"/>
      <c r="P63" s="213"/>
      <c r="Q63" s="213"/>
      <c r="R63" s="171"/>
    </row>
    <row r="64" spans="2:18" x14ac:dyDescent="0.25">
      <c r="B64" s="172"/>
      <c r="C64" s="213"/>
      <c r="D64" s="213"/>
      <c r="E64" s="213"/>
      <c r="G64" s="213"/>
      <c r="H64" s="213"/>
      <c r="I64" s="213"/>
      <c r="K64" s="213"/>
      <c r="L64" s="213"/>
      <c r="M64" s="213"/>
      <c r="O64" s="213"/>
      <c r="P64" s="213"/>
      <c r="Q64" s="213"/>
      <c r="R64" s="171"/>
    </row>
    <row r="65" spans="2:18" s="194" customFormat="1" ht="21.75" customHeight="1" x14ac:dyDescent="0.2">
      <c r="B65" s="192"/>
      <c r="C65" s="360" t="str">
        <f>Production!BI60</f>
        <v>45-0821</v>
      </c>
      <c r="D65" s="360"/>
      <c r="E65" s="360"/>
      <c r="F65" s="193"/>
      <c r="G65" s="360"/>
      <c r="H65" s="360"/>
      <c r="I65" s="360"/>
      <c r="K65" s="360"/>
      <c r="L65" s="360"/>
      <c r="M65" s="360"/>
      <c r="O65" s="360"/>
      <c r="P65" s="360"/>
      <c r="Q65" s="360"/>
      <c r="R65" s="195"/>
    </row>
    <row r="66" spans="2:18" x14ac:dyDescent="0.25">
      <c r="B66" s="172"/>
      <c r="C66" s="213" t="e" vm="1">
        <f>Production!BT60</f>
        <v>#VALUE!</v>
      </c>
      <c r="D66" s="213"/>
      <c r="E66" s="213"/>
      <c r="G66" s="213"/>
      <c r="H66" s="213"/>
      <c r="I66" s="213"/>
      <c r="K66" s="213"/>
      <c r="L66" s="213"/>
      <c r="M66" s="213"/>
      <c r="O66" s="213"/>
      <c r="P66" s="213"/>
      <c r="Q66" s="213"/>
      <c r="R66" s="171"/>
    </row>
    <row r="67" spans="2:18" x14ac:dyDescent="0.25">
      <c r="B67" s="172"/>
      <c r="C67" s="213"/>
      <c r="D67" s="213"/>
      <c r="E67" s="213"/>
      <c r="G67" s="213"/>
      <c r="H67" s="213"/>
      <c r="I67" s="213"/>
      <c r="K67" s="213"/>
      <c r="L67" s="213"/>
      <c r="M67" s="213"/>
      <c r="O67" s="213"/>
      <c r="P67" s="213"/>
      <c r="Q67" s="213"/>
      <c r="R67" s="171"/>
    </row>
    <row r="68" spans="2:18" x14ac:dyDescent="0.25">
      <c r="B68" s="172"/>
      <c r="C68" s="213"/>
      <c r="D68" s="213"/>
      <c r="E68" s="213"/>
      <c r="G68" s="213"/>
      <c r="H68" s="213"/>
      <c r="I68" s="213"/>
      <c r="K68" s="213"/>
      <c r="L68" s="213"/>
      <c r="M68" s="213"/>
      <c r="O68" s="213"/>
      <c r="P68" s="213"/>
      <c r="Q68" s="213"/>
      <c r="R68" s="171"/>
    </row>
    <row r="69" spans="2:18" x14ac:dyDescent="0.25">
      <c r="B69" s="172"/>
      <c r="C69" s="213"/>
      <c r="D69" s="213"/>
      <c r="E69" s="213"/>
      <c r="G69" s="213"/>
      <c r="H69" s="213"/>
      <c r="I69" s="213"/>
      <c r="K69" s="213"/>
      <c r="L69" s="213"/>
      <c r="M69" s="213"/>
      <c r="O69" s="213"/>
      <c r="P69" s="213"/>
      <c r="Q69" s="213"/>
      <c r="R69" s="171"/>
    </row>
    <row r="70" spans="2:18" s="194" customFormat="1" ht="21.75" customHeight="1" x14ac:dyDescent="0.2">
      <c r="B70" s="192"/>
      <c r="C70" s="360"/>
      <c r="D70" s="360"/>
      <c r="E70" s="360"/>
      <c r="F70" s="193"/>
      <c r="G70" s="360"/>
      <c r="H70" s="360"/>
      <c r="I70" s="360"/>
      <c r="K70" s="360"/>
      <c r="L70" s="360"/>
      <c r="M70" s="360"/>
      <c r="O70" s="360"/>
      <c r="P70" s="360"/>
      <c r="Q70" s="360"/>
      <c r="R70" s="195"/>
    </row>
    <row r="71" spans="2:18" x14ac:dyDescent="0.25">
      <c r="B71" s="172"/>
      <c r="C71" s="213"/>
      <c r="D71" s="213"/>
      <c r="E71" s="213"/>
      <c r="G71" s="213"/>
      <c r="H71" s="213"/>
      <c r="I71" s="213"/>
      <c r="K71" s="213"/>
      <c r="L71" s="213"/>
      <c r="M71" s="213"/>
      <c r="O71" s="213"/>
      <c r="P71" s="213"/>
      <c r="Q71" s="213"/>
      <c r="R71" s="171"/>
    </row>
    <row r="72" spans="2:18" x14ac:dyDescent="0.25">
      <c r="B72" s="172"/>
      <c r="C72" s="213"/>
      <c r="D72" s="213"/>
      <c r="E72" s="213"/>
      <c r="G72" s="213"/>
      <c r="H72" s="213"/>
      <c r="I72" s="213"/>
      <c r="K72" s="213"/>
      <c r="L72" s="213"/>
      <c r="M72" s="213"/>
      <c r="O72" s="213"/>
      <c r="P72" s="213"/>
      <c r="Q72" s="213"/>
      <c r="R72" s="171"/>
    </row>
    <row r="73" spans="2:18" x14ac:dyDescent="0.25">
      <c r="B73" s="172"/>
      <c r="C73" s="213"/>
      <c r="D73" s="213"/>
      <c r="E73" s="213"/>
      <c r="G73" s="213"/>
      <c r="H73" s="213"/>
      <c r="I73" s="213"/>
      <c r="K73" s="213"/>
      <c r="L73" s="213"/>
      <c r="M73" s="213"/>
      <c r="O73" s="213"/>
      <c r="P73" s="213"/>
      <c r="Q73" s="213"/>
      <c r="R73" s="171"/>
    </row>
    <row r="74" spans="2:18" x14ac:dyDescent="0.25">
      <c r="B74" s="172"/>
      <c r="C74" s="213"/>
      <c r="D74" s="213"/>
      <c r="E74" s="213"/>
      <c r="G74" s="213"/>
      <c r="H74" s="213"/>
      <c r="I74" s="213"/>
      <c r="K74" s="213"/>
      <c r="L74" s="213"/>
      <c r="M74" s="213"/>
      <c r="O74" s="213"/>
      <c r="P74" s="213"/>
      <c r="Q74" s="213"/>
      <c r="R74" s="171"/>
    </row>
    <row r="75" spans="2:18" s="194" customFormat="1" ht="21.75" customHeight="1" x14ac:dyDescent="0.2">
      <c r="B75" s="192"/>
      <c r="C75" s="360"/>
      <c r="D75" s="360"/>
      <c r="E75" s="360"/>
      <c r="F75" s="193"/>
      <c r="G75" s="360"/>
      <c r="H75" s="360"/>
      <c r="I75" s="360"/>
      <c r="K75" s="360"/>
      <c r="L75" s="360"/>
      <c r="M75" s="360"/>
      <c r="O75" s="360"/>
      <c r="P75" s="360"/>
      <c r="Q75" s="360"/>
      <c r="R75" s="195"/>
    </row>
    <row r="76" spans="2:18" x14ac:dyDescent="0.25">
      <c r="B76" s="172"/>
      <c r="C76" s="213"/>
      <c r="D76" s="213"/>
      <c r="E76" s="213"/>
      <c r="G76" s="213"/>
      <c r="H76" s="213"/>
      <c r="I76" s="213"/>
      <c r="K76" s="213"/>
      <c r="L76" s="213"/>
      <c r="M76" s="213"/>
      <c r="O76" s="213"/>
      <c r="P76" s="213"/>
      <c r="Q76" s="213"/>
      <c r="R76" s="171"/>
    </row>
    <row r="77" spans="2:18" x14ac:dyDescent="0.25">
      <c r="B77" s="172"/>
      <c r="C77" s="213"/>
      <c r="D77" s="213"/>
      <c r="E77" s="213"/>
      <c r="G77" s="213"/>
      <c r="H77" s="213"/>
      <c r="I77" s="213"/>
      <c r="K77" s="213"/>
      <c r="L77" s="213"/>
      <c r="M77" s="213"/>
      <c r="O77" s="213"/>
      <c r="P77" s="213"/>
      <c r="Q77" s="213"/>
      <c r="R77" s="171"/>
    </row>
    <row r="78" spans="2:18" x14ac:dyDescent="0.25">
      <c r="B78" s="172"/>
      <c r="C78" s="213"/>
      <c r="D78" s="213"/>
      <c r="E78" s="213"/>
      <c r="G78" s="213"/>
      <c r="H78" s="213"/>
      <c r="I78" s="213"/>
      <c r="K78" s="213"/>
      <c r="L78" s="213"/>
      <c r="M78" s="213"/>
      <c r="O78" s="213"/>
      <c r="P78" s="213"/>
      <c r="Q78" s="213"/>
      <c r="R78" s="171"/>
    </row>
    <row r="79" spans="2:18" x14ac:dyDescent="0.25">
      <c r="B79" s="172"/>
      <c r="C79" s="213"/>
      <c r="D79" s="213"/>
      <c r="E79" s="213"/>
      <c r="G79" s="213"/>
      <c r="H79" s="213"/>
      <c r="I79" s="213"/>
      <c r="K79" s="213"/>
      <c r="L79" s="213"/>
      <c r="M79" s="213"/>
      <c r="O79" s="213"/>
      <c r="P79" s="213"/>
      <c r="Q79" s="213"/>
      <c r="R79" s="171"/>
    </row>
    <row r="80" spans="2:18" s="194" customFormat="1" ht="21.75" customHeight="1" x14ac:dyDescent="0.2">
      <c r="B80" s="192"/>
      <c r="C80" s="360"/>
      <c r="D80" s="360"/>
      <c r="E80" s="360"/>
      <c r="F80" s="193"/>
      <c r="G80" s="360"/>
      <c r="H80" s="360"/>
      <c r="I80" s="360"/>
      <c r="K80" s="360"/>
      <c r="L80" s="360"/>
      <c r="M80" s="360"/>
      <c r="O80" s="360"/>
      <c r="P80" s="360"/>
      <c r="Q80" s="360"/>
      <c r="R80" s="195"/>
    </row>
    <row r="81" spans="2:18" x14ac:dyDescent="0.25">
      <c r="B81" s="172"/>
      <c r="C81" s="213"/>
      <c r="D81" s="213"/>
      <c r="E81" s="213"/>
      <c r="G81" s="213"/>
      <c r="H81" s="213"/>
      <c r="I81" s="213"/>
      <c r="K81" s="213"/>
      <c r="L81" s="213"/>
      <c r="M81" s="213"/>
      <c r="O81" s="213"/>
      <c r="P81" s="213"/>
      <c r="Q81" s="213"/>
      <c r="R81" s="171"/>
    </row>
    <row r="82" spans="2:18" x14ac:dyDescent="0.25">
      <c r="B82" s="172"/>
      <c r="C82" s="213"/>
      <c r="D82" s="213"/>
      <c r="E82" s="213"/>
      <c r="G82" s="213"/>
      <c r="H82" s="213"/>
      <c r="I82" s="213"/>
      <c r="K82" s="213"/>
      <c r="L82" s="213"/>
      <c r="M82" s="213"/>
      <c r="O82" s="213"/>
      <c r="P82" s="213"/>
      <c r="Q82" s="213"/>
      <c r="R82" s="171"/>
    </row>
    <row r="83" spans="2:18" x14ac:dyDescent="0.25">
      <c r="B83" s="172"/>
      <c r="C83" s="213"/>
      <c r="D83" s="213"/>
      <c r="E83" s="213"/>
      <c r="G83" s="213"/>
      <c r="H83" s="213"/>
      <c r="I83" s="213"/>
      <c r="K83" s="213"/>
      <c r="L83" s="213"/>
      <c r="M83" s="213"/>
      <c r="O83" s="213"/>
      <c r="P83" s="213"/>
      <c r="Q83" s="213"/>
      <c r="R83" s="171"/>
    </row>
    <row r="84" spans="2:18" x14ac:dyDescent="0.25">
      <c r="B84" s="172"/>
      <c r="C84" s="213"/>
      <c r="D84" s="213"/>
      <c r="E84" s="213"/>
      <c r="G84" s="213"/>
      <c r="H84" s="213"/>
      <c r="I84" s="213"/>
      <c r="K84" s="213"/>
      <c r="L84" s="213"/>
      <c r="M84" s="213"/>
      <c r="O84" s="213"/>
      <c r="P84" s="213"/>
      <c r="Q84" s="213"/>
      <c r="R84" s="171"/>
    </row>
    <row r="85" spans="2:18" ht="15.75" thickBot="1" x14ac:dyDescent="0.3">
      <c r="B85" s="174"/>
      <c r="C85" s="120"/>
      <c r="D85" s="120"/>
      <c r="E85" s="120"/>
      <c r="F85" s="120"/>
      <c r="G85" s="120"/>
      <c r="H85" s="120"/>
      <c r="I85" s="120"/>
      <c r="J85" s="120"/>
      <c r="K85" s="120"/>
      <c r="L85" s="120"/>
      <c r="M85" s="120"/>
      <c r="N85" s="120"/>
      <c r="O85" s="120"/>
      <c r="P85" s="120"/>
      <c r="Q85" s="120"/>
      <c r="R85" s="173"/>
    </row>
  </sheetData>
  <mergeCells count="120">
    <mergeCell ref="C42:E42"/>
    <mergeCell ref="G42:I42"/>
    <mergeCell ref="K42:M42"/>
    <mergeCell ref="O42:Q42"/>
    <mergeCell ref="C52:E52"/>
    <mergeCell ref="G52:I52"/>
    <mergeCell ref="K52:M52"/>
    <mergeCell ref="O52:Q52"/>
    <mergeCell ref="C53:E56"/>
    <mergeCell ref="G53:I56"/>
    <mergeCell ref="K53:M56"/>
    <mergeCell ref="O53:Q56"/>
    <mergeCell ref="C43:E46"/>
    <mergeCell ref="G43:I46"/>
    <mergeCell ref="K43:M46"/>
    <mergeCell ref="O43:Q46"/>
    <mergeCell ref="C47:E47"/>
    <mergeCell ref="G47:I47"/>
    <mergeCell ref="K47:M47"/>
    <mergeCell ref="O47:Q47"/>
    <mergeCell ref="C48:E51"/>
    <mergeCell ref="G48:I51"/>
    <mergeCell ref="K48:M51"/>
    <mergeCell ref="O48:Q51"/>
    <mergeCell ref="C4:E4"/>
    <mergeCell ref="G4:I4"/>
    <mergeCell ref="K4:M4"/>
    <mergeCell ref="O4:Q4"/>
    <mergeCell ref="C9:E9"/>
    <mergeCell ref="G9:I9"/>
    <mergeCell ref="K9:M9"/>
    <mergeCell ref="O9:Q9"/>
    <mergeCell ref="C14:E14"/>
    <mergeCell ref="G14:I14"/>
    <mergeCell ref="K14:M14"/>
    <mergeCell ref="O14:Q14"/>
    <mergeCell ref="K10:M13"/>
    <mergeCell ref="G10:I13"/>
    <mergeCell ref="C10:E13"/>
    <mergeCell ref="O10:Q13"/>
    <mergeCell ref="O15:Q18"/>
    <mergeCell ref="G15:I18"/>
    <mergeCell ref="C5:E8"/>
    <mergeCell ref="G5:I8"/>
    <mergeCell ref="K5:M8"/>
    <mergeCell ref="O5:Q8"/>
    <mergeCell ref="C60:E60"/>
    <mergeCell ref="G60:I60"/>
    <mergeCell ref="K60:M60"/>
    <mergeCell ref="O60:Q60"/>
    <mergeCell ref="O25:Q28"/>
    <mergeCell ref="C32:E32"/>
    <mergeCell ref="G32:I32"/>
    <mergeCell ref="K32:M32"/>
    <mergeCell ref="O32:Q32"/>
    <mergeCell ref="C33:E36"/>
    <mergeCell ref="G33:I36"/>
    <mergeCell ref="K33:M36"/>
    <mergeCell ref="O33:Q36"/>
    <mergeCell ref="C37:E37"/>
    <mergeCell ref="G37:I37"/>
    <mergeCell ref="K37:M37"/>
    <mergeCell ref="O37:Q37"/>
    <mergeCell ref="O38:Q41"/>
    <mergeCell ref="C61:E64"/>
    <mergeCell ref="G61:I64"/>
    <mergeCell ref="K61:M64"/>
    <mergeCell ref="O61:Q64"/>
    <mergeCell ref="K15:M18"/>
    <mergeCell ref="C19:E19"/>
    <mergeCell ref="G19:I19"/>
    <mergeCell ref="K19:M19"/>
    <mergeCell ref="O19:Q19"/>
    <mergeCell ref="C20:E23"/>
    <mergeCell ref="G20:I23"/>
    <mergeCell ref="K20:M23"/>
    <mergeCell ref="O20:Q23"/>
    <mergeCell ref="C24:E24"/>
    <mergeCell ref="G24:I24"/>
    <mergeCell ref="K24:M24"/>
    <mergeCell ref="O24:Q24"/>
    <mergeCell ref="C25:E28"/>
    <mergeCell ref="G25:I28"/>
    <mergeCell ref="K25:M28"/>
    <mergeCell ref="C15:E18"/>
    <mergeCell ref="C38:E41"/>
    <mergeCell ref="G38:I41"/>
    <mergeCell ref="K38:M41"/>
    <mergeCell ref="C70:E70"/>
    <mergeCell ref="G70:I70"/>
    <mergeCell ref="K70:M70"/>
    <mergeCell ref="O70:Q70"/>
    <mergeCell ref="C71:E74"/>
    <mergeCell ref="G71:I74"/>
    <mergeCell ref="K71:M74"/>
    <mergeCell ref="O71:Q74"/>
    <mergeCell ref="C65:E65"/>
    <mergeCell ref="G65:I65"/>
    <mergeCell ref="K65:M65"/>
    <mergeCell ref="O65:Q65"/>
    <mergeCell ref="C66:E69"/>
    <mergeCell ref="G66:I69"/>
    <mergeCell ref="K66:M69"/>
    <mergeCell ref="O66:Q69"/>
    <mergeCell ref="C80:E80"/>
    <mergeCell ref="G80:I80"/>
    <mergeCell ref="K80:M80"/>
    <mergeCell ref="O80:Q80"/>
    <mergeCell ref="C81:E84"/>
    <mergeCell ref="G81:I84"/>
    <mergeCell ref="K81:M84"/>
    <mergeCell ref="O81:Q84"/>
    <mergeCell ref="C75:E75"/>
    <mergeCell ref="G75:I75"/>
    <mergeCell ref="K75:M75"/>
    <mergeCell ref="O75:Q75"/>
    <mergeCell ref="C76:E79"/>
    <mergeCell ref="G76:I79"/>
    <mergeCell ref="K76:M79"/>
    <mergeCell ref="O76:Q79"/>
  </mergeCells>
  <printOptions horizontalCentered="1"/>
  <pageMargins left="0.25" right="0.25" top="0.5" bottom="0.5" header="0.3" footer="0.3"/>
  <pageSetup fitToWidth="0" fitToHeight="0" orientation="portrait" r:id="rId1"/>
  <rowBreaks count="2" manualBreakCount="2">
    <brk id="29" max="16383" man="1"/>
    <brk id="57"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DEB12-6FD9-4A98-A1AE-1C10D5DF79EE}">
  <sheetPr codeName="Sheet5"/>
  <dimension ref="A1:CB6"/>
  <sheetViews>
    <sheetView workbookViewId="0">
      <selection activeCell="B2" sqref="B2"/>
    </sheetView>
  </sheetViews>
  <sheetFormatPr defaultRowHeight="15" x14ac:dyDescent="0.25"/>
  <cols>
    <col min="1" max="1" width="14" bestFit="1" customWidth="1"/>
    <col min="2" max="2" width="17.85546875" bestFit="1" customWidth="1"/>
    <col min="3" max="3" width="8.28515625" bestFit="1" customWidth="1"/>
    <col min="4" max="6" width="9.7109375" bestFit="1" customWidth="1"/>
    <col min="7" max="7" width="4.7109375" bestFit="1" customWidth="1"/>
    <col min="8" max="8" width="16.42578125" bestFit="1" customWidth="1"/>
    <col min="9" max="9" width="11.85546875" bestFit="1" customWidth="1"/>
    <col min="10" max="10" width="10.5703125" bestFit="1" customWidth="1"/>
    <col min="11" max="11" width="3.85546875" bestFit="1" customWidth="1"/>
    <col min="12" max="12" width="14.7109375" bestFit="1" customWidth="1"/>
    <col min="13" max="13" width="16.28515625" bestFit="1" customWidth="1"/>
    <col min="14" max="15" width="14.7109375" bestFit="1" customWidth="1"/>
    <col min="16" max="16" width="7.42578125" bestFit="1" customWidth="1"/>
    <col min="17" max="17" width="7.140625" bestFit="1" customWidth="1"/>
    <col min="18" max="18" width="6.42578125" bestFit="1" customWidth="1"/>
    <col min="19" max="19" width="7" bestFit="1" customWidth="1"/>
    <col min="20" max="20" width="15.28515625" bestFit="1" customWidth="1"/>
    <col min="21" max="21" width="20.42578125" bestFit="1" customWidth="1"/>
    <col min="22" max="22" width="34.42578125" bestFit="1" customWidth="1"/>
    <col min="23" max="23" width="6.85546875" bestFit="1" customWidth="1"/>
    <col min="24" max="24" width="14.28515625" bestFit="1" customWidth="1"/>
    <col min="25" max="25" width="7.7109375" bestFit="1" customWidth="1"/>
    <col min="26" max="26" width="16.5703125" bestFit="1" customWidth="1"/>
    <col min="27" max="27" width="15.85546875" bestFit="1" customWidth="1"/>
    <col min="28" max="28" width="17.5703125" bestFit="1" customWidth="1"/>
    <col min="29" max="29" width="16" bestFit="1" customWidth="1"/>
    <col min="30" max="30" width="14.85546875" bestFit="1" customWidth="1"/>
    <col min="31" max="31" width="13.7109375" bestFit="1" customWidth="1"/>
    <col min="32" max="32" width="13.28515625" bestFit="1" customWidth="1"/>
    <col min="33" max="35" width="11.85546875" bestFit="1" customWidth="1"/>
    <col min="36" max="36" width="15" bestFit="1" customWidth="1"/>
    <col min="37" max="37" width="14.85546875" bestFit="1" customWidth="1"/>
    <col min="38" max="38" width="15.140625" bestFit="1" customWidth="1"/>
    <col min="39" max="40" width="15" bestFit="1" customWidth="1"/>
    <col min="41" max="41" width="14.85546875" bestFit="1" customWidth="1"/>
    <col min="42" max="42" width="15.140625" bestFit="1" customWidth="1"/>
    <col min="43" max="44" width="15" bestFit="1" customWidth="1"/>
    <col min="45" max="45" width="14.85546875" bestFit="1" customWidth="1"/>
    <col min="46" max="46" width="15.140625" bestFit="1" customWidth="1"/>
    <col min="47" max="48" width="15" bestFit="1" customWidth="1"/>
    <col min="49" max="49" width="14.85546875" bestFit="1" customWidth="1"/>
    <col min="50" max="50" width="15.140625" bestFit="1" customWidth="1"/>
    <col min="51" max="52" width="15" bestFit="1" customWidth="1"/>
    <col min="53" max="53" width="14.85546875" bestFit="1" customWidth="1"/>
    <col min="54" max="54" width="15.140625" bestFit="1" customWidth="1"/>
    <col min="55" max="55" width="15" bestFit="1" customWidth="1"/>
    <col min="56" max="56" width="12.5703125" bestFit="1" customWidth="1"/>
    <col min="57" max="57" width="14.85546875" bestFit="1" customWidth="1"/>
    <col min="58" max="58" width="18.140625" bestFit="1" customWidth="1"/>
    <col min="59" max="60" width="15.28515625" bestFit="1" customWidth="1"/>
    <col min="61" max="61" width="13.5703125" bestFit="1" customWidth="1"/>
    <col min="62" max="62" width="20.5703125" bestFit="1" customWidth="1"/>
    <col min="63" max="63" width="15.85546875" bestFit="1" customWidth="1"/>
    <col min="64" max="64" width="14.85546875" bestFit="1" customWidth="1"/>
    <col min="65" max="65" width="24.28515625" bestFit="1" customWidth="1"/>
    <col min="66" max="66" width="23" bestFit="1" customWidth="1"/>
    <col min="67" max="67" width="21.140625" bestFit="1" customWidth="1"/>
    <col min="68" max="68" width="28.28515625" bestFit="1" customWidth="1"/>
    <col min="69" max="69" width="23.5703125" bestFit="1" customWidth="1"/>
    <col min="70" max="70" width="40.28515625" bestFit="1" customWidth="1"/>
    <col min="71" max="71" width="16.85546875" bestFit="1" customWidth="1"/>
    <col min="72" max="72" width="24" bestFit="1" customWidth="1"/>
    <col min="73" max="73" width="27.140625" bestFit="1" customWidth="1"/>
    <col min="74" max="74" width="19.140625" bestFit="1" customWidth="1"/>
    <col min="75" max="75" width="26.28515625" bestFit="1" customWidth="1"/>
    <col min="76" max="76" width="28.85546875" bestFit="1" customWidth="1"/>
    <col min="77" max="77" width="29.7109375" bestFit="1" customWidth="1"/>
    <col min="78" max="78" width="14.28515625" bestFit="1" customWidth="1"/>
    <col min="79" max="79" width="24" bestFit="1" customWidth="1"/>
    <col min="80" max="80" width="44.5703125" bestFit="1" customWidth="1"/>
  </cols>
  <sheetData>
    <row r="1" spans="1:80" s="156" customFormat="1" x14ac:dyDescent="0.25">
      <c r="A1" s="156" t="s">
        <v>1048</v>
      </c>
      <c r="B1" s="157" t="s">
        <v>1049</v>
      </c>
      <c r="C1" s="157" t="s">
        <v>1050</v>
      </c>
      <c r="D1" s="157" t="s">
        <v>1051</v>
      </c>
      <c r="E1" s="157" t="s">
        <v>1052</v>
      </c>
      <c r="F1" s="156" t="s">
        <v>1053</v>
      </c>
      <c r="G1" s="157" t="s">
        <v>1054</v>
      </c>
      <c r="H1" s="157" t="s">
        <v>1055</v>
      </c>
      <c r="I1" s="157" t="s">
        <v>1056</v>
      </c>
      <c r="J1" s="157" t="s">
        <v>1057</v>
      </c>
      <c r="K1" s="156" t="s">
        <v>1058</v>
      </c>
      <c r="L1" s="157" t="s">
        <v>1059</v>
      </c>
      <c r="M1" s="156" t="s">
        <v>1060</v>
      </c>
      <c r="N1" s="157" t="s">
        <v>1061</v>
      </c>
      <c r="O1" s="156" t="s">
        <v>1062</v>
      </c>
      <c r="P1" s="157" t="s">
        <v>1063</v>
      </c>
      <c r="Q1" s="157" t="s">
        <v>46</v>
      </c>
      <c r="R1" s="157" t="s">
        <v>47</v>
      </c>
      <c r="S1" s="157" t="s">
        <v>48</v>
      </c>
      <c r="T1" s="156" t="s">
        <v>1064</v>
      </c>
      <c r="U1" s="157" t="s">
        <v>1065</v>
      </c>
      <c r="V1" s="156" t="s">
        <v>1066</v>
      </c>
      <c r="W1" s="156" t="s">
        <v>1067</v>
      </c>
      <c r="X1" s="156" t="s">
        <v>1068</v>
      </c>
      <c r="Y1" s="157" t="s">
        <v>1069</v>
      </c>
      <c r="Z1" s="156" t="s">
        <v>1070</v>
      </c>
      <c r="AA1" s="156" t="s">
        <v>1071</v>
      </c>
      <c r="AB1" s="156" t="s">
        <v>1072</v>
      </c>
      <c r="AC1" s="156" t="s">
        <v>1073</v>
      </c>
      <c r="AD1" s="156" t="s">
        <v>1074</v>
      </c>
      <c r="AE1" s="156" t="s">
        <v>1075</v>
      </c>
      <c r="AF1" s="156" t="s">
        <v>1076</v>
      </c>
      <c r="AG1" s="157" t="s">
        <v>1077</v>
      </c>
      <c r="AH1" s="157" t="s">
        <v>1078</v>
      </c>
      <c r="AI1" s="156" t="s">
        <v>1079</v>
      </c>
      <c r="AJ1" s="156" t="s">
        <v>1080</v>
      </c>
      <c r="AK1" s="156" t="s">
        <v>1081</v>
      </c>
      <c r="AL1" s="156" t="s">
        <v>1082</v>
      </c>
      <c r="AM1" s="156" t="s">
        <v>1083</v>
      </c>
      <c r="AN1" s="156" t="s">
        <v>1084</v>
      </c>
      <c r="AO1" s="156" t="s">
        <v>1085</v>
      </c>
      <c r="AP1" s="156" t="s">
        <v>1086</v>
      </c>
      <c r="AQ1" s="156" t="s">
        <v>1087</v>
      </c>
      <c r="AR1" s="156" t="s">
        <v>1088</v>
      </c>
      <c r="AS1" s="156" t="s">
        <v>1089</v>
      </c>
      <c r="AT1" s="156" t="s">
        <v>1090</v>
      </c>
      <c r="AU1" s="156" t="s">
        <v>1091</v>
      </c>
      <c r="AV1" s="156" t="s">
        <v>1092</v>
      </c>
      <c r="AW1" s="156" t="s">
        <v>1093</v>
      </c>
      <c r="AX1" s="156" t="s">
        <v>1094</v>
      </c>
      <c r="AY1" s="156" t="s">
        <v>1095</v>
      </c>
      <c r="AZ1" s="156" t="s">
        <v>1096</v>
      </c>
      <c r="BA1" s="156" t="s">
        <v>1097</v>
      </c>
      <c r="BB1" s="156" t="s">
        <v>1098</v>
      </c>
      <c r="BC1" s="156" t="s">
        <v>1099</v>
      </c>
      <c r="BD1" s="156" t="s">
        <v>1100</v>
      </c>
      <c r="BE1" s="156" t="s">
        <v>1101</v>
      </c>
      <c r="BF1" s="156" t="s">
        <v>1102</v>
      </c>
      <c r="BG1" s="156" t="s">
        <v>1103</v>
      </c>
      <c r="BH1" s="156" t="s">
        <v>1104</v>
      </c>
      <c r="BI1" s="156" t="s">
        <v>1105</v>
      </c>
      <c r="BJ1" s="156" t="s">
        <v>1106</v>
      </c>
      <c r="BK1" s="156" t="s">
        <v>1107</v>
      </c>
      <c r="BL1" s="156" t="s">
        <v>1108</v>
      </c>
      <c r="BM1" s="156" t="s">
        <v>1109</v>
      </c>
      <c r="BN1" s="156" t="s">
        <v>1110</v>
      </c>
      <c r="BO1" s="156" t="s">
        <v>1111</v>
      </c>
      <c r="BP1" s="156" t="s">
        <v>1112</v>
      </c>
      <c r="BQ1" s="156" t="s">
        <v>1113</v>
      </c>
      <c r="BR1" s="156" t="s">
        <v>1114</v>
      </c>
      <c r="BS1" s="156" t="s">
        <v>1115</v>
      </c>
      <c r="BT1" s="156" t="s">
        <v>1116</v>
      </c>
      <c r="BU1" s="156" t="s">
        <v>1117</v>
      </c>
      <c r="BV1" s="156" t="s">
        <v>1118</v>
      </c>
      <c r="BW1" s="156" t="s">
        <v>1119</v>
      </c>
      <c r="BX1" s="156" t="s">
        <v>1120</v>
      </c>
      <c r="BY1" s="156" t="s">
        <v>1121</v>
      </c>
      <c r="BZ1" s="156" t="s">
        <v>1122</v>
      </c>
      <c r="CA1" s="156" t="s">
        <v>1123</v>
      </c>
      <c r="CB1" s="156" t="s">
        <v>1124</v>
      </c>
    </row>
    <row r="2" spans="1:80" x14ac:dyDescent="0.25">
      <c r="A2" t="s">
        <v>147</v>
      </c>
      <c r="B2" s="119" t="s">
        <v>1277</v>
      </c>
      <c r="C2" t="s">
        <v>1287</v>
      </c>
      <c r="D2" t="s">
        <v>1279</v>
      </c>
      <c r="E2" t="s">
        <v>1284</v>
      </c>
      <c r="F2" s="160"/>
      <c r="G2" s="158" t="s">
        <v>1281</v>
      </c>
      <c r="H2" s="158" t="s">
        <v>1282</v>
      </c>
      <c r="I2" s="158">
        <v>3784</v>
      </c>
      <c r="J2">
        <v>6032989540</v>
      </c>
      <c r="L2">
        <v>0</v>
      </c>
      <c r="N2">
        <v>2</v>
      </c>
      <c r="P2">
        <v>200</v>
      </c>
      <c r="Q2">
        <v>80</v>
      </c>
      <c r="R2">
        <v>36</v>
      </c>
      <c r="S2">
        <v>2</v>
      </c>
      <c r="U2" t="s">
        <v>149</v>
      </c>
      <c r="W2">
        <v>0</v>
      </c>
      <c r="Y2" s="158" t="s">
        <v>1288</v>
      </c>
      <c r="AG2" t="s">
        <v>1275</v>
      </c>
      <c r="AH2" s="158">
        <v>6556047</v>
      </c>
      <c r="AN2" s="119"/>
      <c r="BO2" s="119"/>
      <c r="BS2" s="119"/>
      <c r="BV2" s="159"/>
    </row>
    <row r="3" spans="1:80" x14ac:dyDescent="0.25">
      <c r="A3" t="s">
        <v>147</v>
      </c>
      <c r="B3" s="119" t="s">
        <v>1375</v>
      </c>
      <c r="C3" t="s">
        <v>1287</v>
      </c>
      <c r="D3" t="s">
        <v>1377</v>
      </c>
      <c r="E3" t="s">
        <v>1380</v>
      </c>
      <c r="F3" s="158"/>
      <c r="G3" s="158" t="s">
        <v>1379</v>
      </c>
      <c r="H3" s="158" t="s">
        <v>1128</v>
      </c>
      <c r="I3" s="158">
        <v>94901</v>
      </c>
      <c r="J3">
        <v>4154588675</v>
      </c>
      <c r="L3">
        <v>0</v>
      </c>
      <c r="N3">
        <v>2</v>
      </c>
      <c r="P3">
        <v>200</v>
      </c>
      <c r="Q3">
        <v>84</v>
      </c>
      <c r="R3">
        <v>36</v>
      </c>
      <c r="S3">
        <v>2</v>
      </c>
      <c r="U3" t="s">
        <v>149</v>
      </c>
      <c r="W3">
        <v>0</v>
      </c>
      <c r="Y3" s="158" t="s">
        <v>1288</v>
      </c>
      <c r="AG3" t="s">
        <v>1373</v>
      </c>
      <c r="AH3" s="158">
        <v>57568902</v>
      </c>
      <c r="BS3" s="119"/>
      <c r="BV3" s="159"/>
    </row>
    <row r="4" spans="1:80" ht="45" x14ac:dyDescent="0.25">
      <c r="A4" t="s">
        <v>147</v>
      </c>
      <c r="B4" s="119" t="s">
        <v>1446</v>
      </c>
      <c r="C4" t="s">
        <v>1287</v>
      </c>
      <c r="D4" t="s">
        <v>1447</v>
      </c>
      <c r="F4" s="160"/>
      <c r="G4" s="158" t="s">
        <v>1448</v>
      </c>
      <c r="H4" s="158" t="s">
        <v>1125</v>
      </c>
      <c r="I4" s="158">
        <v>19611</v>
      </c>
      <c r="J4">
        <v>4848243241</v>
      </c>
      <c r="L4">
        <v>0</v>
      </c>
      <c r="N4">
        <v>2</v>
      </c>
      <c r="P4">
        <v>37</v>
      </c>
      <c r="Q4">
        <v>80</v>
      </c>
      <c r="R4">
        <v>7</v>
      </c>
      <c r="S4">
        <v>6</v>
      </c>
      <c r="U4" t="s">
        <v>1435</v>
      </c>
      <c r="W4">
        <v>0</v>
      </c>
      <c r="Y4" s="158" t="s">
        <v>1288</v>
      </c>
      <c r="AG4" t="s">
        <v>1445</v>
      </c>
      <c r="AH4" s="158">
        <v>26931991</v>
      </c>
      <c r="AN4" s="119"/>
      <c r="BO4" s="119"/>
      <c r="BS4" s="119"/>
      <c r="BV4" s="159"/>
    </row>
    <row r="5" spans="1:80" x14ac:dyDescent="0.25">
      <c r="A5" t="s">
        <v>147</v>
      </c>
      <c r="B5" t="s">
        <v>1453</v>
      </c>
      <c r="C5" t="s">
        <v>1287</v>
      </c>
      <c r="D5" t="s">
        <v>1454</v>
      </c>
      <c r="G5" t="s">
        <v>1455</v>
      </c>
      <c r="H5" t="s">
        <v>1456</v>
      </c>
      <c r="I5">
        <v>87112</v>
      </c>
      <c r="J5">
        <v>5052393338</v>
      </c>
      <c r="L5">
        <v>0</v>
      </c>
      <c r="N5">
        <v>2</v>
      </c>
      <c r="P5">
        <v>37</v>
      </c>
      <c r="Q5">
        <v>80</v>
      </c>
      <c r="R5">
        <v>7</v>
      </c>
      <c r="S5">
        <v>6</v>
      </c>
      <c r="U5" t="s">
        <v>1435</v>
      </c>
      <c r="W5">
        <v>0</v>
      </c>
      <c r="Y5" s="158" t="s">
        <v>1288</v>
      </c>
      <c r="AG5" t="s">
        <v>1452</v>
      </c>
      <c r="AH5">
        <v>26902426</v>
      </c>
    </row>
    <row r="6" spans="1:80" x14ac:dyDescent="0.25">
      <c r="Y6" s="15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CFA74-DD27-4059-AEC1-0CD959B75084}">
  <sheetPr codeName="Sheet6"/>
  <dimension ref="A1:CB3"/>
  <sheetViews>
    <sheetView workbookViewId="0"/>
  </sheetViews>
  <sheetFormatPr defaultRowHeight="15" x14ac:dyDescent="0.25"/>
  <cols>
    <col min="1" max="1" width="14" bestFit="1" customWidth="1"/>
    <col min="2" max="2" width="17.85546875" bestFit="1" customWidth="1"/>
    <col min="3" max="3" width="8.28515625" bestFit="1" customWidth="1"/>
    <col min="4" max="6" width="9.7109375" bestFit="1" customWidth="1"/>
    <col min="7" max="7" width="4.7109375" bestFit="1" customWidth="1"/>
    <col min="8" max="8" width="16.42578125" bestFit="1" customWidth="1"/>
    <col min="9" max="9" width="11.85546875" bestFit="1" customWidth="1"/>
    <col min="10" max="10" width="10.5703125" bestFit="1" customWidth="1"/>
    <col min="11" max="11" width="3.85546875" bestFit="1" customWidth="1"/>
    <col min="12" max="12" width="14.7109375" bestFit="1" customWidth="1"/>
    <col min="13" max="13" width="16.28515625" bestFit="1" customWidth="1"/>
    <col min="14" max="15" width="14.7109375" bestFit="1" customWidth="1"/>
    <col min="16" max="16" width="7.42578125" bestFit="1" customWidth="1"/>
    <col min="17" max="17" width="7.140625" bestFit="1" customWidth="1"/>
    <col min="18" max="18" width="6.42578125" bestFit="1" customWidth="1"/>
    <col min="19" max="19" width="7" bestFit="1" customWidth="1"/>
    <col min="20" max="20" width="15.28515625" bestFit="1" customWidth="1"/>
    <col min="21" max="21" width="20.42578125" bestFit="1" customWidth="1"/>
    <col min="22" max="22" width="34.42578125" bestFit="1" customWidth="1"/>
    <col min="23" max="23" width="6.85546875" bestFit="1" customWidth="1"/>
    <col min="24" max="24" width="14.28515625" bestFit="1" customWidth="1"/>
    <col min="25" max="25" width="7.7109375" bestFit="1" customWidth="1"/>
    <col min="26" max="26" width="16.5703125" bestFit="1" customWidth="1"/>
    <col min="27" max="27" width="15.85546875" bestFit="1" customWidth="1"/>
    <col min="28" max="28" width="17.5703125" bestFit="1" customWidth="1"/>
    <col min="29" max="29" width="16" bestFit="1" customWidth="1"/>
    <col min="30" max="30" width="14.85546875" bestFit="1" customWidth="1"/>
    <col min="31" max="31" width="13.7109375" bestFit="1" customWidth="1"/>
    <col min="32" max="32" width="13.28515625" bestFit="1" customWidth="1"/>
    <col min="33" max="35" width="11.85546875" bestFit="1" customWidth="1"/>
    <col min="36" max="36" width="15" bestFit="1" customWidth="1"/>
    <col min="37" max="37" width="14.85546875" bestFit="1" customWidth="1"/>
    <col min="38" max="38" width="15.140625" bestFit="1" customWidth="1"/>
    <col min="39" max="40" width="15" bestFit="1" customWidth="1"/>
    <col min="41" max="41" width="14.85546875" bestFit="1" customWidth="1"/>
    <col min="42" max="42" width="15.140625" bestFit="1" customWidth="1"/>
    <col min="43" max="44" width="15" bestFit="1" customWidth="1"/>
    <col min="45" max="45" width="14.85546875" bestFit="1" customWidth="1"/>
    <col min="46" max="46" width="15.140625" bestFit="1" customWidth="1"/>
    <col min="47" max="48" width="15" bestFit="1" customWidth="1"/>
    <col min="49" max="49" width="14.85546875" bestFit="1" customWidth="1"/>
    <col min="50" max="50" width="15.140625" bestFit="1" customWidth="1"/>
    <col min="51" max="52" width="15" bestFit="1" customWidth="1"/>
    <col min="53" max="53" width="14.85546875" bestFit="1" customWidth="1"/>
    <col min="54" max="54" width="15.140625" bestFit="1" customWidth="1"/>
    <col min="55" max="55" width="15" bestFit="1" customWidth="1"/>
    <col min="56" max="56" width="12.5703125" bestFit="1" customWidth="1"/>
    <col min="57" max="57" width="14.85546875" bestFit="1" customWidth="1"/>
    <col min="58" max="58" width="18.140625" bestFit="1" customWidth="1"/>
    <col min="59" max="60" width="15.28515625" bestFit="1" customWidth="1"/>
    <col min="61" max="61" width="13.5703125" bestFit="1" customWidth="1"/>
    <col min="62" max="62" width="20.5703125" bestFit="1" customWidth="1"/>
    <col min="63" max="63" width="15.85546875" bestFit="1" customWidth="1"/>
    <col min="64" max="64" width="14.85546875" bestFit="1" customWidth="1"/>
    <col min="65" max="65" width="24.28515625" bestFit="1" customWidth="1"/>
    <col min="66" max="66" width="23" bestFit="1" customWidth="1"/>
    <col min="67" max="67" width="21.140625" bestFit="1" customWidth="1"/>
    <col min="68" max="68" width="28.28515625" bestFit="1" customWidth="1"/>
    <col min="69" max="69" width="23.5703125" bestFit="1" customWidth="1"/>
    <col min="70" max="70" width="40.28515625" bestFit="1" customWidth="1"/>
    <col min="71" max="71" width="16.85546875" bestFit="1" customWidth="1"/>
    <col min="72" max="72" width="24" bestFit="1" customWidth="1"/>
    <col min="73" max="73" width="27.140625" bestFit="1" customWidth="1"/>
    <col min="74" max="74" width="19.140625" bestFit="1" customWidth="1"/>
    <col min="75" max="75" width="26.28515625" bestFit="1" customWidth="1"/>
    <col min="76" max="76" width="28.85546875" bestFit="1" customWidth="1"/>
    <col min="77" max="77" width="29.7109375" bestFit="1" customWidth="1"/>
    <col min="78" max="78" width="14.28515625" bestFit="1" customWidth="1"/>
    <col min="79" max="79" width="24" bestFit="1" customWidth="1"/>
    <col min="80" max="80" width="44.5703125" bestFit="1" customWidth="1"/>
  </cols>
  <sheetData>
    <row r="1" spans="1:80" s="156" customFormat="1" x14ac:dyDescent="0.25">
      <c r="A1" s="156" t="s">
        <v>1048</v>
      </c>
      <c r="B1" s="157" t="s">
        <v>1049</v>
      </c>
      <c r="C1" s="157" t="s">
        <v>1050</v>
      </c>
      <c r="D1" s="157" t="s">
        <v>1051</v>
      </c>
      <c r="E1" s="157" t="s">
        <v>1052</v>
      </c>
      <c r="F1" s="156" t="s">
        <v>1053</v>
      </c>
      <c r="G1" s="157" t="s">
        <v>1054</v>
      </c>
      <c r="H1" s="157" t="s">
        <v>1055</v>
      </c>
      <c r="I1" s="157" t="s">
        <v>1056</v>
      </c>
      <c r="J1" s="157" t="s">
        <v>1057</v>
      </c>
      <c r="K1" s="156" t="s">
        <v>1058</v>
      </c>
      <c r="L1" s="157" t="s">
        <v>1059</v>
      </c>
      <c r="M1" s="156" t="s">
        <v>1060</v>
      </c>
      <c r="N1" s="157" t="s">
        <v>1061</v>
      </c>
      <c r="O1" s="156" t="s">
        <v>1062</v>
      </c>
      <c r="P1" s="157" t="s">
        <v>1063</v>
      </c>
      <c r="Q1" s="157" t="s">
        <v>46</v>
      </c>
      <c r="R1" s="157" t="s">
        <v>47</v>
      </c>
      <c r="S1" s="157" t="s">
        <v>48</v>
      </c>
      <c r="T1" s="156" t="s">
        <v>1064</v>
      </c>
      <c r="U1" s="157" t="s">
        <v>1065</v>
      </c>
      <c r="V1" s="156" t="s">
        <v>1066</v>
      </c>
      <c r="W1" s="156" t="s">
        <v>1067</v>
      </c>
      <c r="X1" s="156" t="s">
        <v>1068</v>
      </c>
      <c r="Y1" s="157" t="s">
        <v>1069</v>
      </c>
      <c r="Z1" s="156" t="s">
        <v>1070</v>
      </c>
      <c r="AA1" s="156" t="s">
        <v>1071</v>
      </c>
      <c r="AB1" s="156" t="s">
        <v>1072</v>
      </c>
      <c r="AC1" s="156" t="s">
        <v>1073</v>
      </c>
      <c r="AD1" s="156" t="s">
        <v>1074</v>
      </c>
      <c r="AE1" s="156" t="s">
        <v>1075</v>
      </c>
      <c r="AF1" s="156" t="s">
        <v>1076</v>
      </c>
      <c r="AG1" s="157" t="s">
        <v>1077</v>
      </c>
      <c r="AH1" s="157" t="s">
        <v>1078</v>
      </c>
      <c r="AI1" s="156" t="s">
        <v>1079</v>
      </c>
      <c r="AJ1" s="156" t="s">
        <v>1080</v>
      </c>
      <c r="AK1" s="156" t="s">
        <v>1081</v>
      </c>
      <c r="AL1" s="156" t="s">
        <v>1082</v>
      </c>
      <c r="AM1" s="156" t="s">
        <v>1083</v>
      </c>
      <c r="AN1" s="156" t="s">
        <v>1084</v>
      </c>
      <c r="AO1" s="156" t="s">
        <v>1085</v>
      </c>
      <c r="AP1" s="156" t="s">
        <v>1086</v>
      </c>
      <c r="AQ1" s="156" t="s">
        <v>1087</v>
      </c>
      <c r="AR1" s="156" t="s">
        <v>1088</v>
      </c>
      <c r="AS1" s="156" t="s">
        <v>1089</v>
      </c>
      <c r="AT1" s="156" t="s">
        <v>1090</v>
      </c>
      <c r="AU1" s="156" t="s">
        <v>1091</v>
      </c>
      <c r="AV1" s="156" t="s">
        <v>1092</v>
      </c>
      <c r="AW1" s="156" t="s">
        <v>1093</v>
      </c>
      <c r="AX1" s="156" t="s">
        <v>1094</v>
      </c>
      <c r="AY1" s="156" t="s">
        <v>1095</v>
      </c>
      <c r="AZ1" s="156" t="s">
        <v>1096</v>
      </c>
      <c r="BA1" s="156" t="s">
        <v>1097</v>
      </c>
      <c r="BB1" s="156" t="s">
        <v>1098</v>
      </c>
      <c r="BC1" s="156" t="s">
        <v>1099</v>
      </c>
      <c r="BD1" s="156" t="s">
        <v>1100</v>
      </c>
      <c r="BE1" s="156" t="s">
        <v>1101</v>
      </c>
      <c r="BF1" s="156" t="s">
        <v>1102</v>
      </c>
      <c r="BG1" s="156" t="s">
        <v>1103</v>
      </c>
      <c r="BH1" s="156" t="s">
        <v>1104</v>
      </c>
      <c r="BI1" s="156" t="s">
        <v>1105</v>
      </c>
      <c r="BJ1" s="156" t="s">
        <v>1106</v>
      </c>
      <c r="BK1" s="156" t="s">
        <v>1107</v>
      </c>
      <c r="BL1" s="156" t="s">
        <v>1108</v>
      </c>
      <c r="BM1" s="156" t="s">
        <v>1109</v>
      </c>
      <c r="BN1" s="156" t="s">
        <v>1110</v>
      </c>
      <c r="BO1" s="156" t="s">
        <v>1111</v>
      </c>
      <c r="BP1" s="156" t="s">
        <v>1112</v>
      </c>
      <c r="BQ1" s="156" t="s">
        <v>1113</v>
      </c>
      <c r="BR1" s="156" t="s">
        <v>1114</v>
      </c>
      <c r="BS1" s="156" t="s">
        <v>1115</v>
      </c>
      <c r="BT1" s="156" t="s">
        <v>1116</v>
      </c>
      <c r="BU1" s="156" t="s">
        <v>1117</v>
      </c>
      <c r="BV1" s="156" t="s">
        <v>1118</v>
      </c>
      <c r="BW1" s="156" t="s">
        <v>1119</v>
      </c>
      <c r="BX1" s="156" t="s">
        <v>1120</v>
      </c>
      <c r="BY1" s="156" t="s">
        <v>1121</v>
      </c>
      <c r="BZ1" s="156" t="s">
        <v>1122</v>
      </c>
      <c r="CA1" s="156" t="s">
        <v>1123</v>
      </c>
      <c r="CB1" s="156" t="s">
        <v>1124</v>
      </c>
    </row>
    <row r="2" spans="1:80" x14ac:dyDescent="0.25">
      <c r="A2" t="s">
        <v>55</v>
      </c>
      <c r="B2" t="s">
        <v>1216</v>
      </c>
      <c r="C2" t="s">
        <v>1287</v>
      </c>
      <c r="D2" t="s">
        <v>1217</v>
      </c>
      <c r="F2" s="158"/>
      <c r="G2" s="158" t="s">
        <v>1219</v>
      </c>
      <c r="H2" s="158" t="s">
        <v>1047</v>
      </c>
      <c r="I2" s="158">
        <v>33801</v>
      </c>
      <c r="J2">
        <v>8633701117</v>
      </c>
      <c r="L2">
        <v>0</v>
      </c>
      <c r="N2">
        <v>2</v>
      </c>
      <c r="P2">
        <v>200</v>
      </c>
      <c r="Q2">
        <v>80</v>
      </c>
      <c r="R2">
        <v>36</v>
      </c>
      <c r="S2">
        <v>2</v>
      </c>
      <c r="U2" t="s">
        <v>149</v>
      </c>
      <c r="W2">
        <v>0</v>
      </c>
      <c r="Y2" s="158" t="s">
        <v>1288</v>
      </c>
      <c r="AG2">
        <v>13887816</v>
      </c>
      <c r="AH2" s="158" t="s">
        <v>1289</v>
      </c>
      <c r="BS2" s="119"/>
      <c r="BV2" s="159"/>
    </row>
    <row r="3" spans="1:80" x14ac:dyDescent="0.25">
      <c r="F3" s="158"/>
      <c r="G3" s="158"/>
      <c r="H3" s="158"/>
      <c r="I3" s="158"/>
      <c r="Y3" s="158"/>
      <c r="AH3" s="158"/>
      <c r="BS3" s="119"/>
      <c r="BV3" s="15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BED01-F67A-45AA-BE04-A7D05E21B8F6}">
  <sheetPr codeName="Sheet9"/>
  <dimension ref="A1:CB6"/>
  <sheetViews>
    <sheetView workbookViewId="0">
      <selection activeCell="H8" sqref="H8"/>
    </sheetView>
  </sheetViews>
  <sheetFormatPr defaultRowHeight="15" x14ac:dyDescent="0.25"/>
  <cols>
    <col min="1" max="1" width="14" bestFit="1" customWidth="1"/>
    <col min="2" max="2" width="17.85546875" bestFit="1" customWidth="1"/>
    <col min="3" max="3" width="8.28515625" bestFit="1" customWidth="1"/>
    <col min="4" max="6" width="9.7109375" bestFit="1" customWidth="1"/>
    <col min="7" max="7" width="4.7109375" bestFit="1" customWidth="1"/>
    <col min="8" max="8" width="16.42578125" bestFit="1" customWidth="1"/>
    <col min="9" max="9" width="11.85546875" bestFit="1" customWidth="1"/>
    <col min="10" max="10" width="10.5703125" bestFit="1" customWidth="1"/>
    <col min="11" max="11" width="3.85546875" bestFit="1" customWidth="1"/>
    <col min="12" max="12" width="14.7109375" bestFit="1" customWidth="1"/>
    <col min="13" max="13" width="16.28515625" bestFit="1" customWidth="1"/>
    <col min="14" max="15" width="14.7109375" bestFit="1" customWidth="1"/>
    <col min="16" max="16" width="7.42578125" bestFit="1" customWidth="1"/>
    <col min="17" max="17" width="7.140625" bestFit="1" customWidth="1"/>
    <col min="18" max="18" width="6.42578125" bestFit="1" customWidth="1"/>
    <col min="19" max="19" width="7" bestFit="1" customWidth="1"/>
    <col min="20" max="20" width="15.28515625" bestFit="1" customWidth="1"/>
    <col min="21" max="21" width="20.42578125" bestFit="1" customWidth="1"/>
    <col min="22" max="22" width="34.42578125" bestFit="1" customWidth="1"/>
    <col min="23" max="23" width="6.85546875" bestFit="1" customWidth="1"/>
    <col min="24" max="24" width="14.28515625" bestFit="1" customWidth="1"/>
    <col min="25" max="25" width="7.7109375" bestFit="1" customWidth="1"/>
    <col min="26" max="26" width="16.5703125" bestFit="1" customWidth="1"/>
    <col min="27" max="27" width="15.85546875" bestFit="1" customWidth="1"/>
    <col min="28" max="28" width="17.5703125" bestFit="1" customWidth="1"/>
    <col min="29" max="29" width="16" bestFit="1" customWidth="1"/>
    <col min="30" max="30" width="14.85546875" bestFit="1" customWidth="1"/>
    <col min="31" max="31" width="13.7109375" bestFit="1" customWidth="1"/>
    <col min="32" max="32" width="13.28515625" bestFit="1" customWidth="1"/>
    <col min="33" max="35" width="11.85546875" bestFit="1" customWidth="1"/>
    <col min="36" max="36" width="15" bestFit="1" customWidth="1"/>
    <col min="37" max="37" width="14.85546875" bestFit="1" customWidth="1"/>
    <col min="38" max="38" width="15.140625" bestFit="1" customWidth="1"/>
    <col min="39" max="40" width="15" bestFit="1" customWidth="1"/>
    <col min="41" max="41" width="14.85546875" bestFit="1" customWidth="1"/>
    <col min="42" max="42" width="15.140625" bestFit="1" customWidth="1"/>
    <col min="43" max="44" width="15" bestFit="1" customWidth="1"/>
    <col min="45" max="45" width="14.85546875" bestFit="1" customWidth="1"/>
    <col min="46" max="46" width="15.140625" bestFit="1" customWidth="1"/>
    <col min="47" max="48" width="15" bestFit="1" customWidth="1"/>
    <col min="49" max="49" width="14.85546875" bestFit="1" customWidth="1"/>
    <col min="50" max="50" width="15.140625" bestFit="1" customWidth="1"/>
    <col min="51" max="52" width="15" bestFit="1" customWidth="1"/>
    <col min="53" max="53" width="14.85546875" bestFit="1" customWidth="1"/>
    <col min="54" max="54" width="15.140625" bestFit="1" customWidth="1"/>
    <col min="55" max="55" width="15" bestFit="1" customWidth="1"/>
    <col min="56" max="56" width="12.5703125" bestFit="1" customWidth="1"/>
    <col min="57" max="57" width="14.85546875" bestFit="1" customWidth="1"/>
    <col min="58" max="58" width="18.140625" bestFit="1" customWidth="1"/>
    <col min="59" max="60" width="15.28515625" bestFit="1" customWidth="1"/>
    <col min="61" max="61" width="13.5703125" bestFit="1" customWidth="1"/>
    <col min="62" max="62" width="20.5703125" bestFit="1" customWidth="1"/>
    <col min="63" max="63" width="15.85546875" bestFit="1" customWidth="1"/>
    <col min="64" max="64" width="14.85546875" bestFit="1" customWidth="1"/>
    <col min="65" max="65" width="24.28515625" bestFit="1" customWidth="1"/>
    <col min="66" max="66" width="23" bestFit="1" customWidth="1"/>
    <col min="67" max="67" width="21.140625" bestFit="1" customWidth="1"/>
    <col min="68" max="68" width="28.28515625" bestFit="1" customWidth="1"/>
    <col min="69" max="69" width="23.5703125" bestFit="1" customWidth="1"/>
    <col min="70" max="70" width="40.28515625" bestFit="1" customWidth="1"/>
    <col min="71" max="71" width="16.85546875" bestFit="1" customWidth="1"/>
    <col min="72" max="72" width="24" bestFit="1" customWidth="1"/>
    <col min="73" max="73" width="27.140625" bestFit="1" customWidth="1"/>
    <col min="74" max="74" width="19.140625" bestFit="1" customWidth="1"/>
    <col min="75" max="75" width="26.28515625" bestFit="1" customWidth="1"/>
    <col min="76" max="76" width="28.85546875" bestFit="1" customWidth="1"/>
    <col min="77" max="77" width="29.7109375" bestFit="1" customWidth="1"/>
    <col min="78" max="78" width="14.28515625" bestFit="1" customWidth="1"/>
    <col min="79" max="79" width="24" bestFit="1" customWidth="1"/>
    <col min="80" max="80" width="44.5703125" bestFit="1" customWidth="1"/>
  </cols>
  <sheetData>
    <row r="1" spans="1:80" s="156" customFormat="1" x14ac:dyDescent="0.25">
      <c r="A1" s="156" t="s">
        <v>1048</v>
      </c>
      <c r="B1" s="157" t="s">
        <v>1049</v>
      </c>
      <c r="C1" s="157" t="s">
        <v>1050</v>
      </c>
      <c r="D1" s="157" t="s">
        <v>1051</v>
      </c>
      <c r="E1" s="157" t="s">
        <v>1052</v>
      </c>
      <c r="F1" s="156" t="s">
        <v>1053</v>
      </c>
      <c r="G1" s="157" t="s">
        <v>1054</v>
      </c>
      <c r="H1" s="157" t="s">
        <v>1055</v>
      </c>
      <c r="I1" s="157" t="s">
        <v>1056</v>
      </c>
      <c r="J1" s="157" t="s">
        <v>1057</v>
      </c>
      <c r="K1" s="156" t="s">
        <v>1058</v>
      </c>
      <c r="L1" s="157" t="s">
        <v>1059</v>
      </c>
      <c r="M1" s="156" t="s">
        <v>1060</v>
      </c>
      <c r="N1" s="157" t="s">
        <v>1061</v>
      </c>
      <c r="O1" s="156" t="s">
        <v>1062</v>
      </c>
      <c r="P1" s="157" t="s">
        <v>1063</v>
      </c>
      <c r="Q1" s="157" t="s">
        <v>46</v>
      </c>
      <c r="R1" s="157" t="s">
        <v>47</v>
      </c>
      <c r="S1" s="157" t="s">
        <v>48</v>
      </c>
      <c r="T1" s="156" t="s">
        <v>1064</v>
      </c>
      <c r="U1" s="157" t="s">
        <v>1065</v>
      </c>
      <c r="V1" s="156" t="s">
        <v>1066</v>
      </c>
      <c r="W1" s="156" t="s">
        <v>1067</v>
      </c>
      <c r="X1" s="156" t="s">
        <v>1068</v>
      </c>
      <c r="Y1" s="157" t="s">
        <v>1069</v>
      </c>
      <c r="Z1" s="156" t="s">
        <v>1070</v>
      </c>
      <c r="AA1" s="156" t="s">
        <v>1071</v>
      </c>
      <c r="AB1" s="156" t="s">
        <v>1072</v>
      </c>
      <c r="AC1" s="156" t="s">
        <v>1073</v>
      </c>
      <c r="AD1" s="156" t="s">
        <v>1074</v>
      </c>
      <c r="AE1" s="156" t="s">
        <v>1075</v>
      </c>
      <c r="AF1" s="156" t="s">
        <v>1076</v>
      </c>
      <c r="AG1" s="157" t="s">
        <v>1077</v>
      </c>
      <c r="AH1" s="157" t="s">
        <v>1078</v>
      </c>
      <c r="AI1" s="156" t="s">
        <v>1079</v>
      </c>
      <c r="AJ1" s="156" t="s">
        <v>1080</v>
      </c>
      <c r="AK1" s="156" t="s">
        <v>1081</v>
      </c>
      <c r="AL1" s="156" t="s">
        <v>1082</v>
      </c>
      <c r="AM1" s="156" t="s">
        <v>1083</v>
      </c>
      <c r="AN1" s="156" t="s">
        <v>1084</v>
      </c>
      <c r="AO1" s="156" t="s">
        <v>1085</v>
      </c>
      <c r="AP1" s="156" t="s">
        <v>1086</v>
      </c>
      <c r="AQ1" s="156" t="s">
        <v>1087</v>
      </c>
      <c r="AR1" s="156" t="s">
        <v>1088</v>
      </c>
      <c r="AS1" s="156" t="s">
        <v>1089</v>
      </c>
      <c r="AT1" s="156" t="s">
        <v>1090</v>
      </c>
      <c r="AU1" s="156" t="s">
        <v>1091</v>
      </c>
      <c r="AV1" s="156" t="s">
        <v>1092</v>
      </c>
      <c r="AW1" s="156" t="s">
        <v>1093</v>
      </c>
      <c r="AX1" s="156" t="s">
        <v>1094</v>
      </c>
      <c r="AY1" s="156" t="s">
        <v>1095</v>
      </c>
      <c r="AZ1" s="156" t="s">
        <v>1096</v>
      </c>
      <c r="BA1" s="156" t="s">
        <v>1097</v>
      </c>
      <c r="BB1" s="156" t="s">
        <v>1098</v>
      </c>
      <c r="BC1" s="156" t="s">
        <v>1099</v>
      </c>
      <c r="BD1" s="156" t="s">
        <v>1100</v>
      </c>
      <c r="BE1" s="156" t="s">
        <v>1101</v>
      </c>
      <c r="BF1" s="156" t="s">
        <v>1102</v>
      </c>
      <c r="BG1" s="156" t="s">
        <v>1103</v>
      </c>
      <c r="BH1" s="156" t="s">
        <v>1104</v>
      </c>
      <c r="BI1" s="156" t="s">
        <v>1105</v>
      </c>
      <c r="BJ1" s="156" t="s">
        <v>1106</v>
      </c>
      <c r="BK1" s="156" t="s">
        <v>1107</v>
      </c>
      <c r="BL1" s="156" t="s">
        <v>1108</v>
      </c>
      <c r="BM1" s="156" t="s">
        <v>1109</v>
      </c>
      <c r="BN1" s="156" t="s">
        <v>1110</v>
      </c>
      <c r="BO1" s="156" t="s">
        <v>1111</v>
      </c>
      <c r="BP1" s="156" t="s">
        <v>1112</v>
      </c>
      <c r="BQ1" s="156" t="s">
        <v>1113</v>
      </c>
      <c r="BR1" s="156" t="s">
        <v>1114</v>
      </c>
      <c r="BS1" s="156" t="s">
        <v>1115</v>
      </c>
      <c r="BT1" s="156" t="s">
        <v>1116</v>
      </c>
      <c r="BU1" s="156" t="s">
        <v>1117</v>
      </c>
      <c r="BV1" s="156" t="s">
        <v>1118</v>
      </c>
      <c r="BW1" s="156" t="s">
        <v>1119</v>
      </c>
      <c r="BX1" s="156" t="s">
        <v>1120</v>
      </c>
      <c r="BY1" s="156" t="s">
        <v>1121</v>
      </c>
      <c r="BZ1" s="156" t="s">
        <v>1122</v>
      </c>
      <c r="CA1" s="156" t="s">
        <v>1123</v>
      </c>
      <c r="CB1" s="156" t="s">
        <v>1124</v>
      </c>
    </row>
    <row r="2" spans="1:80" x14ac:dyDescent="0.25">
      <c r="A2" t="s">
        <v>55</v>
      </c>
      <c r="B2" s="119" t="s">
        <v>1245</v>
      </c>
      <c r="C2" t="s">
        <v>1287</v>
      </c>
      <c r="D2" t="s">
        <v>1247</v>
      </c>
      <c r="E2" t="s">
        <v>1251</v>
      </c>
      <c r="F2" s="158"/>
      <c r="G2" s="158" t="s">
        <v>1249</v>
      </c>
      <c r="H2" s="158" t="s">
        <v>70</v>
      </c>
      <c r="I2" s="158">
        <v>78504</v>
      </c>
      <c r="J2">
        <v>9566688783</v>
      </c>
      <c r="L2">
        <v>0</v>
      </c>
      <c r="N2">
        <v>2</v>
      </c>
      <c r="P2">
        <v>330</v>
      </c>
      <c r="Q2">
        <v>80</v>
      </c>
      <c r="R2">
        <v>36</v>
      </c>
      <c r="S2">
        <v>2</v>
      </c>
      <c r="U2" t="s">
        <v>149</v>
      </c>
      <c r="W2">
        <v>0</v>
      </c>
      <c r="Y2" s="158" t="s">
        <v>1288</v>
      </c>
      <c r="AG2">
        <v>16569964</v>
      </c>
      <c r="AH2" s="158" t="s">
        <v>1289</v>
      </c>
      <c r="BS2" s="119"/>
      <c r="BV2" s="159"/>
    </row>
    <row r="3" spans="1:80" ht="30" x14ac:dyDescent="0.25">
      <c r="A3" t="s">
        <v>55</v>
      </c>
      <c r="B3" s="119" t="s">
        <v>1395</v>
      </c>
      <c r="C3" t="s">
        <v>1287</v>
      </c>
      <c r="D3" t="s">
        <v>1396</v>
      </c>
      <c r="G3" t="s">
        <v>1398</v>
      </c>
      <c r="H3" t="s">
        <v>1399</v>
      </c>
      <c r="I3">
        <v>10940</v>
      </c>
      <c r="J3" t="s">
        <v>1397</v>
      </c>
      <c r="L3">
        <v>1</v>
      </c>
      <c r="N3">
        <v>2</v>
      </c>
      <c r="P3">
        <v>330</v>
      </c>
      <c r="Q3">
        <v>80</v>
      </c>
      <c r="R3">
        <v>36</v>
      </c>
      <c r="S3">
        <v>2</v>
      </c>
      <c r="U3" t="s">
        <v>149</v>
      </c>
      <c r="W3">
        <v>0</v>
      </c>
      <c r="Y3" s="158" t="s">
        <v>1288</v>
      </c>
      <c r="AG3">
        <v>42565644</v>
      </c>
      <c r="AH3" s="158" t="s">
        <v>1289</v>
      </c>
    </row>
    <row r="4" spans="1:80" ht="30" x14ac:dyDescent="0.25">
      <c r="A4" t="s">
        <v>147</v>
      </c>
      <c r="B4" s="119" t="s">
        <v>1427</v>
      </c>
      <c r="C4" t="s">
        <v>1287</v>
      </c>
      <c r="D4" t="s">
        <v>1428</v>
      </c>
      <c r="G4" t="s">
        <v>1429</v>
      </c>
      <c r="H4" t="s">
        <v>1047</v>
      </c>
      <c r="I4">
        <v>33917</v>
      </c>
      <c r="J4">
        <v>2397227481</v>
      </c>
      <c r="L4">
        <v>0</v>
      </c>
      <c r="N4">
        <v>2</v>
      </c>
      <c r="P4">
        <v>67.5</v>
      </c>
      <c r="Q4">
        <v>80</v>
      </c>
      <c r="R4">
        <v>7</v>
      </c>
      <c r="S4">
        <v>6</v>
      </c>
      <c r="U4" t="s">
        <v>1435</v>
      </c>
      <c r="W4">
        <v>0</v>
      </c>
      <c r="Y4" s="158" t="s">
        <v>1288</v>
      </c>
      <c r="AG4" t="s">
        <v>1426</v>
      </c>
      <c r="AH4">
        <v>26927681</v>
      </c>
    </row>
    <row r="5" spans="1:80" ht="60" x14ac:dyDescent="0.25">
      <c r="A5" t="s">
        <v>147</v>
      </c>
      <c r="B5" s="119" t="s">
        <v>1437</v>
      </c>
      <c r="C5" t="s">
        <v>1287</v>
      </c>
      <c r="D5" t="s">
        <v>1438</v>
      </c>
      <c r="G5" t="s">
        <v>1439</v>
      </c>
      <c r="H5" t="s">
        <v>70</v>
      </c>
      <c r="I5">
        <v>76008</v>
      </c>
      <c r="J5">
        <v>1817739644</v>
      </c>
      <c r="L5">
        <v>0</v>
      </c>
      <c r="N5">
        <v>2</v>
      </c>
      <c r="P5">
        <v>40</v>
      </c>
      <c r="Q5">
        <v>84</v>
      </c>
      <c r="R5">
        <v>7</v>
      </c>
      <c r="S5">
        <v>6</v>
      </c>
      <c r="U5" t="s">
        <v>1435</v>
      </c>
      <c r="W5">
        <v>0</v>
      </c>
      <c r="Y5" s="158" t="s">
        <v>1288</v>
      </c>
      <c r="AG5" t="s">
        <v>1436</v>
      </c>
      <c r="AH5">
        <v>26942080</v>
      </c>
    </row>
    <row r="6" spans="1:80" x14ac:dyDescent="0.25">
      <c r="B6" s="119"/>
      <c r="Y6" s="15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53251-2E89-4AF4-9885-1D2241F750BD}">
  <sheetPr codeName="Sheet1"/>
  <dimension ref="A1:AV198"/>
  <sheetViews>
    <sheetView topLeftCell="A121" workbookViewId="0">
      <selection activeCell="AP123" sqref="AP123"/>
    </sheetView>
  </sheetViews>
  <sheetFormatPr defaultColWidth="9.140625" defaultRowHeight="15" x14ac:dyDescent="0.25"/>
  <cols>
    <col min="1" max="1" width="13.42578125" style="122" customWidth="1"/>
    <col min="2" max="2" width="15.28515625" style="122" customWidth="1"/>
    <col min="3" max="3" width="7.28515625" style="122" customWidth="1"/>
    <col min="4" max="4" width="15.42578125" style="122" customWidth="1"/>
    <col min="5" max="5" width="16" style="122" bestFit="1" customWidth="1"/>
    <col min="6" max="6" width="14.140625" style="122" customWidth="1"/>
    <col min="7" max="7" width="16.5703125" style="122" customWidth="1"/>
    <col min="8" max="8" width="33.85546875" style="122" customWidth="1"/>
    <col min="9" max="9" width="15.5703125" style="122" hidden="1" customWidth="1"/>
    <col min="10" max="10" width="15.85546875" style="122" hidden="1" customWidth="1"/>
    <col min="11" max="11" width="15.140625" style="122" hidden="1" customWidth="1"/>
    <col min="12" max="12" width="10.5703125" style="122" hidden="1" customWidth="1"/>
    <col min="13" max="13" width="13.85546875" style="122" hidden="1" customWidth="1"/>
    <col min="14" max="14" width="11.85546875" style="122" hidden="1" customWidth="1"/>
    <col min="15" max="15" width="7.140625" style="122" hidden="1" customWidth="1"/>
    <col min="16" max="17" width="6.7109375" style="122" hidden="1" customWidth="1"/>
    <col min="18" max="18" width="19" style="122" hidden="1" customWidth="1"/>
    <col min="19" max="19" width="13" style="122" hidden="1" customWidth="1"/>
    <col min="20" max="20" width="11.42578125" style="122" hidden="1" customWidth="1"/>
    <col min="21" max="21" width="15.85546875" style="122" hidden="1" customWidth="1"/>
    <col min="22" max="22" width="4.7109375" style="122" hidden="1" customWidth="1"/>
    <col min="23" max="23" width="16.140625" style="122" hidden="1" customWidth="1"/>
    <col min="24" max="24" width="24.140625" style="122" hidden="1" customWidth="1"/>
    <col min="25" max="25" width="16.5703125" style="122" hidden="1" customWidth="1"/>
    <col min="26" max="26" width="19.28515625" style="122" hidden="1" customWidth="1"/>
    <col min="27" max="27" width="28.140625" style="122" hidden="1" customWidth="1"/>
    <col min="28" max="28" width="19.28515625" style="122" hidden="1" customWidth="1"/>
    <col min="29" max="29" width="28.140625" style="122" hidden="1" customWidth="1"/>
    <col min="30" max="30" width="19.28515625" style="122" hidden="1" customWidth="1"/>
    <col min="31" max="31" width="28.140625" style="122" hidden="1" customWidth="1"/>
    <col min="32" max="32" width="13.5703125" style="122" hidden="1" customWidth="1"/>
    <col min="33" max="33" width="16.5703125" style="122" hidden="1" customWidth="1"/>
    <col min="34" max="34" width="12.85546875" style="122" hidden="1" customWidth="1"/>
    <col min="35" max="35" width="15.5703125" style="122" hidden="1" customWidth="1"/>
    <col min="36" max="36" width="26.42578125" style="122" hidden="1" customWidth="1"/>
    <col min="37" max="37" width="10.42578125" style="122" hidden="1" customWidth="1"/>
    <col min="38" max="38" width="20" style="122" hidden="1" customWidth="1"/>
    <col min="39" max="39" width="14.42578125" style="122" hidden="1" customWidth="1"/>
    <col min="40" max="40" width="17.85546875" style="122" hidden="1" customWidth="1"/>
    <col min="41" max="41" width="17.85546875" style="124" customWidth="1"/>
    <col min="42" max="42" width="22.7109375" style="122" customWidth="1"/>
    <col min="43" max="46" width="9.140625" style="122"/>
    <col min="47" max="47" width="10" style="122" bestFit="1" customWidth="1"/>
    <col min="48" max="48" width="21.7109375" style="122" bestFit="1" customWidth="1"/>
    <col min="49" max="16384" width="9.140625" style="122"/>
  </cols>
  <sheetData>
    <row r="1" spans="1:48" x14ac:dyDescent="0.25">
      <c r="A1" s="122" t="s">
        <v>365</v>
      </c>
      <c r="B1" s="122" t="s">
        <v>366</v>
      </c>
      <c r="C1" s="122" t="s">
        <v>367</v>
      </c>
      <c r="D1" s="122" t="s">
        <v>368</v>
      </c>
      <c r="E1" s="122" t="s">
        <v>369</v>
      </c>
      <c r="F1" s="122" t="s">
        <v>370</v>
      </c>
      <c r="G1" s="122" t="s">
        <v>371</v>
      </c>
      <c r="H1" s="122" t="s">
        <v>372</v>
      </c>
      <c r="I1" s="122" t="s">
        <v>373</v>
      </c>
      <c r="J1" s="122" t="s">
        <v>374</v>
      </c>
      <c r="K1" s="122" t="s">
        <v>375</v>
      </c>
      <c r="L1" s="122" t="s">
        <v>376</v>
      </c>
      <c r="M1" s="122" t="s">
        <v>377</v>
      </c>
      <c r="N1" s="122" t="s">
        <v>378</v>
      </c>
      <c r="O1" s="122" t="s">
        <v>48</v>
      </c>
      <c r="P1" s="122" t="s">
        <v>47</v>
      </c>
      <c r="Q1" s="122" t="s">
        <v>379</v>
      </c>
      <c r="R1" s="122" t="s">
        <v>380</v>
      </c>
      <c r="S1" s="122" t="s">
        <v>381</v>
      </c>
      <c r="T1" s="122" t="s">
        <v>382</v>
      </c>
      <c r="U1" s="122" t="s">
        <v>383</v>
      </c>
      <c r="V1" s="122" t="s">
        <v>384</v>
      </c>
      <c r="W1" s="122" t="s">
        <v>385</v>
      </c>
      <c r="X1" s="122" t="s">
        <v>386</v>
      </c>
      <c r="Y1" s="122" t="s">
        <v>387</v>
      </c>
      <c r="Z1" s="122" t="s">
        <v>388</v>
      </c>
      <c r="AA1" s="122" t="s">
        <v>389</v>
      </c>
      <c r="AB1" s="122" t="s">
        <v>390</v>
      </c>
      <c r="AC1" s="122" t="s">
        <v>391</v>
      </c>
      <c r="AD1" s="122" t="s">
        <v>392</v>
      </c>
      <c r="AE1" s="122" t="s">
        <v>393</v>
      </c>
      <c r="AF1" s="122" t="s">
        <v>394</v>
      </c>
      <c r="AG1" s="122" t="s">
        <v>395</v>
      </c>
      <c r="AH1" s="122" t="s">
        <v>396</v>
      </c>
      <c r="AI1" s="122" t="s">
        <v>397</v>
      </c>
      <c r="AJ1" s="122" t="s">
        <v>398</v>
      </c>
      <c r="AK1" s="122" t="s">
        <v>399</v>
      </c>
      <c r="AL1" s="122" t="s">
        <v>400</v>
      </c>
      <c r="AM1" s="122" t="s">
        <v>401</v>
      </c>
      <c r="AN1" s="122" t="s">
        <v>402</v>
      </c>
      <c r="AO1" s="124" t="s">
        <v>384</v>
      </c>
      <c r="AP1" s="122" t="s">
        <v>998</v>
      </c>
      <c r="AU1" s="122" t="s">
        <v>1043</v>
      </c>
    </row>
    <row r="2" spans="1:48" ht="72.75" customHeight="1" x14ac:dyDescent="0.25">
      <c r="A2" s="122" t="s">
        <v>403</v>
      </c>
      <c r="B2" s="122" t="s">
        <v>404</v>
      </c>
      <c r="C2" s="122" t="s">
        <v>141</v>
      </c>
      <c r="D2" s="122" t="s">
        <v>163</v>
      </c>
      <c r="E2" s="123" t="s">
        <v>405</v>
      </c>
      <c r="F2" s="122" t="s">
        <v>406</v>
      </c>
      <c r="G2" s="122" t="s">
        <v>407</v>
      </c>
      <c r="H2" s="122" t="s">
        <v>408</v>
      </c>
      <c r="I2" s="122" t="s">
        <v>407</v>
      </c>
      <c r="J2" s="122" t="s">
        <v>409</v>
      </c>
      <c r="K2" s="122" t="s">
        <v>410</v>
      </c>
      <c r="L2" s="122" t="s">
        <v>411</v>
      </c>
      <c r="M2" s="122" t="s">
        <v>412</v>
      </c>
      <c r="N2" s="122" t="s">
        <v>413</v>
      </c>
      <c r="O2" s="122" t="s">
        <v>141</v>
      </c>
      <c r="P2" s="122" t="s">
        <v>141</v>
      </c>
      <c r="Q2" s="122" t="s">
        <v>141</v>
      </c>
      <c r="S2" s="122" t="s">
        <v>141</v>
      </c>
      <c r="T2" s="122" t="s">
        <v>141</v>
      </c>
      <c r="V2" s="122" t="s">
        <v>141</v>
      </c>
      <c r="W2" s="122" t="s">
        <v>141</v>
      </c>
      <c r="X2" s="122" t="s">
        <v>141</v>
      </c>
      <c r="Y2" s="122" t="s">
        <v>141</v>
      </c>
      <c r="Z2" s="122" t="s">
        <v>414</v>
      </c>
      <c r="AA2" s="122" t="s">
        <v>415</v>
      </c>
      <c r="AB2" s="122" t="s">
        <v>141</v>
      </c>
      <c r="AC2" s="122" t="s">
        <v>141</v>
      </c>
      <c r="AD2" s="122" t="s">
        <v>141</v>
      </c>
      <c r="AE2" s="122" t="s">
        <v>141</v>
      </c>
      <c r="AF2" s="122" t="s">
        <v>141</v>
      </c>
      <c r="AG2" s="122" t="s">
        <v>141</v>
      </c>
      <c r="AH2" s="122" t="s">
        <v>141</v>
      </c>
      <c r="AI2" s="122" t="s">
        <v>141</v>
      </c>
      <c r="AJ2" s="122" t="s">
        <v>416</v>
      </c>
      <c r="AK2" s="122" t="s">
        <v>141</v>
      </c>
      <c r="AL2" s="122" t="s">
        <v>141</v>
      </c>
      <c r="AM2" s="122" t="s">
        <v>417</v>
      </c>
      <c r="AN2" s="122" t="s">
        <v>418</v>
      </c>
      <c r="AP2" s="1" t="e" vm="98">
        <v>#VALUE!</v>
      </c>
      <c r="AU2" s="131" t="s">
        <v>1044</v>
      </c>
      <c r="AV2" s="131" t="s">
        <v>1013</v>
      </c>
    </row>
    <row r="3" spans="1:48" ht="72.75" customHeight="1" x14ac:dyDescent="0.25">
      <c r="A3" s="122" t="s">
        <v>403</v>
      </c>
      <c r="B3" s="122" t="s">
        <v>419</v>
      </c>
      <c r="C3" s="122" t="s">
        <v>141</v>
      </c>
      <c r="D3" s="122" t="s">
        <v>164</v>
      </c>
      <c r="E3" s="123" t="s">
        <v>420</v>
      </c>
      <c r="F3" s="122" t="s">
        <v>406</v>
      </c>
      <c r="G3" s="122" t="s">
        <v>407</v>
      </c>
      <c r="H3" s="122" t="s">
        <v>421</v>
      </c>
      <c r="I3" s="122" t="s">
        <v>407</v>
      </c>
      <c r="J3" s="122" t="s">
        <v>409</v>
      </c>
      <c r="K3" s="122" t="s">
        <v>410</v>
      </c>
      <c r="L3" s="122" t="s">
        <v>411</v>
      </c>
      <c r="M3" s="122" t="s">
        <v>412</v>
      </c>
      <c r="N3" s="122" t="s">
        <v>413</v>
      </c>
      <c r="O3" s="122" t="s">
        <v>141</v>
      </c>
      <c r="P3" s="122" t="s">
        <v>141</v>
      </c>
      <c r="Q3" s="122" t="s">
        <v>141</v>
      </c>
      <c r="S3" s="122" t="s">
        <v>141</v>
      </c>
      <c r="T3" s="122" t="s">
        <v>141</v>
      </c>
      <c r="V3" s="122" t="s">
        <v>141</v>
      </c>
      <c r="W3" s="122" t="s">
        <v>141</v>
      </c>
      <c r="X3" s="122" t="s">
        <v>141</v>
      </c>
      <c r="Y3" s="122" t="s">
        <v>141</v>
      </c>
      <c r="Z3" s="122" t="s">
        <v>414</v>
      </c>
      <c r="AA3" s="122" t="s">
        <v>415</v>
      </c>
      <c r="AB3" s="122" t="s">
        <v>141</v>
      </c>
      <c r="AC3" s="122" t="s">
        <v>141</v>
      </c>
      <c r="AD3" s="122" t="s">
        <v>141</v>
      </c>
      <c r="AE3" s="122" t="s">
        <v>141</v>
      </c>
      <c r="AF3" s="122" t="s">
        <v>141</v>
      </c>
      <c r="AG3" s="122" t="s">
        <v>141</v>
      </c>
      <c r="AH3" s="122" t="s">
        <v>141</v>
      </c>
      <c r="AI3" s="122" t="s">
        <v>141</v>
      </c>
      <c r="AJ3" s="122" t="s">
        <v>416</v>
      </c>
      <c r="AK3" s="122" t="s">
        <v>141</v>
      </c>
      <c r="AL3" s="122" t="s">
        <v>141</v>
      </c>
      <c r="AM3" s="122" t="s">
        <v>417</v>
      </c>
      <c r="AN3" s="122" t="s">
        <v>418</v>
      </c>
      <c r="AP3" s="1" t="e" vm="99">
        <v>#VALUE!</v>
      </c>
      <c r="AU3" s="131">
        <v>329064144</v>
      </c>
      <c r="AV3" s="131" t="s">
        <v>1026</v>
      </c>
    </row>
    <row r="4" spans="1:48" ht="72.75" customHeight="1" x14ac:dyDescent="0.25">
      <c r="A4" s="122" t="s">
        <v>403</v>
      </c>
      <c r="B4" s="122" t="s">
        <v>422</v>
      </c>
      <c r="C4" s="122" t="s">
        <v>141</v>
      </c>
      <c r="D4" s="122" t="s">
        <v>165</v>
      </c>
      <c r="E4" s="123" t="s">
        <v>423</v>
      </c>
      <c r="F4" s="122" t="s">
        <v>406</v>
      </c>
      <c r="G4" s="122" t="s">
        <v>407</v>
      </c>
      <c r="H4" s="122" t="s">
        <v>424</v>
      </c>
      <c r="I4" s="122" t="s">
        <v>407</v>
      </c>
      <c r="J4" s="122" t="s">
        <v>409</v>
      </c>
      <c r="K4" s="122" t="s">
        <v>410</v>
      </c>
      <c r="L4" s="122" t="s">
        <v>411</v>
      </c>
      <c r="M4" s="122" t="s">
        <v>412</v>
      </c>
      <c r="N4" s="122" t="s">
        <v>413</v>
      </c>
      <c r="O4" s="122" t="s">
        <v>141</v>
      </c>
      <c r="P4" s="122" t="s">
        <v>141</v>
      </c>
      <c r="Q4" s="122" t="s">
        <v>141</v>
      </c>
      <c r="S4" s="122" t="s">
        <v>141</v>
      </c>
      <c r="T4" s="122" t="s">
        <v>141</v>
      </c>
      <c r="V4" s="122" t="s">
        <v>141</v>
      </c>
      <c r="W4" s="122" t="s">
        <v>141</v>
      </c>
      <c r="X4" s="122" t="s">
        <v>141</v>
      </c>
      <c r="Y4" s="122" t="s">
        <v>141</v>
      </c>
      <c r="Z4" s="122" t="s">
        <v>414</v>
      </c>
      <c r="AA4" s="122" t="s">
        <v>415</v>
      </c>
      <c r="AB4" s="122" t="s">
        <v>141</v>
      </c>
      <c r="AC4" s="122" t="s">
        <v>141</v>
      </c>
      <c r="AD4" s="122" t="s">
        <v>141</v>
      </c>
      <c r="AE4" s="122" t="s">
        <v>141</v>
      </c>
      <c r="AF4" s="122" t="s">
        <v>141</v>
      </c>
      <c r="AG4" s="122" t="s">
        <v>141</v>
      </c>
      <c r="AH4" s="122" t="s">
        <v>141</v>
      </c>
      <c r="AI4" s="122" t="s">
        <v>141</v>
      </c>
      <c r="AJ4" s="122" t="s">
        <v>416</v>
      </c>
      <c r="AK4" s="122" t="s">
        <v>141</v>
      </c>
      <c r="AL4" s="122" t="s">
        <v>141</v>
      </c>
      <c r="AM4" s="122" t="s">
        <v>417</v>
      </c>
      <c r="AN4" s="122" t="s">
        <v>418</v>
      </c>
      <c r="AP4" s="1" t="e" vm="100">
        <v>#VALUE!</v>
      </c>
      <c r="AU4" s="131">
        <v>330180207</v>
      </c>
      <c r="AV4" s="131" t="s">
        <v>1014</v>
      </c>
    </row>
    <row r="5" spans="1:48" ht="72.75" customHeight="1" x14ac:dyDescent="0.25">
      <c r="A5" s="122" t="s">
        <v>403</v>
      </c>
      <c r="B5" s="122" t="s">
        <v>425</v>
      </c>
      <c r="C5" s="122" t="s">
        <v>141</v>
      </c>
      <c r="D5" s="122" t="s">
        <v>166</v>
      </c>
      <c r="E5" s="123" t="s">
        <v>426</v>
      </c>
      <c r="F5" s="122" t="s">
        <v>406</v>
      </c>
      <c r="G5" s="122" t="s">
        <v>407</v>
      </c>
      <c r="H5" s="122" t="s">
        <v>427</v>
      </c>
      <c r="I5" s="122" t="s">
        <v>407</v>
      </c>
      <c r="J5" s="122" t="s">
        <v>409</v>
      </c>
      <c r="K5" s="122" t="s">
        <v>410</v>
      </c>
      <c r="L5" s="122" t="s">
        <v>411</v>
      </c>
      <c r="M5" s="122" t="s">
        <v>412</v>
      </c>
      <c r="N5" s="122" t="s">
        <v>413</v>
      </c>
      <c r="O5" s="122" t="s">
        <v>141</v>
      </c>
      <c r="P5" s="122" t="s">
        <v>141</v>
      </c>
      <c r="Q5" s="122" t="s">
        <v>141</v>
      </c>
      <c r="S5" s="122" t="s">
        <v>141</v>
      </c>
      <c r="T5" s="122" t="s">
        <v>141</v>
      </c>
      <c r="V5" s="122" t="s">
        <v>141</v>
      </c>
      <c r="W5" s="122" t="s">
        <v>141</v>
      </c>
      <c r="X5" s="122" t="s">
        <v>141</v>
      </c>
      <c r="Y5" s="122" t="s">
        <v>141</v>
      </c>
      <c r="Z5" s="122" t="s">
        <v>414</v>
      </c>
      <c r="AA5" s="122" t="s">
        <v>415</v>
      </c>
      <c r="AB5" s="122" t="s">
        <v>141</v>
      </c>
      <c r="AC5" s="122" t="s">
        <v>141</v>
      </c>
      <c r="AD5" s="122" t="s">
        <v>141</v>
      </c>
      <c r="AE5" s="122" t="s">
        <v>141</v>
      </c>
      <c r="AF5" s="122" t="s">
        <v>141</v>
      </c>
      <c r="AG5" s="122" t="s">
        <v>141</v>
      </c>
      <c r="AH5" s="122" t="s">
        <v>141</v>
      </c>
      <c r="AI5" s="122" t="s">
        <v>141</v>
      </c>
      <c r="AJ5" s="122" t="s">
        <v>416</v>
      </c>
      <c r="AK5" s="122" t="s">
        <v>141</v>
      </c>
      <c r="AL5" s="122" t="s">
        <v>141</v>
      </c>
      <c r="AM5" s="122" t="s">
        <v>417</v>
      </c>
      <c r="AN5" s="122" t="s">
        <v>418</v>
      </c>
      <c r="AP5" s="1" t="e" vm="101">
        <v>#VALUE!</v>
      </c>
      <c r="AU5" s="122">
        <v>329064113</v>
      </c>
      <c r="AV5" s="122" t="s">
        <v>69</v>
      </c>
    </row>
    <row r="6" spans="1:48" ht="72.75" customHeight="1" x14ac:dyDescent="0.25">
      <c r="A6" s="122" t="s">
        <v>403</v>
      </c>
      <c r="B6" s="122" t="s">
        <v>428</v>
      </c>
      <c r="C6" s="122" t="s">
        <v>141</v>
      </c>
      <c r="D6" s="122" t="s">
        <v>167</v>
      </c>
      <c r="E6" s="123" t="s">
        <v>429</v>
      </c>
      <c r="F6" s="122" t="s">
        <v>406</v>
      </c>
      <c r="G6" s="122" t="s">
        <v>407</v>
      </c>
      <c r="H6" s="122" t="s">
        <v>430</v>
      </c>
      <c r="I6" s="122" t="s">
        <v>407</v>
      </c>
      <c r="J6" s="122" t="s">
        <v>409</v>
      </c>
      <c r="K6" s="122" t="s">
        <v>410</v>
      </c>
      <c r="L6" s="122" t="s">
        <v>411</v>
      </c>
      <c r="M6" s="122" t="s">
        <v>412</v>
      </c>
      <c r="N6" s="122" t="s">
        <v>413</v>
      </c>
      <c r="O6" s="122" t="s">
        <v>141</v>
      </c>
      <c r="P6" s="122" t="s">
        <v>141</v>
      </c>
      <c r="Q6" s="122" t="s">
        <v>141</v>
      </c>
      <c r="S6" s="122" t="s">
        <v>141</v>
      </c>
      <c r="T6" s="122" t="s">
        <v>141</v>
      </c>
      <c r="V6" s="122" t="s">
        <v>141</v>
      </c>
      <c r="W6" s="122" t="s">
        <v>141</v>
      </c>
      <c r="X6" s="122" t="s">
        <v>141</v>
      </c>
      <c r="Y6" s="122" t="s">
        <v>141</v>
      </c>
      <c r="Z6" s="122" t="s">
        <v>414</v>
      </c>
      <c r="AA6" s="122" t="s">
        <v>415</v>
      </c>
      <c r="AB6" s="122" t="s">
        <v>141</v>
      </c>
      <c r="AC6" s="122" t="s">
        <v>141</v>
      </c>
      <c r="AD6" s="122" t="s">
        <v>141</v>
      </c>
      <c r="AE6" s="122" t="s">
        <v>141</v>
      </c>
      <c r="AF6" s="122" t="s">
        <v>141</v>
      </c>
      <c r="AG6" s="122" t="s">
        <v>141</v>
      </c>
      <c r="AH6" s="122" t="s">
        <v>141</v>
      </c>
      <c r="AI6" s="122" t="s">
        <v>141</v>
      </c>
      <c r="AJ6" s="122" t="s">
        <v>416</v>
      </c>
      <c r="AK6" s="122" t="s">
        <v>141</v>
      </c>
      <c r="AL6" s="122" t="s">
        <v>141</v>
      </c>
      <c r="AM6" s="122" t="s">
        <v>417</v>
      </c>
      <c r="AN6" s="122" t="s">
        <v>418</v>
      </c>
      <c r="AP6" s="1" t="e" vm="102">
        <v>#VALUE!</v>
      </c>
      <c r="AU6" s="122">
        <v>330180206</v>
      </c>
      <c r="AV6" s="122" t="s">
        <v>1027</v>
      </c>
    </row>
    <row r="7" spans="1:48" ht="72.75" customHeight="1" x14ac:dyDescent="0.25">
      <c r="A7" s="122" t="s">
        <v>403</v>
      </c>
      <c r="B7" s="122" t="s">
        <v>431</v>
      </c>
      <c r="C7" s="122" t="s">
        <v>141</v>
      </c>
      <c r="D7" s="122" t="s">
        <v>168</v>
      </c>
      <c r="E7" s="123" t="s">
        <v>432</v>
      </c>
      <c r="F7" s="122" t="s">
        <v>406</v>
      </c>
      <c r="G7" s="122" t="s">
        <v>407</v>
      </c>
      <c r="H7" s="122" t="s">
        <v>433</v>
      </c>
      <c r="I7" s="122" t="s">
        <v>407</v>
      </c>
      <c r="J7" s="122" t="s">
        <v>409</v>
      </c>
      <c r="K7" s="122" t="s">
        <v>410</v>
      </c>
      <c r="L7" s="122" t="s">
        <v>411</v>
      </c>
      <c r="M7" s="122" t="s">
        <v>412</v>
      </c>
      <c r="N7" s="122" t="s">
        <v>413</v>
      </c>
      <c r="O7" s="122" t="s">
        <v>141</v>
      </c>
      <c r="P7" s="122" t="s">
        <v>141</v>
      </c>
      <c r="Q7" s="122" t="s">
        <v>141</v>
      </c>
      <c r="S7" s="122" t="s">
        <v>141</v>
      </c>
      <c r="T7" s="122" t="s">
        <v>141</v>
      </c>
      <c r="V7" s="122" t="s">
        <v>141</v>
      </c>
      <c r="W7" s="122" t="s">
        <v>141</v>
      </c>
      <c r="X7" s="122" t="s">
        <v>141</v>
      </c>
      <c r="Y7" s="122" t="s">
        <v>141</v>
      </c>
      <c r="Z7" s="122" t="s">
        <v>414</v>
      </c>
      <c r="AA7" s="122" t="s">
        <v>415</v>
      </c>
      <c r="AB7" s="122" t="s">
        <v>141</v>
      </c>
      <c r="AC7" s="122" t="s">
        <v>141</v>
      </c>
      <c r="AD7" s="122" t="s">
        <v>141</v>
      </c>
      <c r="AE7" s="122" t="s">
        <v>141</v>
      </c>
      <c r="AF7" s="122" t="s">
        <v>141</v>
      </c>
      <c r="AG7" s="122" t="s">
        <v>141</v>
      </c>
      <c r="AH7" s="122" t="s">
        <v>141</v>
      </c>
      <c r="AI7" s="122" t="s">
        <v>141</v>
      </c>
      <c r="AJ7" s="122" t="s">
        <v>416</v>
      </c>
      <c r="AK7" s="122" t="s">
        <v>141</v>
      </c>
      <c r="AL7" s="122" t="s">
        <v>141</v>
      </c>
      <c r="AM7" s="122" t="s">
        <v>417</v>
      </c>
      <c r="AN7" s="122" t="s">
        <v>418</v>
      </c>
      <c r="AP7" s="1" t="e" vm="103">
        <v>#VALUE!</v>
      </c>
      <c r="AU7" s="122">
        <v>329064099</v>
      </c>
      <c r="AV7" s="122" t="s">
        <v>1016</v>
      </c>
    </row>
    <row r="8" spans="1:48" ht="72.75" customHeight="1" x14ac:dyDescent="0.25">
      <c r="A8" s="122" t="s">
        <v>403</v>
      </c>
      <c r="B8" s="122" t="s">
        <v>434</v>
      </c>
      <c r="C8" s="122" t="s">
        <v>141</v>
      </c>
      <c r="D8" s="122" t="s">
        <v>169</v>
      </c>
      <c r="E8" s="123" t="s">
        <v>435</v>
      </c>
      <c r="F8" s="122" t="s">
        <v>406</v>
      </c>
      <c r="G8" s="122" t="s">
        <v>407</v>
      </c>
      <c r="H8" s="122" t="s">
        <v>436</v>
      </c>
      <c r="I8" s="122" t="s">
        <v>407</v>
      </c>
      <c r="J8" s="122" t="s">
        <v>409</v>
      </c>
      <c r="K8" s="122" t="s">
        <v>410</v>
      </c>
      <c r="L8" s="122" t="s">
        <v>411</v>
      </c>
      <c r="M8" s="122" t="s">
        <v>412</v>
      </c>
      <c r="N8" s="122" t="s">
        <v>413</v>
      </c>
      <c r="O8" s="122" t="s">
        <v>141</v>
      </c>
      <c r="P8" s="122" t="s">
        <v>141</v>
      </c>
      <c r="Q8" s="122" t="s">
        <v>141</v>
      </c>
      <c r="S8" s="122" t="s">
        <v>141</v>
      </c>
      <c r="T8" s="122" t="s">
        <v>141</v>
      </c>
      <c r="V8" s="122" t="s">
        <v>141</v>
      </c>
      <c r="W8" s="122" t="s">
        <v>141</v>
      </c>
      <c r="X8" s="122" t="s">
        <v>141</v>
      </c>
      <c r="Y8" s="122" t="s">
        <v>141</v>
      </c>
      <c r="Z8" s="122" t="s">
        <v>414</v>
      </c>
      <c r="AA8" s="122" t="s">
        <v>415</v>
      </c>
      <c r="AB8" s="122" t="s">
        <v>141</v>
      </c>
      <c r="AC8" s="122" t="s">
        <v>141</v>
      </c>
      <c r="AD8" s="122" t="s">
        <v>141</v>
      </c>
      <c r="AE8" s="122" t="s">
        <v>141</v>
      </c>
      <c r="AF8" s="122" t="s">
        <v>141</v>
      </c>
      <c r="AG8" s="122" t="s">
        <v>141</v>
      </c>
      <c r="AH8" s="122" t="s">
        <v>141</v>
      </c>
      <c r="AI8" s="122" t="s">
        <v>141</v>
      </c>
      <c r="AJ8" s="122" t="s">
        <v>416</v>
      </c>
      <c r="AK8" s="122" t="s">
        <v>141</v>
      </c>
      <c r="AL8" s="122" t="s">
        <v>141</v>
      </c>
      <c r="AM8" s="122" t="s">
        <v>417</v>
      </c>
      <c r="AN8" s="122" t="s">
        <v>418</v>
      </c>
      <c r="AP8" s="1" t="e" vm="104">
        <v>#VALUE!</v>
      </c>
      <c r="AU8" s="122">
        <v>329064107</v>
      </c>
      <c r="AV8" s="122" t="s">
        <v>1028</v>
      </c>
    </row>
    <row r="9" spans="1:48" ht="72.75" customHeight="1" x14ac:dyDescent="0.25">
      <c r="A9" s="122" t="s">
        <v>403</v>
      </c>
      <c r="B9" s="122" t="s">
        <v>437</v>
      </c>
      <c r="C9" s="122" t="s">
        <v>141</v>
      </c>
      <c r="D9" s="122" t="s">
        <v>170</v>
      </c>
      <c r="E9" s="123" t="s">
        <v>438</v>
      </c>
      <c r="F9" s="122" t="s">
        <v>406</v>
      </c>
      <c r="G9" s="122" t="s">
        <v>407</v>
      </c>
      <c r="H9" s="122" t="s">
        <v>439</v>
      </c>
      <c r="I9" s="122" t="s">
        <v>407</v>
      </c>
      <c r="J9" s="122" t="s">
        <v>409</v>
      </c>
      <c r="K9" s="122" t="s">
        <v>410</v>
      </c>
      <c r="L9" s="122" t="s">
        <v>411</v>
      </c>
      <c r="M9" s="122" t="s">
        <v>412</v>
      </c>
      <c r="N9" s="122" t="s">
        <v>413</v>
      </c>
      <c r="O9" s="122" t="s">
        <v>141</v>
      </c>
      <c r="P9" s="122" t="s">
        <v>141</v>
      </c>
      <c r="Q9" s="122" t="s">
        <v>141</v>
      </c>
      <c r="S9" s="122" t="s">
        <v>141</v>
      </c>
      <c r="T9" s="122" t="s">
        <v>141</v>
      </c>
      <c r="V9" s="122" t="s">
        <v>141</v>
      </c>
      <c r="W9" s="122" t="s">
        <v>141</v>
      </c>
      <c r="X9" s="122" t="s">
        <v>141</v>
      </c>
      <c r="Y9" s="122" t="s">
        <v>141</v>
      </c>
      <c r="Z9" s="122" t="s">
        <v>414</v>
      </c>
      <c r="AA9" s="122" t="s">
        <v>415</v>
      </c>
      <c r="AB9" s="122" t="s">
        <v>141</v>
      </c>
      <c r="AC9" s="122" t="s">
        <v>141</v>
      </c>
      <c r="AD9" s="122" t="s">
        <v>141</v>
      </c>
      <c r="AE9" s="122" t="s">
        <v>141</v>
      </c>
      <c r="AF9" s="122" t="s">
        <v>141</v>
      </c>
      <c r="AG9" s="122" t="s">
        <v>141</v>
      </c>
      <c r="AH9" s="122" t="s">
        <v>141</v>
      </c>
      <c r="AI9" s="122" t="s">
        <v>141</v>
      </c>
      <c r="AJ9" s="122" t="s">
        <v>416</v>
      </c>
      <c r="AK9" s="122" t="s">
        <v>141</v>
      </c>
      <c r="AL9" s="122" t="s">
        <v>141</v>
      </c>
      <c r="AM9" s="122" t="s">
        <v>417</v>
      </c>
      <c r="AN9" s="122" t="s">
        <v>418</v>
      </c>
      <c r="AP9" s="1" t="e" vm="105">
        <v>#VALUE!</v>
      </c>
      <c r="AU9" s="122">
        <v>330280856</v>
      </c>
      <c r="AV9" s="122" t="s">
        <v>1029</v>
      </c>
    </row>
    <row r="10" spans="1:48" ht="72.75" customHeight="1" x14ac:dyDescent="0.25">
      <c r="A10" s="122" t="s">
        <v>403</v>
      </c>
      <c r="B10" s="122" t="s">
        <v>440</v>
      </c>
      <c r="C10" s="122" t="s">
        <v>141</v>
      </c>
      <c r="D10" s="122" t="s">
        <v>171</v>
      </c>
      <c r="E10" s="123" t="s">
        <v>441</v>
      </c>
      <c r="F10" s="122" t="s">
        <v>406</v>
      </c>
      <c r="G10" s="122" t="s">
        <v>407</v>
      </c>
      <c r="H10" s="122" t="s">
        <v>442</v>
      </c>
      <c r="I10" s="122" t="s">
        <v>407</v>
      </c>
      <c r="J10" s="122" t="s">
        <v>409</v>
      </c>
      <c r="K10" s="122" t="s">
        <v>410</v>
      </c>
      <c r="L10" s="122" t="s">
        <v>411</v>
      </c>
      <c r="M10" s="122" t="s">
        <v>412</v>
      </c>
      <c r="N10" s="122" t="s">
        <v>413</v>
      </c>
      <c r="O10" s="122" t="s">
        <v>141</v>
      </c>
      <c r="P10" s="122" t="s">
        <v>141</v>
      </c>
      <c r="Q10" s="122" t="s">
        <v>141</v>
      </c>
      <c r="S10" s="122" t="s">
        <v>141</v>
      </c>
      <c r="T10" s="122" t="s">
        <v>141</v>
      </c>
      <c r="V10" s="122" t="s">
        <v>141</v>
      </c>
      <c r="W10" s="122" t="s">
        <v>141</v>
      </c>
      <c r="X10" s="122" t="s">
        <v>141</v>
      </c>
      <c r="Y10" s="122" t="s">
        <v>141</v>
      </c>
      <c r="Z10" s="122" t="s">
        <v>414</v>
      </c>
      <c r="AA10" s="122" t="s">
        <v>415</v>
      </c>
      <c r="AB10" s="122" t="s">
        <v>141</v>
      </c>
      <c r="AC10" s="122" t="s">
        <v>141</v>
      </c>
      <c r="AD10" s="122" t="s">
        <v>141</v>
      </c>
      <c r="AE10" s="122" t="s">
        <v>141</v>
      </c>
      <c r="AF10" s="122" t="s">
        <v>141</v>
      </c>
      <c r="AG10" s="122" t="s">
        <v>141</v>
      </c>
      <c r="AH10" s="122" t="s">
        <v>141</v>
      </c>
      <c r="AI10" s="122" t="s">
        <v>141</v>
      </c>
      <c r="AJ10" s="122" t="s">
        <v>416</v>
      </c>
      <c r="AK10" s="122" t="s">
        <v>141</v>
      </c>
      <c r="AL10" s="122" t="s">
        <v>141</v>
      </c>
      <c r="AM10" s="122" t="s">
        <v>417</v>
      </c>
      <c r="AN10" s="122" t="s">
        <v>418</v>
      </c>
      <c r="AP10" s="1" t="e" vm="106">
        <v>#VALUE!</v>
      </c>
      <c r="AU10" s="122">
        <v>330280545</v>
      </c>
      <c r="AV10" s="122" t="s">
        <v>1030</v>
      </c>
    </row>
    <row r="11" spans="1:48" ht="72.75" customHeight="1" x14ac:dyDescent="0.25">
      <c r="A11" s="122" t="s">
        <v>403</v>
      </c>
      <c r="B11" s="122" t="s">
        <v>443</v>
      </c>
      <c r="C11" s="122" t="s">
        <v>141</v>
      </c>
      <c r="D11" s="122" t="s">
        <v>172</v>
      </c>
      <c r="E11" s="123" t="s">
        <v>444</v>
      </c>
      <c r="F11" s="122" t="s">
        <v>406</v>
      </c>
      <c r="G11" s="122" t="s">
        <v>407</v>
      </c>
      <c r="H11" s="122" t="s">
        <v>445</v>
      </c>
      <c r="I11" s="122" t="s">
        <v>407</v>
      </c>
      <c r="J11" s="122" t="s">
        <v>409</v>
      </c>
      <c r="K11" s="122" t="s">
        <v>410</v>
      </c>
      <c r="L11" s="122" t="s">
        <v>411</v>
      </c>
      <c r="M11" s="122" t="s">
        <v>412</v>
      </c>
      <c r="N11" s="122" t="s">
        <v>413</v>
      </c>
      <c r="O11" s="122" t="s">
        <v>141</v>
      </c>
      <c r="P11" s="122" t="s">
        <v>141</v>
      </c>
      <c r="Q11" s="122" t="s">
        <v>141</v>
      </c>
      <c r="S11" s="122" t="s">
        <v>141</v>
      </c>
      <c r="T11" s="122" t="s">
        <v>141</v>
      </c>
      <c r="V11" s="122" t="s">
        <v>141</v>
      </c>
      <c r="W11" s="122" t="s">
        <v>141</v>
      </c>
      <c r="X11" s="122" t="s">
        <v>141</v>
      </c>
      <c r="Y11" s="122" t="s">
        <v>141</v>
      </c>
      <c r="Z11" s="122" t="s">
        <v>414</v>
      </c>
      <c r="AA11" s="122" t="s">
        <v>415</v>
      </c>
      <c r="AB11" s="122" t="s">
        <v>141</v>
      </c>
      <c r="AC11" s="122" t="s">
        <v>141</v>
      </c>
      <c r="AD11" s="122" t="s">
        <v>141</v>
      </c>
      <c r="AE11" s="122" t="s">
        <v>141</v>
      </c>
      <c r="AF11" s="122" t="s">
        <v>141</v>
      </c>
      <c r="AG11" s="122" t="s">
        <v>141</v>
      </c>
      <c r="AH11" s="122" t="s">
        <v>141</v>
      </c>
      <c r="AI11" s="122" t="s">
        <v>141</v>
      </c>
      <c r="AJ11" s="122" t="s">
        <v>416</v>
      </c>
      <c r="AK11" s="122" t="s">
        <v>141</v>
      </c>
      <c r="AL11" s="122" t="s">
        <v>141</v>
      </c>
      <c r="AM11" s="122" t="s">
        <v>417</v>
      </c>
      <c r="AN11" s="122" t="s">
        <v>418</v>
      </c>
      <c r="AP11" s="1" t="e" vm="107">
        <v>#VALUE!</v>
      </c>
      <c r="AU11" s="122">
        <v>330181724</v>
      </c>
      <c r="AV11" s="122" t="s">
        <v>1031</v>
      </c>
    </row>
    <row r="12" spans="1:48" ht="72.75" customHeight="1" x14ac:dyDescent="0.25">
      <c r="A12" s="122" t="s">
        <v>403</v>
      </c>
      <c r="B12" s="122" t="s">
        <v>446</v>
      </c>
      <c r="C12" s="122" t="s">
        <v>141</v>
      </c>
      <c r="D12" s="122" t="s">
        <v>173</v>
      </c>
      <c r="E12" s="123" t="s">
        <v>447</v>
      </c>
      <c r="F12" s="122" t="s">
        <v>406</v>
      </c>
      <c r="G12" s="122" t="s">
        <v>407</v>
      </c>
      <c r="H12" s="122" t="s">
        <v>448</v>
      </c>
      <c r="I12" s="122" t="s">
        <v>407</v>
      </c>
      <c r="J12" s="122" t="s">
        <v>409</v>
      </c>
      <c r="K12" s="122" t="s">
        <v>410</v>
      </c>
      <c r="L12" s="122" t="s">
        <v>411</v>
      </c>
      <c r="M12" s="122" t="s">
        <v>412</v>
      </c>
      <c r="N12" s="122" t="s">
        <v>413</v>
      </c>
      <c r="O12" s="122" t="s">
        <v>141</v>
      </c>
      <c r="P12" s="122" t="s">
        <v>141</v>
      </c>
      <c r="Q12" s="122" t="s">
        <v>141</v>
      </c>
      <c r="S12" s="122" t="s">
        <v>141</v>
      </c>
      <c r="T12" s="122" t="s">
        <v>141</v>
      </c>
      <c r="V12" s="122" t="s">
        <v>141</v>
      </c>
      <c r="W12" s="122" t="s">
        <v>141</v>
      </c>
      <c r="X12" s="122" t="s">
        <v>141</v>
      </c>
      <c r="Y12" s="122" t="s">
        <v>141</v>
      </c>
      <c r="Z12" s="122" t="s">
        <v>414</v>
      </c>
      <c r="AA12" s="122" t="s">
        <v>415</v>
      </c>
      <c r="AB12" s="122" t="s">
        <v>141</v>
      </c>
      <c r="AC12" s="122" t="s">
        <v>141</v>
      </c>
      <c r="AD12" s="122" t="s">
        <v>141</v>
      </c>
      <c r="AE12" s="122" t="s">
        <v>141</v>
      </c>
      <c r="AF12" s="122" t="s">
        <v>141</v>
      </c>
      <c r="AG12" s="122" t="s">
        <v>141</v>
      </c>
      <c r="AH12" s="122" t="s">
        <v>141</v>
      </c>
      <c r="AI12" s="122" t="s">
        <v>141</v>
      </c>
      <c r="AJ12" s="122" t="s">
        <v>416</v>
      </c>
      <c r="AK12" s="122" t="s">
        <v>141</v>
      </c>
      <c r="AL12" s="122" t="s">
        <v>141</v>
      </c>
      <c r="AM12" s="122" t="s">
        <v>417</v>
      </c>
      <c r="AN12" s="122" t="s">
        <v>418</v>
      </c>
      <c r="AP12" s="1" t="e" vm="108">
        <v>#VALUE!</v>
      </c>
      <c r="AU12" s="122">
        <v>330185056</v>
      </c>
      <c r="AV12" s="122" t="s">
        <v>1032</v>
      </c>
    </row>
    <row r="13" spans="1:48" ht="72.75" customHeight="1" x14ac:dyDescent="0.25">
      <c r="A13" s="122" t="s">
        <v>403</v>
      </c>
      <c r="B13" s="122" t="s">
        <v>449</v>
      </c>
      <c r="C13" s="122" t="s">
        <v>141</v>
      </c>
      <c r="D13" s="122" t="s">
        <v>174</v>
      </c>
      <c r="E13" s="123" t="s">
        <v>450</v>
      </c>
      <c r="F13" s="122" t="s">
        <v>406</v>
      </c>
      <c r="G13" s="122" t="s">
        <v>407</v>
      </c>
      <c r="H13" s="122" t="s">
        <v>451</v>
      </c>
      <c r="I13" s="122" t="s">
        <v>407</v>
      </c>
      <c r="J13" s="122" t="s">
        <v>409</v>
      </c>
      <c r="K13" s="122" t="s">
        <v>410</v>
      </c>
      <c r="L13" s="122" t="s">
        <v>411</v>
      </c>
      <c r="M13" s="122" t="s">
        <v>412</v>
      </c>
      <c r="N13" s="122" t="s">
        <v>413</v>
      </c>
      <c r="O13" s="122" t="s">
        <v>141</v>
      </c>
      <c r="P13" s="122" t="s">
        <v>141</v>
      </c>
      <c r="Q13" s="122" t="s">
        <v>141</v>
      </c>
      <c r="S13" s="122" t="s">
        <v>141</v>
      </c>
      <c r="T13" s="122" t="s">
        <v>141</v>
      </c>
      <c r="V13" s="122" t="s">
        <v>141</v>
      </c>
      <c r="W13" s="122" t="s">
        <v>141</v>
      </c>
      <c r="X13" s="122" t="s">
        <v>141</v>
      </c>
      <c r="Y13" s="122" t="s">
        <v>141</v>
      </c>
      <c r="Z13" s="122" t="s">
        <v>414</v>
      </c>
      <c r="AA13" s="122" t="s">
        <v>415</v>
      </c>
      <c r="AB13" s="122" t="s">
        <v>141</v>
      </c>
      <c r="AC13" s="122" t="s">
        <v>141</v>
      </c>
      <c r="AD13" s="122" t="s">
        <v>141</v>
      </c>
      <c r="AE13" s="122" t="s">
        <v>141</v>
      </c>
      <c r="AF13" s="122" t="s">
        <v>141</v>
      </c>
      <c r="AG13" s="122" t="s">
        <v>141</v>
      </c>
      <c r="AH13" s="122" t="s">
        <v>141</v>
      </c>
      <c r="AI13" s="122" t="s">
        <v>141</v>
      </c>
      <c r="AJ13" s="122" t="s">
        <v>416</v>
      </c>
      <c r="AK13" s="122" t="s">
        <v>141</v>
      </c>
      <c r="AL13" s="122" t="s">
        <v>141</v>
      </c>
      <c r="AM13" s="122" t="s">
        <v>417</v>
      </c>
      <c r="AN13" s="122" t="s">
        <v>418</v>
      </c>
      <c r="AP13" s="1" t="e" vm="109">
        <v>#VALUE!</v>
      </c>
      <c r="AU13" s="122">
        <v>330180875</v>
      </c>
      <c r="AV13" s="122" t="s">
        <v>1033</v>
      </c>
    </row>
    <row r="14" spans="1:48" ht="72.75" customHeight="1" x14ac:dyDescent="0.25">
      <c r="A14" s="122" t="s">
        <v>403</v>
      </c>
      <c r="B14" s="122" t="s">
        <v>452</v>
      </c>
      <c r="C14" s="122" t="s">
        <v>141</v>
      </c>
      <c r="D14" s="122" t="s">
        <v>175</v>
      </c>
      <c r="E14" s="123" t="s">
        <v>453</v>
      </c>
      <c r="F14" s="122" t="s">
        <v>406</v>
      </c>
      <c r="G14" s="122" t="s">
        <v>407</v>
      </c>
      <c r="H14" s="122" t="s">
        <v>454</v>
      </c>
      <c r="I14" s="122" t="s">
        <v>407</v>
      </c>
      <c r="J14" s="122" t="s">
        <v>409</v>
      </c>
      <c r="K14" s="122" t="s">
        <v>410</v>
      </c>
      <c r="L14" s="122" t="s">
        <v>411</v>
      </c>
      <c r="M14" s="122" t="s">
        <v>412</v>
      </c>
      <c r="N14" s="122" t="s">
        <v>413</v>
      </c>
      <c r="O14" s="122" t="s">
        <v>141</v>
      </c>
      <c r="P14" s="122" t="s">
        <v>141</v>
      </c>
      <c r="Q14" s="122" t="s">
        <v>141</v>
      </c>
      <c r="S14" s="122" t="s">
        <v>141</v>
      </c>
      <c r="T14" s="122" t="s">
        <v>141</v>
      </c>
      <c r="V14" s="122" t="s">
        <v>141</v>
      </c>
      <c r="W14" s="122" t="s">
        <v>141</v>
      </c>
      <c r="X14" s="122" t="s">
        <v>141</v>
      </c>
      <c r="Y14" s="122" t="s">
        <v>141</v>
      </c>
      <c r="Z14" s="122" t="s">
        <v>414</v>
      </c>
      <c r="AA14" s="122" t="s">
        <v>415</v>
      </c>
      <c r="AB14" s="122" t="s">
        <v>141</v>
      </c>
      <c r="AC14" s="122" t="s">
        <v>141</v>
      </c>
      <c r="AD14" s="122" t="s">
        <v>141</v>
      </c>
      <c r="AE14" s="122" t="s">
        <v>141</v>
      </c>
      <c r="AF14" s="122" t="s">
        <v>141</v>
      </c>
      <c r="AG14" s="122" t="s">
        <v>141</v>
      </c>
      <c r="AH14" s="122" t="s">
        <v>141</v>
      </c>
      <c r="AI14" s="122" t="s">
        <v>141</v>
      </c>
      <c r="AJ14" s="122" t="s">
        <v>416</v>
      </c>
      <c r="AK14" s="122" t="s">
        <v>141</v>
      </c>
      <c r="AL14" s="122" t="s">
        <v>141</v>
      </c>
      <c r="AM14" s="122" t="s">
        <v>417</v>
      </c>
      <c r="AN14" s="122" t="s">
        <v>418</v>
      </c>
      <c r="AP14" s="1" t="e" vm="110">
        <v>#VALUE!</v>
      </c>
      <c r="AU14" s="122">
        <v>330170423</v>
      </c>
      <c r="AV14" s="122" t="s">
        <v>1034</v>
      </c>
    </row>
    <row r="15" spans="1:48" ht="72.75" customHeight="1" x14ac:dyDescent="0.25">
      <c r="A15" s="122" t="s">
        <v>403</v>
      </c>
      <c r="B15" s="122" t="s">
        <v>455</v>
      </c>
      <c r="C15" s="122" t="s">
        <v>141</v>
      </c>
      <c r="D15" s="122" t="s">
        <v>176</v>
      </c>
      <c r="E15" s="123" t="s">
        <v>456</v>
      </c>
      <c r="F15" s="122" t="s">
        <v>406</v>
      </c>
      <c r="G15" s="122" t="s">
        <v>407</v>
      </c>
      <c r="H15" s="122" t="s">
        <v>457</v>
      </c>
      <c r="I15" s="122" t="s">
        <v>407</v>
      </c>
      <c r="J15" s="122" t="s">
        <v>409</v>
      </c>
      <c r="K15" s="122" t="s">
        <v>410</v>
      </c>
      <c r="L15" s="122" t="s">
        <v>411</v>
      </c>
      <c r="M15" s="122" t="s">
        <v>412</v>
      </c>
      <c r="N15" s="122" t="s">
        <v>413</v>
      </c>
      <c r="O15" s="122" t="s">
        <v>141</v>
      </c>
      <c r="P15" s="122" t="s">
        <v>141</v>
      </c>
      <c r="Q15" s="122" t="s">
        <v>141</v>
      </c>
      <c r="S15" s="122" t="s">
        <v>141</v>
      </c>
      <c r="T15" s="122" t="s">
        <v>141</v>
      </c>
      <c r="V15" s="122" t="s">
        <v>141</v>
      </c>
      <c r="W15" s="122" t="s">
        <v>141</v>
      </c>
      <c r="X15" s="122" t="s">
        <v>141</v>
      </c>
      <c r="Y15" s="122" t="s">
        <v>141</v>
      </c>
      <c r="Z15" s="122" t="s">
        <v>414</v>
      </c>
      <c r="AA15" s="122" t="s">
        <v>415</v>
      </c>
      <c r="AB15" s="122" t="s">
        <v>141</v>
      </c>
      <c r="AC15" s="122" t="s">
        <v>141</v>
      </c>
      <c r="AD15" s="122" t="s">
        <v>141</v>
      </c>
      <c r="AE15" s="122" t="s">
        <v>141</v>
      </c>
      <c r="AF15" s="122" t="s">
        <v>141</v>
      </c>
      <c r="AG15" s="122" t="s">
        <v>141</v>
      </c>
      <c r="AH15" s="122" t="s">
        <v>141</v>
      </c>
      <c r="AI15" s="122" t="s">
        <v>141</v>
      </c>
      <c r="AJ15" s="122" t="s">
        <v>416</v>
      </c>
      <c r="AK15" s="122" t="s">
        <v>141</v>
      </c>
      <c r="AL15" s="122" t="s">
        <v>141</v>
      </c>
      <c r="AM15" s="122" t="s">
        <v>417</v>
      </c>
      <c r="AN15" s="122" t="s">
        <v>418</v>
      </c>
      <c r="AP15" s="1" t="e" vm="111">
        <v>#VALUE!</v>
      </c>
      <c r="AU15" s="122">
        <v>330170426</v>
      </c>
      <c r="AV15" s="122" t="s">
        <v>1035</v>
      </c>
    </row>
    <row r="16" spans="1:48" ht="72.75" customHeight="1" x14ac:dyDescent="0.25">
      <c r="A16" s="122" t="s">
        <v>403</v>
      </c>
      <c r="B16" s="122" t="s">
        <v>458</v>
      </c>
      <c r="C16" s="122" t="s">
        <v>141</v>
      </c>
      <c r="D16" s="122" t="s">
        <v>177</v>
      </c>
      <c r="E16" s="123" t="s">
        <v>459</v>
      </c>
      <c r="F16" s="122" t="s">
        <v>406</v>
      </c>
      <c r="G16" s="122" t="s">
        <v>407</v>
      </c>
      <c r="H16" s="122" t="s">
        <v>460</v>
      </c>
      <c r="I16" s="122" t="s">
        <v>407</v>
      </c>
      <c r="J16" s="122" t="s">
        <v>409</v>
      </c>
      <c r="K16" s="122" t="s">
        <v>410</v>
      </c>
      <c r="L16" s="122" t="s">
        <v>411</v>
      </c>
      <c r="M16" s="122" t="s">
        <v>412</v>
      </c>
      <c r="N16" s="122" t="s">
        <v>413</v>
      </c>
      <c r="O16" s="122" t="s">
        <v>141</v>
      </c>
      <c r="P16" s="122" t="s">
        <v>141</v>
      </c>
      <c r="Q16" s="122" t="s">
        <v>141</v>
      </c>
      <c r="S16" s="122" t="s">
        <v>141</v>
      </c>
      <c r="T16" s="122" t="s">
        <v>141</v>
      </c>
      <c r="V16" s="122" t="s">
        <v>141</v>
      </c>
      <c r="W16" s="122" t="s">
        <v>141</v>
      </c>
      <c r="X16" s="122" t="s">
        <v>141</v>
      </c>
      <c r="Y16" s="122" t="s">
        <v>141</v>
      </c>
      <c r="Z16" s="122" t="s">
        <v>414</v>
      </c>
      <c r="AA16" s="122" t="s">
        <v>415</v>
      </c>
      <c r="AB16" s="122" t="s">
        <v>141</v>
      </c>
      <c r="AC16" s="122" t="s">
        <v>141</v>
      </c>
      <c r="AD16" s="122" t="s">
        <v>141</v>
      </c>
      <c r="AE16" s="122" t="s">
        <v>141</v>
      </c>
      <c r="AF16" s="122" t="s">
        <v>141</v>
      </c>
      <c r="AG16" s="122" t="s">
        <v>141</v>
      </c>
      <c r="AH16" s="122" t="s">
        <v>141</v>
      </c>
      <c r="AI16" s="122" t="s">
        <v>141</v>
      </c>
      <c r="AJ16" s="122" t="s">
        <v>416</v>
      </c>
      <c r="AK16" s="122" t="s">
        <v>141</v>
      </c>
      <c r="AL16" s="122" t="s">
        <v>141</v>
      </c>
      <c r="AM16" s="122" t="s">
        <v>417</v>
      </c>
      <c r="AN16" s="122" t="s">
        <v>418</v>
      </c>
      <c r="AP16" s="1" t="e" vm="112">
        <v>#VALUE!</v>
      </c>
      <c r="AU16" s="122">
        <v>330180873</v>
      </c>
      <c r="AV16" s="122" t="s">
        <v>1036</v>
      </c>
    </row>
    <row r="17" spans="1:48" ht="72.75" customHeight="1" x14ac:dyDescent="0.25">
      <c r="A17" s="122" t="s">
        <v>403</v>
      </c>
      <c r="B17" s="122" t="s">
        <v>461</v>
      </c>
      <c r="C17" s="122" t="s">
        <v>141</v>
      </c>
      <c r="D17" s="122" t="s">
        <v>178</v>
      </c>
      <c r="E17" s="123" t="s">
        <v>462</v>
      </c>
      <c r="F17" s="122" t="s">
        <v>406</v>
      </c>
      <c r="G17" s="122" t="s">
        <v>407</v>
      </c>
      <c r="H17" s="122" t="s">
        <v>463</v>
      </c>
      <c r="I17" s="122" t="s">
        <v>407</v>
      </c>
      <c r="J17" s="122" t="s">
        <v>409</v>
      </c>
      <c r="K17" s="122" t="s">
        <v>410</v>
      </c>
      <c r="L17" s="122" t="s">
        <v>411</v>
      </c>
      <c r="M17" s="122" t="s">
        <v>412</v>
      </c>
      <c r="N17" s="122" t="s">
        <v>413</v>
      </c>
      <c r="O17" s="122" t="s">
        <v>141</v>
      </c>
      <c r="P17" s="122" t="s">
        <v>141</v>
      </c>
      <c r="Q17" s="122" t="s">
        <v>141</v>
      </c>
      <c r="S17" s="122" t="s">
        <v>141</v>
      </c>
      <c r="T17" s="122" t="s">
        <v>141</v>
      </c>
      <c r="V17" s="122" t="s">
        <v>141</v>
      </c>
      <c r="W17" s="122" t="s">
        <v>141</v>
      </c>
      <c r="X17" s="122" t="s">
        <v>141</v>
      </c>
      <c r="Y17" s="122" t="s">
        <v>141</v>
      </c>
      <c r="Z17" s="122" t="s">
        <v>414</v>
      </c>
      <c r="AA17" s="122" t="s">
        <v>415</v>
      </c>
      <c r="AB17" s="122" t="s">
        <v>141</v>
      </c>
      <c r="AC17" s="122" t="s">
        <v>141</v>
      </c>
      <c r="AD17" s="122" t="s">
        <v>141</v>
      </c>
      <c r="AE17" s="122" t="s">
        <v>141</v>
      </c>
      <c r="AF17" s="122" t="s">
        <v>141</v>
      </c>
      <c r="AG17" s="122" t="s">
        <v>141</v>
      </c>
      <c r="AH17" s="122" t="s">
        <v>141</v>
      </c>
      <c r="AI17" s="122" t="s">
        <v>141</v>
      </c>
      <c r="AJ17" s="122" t="s">
        <v>416</v>
      </c>
      <c r="AK17" s="122" t="s">
        <v>141</v>
      </c>
      <c r="AL17" s="122" t="s">
        <v>141</v>
      </c>
      <c r="AM17" s="122" t="s">
        <v>417</v>
      </c>
      <c r="AN17" s="122" t="s">
        <v>418</v>
      </c>
      <c r="AP17" s="1" t="e" vm="113">
        <v>#VALUE!</v>
      </c>
      <c r="AU17" s="122">
        <v>330338486</v>
      </c>
      <c r="AV17" s="122" t="s">
        <v>1037</v>
      </c>
    </row>
    <row r="18" spans="1:48" ht="72.75" customHeight="1" x14ac:dyDescent="0.25">
      <c r="A18" s="122" t="s">
        <v>403</v>
      </c>
      <c r="B18" s="122" t="s">
        <v>464</v>
      </c>
      <c r="C18" s="122" t="s">
        <v>141</v>
      </c>
      <c r="D18" s="122" t="s">
        <v>179</v>
      </c>
      <c r="E18" s="123" t="s">
        <v>465</v>
      </c>
      <c r="F18" s="122" t="s">
        <v>406</v>
      </c>
      <c r="G18" s="122" t="s">
        <v>407</v>
      </c>
      <c r="H18" s="122" t="s">
        <v>466</v>
      </c>
      <c r="I18" s="122" t="s">
        <v>407</v>
      </c>
      <c r="J18" s="122" t="s">
        <v>409</v>
      </c>
      <c r="K18" s="122" t="s">
        <v>410</v>
      </c>
      <c r="L18" s="122" t="s">
        <v>411</v>
      </c>
      <c r="M18" s="122" t="s">
        <v>412</v>
      </c>
      <c r="N18" s="122" t="s">
        <v>413</v>
      </c>
      <c r="O18" s="122" t="s">
        <v>141</v>
      </c>
      <c r="P18" s="122" t="s">
        <v>141</v>
      </c>
      <c r="Q18" s="122" t="s">
        <v>141</v>
      </c>
      <c r="S18" s="122" t="s">
        <v>141</v>
      </c>
      <c r="T18" s="122" t="s">
        <v>141</v>
      </c>
      <c r="V18" s="122" t="s">
        <v>141</v>
      </c>
      <c r="W18" s="122" t="s">
        <v>141</v>
      </c>
      <c r="X18" s="122" t="s">
        <v>141</v>
      </c>
      <c r="Y18" s="122" t="s">
        <v>141</v>
      </c>
      <c r="Z18" s="122" t="s">
        <v>414</v>
      </c>
      <c r="AA18" s="122" t="s">
        <v>415</v>
      </c>
      <c r="AB18" s="122" t="s">
        <v>141</v>
      </c>
      <c r="AC18" s="122" t="s">
        <v>141</v>
      </c>
      <c r="AD18" s="122" t="s">
        <v>141</v>
      </c>
      <c r="AE18" s="122" t="s">
        <v>141</v>
      </c>
      <c r="AF18" s="122" t="s">
        <v>141</v>
      </c>
      <c r="AG18" s="122" t="s">
        <v>141</v>
      </c>
      <c r="AH18" s="122" t="s">
        <v>141</v>
      </c>
      <c r="AI18" s="122" t="s">
        <v>141</v>
      </c>
      <c r="AJ18" s="122" t="s">
        <v>416</v>
      </c>
      <c r="AK18" s="122" t="s">
        <v>141</v>
      </c>
      <c r="AL18" s="122" t="s">
        <v>141</v>
      </c>
      <c r="AM18" s="122" t="s">
        <v>417</v>
      </c>
      <c r="AN18" s="122" t="s">
        <v>418</v>
      </c>
      <c r="AP18" s="1" t="e" vm="114">
        <v>#VALUE!</v>
      </c>
      <c r="AU18" s="122">
        <v>329064096</v>
      </c>
      <c r="AV18" s="122" t="s">
        <v>1038</v>
      </c>
    </row>
    <row r="19" spans="1:48" ht="72.75" customHeight="1" x14ac:dyDescent="0.25">
      <c r="A19" s="122" t="s">
        <v>403</v>
      </c>
      <c r="B19" s="122" t="s">
        <v>467</v>
      </c>
      <c r="C19" s="122" t="s">
        <v>141</v>
      </c>
      <c r="D19" s="122" t="s">
        <v>180</v>
      </c>
      <c r="E19" s="123" t="s">
        <v>468</v>
      </c>
      <c r="F19" s="122" t="s">
        <v>406</v>
      </c>
      <c r="G19" s="122" t="s">
        <v>407</v>
      </c>
      <c r="H19" s="122" t="s">
        <v>469</v>
      </c>
      <c r="I19" s="122" t="s">
        <v>407</v>
      </c>
      <c r="J19" s="122" t="s">
        <v>409</v>
      </c>
      <c r="K19" s="122" t="s">
        <v>410</v>
      </c>
      <c r="L19" s="122" t="s">
        <v>411</v>
      </c>
      <c r="M19" s="122" t="s">
        <v>412</v>
      </c>
      <c r="N19" s="122" t="s">
        <v>413</v>
      </c>
      <c r="O19" s="122" t="s">
        <v>141</v>
      </c>
      <c r="P19" s="122" t="s">
        <v>141</v>
      </c>
      <c r="Q19" s="122" t="s">
        <v>141</v>
      </c>
      <c r="S19" s="122" t="s">
        <v>141</v>
      </c>
      <c r="T19" s="122" t="s">
        <v>141</v>
      </c>
      <c r="V19" s="122" t="s">
        <v>141</v>
      </c>
      <c r="W19" s="122" t="s">
        <v>141</v>
      </c>
      <c r="X19" s="122" t="s">
        <v>141</v>
      </c>
      <c r="Y19" s="122" t="s">
        <v>141</v>
      </c>
      <c r="Z19" s="122" t="s">
        <v>414</v>
      </c>
      <c r="AA19" s="122" t="s">
        <v>415</v>
      </c>
      <c r="AB19" s="122" t="s">
        <v>141</v>
      </c>
      <c r="AC19" s="122" t="s">
        <v>141</v>
      </c>
      <c r="AD19" s="122" t="s">
        <v>141</v>
      </c>
      <c r="AE19" s="122" t="s">
        <v>141</v>
      </c>
      <c r="AF19" s="122" t="s">
        <v>141</v>
      </c>
      <c r="AG19" s="122" t="s">
        <v>141</v>
      </c>
      <c r="AH19" s="122" t="s">
        <v>141</v>
      </c>
      <c r="AI19" s="122" t="s">
        <v>141</v>
      </c>
      <c r="AJ19" s="122" t="s">
        <v>416</v>
      </c>
      <c r="AK19" s="122" t="s">
        <v>141</v>
      </c>
      <c r="AL19" s="122" t="s">
        <v>141</v>
      </c>
      <c r="AM19" s="122" t="s">
        <v>417</v>
      </c>
      <c r="AN19" s="122" t="s">
        <v>418</v>
      </c>
      <c r="AP19" s="1" t="e" vm="115">
        <v>#VALUE!</v>
      </c>
      <c r="AU19" s="122">
        <v>329064097</v>
      </c>
      <c r="AV19" s="122" t="s">
        <v>1039</v>
      </c>
    </row>
    <row r="20" spans="1:48" ht="72.75" customHeight="1" x14ac:dyDescent="0.25">
      <c r="A20" s="122" t="s">
        <v>403</v>
      </c>
      <c r="B20" s="122" t="s">
        <v>470</v>
      </c>
      <c r="C20" s="122" t="s">
        <v>141</v>
      </c>
      <c r="D20" s="122" t="s">
        <v>181</v>
      </c>
      <c r="E20" s="123" t="s">
        <v>471</v>
      </c>
      <c r="F20" s="122" t="s">
        <v>406</v>
      </c>
      <c r="G20" s="122" t="s">
        <v>407</v>
      </c>
      <c r="H20" s="122" t="s">
        <v>472</v>
      </c>
      <c r="I20" s="122" t="s">
        <v>407</v>
      </c>
      <c r="J20" s="122" t="s">
        <v>409</v>
      </c>
      <c r="K20" s="122" t="s">
        <v>410</v>
      </c>
      <c r="L20" s="122" t="s">
        <v>411</v>
      </c>
      <c r="M20" s="122" t="s">
        <v>412</v>
      </c>
      <c r="N20" s="122" t="s">
        <v>413</v>
      </c>
      <c r="O20" s="122" t="s">
        <v>141</v>
      </c>
      <c r="P20" s="122" t="s">
        <v>141</v>
      </c>
      <c r="Q20" s="122" t="s">
        <v>141</v>
      </c>
      <c r="S20" s="122" t="s">
        <v>141</v>
      </c>
      <c r="T20" s="122" t="s">
        <v>141</v>
      </c>
      <c r="V20" s="122" t="s">
        <v>141</v>
      </c>
      <c r="W20" s="122" t="s">
        <v>141</v>
      </c>
      <c r="X20" s="122" t="s">
        <v>141</v>
      </c>
      <c r="Y20" s="122" t="s">
        <v>141</v>
      </c>
      <c r="Z20" s="122" t="s">
        <v>414</v>
      </c>
      <c r="AA20" s="122" t="s">
        <v>415</v>
      </c>
      <c r="AB20" s="122" t="s">
        <v>141</v>
      </c>
      <c r="AC20" s="122" t="s">
        <v>141</v>
      </c>
      <c r="AD20" s="122" t="s">
        <v>141</v>
      </c>
      <c r="AE20" s="122" t="s">
        <v>141</v>
      </c>
      <c r="AF20" s="122" t="s">
        <v>141</v>
      </c>
      <c r="AG20" s="122" t="s">
        <v>141</v>
      </c>
      <c r="AH20" s="122" t="s">
        <v>141</v>
      </c>
      <c r="AI20" s="122" t="s">
        <v>141</v>
      </c>
      <c r="AJ20" s="122" t="s">
        <v>416</v>
      </c>
      <c r="AK20" s="122" t="s">
        <v>141</v>
      </c>
      <c r="AL20" s="122" t="s">
        <v>141</v>
      </c>
      <c r="AM20" s="122" t="s">
        <v>417</v>
      </c>
      <c r="AN20" s="122" t="s">
        <v>418</v>
      </c>
      <c r="AP20" s="1" t="e" vm="116">
        <v>#VALUE!</v>
      </c>
      <c r="AU20" s="122">
        <v>330170888</v>
      </c>
      <c r="AV20" s="122" t="s">
        <v>1040</v>
      </c>
    </row>
    <row r="21" spans="1:48" ht="72.75" customHeight="1" x14ac:dyDescent="0.25">
      <c r="A21" s="122" t="s">
        <v>403</v>
      </c>
      <c r="B21" s="122" t="s">
        <v>473</v>
      </c>
      <c r="C21" s="122" t="s">
        <v>141</v>
      </c>
      <c r="D21" s="122" t="s">
        <v>182</v>
      </c>
      <c r="E21" s="123" t="s">
        <v>474</v>
      </c>
      <c r="F21" s="122" t="s">
        <v>406</v>
      </c>
      <c r="G21" s="122" t="s">
        <v>407</v>
      </c>
      <c r="H21" s="122" t="s">
        <v>475</v>
      </c>
      <c r="I21" s="122" t="s">
        <v>407</v>
      </c>
      <c r="J21" s="122" t="s">
        <v>409</v>
      </c>
      <c r="K21" s="122" t="s">
        <v>410</v>
      </c>
      <c r="L21" s="122" t="s">
        <v>411</v>
      </c>
      <c r="M21" s="122" t="s">
        <v>412</v>
      </c>
      <c r="N21" s="122" t="s">
        <v>413</v>
      </c>
      <c r="O21" s="122" t="s">
        <v>141</v>
      </c>
      <c r="P21" s="122" t="s">
        <v>141</v>
      </c>
      <c r="Q21" s="122" t="s">
        <v>141</v>
      </c>
      <c r="S21" s="122" t="s">
        <v>141</v>
      </c>
      <c r="T21" s="122" t="s">
        <v>141</v>
      </c>
      <c r="V21" s="122" t="s">
        <v>141</v>
      </c>
      <c r="W21" s="122" t="s">
        <v>141</v>
      </c>
      <c r="X21" s="122" t="s">
        <v>141</v>
      </c>
      <c r="Y21" s="122" t="s">
        <v>141</v>
      </c>
      <c r="Z21" s="122" t="s">
        <v>414</v>
      </c>
      <c r="AA21" s="122" t="s">
        <v>415</v>
      </c>
      <c r="AB21" s="122" t="s">
        <v>141</v>
      </c>
      <c r="AC21" s="122" t="s">
        <v>141</v>
      </c>
      <c r="AD21" s="122" t="s">
        <v>141</v>
      </c>
      <c r="AE21" s="122" t="s">
        <v>141</v>
      </c>
      <c r="AF21" s="122" t="s">
        <v>141</v>
      </c>
      <c r="AG21" s="122" t="s">
        <v>141</v>
      </c>
      <c r="AH21" s="122" t="s">
        <v>141</v>
      </c>
      <c r="AI21" s="122" t="s">
        <v>141</v>
      </c>
      <c r="AJ21" s="122" t="s">
        <v>416</v>
      </c>
      <c r="AK21" s="122" t="s">
        <v>141</v>
      </c>
      <c r="AL21" s="122" t="s">
        <v>141</v>
      </c>
      <c r="AM21" s="122" t="s">
        <v>417</v>
      </c>
      <c r="AN21" s="122" t="s">
        <v>418</v>
      </c>
      <c r="AP21" s="1" t="e" vm="117">
        <v>#VALUE!</v>
      </c>
      <c r="AU21" s="122" t="s">
        <v>1041</v>
      </c>
      <c r="AV21" s="122" t="s">
        <v>1042</v>
      </c>
    </row>
    <row r="22" spans="1:48" ht="72.75" customHeight="1" x14ac:dyDescent="0.25">
      <c r="A22" s="122" t="s">
        <v>403</v>
      </c>
      <c r="B22" s="122" t="s">
        <v>476</v>
      </c>
      <c r="C22" s="122" t="s">
        <v>141</v>
      </c>
      <c r="D22" s="122" t="s">
        <v>183</v>
      </c>
      <c r="E22" s="123" t="s">
        <v>477</v>
      </c>
      <c r="F22" s="122" t="s">
        <v>406</v>
      </c>
      <c r="G22" s="122" t="s">
        <v>407</v>
      </c>
      <c r="H22" s="122" t="s">
        <v>478</v>
      </c>
      <c r="I22" s="122" t="s">
        <v>407</v>
      </c>
      <c r="J22" s="122" t="s">
        <v>409</v>
      </c>
      <c r="K22" s="122" t="s">
        <v>410</v>
      </c>
      <c r="L22" s="122" t="s">
        <v>411</v>
      </c>
      <c r="M22" s="122" t="s">
        <v>412</v>
      </c>
      <c r="N22" s="122" t="s">
        <v>413</v>
      </c>
      <c r="O22" s="122" t="s">
        <v>141</v>
      </c>
      <c r="P22" s="122" t="s">
        <v>141</v>
      </c>
      <c r="Q22" s="122" t="s">
        <v>141</v>
      </c>
      <c r="S22" s="122" t="s">
        <v>141</v>
      </c>
      <c r="T22" s="122" t="s">
        <v>141</v>
      </c>
      <c r="V22" s="122" t="s">
        <v>141</v>
      </c>
      <c r="W22" s="122" t="s">
        <v>141</v>
      </c>
      <c r="X22" s="122" t="s">
        <v>141</v>
      </c>
      <c r="Y22" s="122" t="s">
        <v>141</v>
      </c>
      <c r="Z22" s="122" t="s">
        <v>414</v>
      </c>
      <c r="AA22" s="122" t="s">
        <v>415</v>
      </c>
      <c r="AB22" s="122" t="s">
        <v>141</v>
      </c>
      <c r="AC22" s="122" t="s">
        <v>141</v>
      </c>
      <c r="AD22" s="122" t="s">
        <v>141</v>
      </c>
      <c r="AE22" s="122" t="s">
        <v>141</v>
      </c>
      <c r="AF22" s="122" t="s">
        <v>141</v>
      </c>
      <c r="AG22" s="122" t="s">
        <v>141</v>
      </c>
      <c r="AH22" s="122" t="s">
        <v>141</v>
      </c>
      <c r="AI22" s="122" t="s">
        <v>141</v>
      </c>
      <c r="AJ22" s="122" t="s">
        <v>416</v>
      </c>
      <c r="AK22" s="122" t="s">
        <v>141</v>
      </c>
      <c r="AL22" s="122" t="s">
        <v>141</v>
      </c>
      <c r="AM22" s="122" t="s">
        <v>417</v>
      </c>
      <c r="AN22" s="122" t="s">
        <v>418</v>
      </c>
      <c r="AP22" s="1" t="e" vm="118">
        <v>#VALUE!</v>
      </c>
      <c r="AU22" s="122" t="s">
        <v>1003</v>
      </c>
      <c r="AV22" s="122" t="s">
        <v>1004</v>
      </c>
    </row>
    <row r="23" spans="1:48" ht="72.75" customHeight="1" x14ac:dyDescent="0.25">
      <c r="A23" s="122" t="s">
        <v>403</v>
      </c>
      <c r="B23" s="122" t="s">
        <v>479</v>
      </c>
      <c r="C23" s="122" t="s">
        <v>141</v>
      </c>
      <c r="D23" s="122" t="s">
        <v>184</v>
      </c>
      <c r="E23" s="123" t="s">
        <v>480</v>
      </c>
      <c r="F23" s="122" t="s">
        <v>406</v>
      </c>
      <c r="G23" s="122" t="s">
        <v>407</v>
      </c>
      <c r="H23" s="122" t="s">
        <v>481</v>
      </c>
      <c r="I23" s="122" t="s">
        <v>407</v>
      </c>
      <c r="J23" s="122" t="s">
        <v>409</v>
      </c>
      <c r="K23" s="122" t="s">
        <v>410</v>
      </c>
      <c r="L23" s="122" t="s">
        <v>411</v>
      </c>
      <c r="M23" s="122" t="s">
        <v>412</v>
      </c>
      <c r="N23" s="122" t="s">
        <v>413</v>
      </c>
      <c r="O23" s="122" t="s">
        <v>141</v>
      </c>
      <c r="P23" s="122" t="s">
        <v>141</v>
      </c>
      <c r="Q23" s="122" t="s">
        <v>141</v>
      </c>
      <c r="S23" s="122" t="s">
        <v>141</v>
      </c>
      <c r="T23" s="122" t="s">
        <v>141</v>
      </c>
      <c r="V23" s="122" t="s">
        <v>141</v>
      </c>
      <c r="W23" s="122" t="s">
        <v>141</v>
      </c>
      <c r="X23" s="122" t="s">
        <v>141</v>
      </c>
      <c r="Y23" s="122" t="s">
        <v>141</v>
      </c>
      <c r="Z23" s="122" t="s">
        <v>414</v>
      </c>
      <c r="AA23" s="122" t="s">
        <v>415</v>
      </c>
      <c r="AB23" s="122" t="s">
        <v>141</v>
      </c>
      <c r="AC23" s="122" t="s">
        <v>141</v>
      </c>
      <c r="AD23" s="122" t="s">
        <v>141</v>
      </c>
      <c r="AE23" s="122" t="s">
        <v>141</v>
      </c>
      <c r="AF23" s="122" t="s">
        <v>141</v>
      </c>
      <c r="AG23" s="122" t="s">
        <v>141</v>
      </c>
      <c r="AH23" s="122" t="s">
        <v>141</v>
      </c>
      <c r="AI23" s="122" t="s">
        <v>141</v>
      </c>
      <c r="AJ23" s="122" t="s">
        <v>416</v>
      </c>
      <c r="AK23" s="122" t="s">
        <v>141</v>
      </c>
      <c r="AL23" s="122" t="s">
        <v>141</v>
      </c>
      <c r="AM23" s="122" t="s">
        <v>417</v>
      </c>
      <c r="AN23" s="122" t="s">
        <v>418</v>
      </c>
      <c r="AP23" s="1" t="e" vm="119">
        <v>#VALUE!</v>
      </c>
      <c r="AU23" s="122" t="s">
        <v>1005</v>
      </c>
      <c r="AV23" s="122" t="s">
        <v>1006</v>
      </c>
    </row>
    <row r="24" spans="1:48" ht="72.75" customHeight="1" x14ac:dyDescent="0.25">
      <c r="A24" s="122" t="s">
        <v>403</v>
      </c>
      <c r="B24" s="122" t="s">
        <v>482</v>
      </c>
      <c r="C24" s="122" t="s">
        <v>141</v>
      </c>
      <c r="D24" s="122" t="s">
        <v>185</v>
      </c>
      <c r="E24" s="123" t="s">
        <v>483</v>
      </c>
      <c r="F24" s="122" t="s">
        <v>406</v>
      </c>
      <c r="G24" s="122" t="s">
        <v>407</v>
      </c>
      <c r="H24" s="122" t="s">
        <v>484</v>
      </c>
      <c r="I24" s="122" t="s">
        <v>407</v>
      </c>
      <c r="J24" s="122" t="s">
        <v>409</v>
      </c>
      <c r="K24" s="122" t="s">
        <v>410</v>
      </c>
      <c r="L24" s="122" t="s">
        <v>411</v>
      </c>
      <c r="M24" s="122" t="s">
        <v>412</v>
      </c>
      <c r="N24" s="122" t="s">
        <v>413</v>
      </c>
      <c r="O24" s="122" t="s">
        <v>141</v>
      </c>
      <c r="P24" s="122" t="s">
        <v>141</v>
      </c>
      <c r="Q24" s="122" t="s">
        <v>141</v>
      </c>
      <c r="S24" s="122" t="s">
        <v>141</v>
      </c>
      <c r="T24" s="122" t="s">
        <v>141</v>
      </c>
      <c r="V24" s="122" t="s">
        <v>141</v>
      </c>
      <c r="W24" s="122" t="s">
        <v>141</v>
      </c>
      <c r="X24" s="122" t="s">
        <v>141</v>
      </c>
      <c r="Y24" s="122" t="s">
        <v>141</v>
      </c>
      <c r="Z24" s="122" t="s">
        <v>414</v>
      </c>
      <c r="AA24" s="122" t="s">
        <v>415</v>
      </c>
      <c r="AB24" s="122" t="s">
        <v>141</v>
      </c>
      <c r="AC24" s="122" t="s">
        <v>141</v>
      </c>
      <c r="AD24" s="122" t="s">
        <v>141</v>
      </c>
      <c r="AE24" s="122" t="s">
        <v>141</v>
      </c>
      <c r="AF24" s="122" t="s">
        <v>141</v>
      </c>
      <c r="AG24" s="122" t="s">
        <v>141</v>
      </c>
      <c r="AH24" s="122" t="s">
        <v>141</v>
      </c>
      <c r="AI24" s="122" t="s">
        <v>141</v>
      </c>
      <c r="AJ24" s="122" t="s">
        <v>416</v>
      </c>
      <c r="AK24" s="122" t="s">
        <v>141</v>
      </c>
      <c r="AL24" s="122" t="s">
        <v>141</v>
      </c>
      <c r="AM24" s="122" t="s">
        <v>417</v>
      </c>
      <c r="AN24" s="122" t="s">
        <v>418</v>
      </c>
      <c r="AP24" s="1" t="e" vm="120">
        <v>#VALUE!</v>
      </c>
      <c r="AU24" s="122" t="s">
        <v>1007</v>
      </c>
      <c r="AV24" s="122" t="s">
        <v>1008</v>
      </c>
    </row>
    <row r="25" spans="1:48" ht="72.75" customHeight="1" x14ac:dyDescent="0.25">
      <c r="A25" s="122" t="s">
        <v>403</v>
      </c>
      <c r="B25" s="122" t="s">
        <v>485</v>
      </c>
      <c r="C25" s="122" t="s">
        <v>141</v>
      </c>
      <c r="D25" s="122" t="s">
        <v>186</v>
      </c>
      <c r="E25" s="123" t="s">
        <v>486</v>
      </c>
      <c r="F25" s="122" t="s">
        <v>406</v>
      </c>
      <c r="G25" s="122" t="s">
        <v>407</v>
      </c>
      <c r="H25" s="122" t="s">
        <v>487</v>
      </c>
      <c r="I25" s="122" t="s">
        <v>407</v>
      </c>
      <c r="J25" s="122" t="s">
        <v>409</v>
      </c>
      <c r="K25" s="122" t="s">
        <v>410</v>
      </c>
      <c r="L25" s="122" t="s">
        <v>411</v>
      </c>
      <c r="M25" s="122" t="s">
        <v>412</v>
      </c>
      <c r="N25" s="122" t="s">
        <v>413</v>
      </c>
      <c r="O25" s="122" t="s">
        <v>141</v>
      </c>
      <c r="P25" s="122" t="s">
        <v>141</v>
      </c>
      <c r="Q25" s="122" t="s">
        <v>141</v>
      </c>
      <c r="S25" s="122" t="s">
        <v>141</v>
      </c>
      <c r="T25" s="122" t="s">
        <v>141</v>
      </c>
      <c r="V25" s="122" t="s">
        <v>141</v>
      </c>
      <c r="W25" s="122" t="s">
        <v>141</v>
      </c>
      <c r="X25" s="122" t="s">
        <v>141</v>
      </c>
      <c r="Y25" s="122" t="s">
        <v>141</v>
      </c>
      <c r="Z25" s="122" t="s">
        <v>414</v>
      </c>
      <c r="AA25" s="122" t="s">
        <v>415</v>
      </c>
      <c r="AB25" s="122" t="s">
        <v>141</v>
      </c>
      <c r="AC25" s="122" t="s">
        <v>141</v>
      </c>
      <c r="AD25" s="122" t="s">
        <v>141</v>
      </c>
      <c r="AE25" s="122" t="s">
        <v>141</v>
      </c>
      <c r="AF25" s="122" t="s">
        <v>141</v>
      </c>
      <c r="AG25" s="122" t="s">
        <v>141</v>
      </c>
      <c r="AH25" s="122" t="s">
        <v>141</v>
      </c>
      <c r="AI25" s="122" t="s">
        <v>141</v>
      </c>
      <c r="AJ25" s="122" t="s">
        <v>416</v>
      </c>
      <c r="AK25" s="122" t="s">
        <v>141</v>
      </c>
      <c r="AL25" s="122" t="s">
        <v>141</v>
      </c>
      <c r="AM25" s="122" t="s">
        <v>417</v>
      </c>
      <c r="AN25" s="122" t="s">
        <v>418</v>
      </c>
      <c r="AP25" s="1" t="e" vm="121">
        <v>#VALUE!</v>
      </c>
      <c r="AU25" s="122" t="s">
        <v>1009</v>
      </c>
      <c r="AV25" s="122" t="s">
        <v>1010</v>
      </c>
    </row>
    <row r="26" spans="1:48" ht="72.75" customHeight="1" x14ac:dyDescent="0.25">
      <c r="A26" s="122" t="s">
        <v>403</v>
      </c>
      <c r="B26" s="122" t="s">
        <v>488</v>
      </c>
      <c r="C26" s="122" t="s">
        <v>141</v>
      </c>
      <c r="D26" s="122" t="s">
        <v>187</v>
      </c>
      <c r="E26" s="123" t="s">
        <v>489</v>
      </c>
      <c r="F26" s="122" t="s">
        <v>406</v>
      </c>
      <c r="G26" s="122" t="s">
        <v>407</v>
      </c>
      <c r="H26" s="122" t="s">
        <v>490</v>
      </c>
      <c r="I26" s="122" t="s">
        <v>407</v>
      </c>
      <c r="J26" s="122" t="s">
        <v>409</v>
      </c>
      <c r="K26" s="122" t="s">
        <v>410</v>
      </c>
      <c r="L26" s="122" t="s">
        <v>411</v>
      </c>
      <c r="M26" s="122" t="s">
        <v>412</v>
      </c>
      <c r="N26" s="122" t="s">
        <v>413</v>
      </c>
      <c r="O26" s="122" t="s">
        <v>141</v>
      </c>
      <c r="P26" s="122" t="s">
        <v>141</v>
      </c>
      <c r="Q26" s="122" t="s">
        <v>141</v>
      </c>
      <c r="S26" s="122" t="s">
        <v>141</v>
      </c>
      <c r="T26" s="122" t="s">
        <v>141</v>
      </c>
      <c r="V26" s="122" t="s">
        <v>141</v>
      </c>
      <c r="W26" s="122" t="s">
        <v>141</v>
      </c>
      <c r="X26" s="122" t="s">
        <v>141</v>
      </c>
      <c r="Y26" s="122" t="s">
        <v>141</v>
      </c>
      <c r="Z26" s="122" t="s">
        <v>414</v>
      </c>
      <c r="AA26" s="122" t="s">
        <v>415</v>
      </c>
      <c r="AB26" s="122" t="s">
        <v>141</v>
      </c>
      <c r="AC26" s="122" t="s">
        <v>141</v>
      </c>
      <c r="AD26" s="122" t="s">
        <v>141</v>
      </c>
      <c r="AE26" s="122" t="s">
        <v>141</v>
      </c>
      <c r="AF26" s="122" t="s">
        <v>141</v>
      </c>
      <c r="AG26" s="122" t="s">
        <v>141</v>
      </c>
      <c r="AH26" s="122" t="s">
        <v>141</v>
      </c>
      <c r="AI26" s="122" t="s">
        <v>141</v>
      </c>
      <c r="AJ26" s="122" t="s">
        <v>416</v>
      </c>
      <c r="AK26" s="122" t="s">
        <v>141</v>
      </c>
      <c r="AL26" s="122" t="s">
        <v>141</v>
      </c>
      <c r="AM26" s="122" t="s">
        <v>417</v>
      </c>
      <c r="AN26" s="122" t="s">
        <v>418</v>
      </c>
      <c r="AP26" s="1" t="e" vm="122">
        <v>#VALUE!</v>
      </c>
      <c r="AU26" s="122">
        <v>330185055</v>
      </c>
      <c r="AV26" s="122" t="s">
        <v>1011</v>
      </c>
    </row>
    <row r="27" spans="1:48" ht="72.75" customHeight="1" x14ac:dyDescent="0.25">
      <c r="A27" s="122" t="s">
        <v>403</v>
      </c>
      <c r="B27" s="122" t="s">
        <v>491</v>
      </c>
      <c r="C27" s="122" t="s">
        <v>141</v>
      </c>
      <c r="D27" s="122" t="s">
        <v>188</v>
      </c>
      <c r="E27" s="123" t="s">
        <v>492</v>
      </c>
      <c r="F27" s="122" t="s">
        <v>406</v>
      </c>
      <c r="G27" s="122" t="s">
        <v>407</v>
      </c>
      <c r="H27" s="122" t="s">
        <v>493</v>
      </c>
      <c r="I27" s="122" t="s">
        <v>407</v>
      </c>
      <c r="J27" s="122" t="s">
        <v>409</v>
      </c>
      <c r="K27" s="122" t="s">
        <v>410</v>
      </c>
      <c r="L27" s="122" t="s">
        <v>411</v>
      </c>
      <c r="M27" s="122" t="s">
        <v>412</v>
      </c>
      <c r="N27" s="122" t="s">
        <v>413</v>
      </c>
      <c r="O27" s="122" t="s">
        <v>141</v>
      </c>
      <c r="P27" s="122" t="s">
        <v>141</v>
      </c>
      <c r="Q27" s="122" t="s">
        <v>141</v>
      </c>
      <c r="S27" s="122" t="s">
        <v>141</v>
      </c>
      <c r="T27" s="122" t="s">
        <v>141</v>
      </c>
      <c r="V27" s="122" t="s">
        <v>141</v>
      </c>
      <c r="W27" s="122" t="s">
        <v>141</v>
      </c>
      <c r="X27" s="122" t="s">
        <v>141</v>
      </c>
      <c r="Y27" s="122" t="s">
        <v>141</v>
      </c>
      <c r="Z27" s="122" t="s">
        <v>414</v>
      </c>
      <c r="AA27" s="122" t="s">
        <v>415</v>
      </c>
      <c r="AB27" s="122" t="s">
        <v>141</v>
      </c>
      <c r="AC27" s="122" t="s">
        <v>141</v>
      </c>
      <c r="AD27" s="122" t="s">
        <v>141</v>
      </c>
      <c r="AE27" s="122" t="s">
        <v>141</v>
      </c>
      <c r="AF27" s="122" t="s">
        <v>141</v>
      </c>
      <c r="AG27" s="122" t="s">
        <v>141</v>
      </c>
      <c r="AH27" s="122" t="s">
        <v>141</v>
      </c>
      <c r="AI27" s="122" t="s">
        <v>141</v>
      </c>
      <c r="AJ27" s="122" t="s">
        <v>416</v>
      </c>
      <c r="AK27" s="122" t="s">
        <v>141</v>
      </c>
      <c r="AL27" s="122" t="s">
        <v>141</v>
      </c>
      <c r="AM27" s="122" t="s">
        <v>417</v>
      </c>
      <c r="AN27" s="122" t="s">
        <v>418</v>
      </c>
      <c r="AP27" s="1" t="e" vm="123">
        <v>#VALUE!</v>
      </c>
      <c r="AU27" s="122">
        <v>329064108</v>
      </c>
      <c r="AV27" s="122" t="s">
        <v>67</v>
      </c>
    </row>
    <row r="28" spans="1:48" ht="72.75" customHeight="1" x14ac:dyDescent="0.25">
      <c r="A28" s="122" t="s">
        <v>403</v>
      </c>
      <c r="B28" s="122" t="s">
        <v>494</v>
      </c>
      <c r="C28" s="122" t="s">
        <v>141</v>
      </c>
      <c r="D28" s="122" t="s">
        <v>189</v>
      </c>
      <c r="E28" s="123" t="s">
        <v>495</v>
      </c>
      <c r="F28" s="122" t="s">
        <v>406</v>
      </c>
      <c r="G28" s="122" t="s">
        <v>407</v>
      </c>
      <c r="H28" s="122" t="s">
        <v>496</v>
      </c>
      <c r="I28" s="122" t="s">
        <v>407</v>
      </c>
      <c r="J28" s="122" t="s">
        <v>409</v>
      </c>
      <c r="K28" s="122" t="s">
        <v>410</v>
      </c>
      <c r="L28" s="122" t="s">
        <v>411</v>
      </c>
      <c r="M28" s="122" t="s">
        <v>412</v>
      </c>
      <c r="N28" s="122" t="s">
        <v>413</v>
      </c>
      <c r="O28" s="122" t="s">
        <v>141</v>
      </c>
      <c r="P28" s="122" t="s">
        <v>141</v>
      </c>
      <c r="Q28" s="122" t="s">
        <v>141</v>
      </c>
      <c r="S28" s="122" t="s">
        <v>141</v>
      </c>
      <c r="T28" s="122" t="s">
        <v>141</v>
      </c>
      <c r="V28" s="122" t="s">
        <v>141</v>
      </c>
      <c r="W28" s="122" t="s">
        <v>141</v>
      </c>
      <c r="X28" s="122" t="s">
        <v>141</v>
      </c>
      <c r="Y28" s="122" t="s">
        <v>141</v>
      </c>
      <c r="Z28" s="122" t="s">
        <v>414</v>
      </c>
      <c r="AA28" s="122" t="s">
        <v>415</v>
      </c>
      <c r="AB28" s="122" t="s">
        <v>141</v>
      </c>
      <c r="AC28" s="122" t="s">
        <v>141</v>
      </c>
      <c r="AD28" s="122" t="s">
        <v>141</v>
      </c>
      <c r="AE28" s="122" t="s">
        <v>141</v>
      </c>
      <c r="AF28" s="122" t="s">
        <v>141</v>
      </c>
      <c r="AG28" s="122" t="s">
        <v>141</v>
      </c>
      <c r="AH28" s="122" t="s">
        <v>141</v>
      </c>
      <c r="AI28" s="122" t="s">
        <v>141</v>
      </c>
      <c r="AJ28" s="122" t="s">
        <v>416</v>
      </c>
      <c r="AK28" s="122" t="s">
        <v>141</v>
      </c>
      <c r="AL28" s="122" t="s">
        <v>141</v>
      </c>
      <c r="AM28" s="122" t="s">
        <v>417</v>
      </c>
      <c r="AN28" s="122" t="s">
        <v>418</v>
      </c>
      <c r="AP28" s="1" t="e" vm="124">
        <v>#VALUE!</v>
      </c>
      <c r="AU28" s="122">
        <v>329064134</v>
      </c>
      <c r="AV28" s="122" t="s">
        <v>1012</v>
      </c>
    </row>
    <row r="29" spans="1:48" ht="72.75" customHeight="1" x14ac:dyDescent="0.25">
      <c r="A29" s="122" t="s">
        <v>403</v>
      </c>
      <c r="B29" s="122" t="s">
        <v>497</v>
      </c>
      <c r="C29" s="122" t="s">
        <v>141</v>
      </c>
      <c r="D29" s="122" t="s">
        <v>190</v>
      </c>
      <c r="E29" s="123" t="s">
        <v>498</v>
      </c>
      <c r="F29" s="122" t="s">
        <v>406</v>
      </c>
      <c r="G29" s="122" t="s">
        <v>407</v>
      </c>
      <c r="H29" s="122" t="s">
        <v>499</v>
      </c>
      <c r="I29" s="122" t="s">
        <v>407</v>
      </c>
      <c r="J29" s="122" t="s">
        <v>409</v>
      </c>
      <c r="K29" s="122" t="s">
        <v>410</v>
      </c>
      <c r="L29" s="122" t="s">
        <v>411</v>
      </c>
      <c r="M29" s="122" t="s">
        <v>412</v>
      </c>
      <c r="N29" s="122" t="s">
        <v>413</v>
      </c>
      <c r="O29" s="122" t="s">
        <v>141</v>
      </c>
      <c r="P29" s="122" t="s">
        <v>141</v>
      </c>
      <c r="Q29" s="122" t="s">
        <v>141</v>
      </c>
      <c r="S29" s="122" t="s">
        <v>141</v>
      </c>
      <c r="T29" s="122" t="s">
        <v>141</v>
      </c>
      <c r="V29" s="122" t="s">
        <v>141</v>
      </c>
      <c r="W29" s="122" t="s">
        <v>141</v>
      </c>
      <c r="X29" s="122" t="s">
        <v>141</v>
      </c>
      <c r="Y29" s="122" t="s">
        <v>141</v>
      </c>
      <c r="Z29" s="122" t="s">
        <v>414</v>
      </c>
      <c r="AA29" s="122" t="s">
        <v>415</v>
      </c>
      <c r="AB29" s="122" t="s">
        <v>141</v>
      </c>
      <c r="AC29" s="122" t="s">
        <v>141</v>
      </c>
      <c r="AD29" s="122" t="s">
        <v>141</v>
      </c>
      <c r="AE29" s="122" t="s">
        <v>141</v>
      </c>
      <c r="AF29" s="122" t="s">
        <v>141</v>
      </c>
      <c r="AG29" s="122" t="s">
        <v>141</v>
      </c>
      <c r="AH29" s="122" t="s">
        <v>141</v>
      </c>
      <c r="AI29" s="122" t="s">
        <v>141</v>
      </c>
      <c r="AJ29" s="122" t="s">
        <v>416</v>
      </c>
      <c r="AK29" s="122" t="s">
        <v>141</v>
      </c>
      <c r="AL29" s="122" t="s">
        <v>141</v>
      </c>
      <c r="AM29" s="122" t="s">
        <v>417</v>
      </c>
      <c r="AN29" s="122" t="s">
        <v>418</v>
      </c>
      <c r="AP29" s="1" t="e" vm="125">
        <v>#VALUE!</v>
      </c>
      <c r="AU29" s="122">
        <v>329064111</v>
      </c>
      <c r="AV29" s="122" t="s">
        <v>68</v>
      </c>
    </row>
    <row r="30" spans="1:48" ht="72.75" customHeight="1" x14ac:dyDescent="0.25">
      <c r="A30" s="122" t="s">
        <v>403</v>
      </c>
      <c r="B30" s="122" t="s">
        <v>500</v>
      </c>
      <c r="C30" s="122" t="s">
        <v>141</v>
      </c>
      <c r="D30" s="122" t="s">
        <v>191</v>
      </c>
      <c r="E30" s="123" t="s">
        <v>501</v>
      </c>
      <c r="F30" s="122" t="s">
        <v>406</v>
      </c>
      <c r="G30" s="122" t="s">
        <v>407</v>
      </c>
      <c r="H30" s="122" t="s">
        <v>502</v>
      </c>
      <c r="I30" s="122" t="s">
        <v>407</v>
      </c>
      <c r="J30" s="122" t="s">
        <v>409</v>
      </c>
      <c r="K30" s="122" t="s">
        <v>410</v>
      </c>
      <c r="L30" s="122" t="s">
        <v>411</v>
      </c>
      <c r="M30" s="122" t="s">
        <v>412</v>
      </c>
      <c r="N30" s="122" t="s">
        <v>413</v>
      </c>
      <c r="O30" s="122" t="s">
        <v>141</v>
      </c>
      <c r="P30" s="122" t="s">
        <v>141</v>
      </c>
      <c r="Q30" s="122" t="s">
        <v>141</v>
      </c>
      <c r="S30" s="122" t="s">
        <v>141</v>
      </c>
      <c r="T30" s="122" t="s">
        <v>141</v>
      </c>
      <c r="V30" s="122" t="s">
        <v>141</v>
      </c>
      <c r="W30" s="122" t="s">
        <v>141</v>
      </c>
      <c r="X30" s="122" t="s">
        <v>141</v>
      </c>
      <c r="Y30" s="122" t="s">
        <v>141</v>
      </c>
      <c r="Z30" s="122" t="s">
        <v>414</v>
      </c>
      <c r="AA30" s="122" t="s">
        <v>415</v>
      </c>
      <c r="AB30" s="122" t="s">
        <v>141</v>
      </c>
      <c r="AC30" s="122" t="s">
        <v>141</v>
      </c>
      <c r="AD30" s="122" t="s">
        <v>141</v>
      </c>
      <c r="AE30" s="122" t="s">
        <v>141</v>
      </c>
      <c r="AF30" s="122" t="s">
        <v>141</v>
      </c>
      <c r="AG30" s="122" t="s">
        <v>141</v>
      </c>
      <c r="AH30" s="122" t="s">
        <v>141</v>
      </c>
      <c r="AI30" s="122" t="s">
        <v>141</v>
      </c>
      <c r="AJ30" s="122" t="s">
        <v>416</v>
      </c>
      <c r="AK30" s="122" t="s">
        <v>141</v>
      </c>
      <c r="AL30" s="122" t="s">
        <v>141</v>
      </c>
      <c r="AM30" s="122" t="s">
        <v>417</v>
      </c>
      <c r="AN30" s="122" t="s">
        <v>418</v>
      </c>
      <c r="AP30" s="1" t="e" vm="126">
        <v>#VALUE!</v>
      </c>
      <c r="AU30" s="122" t="s">
        <v>1015</v>
      </c>
      <c r="AV30" s="122" t="s">
        <v>1016</v>
      </c>
    </row>
    <row r="31" spans="1:48" ht="72.75" customHeight="1" x14ac:dyDescent="0.25">
      <c r="A31" s="122" t="s">
        <v>403</v>
      </c>
      <c r="B31" s="122" t="s">
        <v>503</v>
      </c>
      <c r="C31" s="122" t="s">
        <v>141</v>
      </c>
      <c r="D31" s="122" t="s">
        <v>192</v>
      </c>
      <c r="E31" s="123" t="s">
        <v>504</v>
      </c>
      <c r="F31" s="122" t="s">
        <v>406</v>
      </c>
      <c r="G31" s="122" t="s">
        <v>407</v>
      </c>
      <c r="H31" s="122" t="s">
        <v>502</v>
      </c>
      <c r="I31" s="122" t="s">
        <v>407</v>
      </c>
      <c r="J31" s="122" t="s">
        <v>409</v>
      </c>
      <c r="K31" s="122" t="s">
        <v>410</v>
      </c>
      <c r="L31" s="122" t="s">
        <v>411</v>
      </c>
      <c r="M31" s="122" t="s">
        <v>412</v>
      </c>
      <c r="N31" s="122" t="s">
        <v>413</v>
      </c>
      <c r="O31" s="122" t="s">
        <v>141</v>
      </c>
      <c r="P31" s="122" t="s">
        <v>141</v>
      </c>
      <c r="Q31" s="122" t="s">
        <v>141</v>
      </c>
      <c r="S31" s="122" t="s">
        <v>141</v>
      </c>
      <c r="T31" s="122" t="s">
        <v>141</v>
      </c>
      <c r="V31" s="122" t="s">
        <v>141</v>
      </c>
      <c r="W31" s="122" t="s">
        <v>141</v>
      </c>
      <c r="X31" s="122" t="s">
        <v>141</v>
      </c>
      <c r="Y31" s="122" t="s">
        <v>141</v>
      </c>
      <c r="Z31" s="122" t="s">
        <v>414</v>
      </c>
      <c r="AA31" s="122" t="s">
        <v>415</v>
      </c>
      <c r="AB31" s="122" t="s">
        <v>141</v>
      </c>
      <c r="AC31" s="122" t="s">
        <v>141</v>
      </c>
      <c r="AD31" s="122" t="s">
        <v>141</v>
      </c>
      <c r="AE31" s="122" t="s">
        <v>141</v>
      </c>
      <c r="AF31" s="122" t="s">
        <v>141</v>
      </c>
      <c r="AG31" s="122" t="s">
        <v>141</v>
      </c>
      <c r="AH31" s="122" t="s">
        <v>141</v>
      </c>
      <c r="AI31" s="122" t="s">
        <v>141</v>
      </c>
      <c r="AJ31" s="122" t="s">
        <v>416</v>
      </c>
      <c r="AK31" s="122" t="s">
        <v>141</v>
      </c>
      <c r="AL31" s="122" t="s">
        <v>141</v>
      </c>
      <c r="AM31" s="122" t="s">
        <v>417</v>
      </c>
      <c r="AN31" s="122" t="s">
        <v>418</v>
      </c>
      <c r="AP31" s="1" t="e" vm="127">
        <v>#VALUE!</v>
      </c>
      <c r="AU31" s="122" t="s">
        <v>1017</v>
      </c>
      <c r="AV31" s="122" t="s">
        <v>1018</v>
      </c>
    </row>
    <row r="32" spans="1:48" ht="72.75" customHeight="1" x14ac:dyDescent="0.25">
      <c r="A32" s="122" t="s">
        <v>403</v>
      </c>
      <c r="B32" s="122" t="s">
        <v>505</v>
      </c>
      <c r="C32" s="122" t="s">
        <v>141</v>
      </c>
      <c r="D32" s="122" t="s">
        <v>193</v>
      </c>
      <c r="E32" s="123" t="s">
        <v>506</v>
      </c>
      <c r="F32" s="122" t="s">
        <v>406</v>
      </c>
      <c r="G32" s="122" t="s">
        <v>407</v>
      </c>
      <c r="H32" s="122" t="s">
        <v>507</v>
      </c>
      <c r="I32" s="122" t="s">
        <v>407</v>
      </c>
      <c r="J32" s="122" t="s">
        <v>409</v>
      </c>
      <c r="K32" s="122" t="s">
        <v>410</v>
      </c>
      <c r="L32" s="122" t="s">
        <v>411</v>
      </c>
      <c r="M32" s="122" t="s">
        <v>412</v>
      </c>
      <c r="N32" s="122" t="s">
        <v>413</v>
      </c>
      <c r="O32" s="122" t="s">
        <v>141</v>
      </c>
      <c r="P32" s="122" t="s">
        <v>141</v>
      </c>
      <c r="Q32" s="122" t="s">
        <v>141</v>
      </c>
      <c r="S32" s="122" t="s">
        <v>141</v>
      </c>
      <c r="T32" s="122" t="s">
        <v>141</v>
      </c>
      <c r="V32" s="122" t="s">
        <v>141</v>
      </c>
      <c r="W32" s="122" t="s">
        <v>141</v>
      </c>
      <c r="X32" s="122" t="s">
        <v>141</v>
      </c>
      <c r="Y32" s="122" t="s">
        <v>141</v>
      </c>
      <c r="Z32" s="122" t="s">
        <v>414</v>
      </c>
      <c r="AA32" s="122" t="s">
        <v>415</v>
      </c>
      <c r="AB32" s="122" t="s">
        <v>141</v>
      </c>
      <c r="AC32" s="122" t="s">
        <v>141</v>
      </c>
      <c r="AD32" s="122" t="s">
        <v>141</v>
      </c>
      <c r="AE32" s="122" t="s">
        <v>141</v>
      </c>
      <c r="AF32" s="122" t="s">
        <v>141</v>
      </c>
      <c r="AG32" s="122" t="s">
        <v>141</v>
      </c>
      <c r="AH32" s="122" t="s">
        <v>141</v>
      </c>
      <c r="AI32" s="122" t="s">
        <v>141</v>
      </c>
      <c r="AJ32" s="122" t="s">
        <v>416</v>
      </c>
      <c r="AK32" s="122" t="s">
        <v>141</v>
      </c>
      <c r="AL32" s="122" t="s">
        <v>141</v>
      </c>
      <c r="AM32" s="122" t="s">
        <v>417</v>
      </c>
      <c r="AN32" s="122" t="s">
        <v>418</v>
      </c>
      <c r="AP32" s="1" t="e" vm="128">
        <v>#VALUE!</v>
      </c>
      <c r="AU32" s="122" t="s">
        <v>1019</v>
      </c>
      <c r="AV32" s="122" t="s">
        <v>1020</v>
      </c>
    </row>
    <row r="33" spans="1:48" ht="72.75" customHeight="1" x14ac:dyDescent="0.25">
      <c r="A33" s="122" t="s">
        <v>403</v>
      </c>
      <c r="B33" s="122" t="s">
        <v>508</v>
      </c>
      <c r="C33" s="122" t="s">
        <v>141</v>
      </c>
      <c r="D33" s="122" t="s">
        <v>194</v>
      </c>
      <c r="E33" s="123" t="s">
        <v>509</v>
      </c>
      <c r="F33" s="122" t="s">
        <v>406</v>
      </c>
      <c r="G33" s="122" t="s">
        <v>407</v>
      </c>
      <c r="H33" s="122" t="s">
        <v>507</v>
      </c>
      <c r="I33" s="122" t="s">
        <v>407</v>
      </c>
      <c r="J33" s="122" t="s">
        <v>409</v>
      </c>
      <c r="K33" s="122" t="s">
        <v>410</v>
      </c>
      <c r="L33" s="122" t="s">
        <v>411</v>
      </c>
      <c r="M33" s="122" t="s">
        <v>412</v>
      </c>
      <c r="N33" s="122" t="s">
        <v>413</v>
      </c>
      <c r="O33" s="122" t="s">
        <v>141</v>
      </c>
      <c r="P33" s="122" t="s">
        <v>141</v>
      </c>
      <c r="Q33" s="122" t="s">
        <v>141</v>
      </c>
      <c r="S33" s="122" t="s">
        <v>141</v>
      </c>
      <c r="T33" s="122" t="s">
        <v>141</v>
      </c>
      <c r="V33" s="122" t="s">
        <v>141</v>
      </c>
      <c r="W33" s="122" t="s">
        <v>141</v>
      </c>
      <c r="X33" s="122" t="s">
        <v>141</v>
      </c>
      <c r="Y33" s="122" t="s">
        <v>141</v>
      </c>
      <c r="Z33" s="122" t="s">
        <v>414</v>
      </c>
      <c r="AA33" s="122" t="s">
        <v>415</v>
      </c>
      <c r="AB33" s="122" t="s">
        <v>141</v>
      </c>
      <c r="AC33" s="122" t="s">
        <v>141</v>
      </c>
      <c r="AD33" s="122" t="s">
        <v>141</v>
      </c>
      <c r="AE33" s="122" t="s">
        <v>141</v>
      </c>
      <c r="AF33" s="122" t="s">
        <v>141</v>
      </c>
      <c r="AG33" s="122" t="s">
        <v>141</v>
      </c>
      <c r="AH33" s="122" t="s">
        <v>141</v>
      </c>
      <c r="AI33" s="122" t="s">
        <v>141</v>
      </c>
      <c r="AJ33" s="122" t="s">
        <v>416</v>
      </c>
      <c r="AK33" s="122" t="s">
        <v>141</v>
      </c>
      <c r="AL33" s="122" t="s">
        <v>141</v>
      </c>
      <c r="AM33" s="122" t="s">
        <v>417</v>
      </c>
      <c r="AN33" s="122" t="s">
        <v>418</v>
      </c>
      <c r="AP33" s="1" t="e" vm="129">
        <v>#VALUE!</v>
      </c>
      <c r="AU33" s="122">
        <v>330339676</v>
      </c>
      <c r="AV33" s="122" t="s">
        <v>1021</v>
      </c>
    </row>
    <row r="34" spans="1:48" ht="72.75" customHeight="1" x14ac:dyDescent="0.25">
      <c r="A34" s="122" t="s">
        <v>403</v>
      </c>
      <c r="B34" s="122" t="s">
        <v>510</v>
      </c>
      <c r="C34" s="122" t="s">
        <v>141</v>
      </c>
      <c r="D34" s="122" t="s">
        <v>195</v>
      </c>
      <c r="E34" s="123" t="s">
        <v>511</v>
      </c>
      <c r="F34" s="122" t="s">
        <v>406</v>
      </c>
      <c r="G34" s="122" t="s">
        <v>407</v>
      </c>
      <c r="H34" s="122" t="s">
        <v>512</v>
      </c>
      <c r="I34" s="122" t="s">
        <v>407</v>
      </c>
      <c r="J34" s="122" t="s">
        <v>409</v>
      </c>
      <c r="K34" s="122" t="s">
        <v>410</v>
      </c>
      <c r="L34" s="122" t="s">
        <v>411</v>
      </c>
      <c r="M34" s="122" t="s">
        <v>412</v>
      </c>
      <c r="N34" s="122" t="s">
        <v>413</v>
      </c>
      <c r="O34" s="122" t="s">
        <v>141</v>
      </c>
      <c r="P34" s="122" t="s">
        <v>141</v>
      </c>
      <c r="Q34" s="122" t="s">
        <v>141</v>
      </c>
      <c r="S34" s="122" t="s">
        <v>141</v>
      </c>
      <c r="T34" s="122" t="s">
        <v>141</v>
      </c>
      <c r="V34" s="122" t="s">
        <v>141</v>
      </c>
      <c r="W34" s="122" t="s">
        <v>141</v>
      </c>
      <c r="X34" s="122" t="s">
        <v>141</v>
      </c>
      <c r="Y34" s="122" t="s">
        <v>141</v>
      </c>
      <c r="Z34" s="122" t="s">
        <v>414</v>
      </c>
      <c r="AA34" s="122" t="s">
        <v>415</v>
      </c>
      <c r="AB34" s="122" t="s">
        <v>141</v>
      </c>
      <c r="AC34" s="122" t="s">
        <v>141</v>
      </c>
      <c r="AD34" s="122" t="s">
        <v>141</v>
      </c>
      <c r="AE34" s="122" t="s">
        <v>141</v>
      </c>
      <c r="AF34" s="122" t="s">
        <v>141</v>
      </c>
      <c r="AG34" s="122" t="s">
        <v>141</v>
      </c>
      <c r="AH34" s="122" t="s">
        <v>141</v>
      </c>
      <c r="AI34" s="122" t="s">
        <v>141</v>
      </c>
      <c r="AJ34" s="122" t="s">
        <v>416</v>
      </c>
      <c r="AK34" s="122" t="s">
        <v>141</v>
      </c>
      <c r="AL34" s="122" t="s">
        <v>141</v>
      </c>
      <c r="AM34" s="122" t="s">
        <v>417</v>
      </c>
      <c r="AN34" s="122" t="s">
        <v>418</v>
      </c>
      <c r="AP34" s="1" t="e" vm="130">
        <v>#VALUE!</v>
      </c>
      <c r="AU34" s="122">
        <v>330180872</v>
      </c>
      <c r="AV34" s="122" t="s">
        <v>1022</v>
      </c>
    </row>
    <row r="35" spans="1:48" ht="72.75" customHeight="1" x14ac:dyDescent="0.25">
      <c r="A35" s="122" t="s">
        <v>403</v>
      </c>
      <c r="B35" s="122" t="s">
        <v>513</v>
      </c>
      <c r="C35" s="122" t="s">
        <v>141</v>
      </c>
      <c r="D35" s="122" t="s">
        <v>196</v>
      </c>
      <c r="E35" s="123" t="s">
        <v>514</v>
      </c>
      <c r="F35" s="122" t="s">
        <v>406</v>
      </c>
      <c r="G35" s="122" t="s">
        <v>407</v>
      </c>
      <c r="H35" s="122" t="s">
        <v>515</v>
      </c>
      <c r="I35" s="122" t="s">
        <v>407</v>
      </c>
      <c r="J35" s="122" t="s">
        <v>409</v>
      </c>
      <c r="K35" s="122" t="s">
        <v>410</v>
      </c>
      <c r="L35" s="122" t="s">
        <v>411</v>
      </c>
      <c r="M35" s="122" t="s">
        <v>412</v>
      </c>
      <c r="N35" s="122" t="s">
        <v>413</v>
      </c>
      <c r="O35" s="122" t="s">
        <v>141</v>
      </c>
      <c r="P35" s="122" t="s">
        <v>141</v>
      </c>
      <c r="Q35" s="122" t="s">
        <v>141</v>
      </c>
      <c r="S35" s="122" t="s">
        <v>141</v>
      </c>
      <c r="T35" s="122" t="s">
        <v>141</v>
      </c>
      <c r="V35" s="122" t="s">
        <v>141</v>
      </c>
      <c r="W35" s="122" t="s">
        <v>141</v>
      </c>
      <c r="X35" s="122" t="s">
        <v>141</v>
      </c>
      <c r="Y35" s="122" t="s">
        <v>141</v>
      </c>
      <c r="Z35" s="122" t="s">
        <v>414</v>
      </c>
      <c r="AA35" s="122" t="s">
        <v>415</v>
      </c>
      <c r="AB35" s="122" t="s">
        <v>141</v>
      </c>
      <c r="AC35" s="122" t="s">
        <v>141</v>
      </c>
      <c r="AD35" s="122" t="s">
        <v>141</v>
      </c>
      <c r="AE35" s="122" t="s">
        <v>141</v>
      </c>
      <c r="AF35" s="122" t="s">
        <v>141</v>
      </c>
      <c r="AG35" s="122" t="s">
        <v>141</v>
      </c>
      <c r="AH35" s="122" t="s">
        <v>141</v>
      </c>
      <c r="AI35" s="122" t="s">
        <v>141</v>
      </c>
      <c r="AJ35" s="122" t="s">
        <v>416</v>
      </c>
      <c r="AK35" s="122" t="s">
        <v>141</v>
      </c>
      <c r="AL35" s="122" t="s">
        <v>141</v>
      </c>
      <c r="AM35" s="122" t="s">
        <v>417</v>
      </c>
      <c r="AN35" s="122" t="s">
        <v>418</v>
      </c>
      <c r="AP35" s="1" t="e" vm="131">
        <v>#VALUE!</v>
      </c>
      <c r="AU35" s="122">
        <v>330339679</v>
      </c>
      <c r="AV35" s="122" t="s">
        <v>1023</v>
      </c>
    </row>
    <row r="36" spans="1:48" ht="72.75" customHeight="1" x14ac:dyDescent="0.25">
      <c r="A36" s="122" t="s">
        <v>403</v>
      </c>
      <c r="B36" s="122" t="s">
        <v>516</v>
      </c>
      <c r="C36" s="122" t="s">
        <v>141</v>
      </c>
      <c r="D36" s="122" t="s">
        <v>197</v>
      </c>
      <c r="E36" s="123" t="s">
        <v>517</v>
      </c>
      <c r="F36" s="122" t="s">
        <v>406</v>
      </c>
      <c r="G36" s="122" t="s">
        <v>407</v>
      </c>
      <c r="H36" s="122" t="s">
        <v>518</v>
      </c>
      <c r="I36" s="122" t="s">
        <v>407</v>
      </c>
      <c r="J36" s="122" t="s">
        <v>409</v>
      </c>
      <c r="K36" s="122" t="s">
        <v>410</v>
      </c>
      <c r="L36" s="122" t="s">
        <v>411</v>
      </c>
      <c r="M36" s="122" t="s">
        <v>412</v>
      </c>
      <c r="N36" s="122" t="s">
        <v>413</v>
      </c>
      <c r="O36" s="122" t="s">
        <v>141</v>
      </c>
      <c r="P36" s="122" t="s">
        <v>141</v>
      </c>
      <c r="Q36" s="122" t="s">
        <v>141</v>
      </c>
      <c r="S36" s="122" t="s">
        <v>141</v>
      </c>
      <c r="T36" s="122" t="s">
        <v>141</v>
      </c>
      <c r="V36" s="122" t="s">
        <v>141</v>
      </c>
      <c r="W36" s="122" t="s">
        <v>141</v>
      </c>
      <c r="X36" s="122" t="s">
        <v>141</v>
      </c>
      <c r="Y36" s="122" t="s">
        <v>141</v>
      </c>
      <c r="Z36" s="122" t="s">
        <v>414</v>
      </c>
      <c r="AA36" s="122" t="s">
        <v>415</v>
      </c>
      <c r="AB36" s="122" t="s">
        <v>141</v>
      </c>
      <c r="AC36" s="122" t="s">
        <v>141</v>
      </c>
      <c r="AD36" s="122" t="s">
        <v>141</v>
      </c>
      <c r="AE36" s="122" t="s">
        <v>141</v>
      </c>
      <c r="AF36" s="122" t="s">
        <v>141</v>
      </c>
      <c r="AG36" s="122" t="s">
        <v>141</v>
      </c>
      <c r="AH36" s="122" t="s">
        <v>141</v>
      </c>
      <c r="AI36" s="122" t="s">
        <v>141</v>
      </c>
      <c r="AJ36" s="122" t="s">
        <v>416</v>
      </c>
      <c r="AK36" s="122" t="s">
        <v>141</v>
      </c>
      <c r="AL36" s="122" t="s">
        <v>141</v>
      </c>
      <c r="AM36" s="122" t="s">
        <v>417</v>
      </c>
      <c r="AN36" s="122" t="s">
        <v>418</v>
      </c>
      <c r="AO36" s="124">
        <v>329064107</v>
      </c>
      <c r="AP36" s="1" t="e" vm="132">
        <v>#VALUE!</v>
      </c>
      <c r="AU36" s="122" t="s">
        <v>1024</v>
      </c>
      <c r="AV36" s="122" t="s">
        <v>1025</v>
      </c>
    </row>
    <row r="37" spans="1:48" ht="72.75" customHeight="1" x14ac:dyDescent="0.25">
      <c r="A37" s="122" t="s">
        <v>403</v>
      </c>
      <c r="B37" s="122" t="s">
        <v>519</v>
      </c>
      <c r="C37" s="122" t="s">
        <v>141</v>
      </c>
      <c r="D37" s="122" t="s">
        <v>198</v>
      </c>
      <c r="E37" s="123" t="s">
        <v>520</v>
      </c>
      <c r="F37" s="122" t="s">
        <v>406</v>
      </c>
      <c r="G37" s="122" t="s">
        <v>407</v>
      </c>
      <c r="H37" s="122" t="s">
        <v>521</v>
      </c>
      <c r="I37" s="122" t="s">
        <v>407</v>
      </c>
      <c r="J37" s="122" t="s">
        <v>409</v>
      </c>
      <c r="K37" s="122" t="s">
        <v>410</v>
      </c>
      <c r="L37" s="122" t="s">
        <v>411</v>
      </c>
      <c r="M37" s="122" t="s">
        <v>412</v>
      </c>
      <c r="N37" s="122" t="s">
        <v>413</v>
      </c>
      <c r="O37" s="122" t="s">
        <v>141</v>
      </c>
      <c r="P37" s="122" t="s">
        <v>141</v>
      </c>
      <c r="Q37" s="122" t="s">
        <v>141</v>
      </c>
      <c r="S37" s="122" t="s">
        <v>141</v>
      </c>
      <c r="T37" s="122" t="s">
        <v>141</v>
      </c>
      <c r="V37" s="122" t="s">
        <v>141</v>
      </c>
      <c r="W37" s="122" t="s">
        <v>141</v>
      </c>
      <c r="X37" s="122" t="s">
        <v>141</v>
      </c>
      <c r="Y37" s="122" t="s">
        <v>141</v>
      </c>
      <c r="Z37" s="122" t="s">
        <v>414</v>
      </c>
      <c r="AA37" s="122" t="s">
        <v>415</v>
      </c>
      <c r="AB37" s="122" t="s">
        <v>141</v>
      </c>
      <c r="AC37" s="122" t="s">
        <v>141</v>
      </c>
      <c r="AD37" s="122" t="s">
        <v>141</v>
      </c>
      <c r="AE37" s="122" t="s">
        <v>141</v>
      </c>
      <c r="AF37" s="122" t="s">
        <v>141</v>
      </c>
      <c r="AG37" s="122" t="s">
        <v>141</v>
      </c>
      <c r="AH37" s="122" t="s">
        <v>141</v>
      </c>
      <c r="AI37" s="122" t="s">
        <v>141</v>
      </c>
      <c r="AJ37" s="122" t="s">
        <v>416</v>
      </c>
      <c r="AK37" s="122" t="s">
        <v>141</v>
      </c>
      <c r="AL37" s="122" t="s">
        <v>141</v>
      </c>
      <c r="AM37" s="122" t="s">
        <v>417</v>
      </c>
      <c r="AN37" s="122" t="s">
        <v>418</v>
      </c>
      <c r="AO37" s="124">
        <v>329064108</v>
      </c>
      <c r="AP37" s="1" t="e" vm="133">
        <v>#VALUE!</v>
      </c>
    </row>
    <row r="38" spans="1:48" ht="72.75" customHeight="1" x14ac:dyDescent="0.25">
      <c r="A38" s="122" t="s">
        <v>403</v>
      </c>
      <c r="B38" s="122" t="s">
        <v>522</v>
      </c>
      <c r="C38" s="122" t="s">
        <v>141</v>
      </c>
      <c r="D38" s="122" t="s">
        <v>199</v>
      </c>
      <c r="E38" s="123" t="s">
        <v>523</v>
      </c>
      <c r="F38" s="122" t="s">
        <v>406</v>
      </c>
      <c r="G38" s="122" t="s">
        <v>407</v>
      </c>
      <c r="H38" s="122" t="s">
        <v>524</v>
      </c>
      <c r="I38" s="122" t="s">
        <v>407</v>
      </c>
      <c r="J38" s="122" t="s">
        <v>409</v>
      </c>
      <c r="K38" s="122" t="s">
        <v>410</v>
      </c>
      <c r="L38" s="122" t="s">
        <v>411</v>
      </c>
      <c r="M38" s="122" t="s">
        <v>412</v>
      </c>
      <c r="N38" s="122" t="s">
        <v>413</v>
      </c>
      <c r="O38" s="122" t="s">
        <v>141</v>
      </c>
      <c r="P38" s="122" t="s">
        <v>141</v>
      </c>
      <c r="Q38" s="122" t="s">
        <v>141</v>
      </c>
      <c r="S38" s="122" t="s">
        <v>141</v>
      </c>
      <c r="T38" s="122" t="s">
        <v>141</v>
      </c>
      <c r="V38" s="122" t="s">
        <v>141</v>
      </c>
      <c r="W38" s="122" t="s">
        <v>141</v>
      </c>
      <c r="X38" s="122" t="s">
        <v>141</v>
      </c>
      <c r="Y38" s="122" t="s">
        <v>141</v>
      </c>
      <c r="Z38" s="122" t="s">
        <v>414</v>
      </c>
      <c r="AA38" s="122" t="s">
        <v>415</v>
      </c>
      <c r="AB38" s="122" t="s">
        <v>141</v>
      </c>
      <c r="AC38" s="122" t="s">
        <v>141</v>
      </c>
      <c r="AD38" s="122" t="s">
        <v>141</v>
      </c>
      <c r="AE38" s="122" t="s">
        <v>141</v>
      </c>
      <c r="AF38" s="122" t="s">
        <v>141</v>
      </c>
      <c r="AG38" s="122" t="s">
        <v>141</v>
      </c>
      <c r="AH38" s="122" t="s">
        <v>141</v>
      </c>
      <c r="AI38" s="122" t="s">
        <v>141</v>
      </c>
      <c r="AJ38" s="122" t="s">
        <v>416</v>
      </c>
      <c r="AK38" s="122" t="s">
        <v>141</v>
      </c>
      <c r="AL38" s="122" t="s">
        <v>141</v>
      </c>
      <c r="AM38" s="122" t="s">
        <v>417</v>
      </c>
      <c r="AN38" s="122" t="s">
        <v>418</v>
      </c>
      <c r="AP38" s="1" t="e" vm="134">
        <v>#VALUE!</v>
      </c>
      <c r="AU38"/>
      <c r="AV38"/>
    </row>
    <row r="39" spans="1:48" ht="72.75" customHeight="1" x14ac:dyDescent="0.25">
      <c r="A39" s="122" t="s">
        <v>403</v>
      </c>
      <c r="B39" s="122" t="s">
        <v>525</v>
      </c>
      <c r="C39" s="122" t="s">
        <v>141</v>
      </c>
      <c r="D39" s="122" t="s">
        <v>200</v>
      </c>
      <c r="E39" s="123" t="s">
        <v>526</v>
      </c>
      <c r="F39" s="122" t="s">
        <v>406</v>
      </c>
      <c r="G39" s="122" t="s">
        <v>407</v>
      </c>
      <c r="H39" s="122" t="s">
        <v>527</v>
      </c>
      <c r="I39" s="122" t="s">
        <v>407</v>
      </c>
      <c r="J39" s="122" t="s">
        <v>409</v>
      </c>
      <c r="K39" s="122" t="s">
        <v>410</v>
      </c>
      <c r="L39" s="122" t="s">
        <v>411</v>
      </c>
      <c r="M39" s="122" t="s">
        <v>412</v>
      </c>
      <c r="N39" s="122" t="s">
        <v>413</v>
      </c>
      <c r="O39" s="122" t="s">
        <v>141</v>
      </c>
      <c r="P39" s="122" t="s">
        <v>141</v>
      </c>
      <c r="Q39" s="122" t="s">
        <v>141</v>
      </c>
      <c r="S39" s="122" t="s">
        <v>141</v>
      </c>
      <c r="T39" s="122" t="s">
        <v>141</v>
      </c>
      <c r="V39" s="122" t="s">
        <v>141</v>
      </c>
      <c r="W39" s="122" t="s">
        <v>141</v>
      </c>
      <c r="X39" s="122" t="s">
        <v>141</v>
      </c>
      <c r="Y39" s="122" t="s">
        <v>141</v>
      </c>
      <c r="Z39" s="122" t="s">
        <v>414</v>
      </c>
      <c r="AA39" s="122" t="s">
        <v>415</v>
      </c>
      <c r="AB39" s="122" t="s">
        <v>141</v>
      </c>
      <c r="AC39" s="122" t="s">
        <v>141</v>
      </c>
      <c r="AD39" s="122" t="s">
        <v>141</v>
      </c>
      <c r="AE39" s="122" t="s">
        <v>141</v>
      </c>
      <c r="AF39" s="122" t="s">
        <v>141</v>
      </c>
      <c r="AG39" s="122" t="s">
        <v>141</v>
      </c>
      <c r="AH39" s="122" t="s">
        <v>141</v>
      </c>
      <c r="AI39" s="122" t="s">
        <v>141</v>
      </c>
      <c r="AJ39" s="122" t="s">
        <v>416</v>
      </c>
      <c r="AK39" s="122" t="s">
        <v>141</v>
      </c>
      <c r="AL39" s="122" t="s">
        <v>141</v>
      </c>
      <c r="AM39" s="122" t="s">
        <v>417</v>
      </c>
      <c r="AN39" s="122" t="s">
        <v>418</v>
      </c>
      <c r="AP39" s="1" t="e" vm="135">
        <v>#VALUE!</v>
      </c>
      <c r="AU39"/>
      <c r="AV39"/>
    </row>
    <row r="40" spans="1:48" ht="72.75" customHeight="1" x14ac:dyDescent="0.25">
      <c r="A40" s="122" t="s">
        <v>403</v>
      </c>
      <c r="B40" s="122" t="s">
        <v>528</v>
      </c>
      <c r="C40" s="122" t="s">
        <v>141</v>
      </c>
      <c r="D40" s="122" t="s">
        <v>201</v>
      </c>
      <c r="E40" s="123" t="s">
        <v>529</v>
      </c>
      <c r="F40" s="122" t="s">
        <v>406</v>
      </c>
      <c r="G40" s="122" t="s">
        <v>407</v>
      </c>
      <c r="H40" s="122" t="s">
        <v>530</v>
      </c>
      <c r="I40" s="122" t="s">
        <v>407</v>
      </c>
      <c r="J40" s="122" t="s">
        <v>409</v>
      </c>
      <c r="K40" s="122" t="s">
        <v>410</v>
      </c>
      <c r="L40" s="122" t="s">
        <v>411</v>
      </c>
      <c r="M40" s="122" t="s">
        <v>412</v>
      </c>
      <c r="N40" s="122" t="s">
        <v>413</v>
      </c>
      <c r="O40" s="122" t="s">
        <v>141</v>
      </c>
      <c r="P40" s="122" t="s">
        <v>141</v>
      </c>
      <c r="Q40" s="122" t="s">
        <v>141</v>
      </c>
      <c r="S40" s="122" t="s">
        <v>141</v>
      </c>
      <c r="T40" s="122" t="s">
        <v>141</v>
      </c>
      <c r="V40" s="122" t="s">
        <v>141</v>
      </c>
      <c r="W40" s="122" t="s">
        <v>141</v>
      </c>
      <c r="X40" s="122" t="s">
        <v>141</v>
      </c>
      <c r="Y40" s="122" t="s">
        <v>141</v>
      </c>
      <c r="Z40" s="122" t="s">
        <v>414</v>
      </c>
      <c r="AA40" s="122" t="s">
        <v>415</v>
      </c>
      <c r="AB40" s="122" t="s">
        <v>141</v>
      </c>
      <c r="AC40" s="122" t="s">
        <v>141</v>
      </c>
      <c r="AD40" s="122" t="s">
        <v>141</v>
      </c>
      <c r="AE40" s="122" t="s">
        <v>141</v>
      </c>
      <c r="AF40" s="122" t="s">
        <v>141</v>
      </c>
      <c r="AG40" s="122" t="s">
        <v>141</v>
      </c>
      <c r="AH40" s="122" t="s">
        <v>141</v>
      </c>
      <c r="AI40" s="122" t="s">
        <v>141</v>
      </c>
      <c r="AJ40" s="122" t="s">
        <v>416</v>
      </c>
      <c r="AK40" s="122" t="s">
        <v>141</v>
      </c>
      <c r="AL40" s="122" t="s">
        <v>141</v>
      </c>
      <c r="AM40" s="122" t="s">
        <v>417</v>
      </c>
      <c r="AN40" s="122" t="s">
        <v>418</v>
      </c>
      <c r="AO40" s="124">
        <v>329064111</v>
      </c>
      <c r="AP40" s="1" t="e" vm="136">
        <v>#VALUE!</v>
      </c>
      <c r="AU40"/>
      <c r="AV40"/>
    </row>
    <row r="41" spans="1:48" ht="72.75" customHeight="1" x14ac:dyDescent="0.25">
      <c r="A41" s="122" t="s">
        <v>403</v>
      </c>
      <c r="B41" s="122" t="s">
        <v>531</v>
      </c>
      <c r="C41" s="122" t="s">
        <v>141</v>
      </c>
      <c r="D41" s="122" t="s">
        <v>202</v>
      </c>
      <c r="E41" s="123" t="s">
        <v>532</v>
      </c>
      <c r="F41" s="122" t="s">
        <v>406</v>
      </c>
      <c r="G41" s="122" t="s">
        <v>407</v>
      </c>
      <c r="H41" s="122" t="s">
        <v>533</v>
      </c>
      <c r="I41" s="122" t="s">
        <v>407</v>
      </c>
      <c r="J41" s="122" t="s">
        <v>409</v>
      </c>
      <c r="K41" s="122" t="s">
        <v>410</v>
      </c>
      <c r="L41" s="122" t="s">
        <v>411</v>
      </c>
      <c r="M41" s="122" t="s">
        <v>412</v>
      </c>
      <c r="N41" s="122" t="s">
        <v>413</v>
      </c>
      <c r="O41" s="122" t="s">
        <v>141</v>
      </c>
      <c r="P41" s="122" t="s">
        <v>141</v>
      </c>
      <c r="Q41" s="122" t="s">
        <v>141</v>
      </c>
      <c r="S41" s="122" t="s">
        <v>141</v>
      </c>
      <c r="T41" s="122" t="s">
        <v>141</v>
      </c>
      <c r="V41" s="122" t="s">
        <v>141</v>
      </c>
      <c r="W41" s="122" t="s">
        <v>141</v>
      </c>
      <c r="X41" s="122" t="s">
        <v>141</v>
      </c>
      <c r="Y41" s="122" t="s">
        <v>141</v>
      </c>
      <c r="Z41" s="122" t="s">
        <v>414</v>
      </c>
      <c r="AA41" s="122" t="s">
        <v>415</v>
      </c>
      <c r="AB41" s="122" t="s">
        <v>141</v>
      </c>
      <c r="AC41" s="122" t="s">
        <v>141</v>
      </c>
      <c r="AD41" s="122" t="s">
        <v>141</v>
      </c>
      <c r="AE41" s="122" t="s">
        <v>141</v>
      </c>
      <c r="AF41" s="122" t="s">
        <v>141</v>
      </c>
      <c r="AG41" s="122" t="s">
        <v>141</v>
      </c>
      <c r="AH41" s="122" t="s">
        <v>141</v>
      </c>
      <c r="AI41" s="122" t="s">
        <v>141</v>
      </c>
      <c r="AJ41" s="122" t="s">
        <v>416</v>
      </c>
      <c r="AK41" s="122" t="s">
        <v>141</v>
      </c>
      <c r="AL41" s="122" t="s">
        <v>141</v>
      </c>
      <c r="AM41" s="122" t="s">
        <v>417</v>
      </c>
      <c r="AN41" s="122" t="s">
        <v>418</v>
      </c>
      <c r="AO41" s="124">
        <v>329064113</v>
      </c>
      <c r="AP41" s="1" t="e" vm="137">
        <v>#VALUE!</v>
      </c>
      <c r="AU41"/>
      <c r="AV41"/>
    </row>
    <row r="42" spans="1:48" ht="72.75" customHeight="1" x14ac:dyDescent="0.25">
      <c r="A42" s="122" t="s">
        <v>403</v>
      </c>
      <c r="B42" s="122" t="s">
        <v>534</v>
      </c>
      <c r="C42" s="122" t="s">
        <v>141</v>
      </c>
      <c r="D42" s="122" t="s">
        <v>203</v>
      </c>
      <c r="E42" s="123" t="s">
        <v>535</v>
      </c>
      <c r="F42" s="122" t="s">
        <v>406</v>
      </c>
      <c r="G42" s="122" t="s">
        <v>407</v>
      </c>
      <c r="H42" s="122" t="s">
        <v>536</v>
      </c>
      <c r="I42" s="122" t="s">
        <v>407</v>
      </c>
      <c r="J42" s="122" t="s">
        <v>409</v>
      </c>
      <c r="K42" s="122" t="s">
        <v>410</v>
      </c>
      <c r="L42" s="122" t="s">
        <v>411</v>
      </c>
      <c r="M42" s="122" t="s">
        <v>412</v>
      </c>
      <c r="N42" s="122" t="s">
        <v>413</v>
      </c>
      <c r="O42" s="122" t="s">
        <v>141</v>
      </c>
      <c r="P42" s="122" t="s">
        <v>141</v>
      </c>
      <c r="Q42" s="122" t="s">
        <v>141</v>
      </c>
      <c r="S42" s="122" t="s">
        <v>141</v>
      </c>
      <c r="T42" s="122" t="s">
        <v>141</v>
      </c>
      <c r="V42" s="122" t="s">
        <v>141</v>
      </c>
      <c r="W42" s="122" t="s">
        <v>141</v>
      </c>
      <c r="X42" s="122" t="s">
        <v>141</v>
      </c>
      <c r="Y42" s="122" t="s">
        <v>141</v>
      </c>
      <c r="Z42" s="122" t="s">
        <v>414</v>
      </c>
      <c r="AA42" s="122" t="s">
        <v>415</v>
      </c>
      <c r="AB42" s="122" t="s">
        <v>141</v>
      </c>
      <c r="AC42" s="122" t="s">
        <v>141</v>
      </c>
      <c r="AD42" s="122" t="s">
        <v>141</v>
      </c>
      <c r="AE42" s="122" t="s">
        <v>141</v>
      </c>
      <c r="AF42" s="122" t="s">
        <v>141</v>
      </c>
      <c r="AG42" s="122" t="s">
        <v>141</v>
      </c>
      <c r="AH42" s="122" t="s">
        <v>141</v>
      </c>
      <c r="AI42" s="122" t="s">
        <v>141</v>
      </c>
      <c r="AJ42" s="122" t="s">
        <v>416</v>
      </c>
      <c r="AK42" s="122" t="s">
        <v>141</v>
      </c>
      <c r="AL42" s="122" t="s">
        <v>141</v>
      </c>
      <c r="AM42" s="122" t="s">
        <v>417</v>
      </c>
      <c r="AN42" s="122" t="s">
        <v>418</v>
      </c>
      <c r="AP42" s="1" t="e" vm="138">
        <v>#VALUE!</v>
      </c>
      <c r="AU42"/>
      <c r="AV42"/>
    </row>
    <row r="43" spans="1:48" ht="72.75" customHeight="1" x14ac:dyDescent="0.25">
      <c r="A43" s="122" t="s">
        <v>403</v>
      </c>
      <c r="B43" s="122" t="s">
        <v>537</v>
      </c>
      <c r="C43" s="122" t="s">
        <v>141</v>
      </c>
      <c r="D43" s="122" t="s">
        <v>204</v>
      </c>
      <c r="E43" s="123" t="s">
        <v>538</v>
      </c>
      <c r="F43" s="122" t="s">
        <v>406</v>
      </c>
      <c r="G43" s="122" t="s">
        <v>407</v>
      </c>
      <c r="H43" s="122" t="s">
        <v>536</v>
      </c>
      <c r="I43" s="122" t="s">
        <v>407</v>
      </c>
      <c r="J43" s="122" t="s">
        <v>409</v>
      </c>
      <c r="K43" s="122" t="s">
        <v>410</v>
      </c>
      <c r="L43" s="122" t="s">
        <v>411</v>
      </c>
      <c r="M43" s="122" t="s">
        <v>412</v>
      </c>
      <c r="N43" s="122" t="s">
        <v>413</v>
      </c>
      <c r="O43" s="122" t="s">
        <v>141</v>
      </c>
      <c r="P43" s="122" t="s">
        <v>141</v>
      </c>
      <c r="Q43" s="122" t="s">
        <v>141</v>
      </c>
      <c r="S43" s="122" t="s">
        <v>141</v>
      </c>
      <c r="T43" s="122" t="s">
        <v>141</v>
      </c>
      <c r="V43" s="122" t="s">
        <v>141</v>
      </c>
      <c r="W43" s="122" t="s">
        <v>141</v>
      </c>
      <c r="X43" s="122" t="s">
        <v>141</v>
      </c>
      <c r="Y43" s="122" t="s">
        <v>141</v>
      </c>
      <c r="Z43" s="122" t="s">
        <v>414</v>
      </c>
      <c r="AA43" s="122" t="s">
        <v>415</v>
      </c>
      <c r="AB43" s="122" t="s">
        <v>141</v>
      </c>
      <c r="AC43" s="122" t="s">
        <v>141</v>
      </c>
      <c r="AD43" s="122" t="s">
        <v>141</v>
      </c>
      <c r="AE43" s="122" t="s">
        <v>141</v>
      </c>
      <c r="AF43" s="122" t="s">
        <v>141</v>
      </c>
      <c r="AG43" s="122" t="s">
        <v>141</v>
      </c>
      <c r="AH43" s="122" t="s">
        <v>141</v>
      </c>
      <c r="AI43" s="122" t="s">
        <v>141</v>
      </c>
      <c r="AJ43" s="122" t="s">
        <v>416</v>
      </c>
      <c r="AK43" s="122" t="s">
        <v>141</v>
      </c>
      <c r="AL43" s="122" t="s">
        <v>141</v>
      </c>
      <c r="AM43" s="122" t="s">
        <v>417</v>
      </c>
      <c r="AN43" s="122" t="s">
        <v>418</v>
      </c>
      <c r="AP43" s="1" t="e" vm="139">
        <v>#VALUE!</v>
      </c>
      <c r="AU43"/>
      <c r="AV43"/>
    </row>
    <row r="44" spans="1:48" ht="72.75" customHeight="1" x14ac:dyDescent="0.25">
      <c r="A44" s="122" t="s">
        <v>403</v>
      </c>
      <c r="B44" s="122" t="s">
        <v>539</v>
      </c>
      <c r="C44" s="122" t="s">
        <v>141</v>
      </c>
      <c r="D44" s="122" t="s">
        <v>205</v>
      </c>
      <c r="E44" s="123" t="s">
        <v>540</v>
      </c>
      <c r="F44" s="122" t="s">
        <v>406</v>
      </c>
      <c r="G44" s="122" t="s">
        <v>407</v>
      </c>
      <c r="H44" s="122" t="s">
        <v>541</v>
      </c>
      <c r="I44" s="122" t="s">
        <v>407</v>
      </c>
      <c r="J44" s="122" t="s">
        <v>409</v>
      </c>
      <c r="K44" s="122" t="s">
        <v>410</v>
      </c>
      <c r="L44" s="122" t="s">
        <v>411</v>
      </c>
      <c r="M44" s="122" t="s">
        <v>412</v>
      </c>
      <c r="N44" s="122" t="s">
        <v>413</v>
      </c>
      <c r="O44" s="122" t="s">
        <v>141</v>
      </c>
      <c r="P44" s="122" t="s">
        <v>141</v>
      </c>
      <c r="Q44" s="122" t="s">
        <v>141</v>
      </c>
      <c r="S44" s="122" t="s">
        <v>141</v>
      </c>
      <c r="T44" s="122" t="s">
        <v>141</v>
      </c>
      <c r="V44" s="122" t="s">
        <v>141</v>
      </c>
      <c r="W44" s="122" t="s">
        <v>141</v>
      </c>
      <c r="X44" s="122" t="s">
        <v>141</v>
      </c>
      <c r="Y44" s="122" t="s">
        <v>141</v>
      </c>
      <c r="Z44" s="122" t="s">
        <v>414</v>
      </c>
      <c r="AA44" s="122" t="s">
        <v>415</v>
      </c>
      <c r="AB44" s="122" t="s">
        <v>141</v>
      </c>
      <c r="AC44" s="122" t="s">
        <v>141</v>
      </c>
      <c r="AD44" s="122" t="s">
        <v>141</v>
      </c>
      <c r="AE44" s="122" t="s">
        <v>141</v>
      </c>
      <c r="AF44" s="122" t="s">
        <v>141</v>
      </c>
      <c r="AG44" s="122" t="s">
        <v>141</v>
      </c>
      <c r="AH44" s="122" t="s">
        <v>141</v>
      </c>
      <c r="AI44" s="122" t="s">
        <v>141</v>
      </c>
      <c r="AJ44" s="122" t="s">
        <v>416</v>
      </c>
      <c r="AK44" s="122" t="s">
        <v>141</v>
      </c>
      <c r="AL44" s="122" t="s">
        <v>141</v>
      </c>
      <c r="AM44" s="122" t="s">
        <v>417</v>
      </c>
      <c r="AN44" s="122" t="s">
        <v>418</v>
      </c>
      <c r="AP44" s="1" t="e" vm="140">
        <v>#VALUE!</v>
      </c>
      <c r="AU44"/>
      <c r="AV44"/>
    </row>
    <row r="45" spans="1:48" ht="72.75" customHeight="1" x14ac:dyDescent="0.25">
      <c r="A45" s="122" t="s">
        <v>403</v>
      </c>
      <c r="B45" s="122" t="s">
        <v>542</v>
      </c>
      <c r="C45" s="122" t="s">
        <v>141</v>
      </c>
      <c r="D45" s="122" t="s">
        <v>206</v>
      </c>
      <c r="E45" s="123" t="s">
        <v>543</v>
      </c>
      <c r="F45" s="122" t="s">
        <v>406</v>
      </c>
      <c r="G45" s="122" t="s">
        <v>407</v>
      </c>
      <c r="H45" s="122" t="s">
        <v>541</v>
      </c>
      <c r="I45" s="122" t="s">
        <v>407</v>
      </c>
      <c r="J45" s="122" t="s">
        <v>409</v>
      </c>
      <c r="K45" s="122" t="s">
        <v>410</v>
      </c>
      <c r="L45" s="122" t="s">
        <v>411</v>
      </c>
      <c r="M45" s="122" t="s">
        <v>412</v>
      </c>
      <c r="N45" s="122" t="s">
        <v>413</v>
      </c>
      <c r="O45" s="122" t="s">
        <v>141</v>
      </c>
      <c r="P45" s="122" t="s">
        <v>141</v>
      </c>
      <c r="Q45" s="122" t="s">
        <v>141</v>
      </c>
      <c r="S45" s="122" t="s">
        <v>141</v>
      </c>
      <c r="T45" s="122" t="s">
        <v>141</v>
      </c>
      <c r="V45" s="122" t="s">
        <v>141</v>
      </c>
      <c r="W45" s="122" t="s">
        <v>141</v>
      </c>
      <c r="X45" s="122" t="s">
        <v>141</v>
      </c>
      <c r="Y45" s="122" t="s">
        <v>141</v>
      </c>
      <c r="Z45" s="122" t="s">
        <v>414</v>
      </c>
      <c r="AA45" s="122" t="s">
        <v>415</v>
      </c>
      <c r="AB45" s="122" t="s">
        <v>141</v>
      </c>
      <c r="AC45" s="122" t="s">
        <v>141</v>
      </c>
      <c r="AD45" s="122" t="s">
        <v>141</v>
      </c>
      <c r="AE45" s="122" t="s">
        <v>141</v>
      </c>
      <c r="AF45" s="122" t="s">
        <v>141</v>
      </c>
      <c r="AG45" s="122" t="s">
        <v>141</v>
      </c>
      <c r="AH45" s="122" t="s">
        <v>141</v>
      </c>
      <c r="AI45" s="122" t="s">
        <v>141</v>
      </c>
      <c r="AJ45" s="122" t="s">
        <v>416</v>
      </c>
      <c r="AK45" s="122" t="s">
        <v>141</v>
      </c>
      <c r="AL45" s="122" t="s">
        <v>141</v>
      </c>
      <c r="AM45" s="122" t="s">
        <v>417</v>
      </c>
      <c r="AN45" s="122" t="s">
        <v>418</v>
      </c>
      <c r="AP45" s="1" t="e" vm="141">
        <v>#VALUE!</v>
      </c>
      <c r="AU45"/>
      <c r="AV45"/>
    </row>
    <row r="46" spans="1:48" ht="72.75" customHeight="1" x14ac:dyDescent="0.25">
      <c r="A46" s="122" t="s">
        <v>403</v>
      </c>
      <c r="B46" s="122" t="s">
        <v>544</v>
      </c>
      <c r="C46" s="122" t="s">
        <v>141</v>
      </c>
      <c r="D46" s="122" t="s">
        <v>207</v>
      </c>
      <c r="E46" s="123" t="s">
        <v>545</v>
      </c>
      <c r="F46" s="122" t="s">
        <v>406</v>
      </c>
      <c r="G46" s="122" t="s">
        <v>407</v>
      </c>
      <c r="H46" s="122" t="s">
        <v>546</v>
      </c>
      <c r="I46" s="122" t="s">
        <v>407</v>
      </c>
      <c r="J46" s="122" t="s">
        <v>409</v>
      </c>
      <c r="K46" s="122" t="s">
        <v>410</v>
      </c>
      <c r="L46" s="122" t="s">
        <v>411</v>
      </c>
      <c r="M46" s="122" t="s">
        <v>412</v>
      </c>
      <c r="N46" s="122" t="s">
        <v>413</v>
      </c>
      <c r="O46" s="122" t="s">
        <v>141</v>
      </c>
      <c r="P46" s="122" t="s">
        <v>141</v>
      </c>
      <c r="Q46" s="122" t="s">
        <v>141</v>
      </c>
      <c r="S46" s="122" t="s">
        <v>141</v>
      </c>
      <c r="T46" s="122" t="s">
        <v>141</v>
      </c>
      <c r="V46" s="122" t="s">
        <v>141</v>
      </c>
      <c r="W46" s="122" t="s">
        <v>141</v>
      </c>
      <c r="X46" s="122" t="s">
        <v>141</v>
      </c>
      <c r="Y46" s="122" t="s">
        <v>141</v>
      </c>
      <c r="Z46" s="122" t="s">
        <v>414</v>
      </c>
      <c r="AA46" s="122" t="s">
        <v>415</v>
      </c>
      <c r="AB46" s="122" t="s">
        <v>141</v>
      </c>
      <c r="AC46" s="122" t="s">
        <v>141</v>
      </c>
      <c r="AD46" s="122" t="s">
        <v>141</v>
      </c>
      <c r="AE46" s="122" t="s">
        <v>141</v>
      </c>
      <c r="AF46" s="122" t="s">
        <v>141</v>
      </c>
      <c r="AG46" s="122" t="s">
        <v>141</v>
      </c>
      <c r="AH46" s="122" t="s">
        <v>141</v>
      </c>
      <c r="AI46" s="122" t="s">
        <v>141</v>
      </c>
      <c r="AJ46" s="122" t="s">
        <v>416</v>
      </c>
      <c r="AK46" s="122" t="s">
        <v>141</v>
      </c>
      <c r="AL46" s="122" t="s">
        <v>141</v>
      </c>
      <c r="AM46" s="122" t="s">
        <v>417</v>
      </c>
      <c r="AN46" s="122" t="s">
        <v>418</v>
      </c>
      <c r="AP46" s="1" t="e" vm="142">
        <v>#VALUE!</v>
      </c>
      <c r="AU46"/>
      <c r="AV46"/>
    </row>
    <row r="47" spans="1:48" ht="72.75" customHeight="1" x14ac:dyDescent="0.25">
      <c r="A47" s="122" t="s">
        <v>403</v>
      </c>
      <c r="B47" s="122" t="s">
        <v>547</v>
      </c>
      <c r="C47" s="122" t="s">
        <v>141</v>
      </c>
      <c r="D47" s="122" t="s">
        <v>208</v>
      </c>
      <c r="E47" s="123" t="s">
        <v>548</v>
      </c>
      <c r="F47" s="122" t="s">
        <v>406</v>
      </c>
      <c r="G47" s="122" t="s">
        <v>407</v>
      </c>
      <c r="H47" s="122" t="s">
        <v>546</v>
      </c>
      <c r="I47" s="122" t="s">
        <v>407</v>
      </c>
      <c r="J47" s="122" t="s">
        <v>409</v>
      </c>
      <c r="K47" s="122" t="s">
        <v>410</v>
      </c>
      <c r="L47" s="122" t="s">
        <v>411</v>
      </c>
      <c r="M47" s="122" t="s">
        <v>412</v>
      </c>
      <c r="N47" s="122" t="s">
        <v>413</v>
      </c>
      <c r="O47" s="122" t="s">
        <v>141</v>
      </c>
      <c r="P47" s="122" t="s">
        <v>141</v>
      </c>
      <c r="Q47" s="122" t="s">
        <v>141</v>
      </c>
      <c r="S47" s="122" t="s">
        <v>141</v>
      </c>
      <c r="T47" s="122" t="s">
        <v>141</v>
      </c>
      <c r="V47" s="122" t="s">
        <v>141</v>
      </c>
      <c r="W47" s="122" t="s">
        <v>141</v>
      </c>
      <c r="X47" s="122" t="s">
        <v>141</v>
      </c>
      <c r="Y47" s="122" t="s">
        <v>141</v>
      </c>
      <c r="Z47" s="122" t="s">
        <v>414</v>
      </c>
      <c r="AA47" s="122" t="s">
        <v>415</v>
      </c>
      <c r="AB47" s="122" t="s">
        <v>141</v>
      </c>
      <c r="AC47" s="122" t="s">
        <v>141</v>
      </c>
      <c r="AD47" s="122" t="s">
        <v>141</v>
      </c>
      <c r="AE47" s="122" t="s">
        <v>141</v>
      </c>
      <c r="AF47" s="122" t="s">
        <v>141</v>
      </c>
      <c r="AG47" s="122" t="s">
        <v>141</v>
      </c>
      <c r="AH47" s="122" t="s">
        <v>141</v>
      </c>
      <c r="AI47" s="122" t="s">
        <v>141</v>
      </c>
      <c r="AJ47" s="122" t="s">
        <v>416</v>
      </c>
      <c r="AK47" s="122" t="s">
        <v>141</v>
      </c>
      <c r="AL47" s="122" t="s">
        <v>141</v>
      </c>
      <c r="AM47" s="122" t="s">
        <v>417</v>
      </c>
      <c r="AN47" s="122" t="s">
        <v>418</v>
      </c>
      <c r="AP47" s="1" t="e" vm="143">
        <v>#VALUE!</v>
      </c>
      <c r="AU47"/>
      <c r="AV47"/>
    </row>
    <row r="48" spans="1:48" ht="72.75" customHeight="1" x14ac:dyDescent="0.25">
      <c r="A48" s="122" t="s">
        <v>403</v>
      </c>
      <c r="B48" s="122" t="s">
        <v>549</v>
      </c>
      <c r="C48" s="122" t="s">
        <v>141</v>
      </c>
      <c r="D48" s="122" t="s">
        <v>209</v>
      </c>
      <c r="E48" s="123" t="s">
        <v>550</v>
      </c>
      <c r="F48" s="122" t="s">
        <v>406</v>
      </c>
      <c r="G48" s="122" t="s">
        <v>407</v>
      </c>
      <c r="H48" s="122" t="s">
        <v>551</v>
      </c>
      <c r="I48" s="122" t="s">
        <v>407</v>
      </c>
      <c r="J48" s="122" t="s">
        <v>409</v>
      </c>
      <c r="K48" s="122" t="s">
        <v>410</v>
      </c>
      <c r="L48" s="122" t="s">
        <v>411</v>
      </c>
      <c r="M48" s="122" t="s">
        <v>412</v>
      </c>
      <c r="N48" s="122" t="s">
        <v>413</v>
      </c>
      <c r="O48" s="122" t="s">
        <v>141</v>
      </c>
      <c r="P48" s="122" t="s">
        <v>141</v>
      </c>
      <c r="Q48" s="122" t="s">
        <v>141</v>
      </c>
      <c r="S48" s="122" t="s">
        <v>141</v>
      </c>
      <c r="T48" s="122" t="s">
        <v>141</v>
      </c>
      <c r="V48" s="122" t="s">
        <v>141</v>
      </c>
      <c r="W48" s="122" t="s">
        <v>141</v>
      </c>
      <c r="X48" s="122" t="s">
        <v>141</v>
      </c>
      <c r="Y48" s="122" t="s">
        <v>141</v>
      </c>
      <c r="Z48" s="122" t="s">
        <v>414</v>
      </c>
      <c r="AA48" s="122" t="s">
        <v>415</v>
      </c>
      <c r="AB48" s="122" t="s">
        <v>141</v>
      </c>
      <c r="AC48" s="122" t="s">
        <v>141</v>
      </c>
      <c r="AD48" s="122" t="s">
        <v>141</v>
      </c>
      <c r="AE48" s="122" t="s">
        <v>141</v>
      </c>
      <c r="AF48" s="122" t="s">
        <v>141</v>
      </c>
      <c r="AG48" s="122" t="s">
        <v>141</v>
      </c>
      <c r="AH48" s="122" t="s">
        <v>141</v>
      </c>
      <c r="AI48" s="122" t="s">
        <v>141</v>
      </c>
      <c r="AJ48" s="122" t="s">
        <v>416</v>
      </c>
      <c r="AK48" s="122" t="s">
        <v>141</v>
      </c>
      <c r="AL48" s="122" t="s">
        <v>141</v>
      </c>
      <c r="AM48" s="122" t="s">
        <v>417</v>
      </c>
      <c r="AN48" s="122" t="s">
        <v>418</v>
      </c>
      <c r="AP48" s="1" t="e" vm="144">
        <v>#VALUE!</v>
      </c>
      <c r="AU48"/>
      <c r="AV48"/>
    </row>
    <row r="49" spans="1:48" ht="72.75" customHeight="1" x14ac:dyDescent="0.25">
      <c r="A49" s="122" t="s">
        <v>403</v>
      </c>
      <c r="B49" s="122" t="s">
        <v>552</v>
      </c>
      <c r="C49" s="122" t="s">
        <v>141</v>
      </c>
      <c r="D49" s="122" t="s">
        <v>210</v>
      </c>
      <c r="E49" s="123" t="s">
        <v>553</v>
      </c>
      <c r="F49" s="122" t="s">
        <v>406</v>
      </c>
      <c r="G49" s="122" t="s">
        <v>407</v>
      </c>
      <c r="H49" s="122" t="s">
        <v>551</v>
      </c>
      <c r="I49" s="122" t="s">
        <v>407</v>
      </c>
      <c r="J49" s="122" t="s">
        <v>409</v>
      </c>
      <c r="K49" s="122" t="s">
        <v>410</v>
      </c>
      <c r="L49" s="122" t="s">
        <v>411</v>
      </c>
      <c r="M49" s="122" t="s">
        <v>412</v>
      </c>
      <c r="N49" s="122" t="s">
        <v>413</v>
      </c>
      <c r="O49" s="122" t="s">
        <v>141</v>
      </c>
      <c r="P49" s="122" t="s">
        <v>141</v>
      </c>
      <c r="Q49" s="122" t="s">
        <v>141</v>
      </c>
      <c r="S49" s="122" t="s">
        <v>141</v>
      </c>
      <c r="T49" s="122" t="s">
        <v>141</v>
      </c>
      <c r="V49" s="122" t="s">
        <v>141</v>
      </c>
      <c r="W49" s="122" t="s">
        <v>141</v>
      </c>
      <c r="X49" s="122" t="s">
        <v>141</v>
      </c>
      <c r="Y49" s="122" t="s">
        <v>141</v>
      </c>
      <c r="Z49" s="122" t="s">
        <v>414</v>
      </c>
      <c r="AA49" s="122" t="s">
        <v>415</v>
      </c>
      <c r="AB49" s="122" t="s">
        <v>141</v>
      </c>
      <c r="AC49" s="122" t="s">
        <v>141</v>
      </c>
      <c r="AD49" s="122" t="s">
        <v>141</v>
      </c>
      <c r="AE49" s="122" t="s">
        <v>141</v>
      </c>
      <c r="AF49" s="122" t="s">
        <v>141</v>
      </c>
      <c r="AG49" s="122" t="s">
        <v>141</v>
      </c>
      <c r="AH49" s="122" t="s">
        <v>141</v>
      </c>
      <c r="AI49" s="122" t="s">
        <v>141</v>
      </c>
      <c r="AJ49" s="122" t="s">
        <v>416</v>
      </c>
      <c r="AK49" s="122" t="s">
        <v>141</v>
      </c>
      <c r="AL49" s="122" t="s">
        <v>141</v>
      </c>
      <c r="AM49" s="122" t="s">
        <v>417</v>
      </c>
      <c r="AN49" s="122" t="s">
        <v>418</v>
      </c>
      <c r="AP49" s="1" t="e" vm="145">
        <v>#VALUE!</v>
      </c>
      <c r="AU49"/>
      <c r="AV49"/>
    </row>
    <row r="50" spans="1:48" ht="72.75" customHeight="1" x14ac:dyDescent="0.25">
      <c r="A50" s="122" t="s">
        <v>403</v>
      </c>
      <c r="B50" s="122" t="s">
        <v>554</v>
      </c>
      <c r="C50" s="122" t="s">
        <v>141</v>
      </c>
      <c r="D50" s="122" t="s">
        <v>211</v>
      </c>
      <c r="E50" s="123" t="s">
        <v>555</v>
      </c>
      <c r="F50" s="122" t="s">
        <v>406</v>
      </c>
      <c r="G50" s="122" t="s">
        <v>407</v>
      </c>
      <c r="H50" s="122" t="s">
        <v>556</v>
      </c>
      <c r="I50" s="122" t="s">
        <v>407</v>
      </c>
      <c r="J50" s="122" t="s">
        <v>409</v>
      </c>
      <c r="K50" s="122" t="s">
        <v>410</v>
      </c>
      <c r="L50" s="122" t="s">
        <v>411</v>
      </c>
      <c r="M50" s="122" t="s">
        <v>412</v>
      </c>
      <c r="N50" s="122" t="s">
        <v>413</v>
      </c>
      <c r="O50" s="122" t="s">
        <v>141</v>
      </c>
      <c r="P50" s="122" t="s">
        <v>141</v>
      </c>
      <c r="Q50" s="122" t="s">
        <v>141</v>
      </c>
      <c r="S50" s="122" t="s">
        <v>141</v>
      </c>
      <c r="T50" s="122" t="s">
        <v>141</v>
      </c>
      <c r="V50" s="122" t="s">
        <v>141</v>
      </c>
      <c r="W50" s="122" t="s">
        <v>141</v>
      </c>
      <c r="X50" s="122" t="s">
        <v>141</v>
      </c>
      <c r="Y50" s="122" t="s">
        <v>141</v>
      </c>
      <c r="Z50" s="122" t="s">
        <v>414</v>
      </c>
      <c r="AA50" s="122" t="s">
        <v>415</v>
      </c>
      <c r="AB50" s="122" t="s">
        <v>141</v>
      </c>
      <c r="AC50" s="122" t="s">
        <v>141</v>
      </c>
      <c r="AD50" s="122" t="s">
        <v>141</v>
      </c>
      <c r="AE50" s="122" t="s">
        <v>141</v>
      </c>
      <c r="AF50" s="122" t="s">
        <v>141</v>
      </c>
      <c r="AG50" s="122" t="s">
        <v>141</v>
      </c>
      <c r="AH50" s="122" t="s">
        <v>141</v>
      </c>
      <c r="AI50" s="122" t="s">
        <v>141</v>
      </c>
      <c r="AJ50" s="122" t="s">
        <v>416</v>
      </c>
      <c r="AK50" s="122" t="s">
        <v>141</v>
      </c>
      <c r="AL50" s="122" t="s">
        <v>141</v>
      </c>
      <c r="AM50" s="122" t="s">
        <v>417</v>
      </c>
      <c r="AN50" s="122" t="s">
        <v>418</v>
      </c>
      <c r="AP50" s="1" t="e" vm="146">
        <v>#VALUE!</v>
      </c>
      <c r="AU50"/>
      <c r="AV50"/>
    </row>
    <row r="51" spans="1:48" ht="72.75" customHeight="1" x14ac:dyDescent="0.25">
      <c r="A51" s="122" t="s">
        <v>403</v>
      </c>
      <c r="B51" s="122" t="s">
        <v>557</v>
      </c>
      <c r="C51" s="122" t="s">
        <v>141</v>
      </c>
      <c r="D51" s="122" t="s">
        <v>212</v>
      </c>
      <c r="E51" s="123" t="s">
        <v>558</v>
      </c>
      <c r="F51" s="122" t="s">
        <v>406</v>
      </c>
      <c r="G51" s="122" t="s">
        <v>407</v>
      </c>
      <c r="H51" s="122" t="s">
        <v>556</v>
      </c>
      <c r="I51" s="122" t="s">
        <v>407</v>
      </c>
      <c r="J51" s="122" t="s">
        <v>409</v>
      </c>
      <c r="K51" s="122" t="s">
        <v>410</v>
      </c>
      <c r="L51" s="122" t="s">
        <v>411</v>
      </c>
      <c r="M51" s="122" t="s">
        <v>412</v>
      </c>
      <c r="N51" s="122" t="s">
        <v>413</v>
      </c>
      <c r="O51" s="122" t="s">
        <v>141</v>
      </c>
      <c r="P51" s="122" t="s">
        <v>141</v>
      </c>
      <c r="Q51" s="122" t="s">
        <v>141</v>
      </c>
      <c r="S51" s="122" t="s">
        <v>141</v>
      </c>
      <c r="T51" s="122" t="s">
        <v>141</v>
      </c>
      <c r="V51" s="122" t="s">
        <v>141</v>
      </c>
      <c r="W51" s="122" t="s">
        <v>141</v>
      </c>
      <c r="X51" s="122" t="s">
        <v>141</v>
      </c>
      <c r="Y51" s="122" t="s">
        <v>141</v>
      </c>
      <c r="Z51" s="122" t="s">
        <v>414</v>
      </c>
      <c r="AA51" s="122" t="s">
        <v>415</v>
      </c>
      <c r="AB51" s="122" t="s">
        <v>141</v>
      </c>
      <c r="AC51" s="122" t="s">
        <v>141</v>
      </c>
      <c r="AD51" s="122" t="s">
        <v>141</v>
      </c>
      <c r="AE51" s="122" t="s">
        <v>141</v>
      </c>
      <c r="AF51" s="122" t="s">
        <v>141</v>
      </c>
      <c r="AG51" s="122" t="s">
        <v>141</v>
      </c>
      <c r="AH51" s="122" t="s">
        <v>141</v>
      </c>
      <c r="AI51" s="122" t="s">
        <v>141</v>
      </c>
      <c r="AJ51" s="122" t="s">
        <v>416</v>
      </c>
      <c r="AK51" s="122" t="s">
        <v>141</v>
      </c>
      <c r="AL51" s="122" t="s">
        <v>141</v>
      </c>
      <c r="AM51" s="122" t="s">
        <v>417</v>
      </c>
      <c r="AN51" s="122" t="s">
        <v>418</v>
      </c>
      <c r="AP51" s="1" t="e" vm="147">
        <v>#VALUE!</v>
      </c>
      <c r="AU51"/>
      <c r="AV51"/>
    </row>
    <row r="52" spans="1:48" ht="72.75" customHeight="1" x14ac:dyDescent="0.25">
      <c r="A52" s="122" t="s">
        <v>403</v>
      </c>
      <c r="B52" s="122" t="s">
        <v>559</v>
      </c>
      <c r="C52" s="122" t="s">
        <v>141</v>
      </c>
      <c r="D52" s="122" t="s">
        <v>213</v>
      </c>
      <c r="E52" s="123" t="s">
        <v>560</v>
      </c>
      <c r="F52" s="122" t="s">
        <v>406</v>
      </c>
      <c r="G52" s="122" t="s">
        <v>407</v>
      </c>
      <c r="H52" s="122" t="s">
        <v>561</v>
      </c>
      <c r="I52" s="122" t="s">
        <v>407</v>
      </c>
      <c r="J52" s="122" t="s">
        <v>409</v>
      </c>
      <c r="K52" s="122" t="s">
        <v>410</v>
      </c>
      <c r="L52" s="122" t="s">
        <v>411</v>
      </c>
      <c r="M52" s="122" t="s">
        <v>412</v>
      </c>
      <c r="N52" s="122" t="s">
        <v>413</v>
      </c>
      <c r="O52" s="122" t="s">
        <v>141</v>
      </c>
      <c r="P52" s="122" t="s">
        <v>141</v>
      </c>
      <c r="Q52" s="122" t="s">
        <v>141</v>
      </c>
      <c r="S52" s="122" t="s">
        <v>141</v>
      </c>
      <c r="T52" s="122" t="s">
        <v>141</v>
      </c>
      <c r="V52" s="122" t="s">
        <v>141</v>
      </c>
      <c r="W52" s="122" t="s">
        <v>141</v>
      </c>
      <c r="X52" s="122" t="s">
        <v>141</v>
      </c>
      <c r="Y52" s="122" t="s">
        <v>141</v>
      </c>
      <c r="Z52" s="122" t="s">
        <v>414</v>
      </c>
      <c r="AA52" s="122" t="s">
        <v>415</v>
      </c>
      <c r="AB52" s="122" t="s">
        <v>141</v>
      </c>
      <c r="AC52" s="122" t="s">
        <v>141</v>
      </c>
      <c r="AD52" s="122" t="s">
        <v>141</v>
      </c>
      <c r="AE52" s="122" t="s">
        <v>141</v>
      </c>
      <c r="AF52" s="122" t="s">
        <v>141</v>
      </c>
      <c r="AG52" s="122" t="s">
        <v>141</v>
      </c>
      <c r="AH52" s="122" t="s">
        <v>141</v>
      </c>
      <c r="AI52" s="122" t="s">
        <v>141</v>
      </c>
      <c r="AJ52" s="122" t="s">
        <v>416</v>
      </c>
      <c r="AK52" s="122" t="s">
        <v>141</v>
      </c>
      <c r="AL52" s="122" t="s">
        <v>141</v>
      </c>
      <c r="AM52" s="122" t="s">
        <v>417</v>
      </c>
      <c r="AN52" s="122" t="s">
        <v>418</v>
      </c>
      <c r="AP52" s="1" t="e" vm="148">
        <v>#VALUE!</v>
      </c>
      <c r="AU52"/>
      <c r="AV52"/>
    </row>
    <row r="53" spans="1:48" ht="72.75" customHeight="1" x14ac:dyDescent="0.25">
      <c r="A53" s="122" t="s">
        <v>403</v>
      </c>
      <c r="B53" s="122" t="s">
        <v>562</v>
      </c>
      <c r="C53" s="122" t="s">
        <v>141</v>
      </c>
      <c r="D53" s="122" t="s">
        <v>214</v>
      </c>
      <c r="E53" s="123" t="s">
        <v>563</v>
      </c>
      <c r="F53" s="122" t="s">
        <v>406</v>
      </c>
      <c r="G53" s="122" t="s">
        <v>407</v>
      </c>
      <c r="H53" s="122" t="s">
        <v>561</v>
      </c>
      <c r="I53" s="122" t="s">
        <v>407</v>
      </c>
      <c r="J53" s="122" t="s">
        <v>409</v>
      </c>
      <c r="K53" s="122" t="s">
        <v>410</v>
      </c>
      <c r="L53" s="122" t="s">
        <v>411</v>
      </c>
      <c r="M53" s="122" t="s">
        <v>412</v>
      </c>
      <c r="N53" s="122" t="s">
        <v>413</v>
      </c>
      <c r="O53" s="122" t="s">
        <v>141</v>
      </c>
      <c r="P53" s="122" t="s">
        <v>141</v>
      </c>
      <c r="Q53" s="122" t="s">
        <v>141</v>
      </c>
      <c r="S53" s="122" t="s">
        <v>141</v>
      </c>
      <c r="T53" s="122" t="s">
        <v>141</v>
      </c>
      <c r="V53" s="122" t="s">
        <v>141</v>
      </c>
      <c r="W53" s="122" t="s">
        <v>141</v>
      </c>
      <c r="X53" s="122" t="s">
        <v>141</v>
      </c>
      <c r="Y53" s="122" t="s">
        <v>141</v>
      </c>
      <c r="Z53" s="122" t="s">
        <v>414</v>
      </c>
      <c r="AA53" s="122" t="s">
        <v>415</v>
      </c>
      <c r="AB53" s="122" t="s">
        <v>141</v>
      </c>
      <c r="AC53" s="122" t="s">
        <v>141</v>
      </c>
      <c r="AD53" s="122" t="s">
        <v>141</v>
      </c>
      <c r="AE53" s="122" t="s">
        <v>141</v>
      </c>
      <c r="AF53" s="122" t="s">
        <v>141</v>
      </c>
      <c r="AG53" s="122" t="s">
        <v>141</v>
      </c>
      <c r="AH53" s="122" t="s">
        <v>141</v>
      </c>
      <c r="AI53" s="122" t="s">
        <v>141</v>
      </c>
      <c r="AJ53" s="122" t="s">
        <v>416</v>
      </c>
      <c r="AK53" s="122" t="s">
        <v>141</v>
      </c>
      <c r="AL53" s="122" t="s">
        <v>141</v>
      </c>
      <c r="AM53" s="122" t="s">
        <v>417</v>
      </c>
      <c r="AN53" s="122" t="s">
        <v>418</v>
      </c>
      <c r="AP53" s="1" t="e" vm="149">
        <v>#VALUE!</v>
      </c>
      <c r="AU53"/>
      <c r="AV53"/>
    </row>
    <row r="54" spans="1:48" ht="72.75" customHeight="1" x14ac:dyDescent="0.25">
      <c r="A54" s="122" t="s">
        <v>403</v>
      </c>
      <c r="B54" s="122" t="s">
        <v>564</v>
      </c>
      <c r="C54" s="122" t="s">
        <v>141</v>
      </c>
      <c r="D54" s="122" t="s">
        <v>215</v>
      </c>
      <c r="E54" s="123" t="s">
        <v>565</v>
      </c>
      <c r="F54" s="122" t="s">
        <v>406</v>
      </c>
      <c r="G54" s="122" t="s">
        <v>407</v>
      </c>
      <c r="H54" s="122" t="s">
        <v>566</v>
      </c>
      <c r="I54" s="122" t="s">
        <v>407</v>
      </c>
      <c r="J54" s="122" t="s">
        <v>409</v>
      </c>
      <c r="K54" s="122" t="s">
        <v>410</v>
      </c>
      <c r="L54" s="122" t="s">
        <v>411</v>
      </c>
      <c r="M54" s="122" t="s">
        <v>412</v>
      </c>
      <c r="N54" s="122" t="s">
        <v>413</v>
      </c>
      <c r="O54" s="122" t="s">
        <v>141</v>
      </c>
      <c r="P54" s="122" t="s">
        <v>141</v>
      </c>
      <c r="Q54" s="122" t="s">
        <v>141</v>
      </c>
      <c r="S54" s="122" t="s">
        <v>141</v>
      </c>
      <c r="T54" s="122" t="s">
        <v>141</v>
      </c>
      <c r="V54" s="122" t="s">
        <v>141</v>
      </c>
      <c r="W54" s="122" t="s">
        <v>141</v>
      </c>
      <c r="X54" s="122" t="s">
        <v>141</v>
      </c>
      <c r="Y54" s="122" t="s">
        <v>141</v>
      </c>
      <c r="Z54" s="122" t="s">
        <v>414</v>
      </c>
      <c r="AA54" s="122" t="s">
        <v>415</v>
      </c>
      <c r="AB54" s="122" t="s">
        <v>141</v>
      </c>
      <c r="AC54" s="122" t="s">
        <v>141</v>
      </c>
      <c r="AD54" s="122" t="s">
        <v>141</v>
      </c>
      <c r="AE54" s="122" t="s">
        <v>141</v>
      </c>
      <c r="AF54" s="122" t="s">
        <v>141</v>
      </c>
      <c r="AG54" s="122" t="s">
        <v>141</v>
      </c>
      <c r="AH54" s="122" t="s">
        <v>141</v>
      </c>
      <c r="AI54" s="122" t="s">
        <v>141</v>
      </c>
      <c r="AJ54" s="122" t="s">
        <v>416</v>
      </c>
      <c r="AK54" s="122" t="s">
        <v>141</v>
      </c>
      <c r="AL54" s="122" t="s">
        <v>141</v>
      </c>
      <c r="AM54" s="122" t="s">
        <v>417</v>
      </c>
      <c r="AN54" s="122" t="s">
        <v>418</v>
      </c>
      <c r="AP54" s="1" t="e" vm="150">
        <v>#VALUE!</v>
      </c>
      <c r="AU54"/>
      <c r="AV54"/>
    </row>
    <row r="55" spans="1:48" ht="72.75" customHeight="1" x14ac:dyDescent="0.25">
      <c r="A55" s="122" t="s">
        <v>403</v>
      </c>
      <c r="B55" s="122" t="s">
        <v>567</v>
      </c>
      <c r="C55" s="122" t="s">
        <v>141</v>
      </c>
      <c r="D55" s="122" t="s">
        <v>216</v>
      </c>
      <c r="E55" s="123" t="s">
        <v>568</v>
      </c>
      <c r="F55" s="122" t="s">
        <v>406</v>
      </c>
      <c r="G55" s="122" t="s">
        <v>407</v>
      </c>
      <c r="H55" s="122" t="s">
        <v>569</v>
      </c>
      <c r="I55" s="122" t="s">
        <v>407</v>
      </c>
      <c r="J55" s="122" t="s">
        <v>409</v>
      </c>
      <c r="K55" s="122" t="s">
        <v>410</v>
      </c>
      <c r="L55" s="122" t="s">
        <v>411</v>
      </c>
      <c r="M55" s="122" t="s">
        <v>412</v>
      </c>
      <c r="N55" s="122" t="s">
        <v>413</v>
      </c>
      <c r="O55" s="122" t="s">
        <v>141</v>
      </c>
      <c r="P55" s="122" t="s">
        <v>141</v>
      </c>
      <c r="Q55" s="122" t="s">
        <v>141</v>
      </c>
      <c r="S55" s="122" t="s">
        <v>141</v>
      </c>
      <c r="T55" s="122" t="s">
        <v>141</v>
      </c>
      <c r="V55" s="122" t="s">
        <v>141</v>
      </c>
      <c r="W55" s="122" t="s">
        <v>141</v>
      </c>
      <c r="X55" s="122" t="s">
        <v>141</v>
      </c>
      <c r="Y55" s="122" t="s">
        <v>141</v>
      </c>
      <c r="Z55" s="122" t="s">
        <v>414</v>
      </c>
      <c r="AA55" s="122" t="s">
        <v>415</v>
      </c>
      <c r="AB55" s="122" t="s">
        <v>141</v>
      </c>
      <c r="AC55" s="122" t="s">
        <v>141</v>
      </c>
      <c r="AD55" s="122" t="s">
        <v>141</v>
      </c>
      <c r="AE55" s="122" t="s">
        <v>141</v>
      </c>
      <c r="AF55" s="122" t="s">
        <v>141</v>
      </c>
      <c r="AG55" s="122" t="s">
        <v>141</v>
      </c>
      <c r="AH55" s="122" t="s">
        <v>141</v>
      </c>
      <c r="AI55" s="122" t="s">
        <v>141</v>
      </c>
      <c r="AJ55" s="122" t="s">
        <v>416</v>
      </c>
      <c r="AK55" s="122" t="s">
        <v>141</v>
      </c>
      <c r="AL55" s="122" t="s">
        <v>141</v>
      </c>
      <c r="AM55" s="122" t="s">
        <v>417</v>
      </c>
      <c r="AN55" s="122" t="s">
        <v>418</v>
      </c>
      <c r="AP55" s="1" t="e" vm="151">
        <v>#VALUE!</v>
      </c>
      <c r="AU55"/>
      <c r="AV55"/>
    </row>
    <row r="56" spans="1:48" ht="72.75" customHeight="1" x14ac:dyDescent="0.25">
      <c r="A56" s="122" t="s">
        <v>403</v>
      </c>
      <c r="B56" s="122" t="s">
        <v>570</v>
      </c>
      <c r="C56" s="122" t="s">
        <v>141</v>
      </c>
      <c r="D56" s="122" t="s">
        <v>217</v>
      </c>
      <c r="E56" s="123" t="s">
        <v>571</v>
      </c>
      <c r="F56" s="122" t="s">
        <v>406</v>
      </c>
      <c r="G56" s="122" t="s">
        <v>407</v>
      </c>
      <c r="H56" s="122" t="s">
        <v>572</v>
      </c>
      <c r="I56" s="122" t="s">
        <v>407</v>
      </c>
      <c r="J56" s="122" t="s">
        <v>409</v>
      </c>
      <c r="K56" s="122" t="s">
        <v>410</v>
      </c>
      <c r="L56" s="122" t="s">
        <v>411</v>
      </c>
      <c r="M56" s="122" t="s">
        <v>412</v>
      </c>
      <c r="N56" s="122" t="s">
        <v>413</v>
      </c>
      <c r="O56" s="122" t="s">
        <v>141</v>
      </c>
      <c r="P56" s="122" t="s">
        <v>141</v>
      </c>
      <c r="Q56" s="122" t="s">
        <v>141</v>
      </c>
      <c r="S56" s="122" t="s">
        <v>141</v>
      </c>
      <c r="T56" s="122" t="s">
        <v>141</v>
      </c>
      <c r="V56" s="122" t="s">
        <v>141</v>
      </c>
      <c r="W56" s="122" t="s">
        <v>141</v>
      </c>
      <c r="X56" s="122" t="s">
        <v>141</v>
      </c>
      <c r="Y56" s="122" t="s">
        <v>141</v>
      </c>
      <c r="Z56" s="122" t="s">
        <v>414</v>
      </c>
      <c r="AA56" s="122" t="s">
        <v>415</v>
      </c>
      <c r="AB56" s="122" t="s">
        <v>141</v>
      </c>
      <c r="AC56" s="122" t="s">
        <v>141</v>
      </c>
      <c r="AD56" s="122" t="s">
        <v>141</v>
      </c>
      <c r="AE56" s="122" t="s">
        <v>141</v>
      </c>
      <c r="AF56" s="122" t="s">
        <v>141</v>
      </c>
      <c r="AG56" s="122" t="s">
        <v>141</v>
      </c>
      <c r="AH56" s="122" t="s">
        <v>141</v>
      </c>
      <c r="AI56" s="122" t="s">
        <v>141</v>
      </c>
      <c r="AJ56" s="122" t="s">
        <v>416</v>
      </c>
      <c r="AK56" s="122" t="s">
        <v>141</v>
      </c>
      <c r="AL56" s="122" t="s">
        <v>141</v>
      </c>
      <c r="AM56" s="122" t="s">
        <v>417</v>
      </c>
      <c r="AN56" s="122" t="s">
        <v>418</v>
      </c>
      <c r="AP56" s="1" t="e" vm="152">
        <v>#VALUE!</v>
      </c>
      <c r="AU56"/>
      <c r="AV56"/>
    </row>
    <row r="57" spans="1:48" ht="72.75" customHeight="1" x14ac:dyDescent="0.25">
      <c r="A57" s="122" t="s">
        <v>403</v>
      </c>
      <c r="B57" s="122" t="s">
        <v>573</v>
      </c>
      <c r="C57" s="122" t="s">
        <v>141</v>
      </c>
      <c r="D57" s="122" t="s">
        <v>218</v>
      </c>
      <c r="E57" s="123" t="s">
        <v>574</v>
      </c>
      <c r="F57" s="122" t="s">
        <v>406</v>
      </c>
      <c r="G57" s="122" t="s">
        <v>407</v>
      </c>
      <c r="H57" s="122" t="s">
        <v>575</v>
      </c>
      <c r="I57" s="122" t="s">
        <v>407</v>
      </c>
      <c r="J57" s="122" t="s">
        <v>409</v>
      </c>
      <c r="K57" s="122" t="s">
        <v>410</v>
      </c>
      <c r="L57" s="122" t="s">
        <v>411</v>
      </c>
      <c r="M57" s="122" t="s">
        <v>412</v>
      </c>
      <c r="N57" s="122" t="s">
        <v>413</v>
      </c>
      <c r="O57" s="122" t="s">
        <v>141</v>
      </c>
      <c r="P57" s="122" t="s">
        <v>141</v>
      </c>
      <c r="Q57" s="122" t="s">
        <v>141</v>
      </c>
      <c r="S57" s="122" t="s">
        <v>141</v>
      </c>
      <c r="T57" s="122" t="s">
        <v>141</v>
      </c>
      <c r="V57" s="122" t="s">
        <v>141</v>
      </c>
      <c r="W57" s="122" t="s">
        <v>141</v>
      </c>
      <c r="X57" s="122" t="s">
        <v>141</v>
      </c>
      <c r="Y57" s="122" t="s">
        <v>141</v>
      </c>
      <c r="Z57" s="122" t="s">
        <v>414</v>
      </c>
      <c r="AA57" s="122" t="s">
        <v>415</v>
      </c>
      <c r="AB57" s="122" t="s">
        <v>141</v>
      </c>
      <c r="AC57" s="122" t="s">
        <v>141</v>
      </c>
      <c r="AD57" s="122" t="s">
        <v>141</v>
      </c>
      <c r="AE57" s="122" t="s">
        <v>141</v>
      </c>
      <c r="AF57" s="122" t="s">
        <v>141</v>
      </c>
      <c r="AG57" s="122" t="s">
        <v>141</v>
      </c>
      <c r="AH57" s="122" t="s">
        <v>141</v>
      </c>
      <c r="AI57" s="122" t="s">
        <v>141</v>
      </c>
      <c r="AJ57" s="122" t="s">
        <v>416</v>
      </c>
      <c r="AK57" s="122" t="s">
        <v>141</v>
      </c>
      <c r="AL57" s="122" t="s">
        <v>141</v>
      </c>
      <c r="AM57" s="122" t="s">
        <v>417</v>
      </c>
      <c r="AN57" s="122" t="s">
        <v>418</v>
      </c>
      <c r="AP57" s="1" t="e" vm="153">
        <v>#VALUE!</v>
      </c>
      <c r="AU57"/>
      <c r="AV57"/>
    </row>
    <row r="58" spans="1:48" ht="72.75" customHeight="1" x14ac:dyDescent="0.25">
      <c r="A58" s="122" t="s">
        <v>403</v>
      </c>
      <c r="B58" s="122" t="s">
        <v>576</v>
      </c>
      <c r="C58" s="122" t="s">
        <v>141</v>
      </c>
      <c r="D58" s="122" t="s">
        <v>219</v>
      </c>
      <c r="E58" s="123" t="s">
        <v>577</v>
      </c>
      <c r="F58" s="122" t="s">
        <v>406</v>
      </c>
      <c r="G58" s="122" t="s">
        <v>407</v>
      </c>
      <c r="H58" s="122" t="s">
        <v>578</v>
      </c>
      <c r="I58" s="122" t="s">
        <v>407</v>
      </c>
      <c r="J58" s="122" t="s">
        <v>409</v>
      </c>
      <c r="K58" s="122" t="s">
        <v>410</v>
      </c>
      <c r="L58" s="122" t="s">
        <v>411</v>
      </c>
      <c r="M58" s="122" t="s">
        <v>412</v>
      </c>
      <c r="N58" s="122" t="s">
        <v>413</v>
      </c>
      <c r="O58" s="122" t="s">
        <v>141</v>
      </c>
      <c r="P58" s="122" t="s">
        <v>141</v>
      </c>
      <c r="Q58" s="122" t="s">
        <v>141</v>
      </c>
      <c r="S58" s="122" t="s">
        <v>141</v>
      </c>
      <c r="T58" s="122" t="s">
        <v>141</v>
      </c>
      <c r="V58" s="122" t="s">
        <v>141</v>
      </c>
      <c r="W58" s="122" t="s">
        <v>141</v>
      </c>
      <c r="X58" s="122" t="s">
        <v>141</v>
      </c>
      <c r="Y58" s="122" t="s">
        <v>141</v>
      </c>
      <c r="Z58" s="122" t="s">
        <v>414</v>
      </c>
      <c r="AA58" s="122" t="s">
        <v>415</v>
      </c>
      <c r="AB58" s="122" t="s">
        <v>141</v>
      </c>
      <c r="AC58" s="122" t="s">
        <v>141</v>
      </c>
      <c r="AD58" s="122" t="s">
        <v>141</v>
      </c>
      <c r="AE58" s="122" t="s">
        <v>141</v>
      </c>
      <c r="AF58" s="122" t="s">
        <v>141</v>
      </c>
      <c r="AG58" s="122" t="s">
        <v>141</v>
      </c>
      <c r="AH58" s="122" t="s">
        <v>141</v>
      </c>
      <c r="AI58" s="122" t="s">
        <v>141</v>
      </c>
      <c r="AJ58" s="122" t="s">
        <v>416</v>
      </c>
      <c r="AK58" s="122" t="s">
        <v>141</v>
      </c>
      <c r="AL58" s="122" t="s">
        <v>141</v>
      </c>
      <c r="AM58" s="122" t="s">
        <v>417</v>
      </c>
      <c r="AN58" s="122" t="s">
        <v>418</v>
      </c>
      <c r="AP58" s="1" t="e" vm="154">
        <v>#VALUE!</v>
      </c>
      <c r="AU58"/>
      <c r="AV58"/>
    </row>
    <row r="59" spans="1:48" ht="72.75" customHeight="1" x14ac:dyDescent="0.25">
      <c r="A59" s="122" t="s">
        <v>403</v>
      </c>
      <c r="B59" s="122" t="s">
        <v>579</v>
      </c>
      <c r="C59" s="122" t="s">
        <v>141</v>
      </c>
      <c r="D59" s="122" t="s">
        <v>220</v>
      </c>
      <c r="E59" s="123" t="s">
        <v>580</v>
      </c>
      <c r="F59" s="122" t="s">
        <v>406</v>
      </c>
      <c r="G59" s="122" t="s">
        <v>407</v>
      </c>
      <c r="H59" s="122" t="s">
        <v>581</v>
      </c>
      <c r="I59" s="122" t="s">
        <v>407</v>
      </c>
      <c r="J59" s="122" t="s">
        <v>409</v>
      </c>
      <c r="K59" s="122" t="s">
        <v>410</v>
      </c>
      <c r="L59" s="122" t="s">
        <v>411</v>
      </c>
      <c r="M59" s="122" t="s">
        <v>412</v>
      </c>
      <c r="N59" s="122" t="s">
        <v>413</v>
      </c>
      <c r="O59" s="122" t="s">
        <v>141</v>
      </c>
      <c r="P59" s="122" t="s">
        <v>141</v>
      </c>
      <c r="Q59" s="122" t="s">
        <v>141</v>
      </c>
      <c r="S59" s="122" t="s">
        <v>141</v>
      </c>
      <c r="T59" s="122" t="s">
        <v>141</v>
      </c>
      <c r="V59" s="122" t="s">
        <v>141</v>
      </c>
      <c r="W59" s="122" t="s">
        <v>141</v>
      </c>
      <c r="X59" s="122" t="s">
        <v>141</v>
      </c>
      <c r="Y59" s="122" t="s">
        <v>141</v>
      </c>
      <c r="Z59" s="122" t="s">
        <v>414</v>
      </c>
      <c r="AA59" s="122" t="s">
        <v>415</v>
      </c>
      <c r="AB59" s="122" t="s">
        <v>141</v>
      </c>
      <c r="AC59" s="122" t="s">
        <v>141</v>
      </c>
      <c r="AD59" s="122" t="s">
        <v>141</v>
      </c>
      <c r="AE59" s="122" t="s">
        <v>141</v>
      </c>
      <c r="AF59" s="122" t="s">
        <v>141</v>
      </c>
      <c r="AG59" s="122" t="s">
        <v>141</v>
      </c>
      <c r="AH59" s="122" t="s">
        <v>141</v>
      </c>
      <c r="AI59" s="122" t="s">
        <v>141</v>
      </c>
      <c r="AJ59" s="122" t="s">
        <v>416</v>
      </c>
      <c r="AK59" s="122" t="s">
        <v>141</v>
      </c>
      <c r="AL59" s="122" t="s">
        <v>141</v>
      </c>
      <c r="AM59" s="122" t="s">
        <v>417</v>
      </c>
      <c r="AN59" s="122" t="s">
        <v>418</v>
      </c>
      <c r="AP59" s="1" t="e" vm="155">
        <v>#VALUE!</v>
      </c>
      <c r="AU59"/>
      <c r="AV59"/>
    </row>
    <row r="60" spans="1:48" ht="72.75" customHeight="1" x14ac:dyDescent="0.25">
      <c r="A60" s="122" t="s">
        <v>403</v>
      </c>
      <c r="B60" s="122" t="s">
        <v>582</v>
      </c>
      <c r="C60" s="122" t="s">
        <v>141</v>
      </c>
      <c r="D60" s="122" t="s">
        <v>221</v>
      </c>
      <c r="E60" s="123" t="s">
        <v>583</v>
      </c>
      <c r="F60" s="122" t="s">
        <v>406</v>
      </c>
      <c r="G60" s="122" t="s">
        <v>407</v>
      </c>
      <c r="H60" s="122" t="s">
        <v>584</v>
      </c>
      <c r="I60" s="122" t="s">
        <v>407</v>
      </c>
      <c r="J60" s="122" t="s">
        <v>409</v>
      </c>
      <c r="K60" s="122" t="s">
        <v>410</v>
      </c>
      <c r="L60" s="122" t="s">
        <v>411</v>
      </c>
      <c r="M60" s="122" t="s">
        <v>412</v>
      </c>
      <c r="N60" s="122" t="s">
        <v>413</v>
      </c>
      <c r="O60" s="122" t="s">
        <v>141</v>
      </c>
      <c r="P60" s="122" t="s">
        <v>141</v>
      </c>
      <c r="Q60" s="122" t="s">
        <v>141</v>
      </c>
      <c r="S60" s="122" t="s">
        <v>141</v>
      </c>
      <c r="T60" s="122" t="s">
        <v>141</v>
      </c>
      <c r="V60" s="122" t="s">
        <v>141</v>
      </c>
      <c r="W60" s="122" t="s">
        <v>141</v>
      </c>
      <c r="X60" s="122" t="s">
        <v>141</v>
      </c>
      <c r="Y60" s="122" t="s">
        <v>141</v>
      </c>
      <c r="Z60" s="122" t="s">
        <v>414</v>
      </c>
      <c r="AA60" s="122" t="s">
        <v>415</v>
      </c>
      <c r="AB60" s="122" t="s">
        <v>141</v>
      </c>
      <c r="AC60" s="122" t="s">
        <v>141</v>
      </c>
      <c r="AD60" s="122" t="s">
        <v>141</v>
      </c>
      <c r="AE60" s="122" t="s">
        <v>141</v>
      </c>
      <c r="AF60" s="122" t="s">
        <v>141</v>
      </c>
      <c r="AG60" s="122" t="s">
        <v>141</v>
      </c>
      <c r="AH60" s="122" t="s">
        <v>141</v>
      </c>
      <c r="AI60" s="122" t="s">
        <v>141</v>
      </c>
      <c r="AJ60" s="122" t="s">
        <v>416</v>
      </c>
      <c r="AK60" s="122" t="s">
        <v>141</v>
      </c>
      <c r="AL60" s="122" t="s">
        <v>141</v>
      </c>
      <c r="AM60" s="122" t="s">
        <v>417</v>
      </c>
      <c r="AN60" s="122" t="s">
        <v>418</v>
      </c>
      <c r="AP60" s="1" t="e" vm="156">
        <v>#VALUE!</v>
      </c>
      <c r="AU60"/>
      <c r="AV60"/>
    </row>
    <row r="61" spans="1:48" ht="72.75" customHeight="1" x14ac:dyDescent="0.25">
      <c r="A61" s="122" t="s">
        <v>403</v>
      </c>
      <c r="B61" s="122" t="s">
        <v>585</v>
      </c>
      <c r="C61" s="122" t="s">
        <v>141</v>
      </c>
      <c r="D61" s="122" t="s">
        <v>222</v>
      </c>
      <c r="E61" s="123" t="s">
        <v>586</v>
      </c>
      <c r="F61" s="122" t="s">
        <v>406</v>
      </c>
      <c r="G61" s="122" t="s">
        <v>407</v>
      </c>
      <c r="H61" s="122" t="s">
        <v>587</v>
      </c>
      <c r="I61" s="122" t="s">
        <v>407</v>
      </c>
      <c r="J61" s="122" t="s">
        <v>409</v>
      </c>
      <c r="K61" s="122" t="s">
        <v>410</v>
      </c>
      <c r="L61" s="122" t="s">
        <v>411</v>
      </c>
      <c r="M61" s="122" t="s">
        <v>412</v>
      </c>
      <c r="N61" s="122" t="s">
        <v>413</v>
      </c>
      <c r="O61" s="122" t="s">
        <v>141</v>
      </c>
      <c r="P61" s="122" t="s">
        <v>141</v>
      </c>
      <c r="Q61" s="122" t="s">
        <v>141</v>
      </c>
      <c r="S61" s="122" t="s">
        <v>141</v>
      </c>
      <c r="T61" s="122" t="s">
        <v>141</v>
      </c>
      <c r="V61" s="122" t="s">
        <v>141</v>
      </c>
      <c r="W61" s="122" t="s">
        <v>141</v>
      </c>
      <c r="X61" s="122" t="s">
        <v>141</v>
      </c>
      <c r="Y61" s="122" t="s">
        <v>141</v>
      </c>
      <c r="Z61" s="122" t="s">
        <v>414</v>
      </c>
      <c r="AA61" s="122" t="s">
        <v>415</v>
      </c>
      <c r="AB61" s="122" t="s">
        <v>141</v>
      </c>
      <c r="AC61" s="122" t="s">
        <v>141</v>
      </c>
      <c r="AD61" s="122" t="s">
        <v>141</v>
      </c>
      <c r="AE61" s="122" t="s">
        <v>141</v>
      </c>
      <c r="AF61" s="122" t="s">
        <v>141</v>
      </c>
      <c r="AG61" s="122" t="s">
        <v>141</v>
      </c>
      <c r="AH61" s="122" t="s">
        <v>141</v>
      </c>
      <c r="AI61" s="122" t="s">
        <v>141</v>
      </c>
      <c r="AJ61" s="122" t="s">
        <v>416</v>
      </c>
      <c r="AK61" s="122" t="s">
        <v>141</v>
      </c>
      <c r="AL61" s="122" t="s">
        <v>141</v>
      </c>
      <c r="AM61" s="122" t="s">
        <v>417</v>
      </c>
      <c r="AN61" s="122" t="s">
        <v>418</v>
      </c>
      <c r="AP61" s="1" t="e" vm="157">
        <v>#VALUE!</v>
      </c>
      <c r="AU61"/>
      <c r="AV61"/>
    </row>
    <row r="62" spans="1:48" ht="72.75" customHeight="1" x14ac:dyDescent="0.25">
      <c r="A62" s="122" t="s">
        <v>403</v>
      </c>
      <c r="B62" s="122" t="s">
        <v>588</v>
      </c>
      <c r="C62" s="122" t="s">
        <v>141</v>
      </c>
      <c r="D62" s="122" t="s">
        <v>223</v>
      </c>
      <c r="E62" s="123" t="s">
        <v>589</v>
      </c>
      <c r="F62" s="122" t="s">
        <v>406</v>
      </c>
      <c r="G62" s="122" t="s">
        <v>407</v>
      </c>
      <c r="H62" s="122" t="s">
        <v>590</v>
      </c>
      <c r="I62" s="122" t="s">
        <v>407</v>
      </c>
      <c r="J62" s="122" t="s">
        <v>409</v>
      </c>
      <c r="K62" s="122" t="s">
        <v>410</v>
      </c>
      <c r="L62" s="122" t="s">
        <v>411</v>
      </c>
      <c r="M62" s="122" t="s">
        <v>412</v>
      </c>
      <c r="N62" s="122" t="s">
        <v>413</v>
      </c>
      <c r="O62" s="122" t="s">
        <v>141</v>
      </c>
      <c r="P62" s="122" t="s">
        <v>141</v>
      </c>
      <c r="Q62" s="122" t="s">
        <v>141</v>
      </c>
      <c r="S62" s="122" t="s">
        <v>141</v>
      </c>
      <c r="T62" s="122" t="s">
        <v>141</v>
      </c>
      <c r="V62" s="122" t="s">
        <v>141</v>
      </c>
      <c r="W62" s="122" t="s">
        <v>141</v>
      </c>
      <c r="X62" s="122" t="s">
        <v>141</v>
      </c>
      <c r="Y62" s="122" t="s">
        <v>141</v>
      </c>
      <c r="Z62" s="122" t="s">
        <v>414</v>
      </c>
      <c r="AA62" s="122" t="s">
        <v>415</v>
      </c>
      <c r="AB62" s="122" t="s">
        <v>141</v>
      </c>
      <c r="AC62" s="122" t="s">
        <v>141</v>
      </c>
      <c r="AD62" s="122" t="s">
        <v>141</v>
      </c>
      <c r="AE62" s="122" t="s">
        <v>141</v>
      </c>
      <c r="AF62" s="122" t="s">
        <v>141</v>
      </c>
      <c r="AG62" s="122" t="s">
        <v>141</v>
      </c>
      <c r="AH62" s="122" t="s">
        <v>141</v>
      </c>
      <c r="AI62" s="122" t="s">
        <v>141</v>
      </c>
      <c r="AJ62" s="122" t="s">
        <v>416</v>
      </c>
      <c r="AK62" s="122" t="s">
        <v>141</v>
      </c>
      <c r="AL62" s="122" t="s">
        <v>141</v>
      </c>
      <c r="AM62" s="122" t="s">
        <v>417</v>
      </c>
      <c r="AN62" s="122" t="s">
        <v>418</v>
      </c>
      <c r="AP62" s="1" t="e" vm="158">
        <v>#VALUE!</v>
      </c>
      <c r="AU62"/>
      <c r="AV62"/>
    </row>
    <row r="63" spans="1:48" ht="72.75" customHeight="1" x14ac:dyDescent="0.25">
      <c r="A63" s="122" t="s">
        <v>403</v>
      </c>
      <c r="B63" s="122" t="s">
        <v>591</v>
      </c>
      <c r="C63" s="122" t="s">
        <v>141</v>
      </c>
      <c r="D63" s="122" t="s">
        <v>224</v>
      </c>
      <c r="E63" s="123" t="s">
        <v>592</v>
      </c>
      <c r="F63" s="122" t="s">
        <v>406</v>
      </c>
      <c r="G63" s="122" t="s">
        <v>407</v>
      </c>
      <c r="H63" s="122" t="s">
        <v>590</v>
      </c>
      <c r="I63" s="122" t="s">
        <v>407</v>
      </c>
      <c r="J63" s="122" t="s">
        <v>409</v>
      </c>
      <c r="K63" s="122" t="s">
        <v>410</v>
      </c>
      <c r="L63" s="122" t="s">
        <v>411</v>
      </c>
      <c r="M63" s="122" t="s">
        <v>412</v>
      </c>
      <c r="N63" s="122" t="s">
        <v>413</v>
      </c>
      <c r="O63" s="122" t="s">
        <v>141</v>
      </c>
      <c r="P63" s="122" t="s">
        <v>141</v>
      </c>
      <c r="Q63" s="122" t="s">
        <v>141</v>
      </c>
      <c r="S63" s="122" t="s">
        <v>141</v>
      </c>
      <c r="T63" s="122" t="s">
        <v>141</v>
      </c>
      <c r="V63" s="122" t="s">
        <v>141</v>
      </c>
      <c r="W63" s="122" t="s">
        <v>141</v>
      </c>
      <c r="X63" s="122" t="s">
        <v>141</v>
      </c>
      <c r="Y63" s="122" t="s">
        <v>141</v>
      </c>
      <c r="Z63" s="122" t="s">
        <v>414</v>
      </c>
      <c r="AA63" s="122" t="s">
        <v>415</v>
      </c>
      <c r="AB63" s="122" t="s">
        <v>141</v>
      </c>
      <c r="AC63" s="122" t="s">
        <v>141</v>
      </c>
      <c r="AD63" s="122" t="s">
        <v>141</v>
      </c>
      <c r="AE63" s="122" t="s">
        <v>141</v>
      </c>
      <c r="AF63" s="122" t="s">
        <v>141</v>
      </c>
      <c r="AG63" s="122" t="s">
        <v>141</v>
      </c>
      <c r="AH63" s="122" t="s">
        <v>141</v>
      </c>
      <c r="AI63" s="122" t="s">
        <v>141</v>
      </c>
      <c r="AJ63" s="122" t="s">
        <v>416</v>
      </c>
      <c r="AK63" s="122" t="s">
        <v>141</v>
      </c>
      <c r="AL63" s="122" t="s">
        <v>141</v>
      </c>
      <c r="AM63" s="122" t="s">
        <v>417</v>
      </c>
      <c r="AN63" s="122" t="s">
        <v>418</v>
      </c>
      <c r="AP63" s="1" t="e" vm="159">
        <v>#VALUE!</v>
      </c>
      <c r="AU63"/>
      <c r="AV63"/>
    </row>
    <row r="64" spans="1:48" ht="72.75" customHeight="1" x14ac:dyDescent="0.25">
      <c r="A64" s="122" t="s">
        <v>403</v>
      </c>
      <c r="B64" s="122" t="s">
        <v>593</v>
      </c>
      <c r="C64" s="122" t="s">
        <v>141</v>
      </c>
      <c r="D64" s="122" t="s">
        <v>225</v>
      </c>
      <c r="E64" s="123" t="s">
        <v>594</v>
      </c>
      <c r="F64" s="122" t="s">
        <v>406</v>
      </c>
      <c r="G64" s="122" t="s">
        <v>407</v>
      </c>
      <c r="H64" s="122" t="s">
        <v>595</v>
      </c>
      <c r="I64" s="122" t="s">
        <v>407</v>
      </c>
      <c r="J64" s="122" t="s">
        <v>409</v>
      </c>
      <c r="K64" s="122" t="s">
        <v>410</v>
      </c>
      <c r="L64" s="122" t="s">
        <v>411</v>
      </c>
      <c r="M64" s="122" t="s">
        <v>412</v>
      </c>
      <c r="N64" s="122" t="s">
        <v>413</v>
      </c>
      <c r="O64" s="122" t="s">
        <v>141</v>
      </c>
      <c r="P64" s="122" t="s">
        <v>141</v>
      </c>
      <c r="Q64" s="122" t="s">
        <v>141</v>
      </c>
      <c r="S64" s="122" t="s">
        <v>141</v>
      </c>
      <c r="T64" s="122" t="s">
        <v>141</v>
      </c>
      <c r="V64" s="122" t="s">
        <v>141</v>
      </c>
      <c r="W64" s="122" t="s">
        <v>141</v>
      </c>
      <c r="X64" s="122" t="s">
        <v>141</v>
      </c>
      <c r="Y64" s="122" t="s">
        <v>141</v>
      </c>
      <c r="Z64" s="122" t="s">
        <v>414</v>
      </c>
      <c r="AA64" s="122" t="s">
        <v>415</v>
      </c>
      <c r="AB64" s="122" t="s">
        <v>141</v>
      </c>
      <c r="AC64" s="122" t="s">
        <v>141</v>
      </c>
      <c r="AD64" s="122" t="s">
        <v>141</v>
      </c>
      <c r="AE64" s="122" t="s">
        <v>141</v>
      </c>
      <c r="AF64" s="122" t="s">
        <v>141</v>
      </c>
      <c r="AG64" s="122" t="s">
        <v>141</v>
      </c>
      <c r="AH64" s="122" t="s">
        <v>141</v>
      </c>
      <c r="AI64" s="122" t="s">
        <v>141</v>
      </c>
      <c r="AJ64" s="122" t="s">
        <v>416</v>
      </c>
      <c r="AK64" s="122" t="s">
        <v>141</v>
      </c>
      <c r="AL64" s="122" t="s">
        <v>141</v>
      </c>
      <c r="AM64" s="122" t="s">
        <v>417</v>
      </c>
      <c r="AN64" s="122" t="s">
        <v>418</v>
      </c>
      <c r="AP64" s="1" t="e" vm="160">
        <v>#VALUE!</v>
      </c>
      <c r="AU64"/>
      <c r="AV64"/>
    </row>
    <row r="65" spans="1:48" ht="72.75" customHeight="1" x14ac:dyDescent="0.25">
      <c r="A65" s="122" t="s">
        <v>403</v>
      </c>
      <c r="B65" s="122" t="s">
        <v>596</v>
      </c>
      <c r="C65" s="122" t="s">
        <v>141</v>
      </c>
      <c r="D65" s="122" t="s">
        <v>226</v>
      </c>
      <c r="E65" s="123" t="s">
        <v>597</v>
      </c>
      <c r="F65" s="122" t="s">
        <v>406</v>
      </c>
      <c r="G65" s="122" t="s">
        <v>407</v>
      </c>
      <c r="H65" s="122" t="s">
        <v>595</v>
      </c>
      <c r="I65" s="122" t="s">
        <v>407</v>
      </c>
      <c r="J65" s="122" t="s">
        <v>409</v>
      </c>
      <c r="K65" s="122" t="s">
        <v>410</v>
      </c>
      <c r="L65" s="122" t="s">
        <v>411</v>
      </c>
      <c r="M65" s="122" t="s">
        <v>412</v>
      </c>
      <c r="N65" s="122" t="s">
        <v>413</v>
      </c>
      <c r="O65" s="122" t="s">
        <v>141</v>
      </c>
      <c r="P65" s="122" t="s">
        <v>141</v>
      </c>
      <c r="Q65" s="122" t="s">
        <v>141</v>
      </c>
      <c r="S65" s="122" t="s">
        <v>141</v>
      </c>
      <c r="T65" s="122" t="s">
        <v>141</v>
      </c>
      <c r="V65" s="122" t="s">
        <v>141</v>
      </c>
      <c r="W65" s="122" t="s">
        <v>141</v>
      </c>
      <c r="X65" s="122" t="s">
        <v>141</v>
      </c>
      <c r="Y65" s="122" t="s">
        <v>141</v>
      </c>
      <c r="Z65" s="122" t="s">
        <v>414</v>
      </c>
      <c r="AA65" s="122" t="s">
        <v>415</v>
      </c>
      <c r="AB65" s="122" t="s">
        <v>141</v>
      </c>
      <c r="AC65" s="122" t="s">
        <v>141</v>
      </c>
      <c r="AD65" s="122" t="s">
        <v>141</v>
      </c>
      <c r="AE65" s="122" t="s">
        <v>141</v>
      </c>
      <c r="AF65" s="122" t="s">
        <v>141</v>
      </c>
      <c r="AG65" s="122" t="s">
        <v>141</v>
      </c>
      <c r="AH65" s="122" t="s">
        <v>141</v>
      </c>
      <c r="AI65" s="122" t="s">
        <v>141</v>
      </c>
      <c r="AJ65" s="122" t="s">
        <v>416</v>
      </c>
      <c r="AK65" s="122" t="s">
        <v>141</v>
      </c>
      <c r="AL65" s="122" t="s">
        <v>141</v>
      </c>
      <c r="AM65" s="122" t="s">
        <v>417</v>
      </c>
      <c r="AN65" s="122" t="s">
        <v>418</v>
      </c>
      <c r="AP65" s="1" t="e" vm="161">
        <v>#VALUE!</v>
      </c>
      <c r="AU65"/>
      <c r="AV65"/>
    </row>
    <row r="66" spans="1:48" ht="72.75" customHeight="1" x14ac:dyDescent="0.25">
      <c r="A66" s="122" t="s">
        <v>403</v>
      </c>
      <c r="B66" s="122" t="s">
        <v>598</v>
      </c>
      <c r="C66" s="122" t="s">
        <v>141</v>
      </c>
      <c r="D66" s="122" t="s">
        <v>227</v>
      </c>
      <c r="E66" s="123" t="s">
        <v>599</v>
      </c>
      <c r="F66" s="122" t="s">
        <v>406</v>
      </c>
      <c r="G66" s="122" t="s">
        <v>407</v>
      </c>
      <c r="H66" s="122" t="s">
        <v>600</v>
      </c>
      <c r="I66" s="122" t="s">
        <v>407</v>
      </c>
      <c r="J66" s="122" t="s">
        <v>409</v>
      </c>
      <c r="K66" s="122" t="s">
        <v>410</v>
      </c>
      <c r="L66" s="122" t="s">
        <v>411</v>
      </c>
      <c r="M66" s="122" t="s">
        <v>412</v>
      </c>
      <c r="N66" s="122" t="s">
        <v>413</v>
      </c>
      <c r="O66" s="122" t="s">
        <v>141</v>
      </c>
      <c r="P66" s="122" t="s">
        <v>141</v>
      </c>
      <c r="Q66" s="122" t="s">
        <v>141</v>
      </c>
      <c r="S66" s="122" t="s">
        <v>141</v>
      </c>
      <c r="T66" s="122" t="s">
        <v>141</v>
      </c>
      <c r="V66" s="122" t="s">
        <v>141</v>
      </c>
      <c r="W66" s="122" t="s">
        <v>141</v>
      </c>
      <c r="X66" s="122" t="s">
        <v>141</v>
      </c>
      <c r="Y66" s="122" t="s">
        <v>141</v>
      </c>
      <c r="Z66" s="122" t="s">
        <v>414</v>
      </c>
      <c r="AA66" s="122" t="s">
        <v>415</v>
      </c>
      <c r="AB66" s="122" t="s">
        <v>141</v>
      </c>
      <c r="AC66" s="122" t="s">
        <v>141</v>
      </c>
      <c r="AD66" s="122" t="s">
        <v>141</v>
      </c>
      <c r="AE66" s="122" t="s">
        <v>141</v>
      </c>
      <c r="AF66" s="122" t="s">
        <v>141</v>
      </c>
      <c r="AG66" s="122" t="s">
        <v>141</v>
      </c>
      <c r="AH66" s="122" t="s">
        <v>141</v>
      </c>
      <c r="AI66" s="122" t="s">
        <v>141</v>
      </c>
      <c r="AJ66" s="122" t="s">
        <v>416</v>
      </c>
      <c r="AK66" s="122" t="s">
        <v>141</v>
      </c>
      <c r="AL66" s="122" t="s">
        <v>141</v>
      </c>
      <c r="AM66" s="122" t="s">
        <v>417</v>
      </c>
      <c r="AN66" s="122" t="s">
        <v>601</v>
      </c>
      <c r="AP66" s="1" t="e" vm="162">
        <v>#VALUE!</v>
      </c>
      <c r="AU66"/>
      <c r="AV66"/>
    </row>
    <row r="67" spans="1:48" ht="72.75" customHeight="1" x14ac:dyDescent="0.25">
      <c r="A67" s="122" t="s">
        <v>403</v>
      </c>
      <c r="B67" s="122" t="s">
        <v>602</v>
      </c>
      <c r="C67" s="122" t="s">
        <v>141</v>
      </c>
      <c r="D67" s="122" t="s">
        <v>228</v>
      </c>
      <c r="E67" s="123" t="s">
        <v>603</v>
      </c>
      <c r="F67" s="122" t="s">
        <v>406</v>
      </c>
      <c r="G67" s="122" t="s">
        <v>407</v>
      </c>
      <c r="H67" s="122" t="s">
        <v>604</v>
      </c>
      <c r="I67" s="122" t="s">
        <v>407</v>
      </c>
      <c r="J67" s="122" t="s">
        <v>409</v>
      </c>
      <c r="K67" s="122" t="s">
        <v>410</v>
      </c>
      <c r="L67" s="122" t="s">
        <v>411</v>
      </c>
      <c r="M67" s="122" t="s">
        <v>412</v>
      </c>
      <c r="N67" s="122" t="s">
        <v>413</v>
      </c>
      <c r="O67" s="122" t="s">
        <v>141</v>
      </c>
      <c r="P67" s="122" t="s">
        <v>141</v>
      </c>
      <c r="Q67" s="122" t="s">
        <v>141</v>
      </c>
      <c r="S67" s="122" t="s">
        <v>141</v>
      </c>
      <c r="T67" s="122" t="s">
        <v>141</v>
      </c>
      <c r="V67" s="122" t="s">
        <v>141</v>
      </c>
      <c r="W67" s="122" t="s">
        <v>141</v>
      </c>
      <c r="X67" s="122" t="s">
        <v>141</v>
      </c>
      <c r="Y67" s="122" t="s">
        <v>141</v>
      </c>
      <c r="Z67" s="122" t="s">
        <v>414</v>
      </c>
      <c r="AA67" s="122" t="s">
        <v>415</v>
      </c>
      <c r="AB67" s="122" t="s">
        <v>141</v>
      </c>
      <c r="AC67" s="122" t="s">
        <v>141</v>
      </c>
      <c r="AD67" s="122" t="s">
        <v>141</v>
      </c>
      <c r="AE67" s="122" t="s">
        <v>141</v>
      </c>
      <c r="AF67" s="122" t="s">
        <v>141</v>
      </c>
      <c r="AG67" s="122" t="s">
        <v>141</v>
      </c>
      <c r="AH67" s="122" t="s">
        <v>141</v>
      </c>
      <c r="AI67" s="122" t="s">
        <v>141</v>
      </c>
      <c r="AJ67" s="122" t="s">
        <v>416</v>
      </c>
      <c r="AK67" s="122" t="s">
        <v>141</v>
      </c>
      <c r="AL67" s="122" t="s">
        <v>141</v>
      </c>
      <c r="AM67" s="122" t="s">
        <v>417</v>
      </c>
      <c r="AN67" s="122" t="s">
        <v>605</v>
      </c>
      <c r="AP67" s="1" t="e" vm="163">
        <v>#VALUE!</v>
      </c>
      <c r="AU67"/>
      <c r="AV67"/>
    </row>
    <row r="68" spans="1:48" ht="72.75" customHeight="1" x14ac:dyDescent="0.25">
      <c r="A68" s="122" t="s">
        <v>403</v>
      </c>
      <c r="B68" s="122" t="s">
        <v>606</v>
      </c>
      <c r="C68" s="122" t="s">
        <v>141</v>
      </c>
      <c r="D68" s="122" t="s">
        <v>229</v>
      </c>
      <c r="E68" s="123" t="s">
        <v>607</v>
      </c>
      <c r="F68" s="122" t="s">
        <v>406</v>
      </c>
      <c r="G68" s="122" t="s">
        <v>407</v>
      </c>
      <c r="H68" s="122" t="s">
        <v>608</v>
      </c>
      <c r="I68" s="122" t="s">
        <v>407</v>
      </c>
      <c r="J68" s="122" t="s">
        <v>409</v>
      </c>
      <c r="K68" s="122" t="s">
        <v>410</v>
      </c>
      <c r="L68" s="122" t="s">
        <v>411</v>
      </c>
      <c r="M68" s="122" t="s">
        <v>412</v>
      </c>
      <c r="N68" s="122" t="s">
        <v>413</v>
      </c>
      <c r="O68" s="122" t="s">
        <v>141</v>
      </c>
      <c r="P68" s="122" t="s">
        <v>141</v>
      </c>
      <c r="Q68" s="122" t="s">
        <v>141</v>
      </c>
      <c r="S68" s="122" t="s">
        <v>141</v>
      </c>
      <c r="T68" s="122" t="s">
        <v>141</v>
      </c>
      <c r="V68" s="122" t="s">
        <v>141</v>
      </c>
      <c r="W68" s="122" t="s">
        <v>141</v>
      </c>
      <c r="X68" s="122" t="s">
        <v>141</v>
      </c>
      <c r="Y68" s="122" t="s">
        <v>141</v>
      </c>
      <c r="Z68" s="122" t="s">
        <v>414</v>
      </c>
      <c r="AA68" s="122" t="s">
        <v>415</v>
      </c>
      <c r="AB68" s="122" t="s">
        <v>141</v>
      </c>
      <c r="AC68" s="122" t="s">
        <v>141</v>
      </c>
      <c r="AD68" s="122" t="s">
        <v>141</v>
      </c>
      <c r="AE68" s="122" t="s">
        <v>141</v>
      </c>
      <c r="AF68" s="122" t="s">
        <v>141</v>
      </c>
      <c r="AG68" s="122" t="s">
        <v>141</v>
      </c>
      <c r="AH68" s="122" t="s">
        <v>141</v>
      </c>
      <c r="AI68" s="122" t="s">
        <v>141</v>
      </c>
      <c r="AJ68" s="122" t="s">
        <v>416</v>
      </c>
      <c r="AK68" s="122" t="s">
        <v>141</v>
      </c>
      <c r="AL68" s="122" t="s">
        <v>141</v>
      </c>
      <c r="AM68" s="122" t="s">
        <v>417</v>
      </c>
      <c r="AN68" s="122" t="s">
        <v>605</v>
      </c>
      <c r="AP68" s="1" t="e" vm="164">
        <v>#VALUE!</v>
      </c>
      <c r="AU68"/>
      <c r="AV68"/>
    </row>
    <row r="69" spans="1:48" ht="72.75" customHeight="1" x14ac:dyDescent="0.25">
      <c r="A69" s="122" t="s">
        <v>403</v>
      </c>
      <c r="B69" s="122" t="s">
        <v>609</v>
      </c>
      <c r="C69" s="122" t="s">
        <v>141</v>
      </c>
      <c r="D69" s="122" t="s">
        <v>230</v>
      </c>
      <c r="E69" s="123" t="s">
        <v>610</v>
      </c>
      <c r="F69" s="122" t="s">
        <v>406</v>
      </c>
      <c r="G69" s="122" t="s">
        <v>407</v>
      </c>
      <c r="H69" s="122" t="s">
        <v>611</v>
      </c>
      <c r="I69" s="122" t="s">
        <v>407</v>
      </c>
      <c r="J69" s="122" t="s">
        <v>409</v>
      </c>
      <c r="K69" s="122" t="s">
        <v>410</v>
      </c>
      <c r="L69" s="122" t="s">
        <v>411</v>
      </c>
      <c r="M69" s="122" t="s">
        <v>412</v>
      </c>
      <c r="N69" s="122" t="s">
        <v>413</v>
      </c>
      <c r="O69" s="122" t="s">
        <v>141</v>
      </c>
      <c r="P69" s="122" t="s">
        <v>141</v>
      </c>
      <c r="Q69" s="122" t="s">
        <v>141</v>
      </c>
      <c r="S69" s="122" t="s">
        <v>141</v>
      </c>
      <c r="T69" s="122" t="s">
        <v>141</v>
      </c>
      <c r="V69" s="122" t="s">
        <v>141</v>
      </c>
      <c r="W69" s="122" t="s">
        <v>141</v>
      </c>
      <c r="X69" s="122" t="s">
        <v>141</v>
      </c>
      <c r="Y69" s="122" t="s">
        <v>141</v>
      </c>
      <c r="Z69" s="122" t="s">
        <v>414</v>
      </c>
      <c r="AA69" s="122" t="s">
        <v>415</v>
      </c>
      <c r="AB69" s="122" t="s">
        <v>141</v>
      </c>
      <c r="AC69" s="122" t="s">
        <v>141</v>
      </c>
      <c r="AD69" s="122" t="s">
        <v>141</v>
      </c>
      <c r="AE69" s="122" t="s">
        <v>141</v>
      </c>
      <c r="AF69" s="122" t="s">
        <v>141</v>
      </c>
      <c r="AG69" s="122" t="s">
        <v>141</v>
      </c>
      <c r="AH69" s="122" t="s">
        <v>141</v>
      </c>
      <c r="AI69" s="122" t="s">
        <v>141</v>
      </c>
      <c r="AJ69" s="122" t="s">
        <v>416</v>
      </c>
      <c r="AK69" s="122" t="s">
        <v>141</v>
      </c>
      <c r="AL69" s="122" t="s">
        <v>141</v>
      </c>
      <c r="AM69" s="122" t="s">
        <v>417</v>
      </c>
      <c r="AN69" s="122" t="s">
        <v>605</v>
      </c>
      <c r="AP69" s="1" t="e" vm="165">
        <v>#VALUE!</v>
      </c>
      <c r="AU69"/>
      <c r="AV69"/>
    </row>
    <row r="70" spans="1:48" ht="72.75" customHeight="1" x14ac:dyDescent="0.25">
      <c r="A70" s="122" t="s">
        <v>403</v>
      </c>
      <c r="B70" s="122" t="s">
        <v>612</v>
      </c>
      <c r="C70" s="122" t="s">
        <v>141</v>
      </c>
      <c r="D70" s="122" t="s">
        <v>231</v>
      </c>
      <c r="E70" s="123" t="s">
        <v>613</v>
      </c>
      <c r="F70" s="122" t="s">
        <v>406</v>
      </c>
      <c r="G70" s="122" t="s">
        <v>407</v>
      </c>
      <c r="H70" s="122" t="s">
        <v>614</v>
      </c>
      <c r="I70" s="122" t="s">
        <v>407</v>
      </c>
      <c r="J70" s="122" t="s">
        <v>409</v>
      </c>
      <c r="K70" s="122" t="s">
        <v>410</v>
      </c>
      <c r="L70" s="122" t="s">
        <v>411</v>
      </c>
      <c r="M70" s="122" t="s">
        <v>412</v>
      </c>
      <c r="N70" s="122" t="s">
        <v>413</v>
      </c>
      <c r="O70" s="122" t="s">
        <v>141</v>
      </c>
      <c r="P70" s="122" t="s">
        <v>141</v>
      </c>
      <c r="Q70" s="122" t="s">
        <v>141</v>
      </c>
      <c r="S70" s="122" t="s">
        <v>141</v>
      </c>
      <c r="T70" s="122" t="s">
        <v>141</v>
      </c>
      <c r="V70" s="122" t="s">
        <v>141</v>
      </c>
      <c r="W70" s="122" t="s">
        <v>141</v>
      </c>
      <c r="X70" s="122" t="s">
        <v>141</v>
      </c>
      <c r="Y70" s="122" t="s">
        <v>141</v>
      </c>
      <c r="Z70" s="122" t="s">
        <v>414</v>
      </c>
      <c r="AA70" s="122" t="s">
        <v>415</v>
      </c>
      <c r="AB70" s="122" t="s">
        <v>141</v>
      </c>
      <c r="AC70" s="122" t="s">
        <v>141</v>
      </c>
      <c r="AD70" s="122" t="s">
        <v>141</v>
      </c>
      <c r="AE70" s="122" t="s">
        <v>141</v>
      </c>
      <c r="AF70" s="122" t="s">
        <v>141</v>
      </c>
      <c r="AG70" s="122" t="s">
        <v>141</v>
      </c>
      <c r="AH70" s="122" t="s">
        <v>141</v>
      </c>
      <c r="AI70" s="122" t="s">
        <v>141</v>
      </c>
      <c r="AJ70" s="122" t="s">
        <v>416</v>
      </c>
      <c r="AK70" s="122" t="s">
        <v>141</v>
      </c>
      <c r="AL70" s="122" t="s">
        <v>141</v>
      </c>
      <c r="AM70" s="122" t="s">
        <v>417</v>
      </c>
      <c r="AN70" s="122" t="s">
        <v>605</v>
      </c>
      <c r="AP70" s="1" t="e" vm="166">
        <v>#VALUE!</v>
      </c>
      <c r="AU70"/>
      <c r="AV70"/>
    </row>
    <row r="71" spans="1:48" ht="72.75" customHeight="1" x14ac:dyDescent="0.25">
      <c r="A71" s="122" t="s">
        <v>403</v>
      </c>
      <c r="B71" s="122" t="s">
        <v>615</v>
      </c>
      <c r="C71" s="122" t="s">
        <v>141</v>
      </c>
      <c r="D71" s="122" t="s">
        <v>232</v>
      </c>
      <c r="E71" s="123" t="s">
        <v>616</v>
      </c>
      <c r="F71" s="122" t="s">
        <v>406</v>
      </c>
      <c r="G71" s="122" t="s">
        <v>407</v>
      </c>
      <c r="H71" s="122" t="s">
        <v>617</v>
      </c>
      <c r="I71" s="122" t="s">
        <v>407</v>
      </c>
      <c r="J71" s="122" t="s">
        <v>409</v>
      </c>
      <c r="K71" s="122" t="s">
        <v>410</v>
      </c>
      <c r="L71" s="122" t="s">
        <v>411</v>
      </c>
      <c r="M71" s="122" t="s">
        <v>412</v>
      </c>
      <c r="N71" s="122" t="s">
        <v>413</v>
      </c>
      <c r="O71" s="122" t="s">
        <v>141</v>
      </c>
      <c r="P71" s="122" t="s">
        <v>141</v>
      </c>
      <c r="Q71" s="122" t="s">
        <v>141</v>
      </c>
      <c r="S71" s="122" t="s">
        <v>141</v>
      </c>
      <c r="T71" s="122" t="s">
        <v>141</v>
      </c>
      <c r="V71" s="122" t="s">
        <v>141</v>
      </c>
      <c r="W71" s="122" t="s">
        <v>141</v>
      </c>
      <c r="X71" s="122" t="s">
        <v>141</v>
      </c>
      <c r="Y71" s="122" t="s">
        <v>141</v>
      </c>
      <c r="Z71" s="122" t="s">
        <v>414</v>
      </c>
      <c r="AA71" s="122" t="s">
        <v>415</v>
      </c>
      <c r="AB71" s="122" t="s">
        <v>141</v>
      </c>
      <c r="AC71" s="122" t="s">
        <v>141</v>
      </c>
      <c r="AD71" s="122" t="s">
        <v>141</v>
      </c>
      <c r="AE71" s="122" t="s">
        <v>141</v>
      </c>
      <c r="AF71" s="122" t="s">
        <v>141</v>
      </c>
      <c r="AG71" s="122" t="s">
        <v>141</v>
      </c>
      <c r="AH71" s="122" t="s">
        <v>141</v>
      </c>
      <c r="AI71" s="122" t="s">
        <v>141</v>
      </c>
      <c r="AJ71" s="122" t="s">
        <v>416</v>
      </c>
      <c r="AK71" s="122" t="s">
        <v>141</v>
      </c>
      <c r="AL71" s="122" t="s">
        <v>141</v>
      </c>
      <c r="AM71" s="122" t="s">
        <v>417</v>
      </c>
      <c r="AN71" s="122" t="s">
        <v>605</v>
      </c>
      <c r="AP71" s="1" t="e" vm="167">
        <v>#VALUE!</v>
      </c>
      <c r="AU71"/>
      <c r="AV71"/>
    </row>
    <row r="72" spans="1:48" ht="72.75" customHeight="1" x14ac:dyDescent="0.25">
      <c r="A72" s="122" t="s">
        <v>403</v>
      </c>
      <c r="B72" s="122" t="s">
        <v>618</v>
      </c>
      <c r="C72" s="122" t="s">
        <v>141</v>
      </c>
      <c r="D72" s="122" t="s">
        <v>233</v>
      </c>
      <c r="E72" s="123" t="s">
        <v>619</v>
      </c>
      <c r="F72" s="122" t="s">
        <v>406</v>
      </c>
      <c r="G72" s="122" t="s">
        <v>407</v>
      </c>
      <c r="H72" s="122" t="s">
        <v>620</v>
      </c>
      <c r="I72" s="122" t="s">
        <v>407</v>
      </c>
      <c r="J72" s="122" t="s">
        <v>409</v>
      </c>
      <c r="K72" s="122" t="s">
        <v>410</v>
      </c>
      <c r="L72" s="122" t="s">
        <v>411</v>
      </c>
      <c r="M72" s="122" t="s">
        <v>412</v>
      </c>
      <c r="N72" s="122" t="s">
        <v>413</v>
      </c>
      <c r="O72" s="122" t="s">
        <v>141</v>
      </c>
      <c r="P72" s="122" t="s">
        <v>141</v>
      </c>
      <c r="Q72" s="122" t="s">
        <v>141</v>
      </c>
      <c r="S72" s="122" t="s">
        <v>141</v>
      </c>
      <c r="T72" s="122" t="s">
        <v>141</v>
      </c>
      <c r="V72" s="122" t="s">
        <v>141</v>
      </c>
      <c r="W72" s="122" t="s">
        <v>141</v>
      </c>
      <c r="X72" s="122" t="s">
        <v>141</v>
      </c>
      <c r="Y72" s="122" t="s">
        <v>141</v>
      </c>
      <c r="Z72" s="122" t="s">
        <v>414</v>
      </c>
      <c r="AA72" s="122" t="s">
        <v>415</v>
      </c>
      <c r="AB72" s="122" t="s">
        <v>141</v>
      </c>
      <c r="AC72" s="122" t="s">
        <v>141</v>
      </c>
      <c r="AD72" s="122" t="s">
        <v>141</v>
      </c>
      <c r="AE72" s="122" t="s">
        <v>141</v>
      </c>
      <c r="AF72" s="122" t="s">
        <v>141</v>
      </c>
      <c r="AG72" s="122" t="s">
        <v>141</v>
      </c>
      <c r="AH72" s="122" t="s">
        <v>141</v>
      </c>
      <c r="AI72" s="122" t="s">
        <v>141</v>
      </c>
      <c r="AJ72" s="122" t="s">
        <v>416</v>
      </c>
      <c r="AK72" s="122" t="s">
        <v>141</v>
      </c>
      <c r="AL72" s="122" t="s">
        <v>141</v>
      </c>
      <c r="AM72" s="122" t="s">
        <v>417</v>
      </c>
      <c r="AN72" s="122" t="s">
        <v>605</v>
      </c>
      <c r="AP72" s="1" t="e" vm="168">
        <v>#VALUE!</v>
      </c>
      <c r="AU72"/>
      <c r="AV72"/>
    </row>
    <row r="73" spans="1:48" ht="72.75" customHeight="1" x14ac:dyDescent="0.25">
      <c r="A73" s="122" t="s">
        <v>403</v>
      </c>
      <c r="B73" s="122" t="s">
        <v>621</v>
      </c>
      <c r="C73" s="122" t="s">
        <v>141</v>
      </c>
      <c r="D73" s="122" t="s">
        <v>234</v>
      </c>
      <c r="E73" s="123" t="s">
        <v>622</v>
      </c>
      <c r="F73" s="122" t="s">
        <v>406</v>
      </c>
      <c r="G73" s="122" t="s">
        <v>407</v>
      </c>
      <c r="H73" s="122" t="s">
        <v>623</v>
      </c>
      <c r="I73" s="122" t="s">
        <v>407</v>
      </c>
      <c r="J73" s="122" t="s">
        <v>409</v>
      </c>
      <c r="K73" s="122" t="s">
        <v>410</v>
      </c>
      <c r="L73" s="122" t="s">
        <v>411</v>
      </c>
      <c r="M73" s="122" t="s">
        <v>412</v>
      </c>
      <c r="N73" s="122" t="s">
        <v>413</v>
      </c>
      <c r="O73" s="122" t="s">
        <v>141</v>
      </c>
      <c r="P73" s="122" t="s">
        <v>141</v>
      </c>
      <c r="Q73" s="122" t="s">
        <v>141</v>
      </c>
      <c r="S73" s="122" t="s">
        <v>141</v>
      </c>
      <c r="T73" s="122" t="s">
        <v>141</v>
      </c>
      <c r="V73" s="122" t="s">
        <v>141</v>
      </c>
      <c r="W73" s="122" t="s">
        <v>141</v>
      </c>
      <c r="X73" s="122" t="s">
        <v>141</v>
      </c>
      <c r="Y73" s="122" t="s">
        <v>141</v>
      </c>
      <c r="Z73" s="122" t="s">
        <v>414</v>
      </c>
      <c r="AA73" s="122" t="s">
        <v>415</v>
      </c>
      <c r="AB73" s="122" t="s">
        <v>141</v>
      </c>
      <c r="AC73" s="122" t="s">
        <v>141</v>
      </c>
      <c r="AD73" s="122" t="s">
        <v>141</v>
      </c>
      <c r="AE73" s="122" t="s">
        <v>141</v>
      </c>
      <c r="AF73" s="122" t="s">
        <v>141</v>
      </c>
      <c r="AG73" s="122" t="s">
        <v>141</v>
      </c>
      <c r="AH73" s="122" t="s">
        <v>141</v>
      </c>
      <c r="AI73" s="122" t="s">
        <v>141</v>
      </c>
      <c r="AJ73" s="122" t="s">
        <v>416</v>
      </c>
      <c r="AK73" s="122" t="s">
        <v>141</v>
      </c>
      <c r="AL73" s="122" t="s">
        <v>141</v>
      </c>
      <c r="AM73" s="122" t="s">
        <v>417</v>
      </c>
      <c r="AN73" s="122" t="s">
        <v>605</v>
      </c>
      <c r="AP73" s="1" t="e" vm="169">
        <v>#VALUE!</v>
      </c>
      <c r="AU73"/>
      <c r="AV73"/>
    </row>
    <row r="74" spans="1:48" ht="72.75" customHeight="1" x14ac:dyDescent="0.25">
      <c r="A74" s="122" t="s">
        <v>403</v>
      </c>
      <c r="B74" s="122" t="s">
        <v>624</v>
      </c>
      <c r="C74" s="122" t="s">
        <v>141</v>
      </c>
      <c r="D74" s="122" t="s">
        <v>235</v>
      </c>
      <c r="E74" s="123" t="s">
        <v>625</v>
      </c>
      <c r="F74" s="122" t="s">
        <v>406</v>
      </c>
      <c r="G74" s="122" t="s">
        <v>407</v>
      </c>
      <c r="H74" s="122" t="s">
        <v>626</v>
      </c>
      <c r="I74" s="122" t="s">
        <v>407</v>
      </c>
      <c r="J74" s="122" t="s">
        <v>409</v>
      </c>
      <c r="K74" s="122" t="s">
        <v>410</v>
      </c>
      <c r="L74" s="122" t="s">
        <v>411</v>
      </c>
      <c r="M74" s="122" t="s">
        <v>412</v>
      </c>
      <c r="N74" s="122" t="s">
        <v>413</v>
      </c>
      <c r="O74" s="122" t="s">
        <v>141</v>
      </c>
      <c r="P74" s="122" t="s">
        <v>141</v>
      </c>
      <c r="Q74" s="122" t="s">
        <v>141</v>
      </c>
      <c r="S74" s="122" t="s">
        <v>141</v>
      </c>
      <c r="T74" s="122" t="s">
        <v>141</v>
      </c>
      <c r="V74" s="122" t="s">
        <v>141</v>
      </c>
      <c r="W74" s="122" t="s">
        <v>141</v>
      </c>
      <c r="X74" s="122" t="s">
        <v>141</v>
      </c>
      <c r="Y74" s="122" t="s">
        <v>141</v>
      </c>
      <c r="Z74" s="122" t="s">
        <v>414</v>
      </c>
      <c r="AA74" s="122" t="s">
        <v>415</v>
      </c>
      <c r="AB74" s="122" t="s">
        <v>141</v>
      </c>
      <c r="AC74" s="122" t="s">
        <v>141</v>
      </c>
      <c r="AD74" s="122" t="s">
        <v>141</v>
      </c>
      <c r="AE74" s="122" t="s">
        <v>141</v>
      </c>
      <c r="AF74" s="122" t="s">
        <v>141</v>
      </c>
      <c r="AG74" s="122" t="s">
        <v>141</v>
      </c>
      <c r="AH74" s="122" t="s">
        <v>141</v>
      </c>
      <c r="AI74" s="122" t="s">
        <v>141</v>
      </c>
      <c r="AJ74" s="122" t="s">
        <v>416</v>
      </c>
      <c r="AK74" s="122" t="s">
        <v>141</v>
      </c>
      <c r="AL74" s="122" t="s">
        <v>141</v>
      </c>
      <c r="AM74" s="122" t="s">
        <v>417</v>
      </c>
      <c r="AN74" s="122" t="s">
        <v>605</v>
      </c>
      <c r="AP74" s="1" t="e" vm="170">
        <v>#VALUE!</v>
      </c>
      <c r="AU74"/>
      <c r="AV74"/>
    </row>
    <row r="75" spans="1:48" ht="72.75" customHeight="1" x14ac:dyDescent="0.25">
      <c r="A75" s="122" t="s">
        <v>403</v>
      </c>
      <c r="B75" s="122" t="s">
        <v>627</v>
      </c>
      <c r="C75" s="122" t="s">
        <v>141</v>
      </c>
      <c r="D75" s="122" t="s">
        <v>236</v>
      </c>
      <c r="E75" s="123" t="s">
        <v>628</v>
      </c>
      <c r="F75" s="122" t="s">
        <v>406</v>
      </c>
      <c r="G75" s="122" t="s">
        <v>407</v>
      </c>
      <c r="H75" s="122" t="s">
        <v>629</v>
      </c>
      <c r="I75" s="122" t="s">
        <v>407</v>
      </c>
      <c r="J75" s="122" t="s">
        <v>409</v>
      </c>
      <c r="K75" s="122" t="s">
        <v>410</v>
      </c>
      <c r="L75" s="122" t="s">
        <v>411</v>
      </c>
      <c r="M75" s="122" t="s">
        <v>412</v>
      </c>
      <c r="N75" s="122" t="s">
        <v>413</v>
      </c>
      <c r="O75" s="122" t="s">
        <v>141</v>
      </c>
      <c r="P75" s="122" t="s">
        <v>141</v>
      </c>
      <c r="Q75" s="122" t="s">
        <v>141</v>
      </c>
      <c r="S75" s="122" t="s">
        <v>141</v>
      </c>
      <c r="T75" s="122" t="s">
        <v>141</v>
      </c>
      <c r="V75" s="122" t="s">
        <v>141</v>
      </c>
      <c r="W75" s="122" t="s">
        <v>141</v>
      </c>
      <c r="X75" s="122" t="s">
        <v>141</v>
      </c>
      <c r="Y75" s="122" t="s">
        <v>141</v>
      </c>
      <c r="Z75" s="122" t="s">
        <v>414</v>
      </c>
      <c r="AA75" s="122" t="s">
        <v>415</v>
      </c>
      <c r="AB75" s="122" t="s">
        <v>141</v>
      </c>
      <c r="AC75" s="122" t="s">
        <v>141</v>
      </c>
      <c r="AD75" s="122" t="s">
        <v>141</v>
      </c>
      <c r="AE75" s="122" t="s">
        <v>141</v>
      </c>
      <c r="AF75" s="122" t="s">
        <v>141</v>
      </c>
      <c r="AG75" s="122" t="s">
        <v>141</v>
      </c>
      <c r="AH75" s="122" t="s">
        <v>141</v>
      </c>
      <c r="AI75" s="122" t="s">
        <v>141</v>
      </c>
      <c r="AJ75" s="122" t="s">
        <v>416</v>
      </c>
      <c r="AK75" s="122" t="s">
        <v>141</v>
      </c>
      <c r="AL75" s="122" t="s">
        <v>141</v>
      </c>
      <c r="AM75" s="122" t="s">
        <v>417</v>
      </c>
      <c r="AN75" s="122" t="s">
        <v>605</v>
      </c>
      <c r="AP75" s="1" t="e" vm="171">
        <v>#VALUE!</v>
      </c>
      <c r="AU75"/>
      <c r="AV75"/>
    </row>
    <row r="76" spans="1:48" ht="72.75" customHeight="1" x14ac:dyDescent="0.25">
      <c r="A76" s="122" t="s">
        <v>403</v>
      </c>
      <c r="B76" s="122" t="s">
        <v>630</v>
      </c>
      <c r="C76" s="122" t="s">
        <v>141</v>
      </c>
      <c r="D76" s="122" t="s">
        <v>237</v>
      </c>
      <c r="E76" s="123" t="s">
        <v>631</v>
      </c>
      <c r="F76" s="122" t="s">
        <v>406</v>
      </c>
      <c r="G76" s="122" t="s">
        <v>407</v>
      </c>
      <c r="H76" s="122" t="s">
        <v>632</v>
      </c>
      <c r="I76" s="122" t="s">
        <v>407</v>
      </c>
      <c r="J76" s="122" t="s">
        <v>409</v>
      </c>
      <c r="K76" s="122" t="s">
        <v>410</v>
      </c>
      <c r="L76" s="122" t="s">
        <v>411</v>
      </c>
      <c r="M76" s="122" t="s">
        <v>412</v>
      </c>
      <c r="N76" s="122" t="s">
        <v>413</v>
      </c>
      <c r="O76" s="122" t="s">
        <v>141</v>
      </c>
      <c r="P76" s="122" t="s">
        <v>141</v>
      </c>
      <c r="Q76" s="122" t="s">
        <v>141</v>
      </c>
      <c r="S76" s="122" t="s">
        <v>141</v>
      </c>
      <c r="T76" s="122" t="s">
        <v>141</v>
      </c>
      <c r="V76" s="122" t="s">
        <v>141</v>
      </c>
      <c r="W76" s="122" t="s">
        <v>141</v>
      </c>
      <c r="X76" s="122" t="s">
        <v>141</v>
      </c>
      <c r="Y76" s="122" t="s">
        <v>141</v>
      </c>
      <c r="Z76" s="122" t="s">
        <v>414</v>
      </c>
      <c r="AA76" s="122" t="s">
        <v>415</v>
      </c>
      <c r="AB76" s="122" t="s">
        <v>141</v>
      </c>
      <c r="AC76" s="122" t="s">
        <v>141</v>
      </c>
      <c r="AD76" s="122" t="s">
        <v>141</v>
      </c>
      <c r="AE76" s="122" t="s">
        <v>141</v>
      </c>
      <c r="AF76" s="122" t="s">
        <v>141</v>
      </c>
      <c r="AG76" s="122" t="s">
        <v>141</v>
      </c>
      <c r="AH76" s="122" t="s">
        <v>141</v>
      </c>
      <c r="AI76" s="122" t="s">
        <v>141</v>
      </c>
      <c r="AJ76" s="122" t="s">
        <v>416</v>
      </c>
      <c r="AK76" s="122" t="s">
        <v>141</v>
      </c>
      <c r="AL76" s="122" t="s">
        <v>141</v>
      </c>
      <c r="AM76" s="122" t="s">
        <v>417</v>
      </c>
      <c r="AN76" s="122" t="s">
        <v>605</v>
      </c>
      <c r="AP76" s="1" t="e" vm="172">
        <v>#VALUE!</v>
      </c>
      <c r="AU76"/>
      <c r="AV76"/>
    </row>
    <row r="77" spans="1:48" ht="72.75" customHeight="1" x14ac:dyDescent="0.25">
      <c r="A77" s="122" t="s">
        <v>403</v>
      </c>
      <c r="B77" s="122" t="s">
        <v>633</v>
      </c>
      <c r="C77" s="122" t="s">
        <v>141</v>
      </c>
      <c r="D77" s="122" t="s">
        <v>238</v>
      </c>
      <c r="E77" s="123" t="s">
        <v>634</v>
      </c>
      <c r="F77" s="122" t="s">
        <v>406</v>
      </c>
      <c r="G77" s="122" t="s">
        <v>407</v>
      </c>
      <c r="H77" s="122" t="s">
        <v>635</v>
      </c>
      <c r="I77" s="122" t="s">
        <v>407</v>
      </c>
      <c r="J77" s="122" t="s">
        <v>409</v>
      </c>
      <c r="K77" s="122" t="s">
        <v>410</v>
      </c>
      <c r="L77" s="122" t="s">
        <v>411</v>
      </c>
      <c r="M77" s="122" t="s">
        <v>412</v>
      </c>
      <c r="N77" s="122" t="s">
        <v>413</v>
      </c>
      <c r="O77" s="122" t="s">
        <v>141</v>
      </c>
      <c r="P77" s="122" t="s">
        <v>141</v>
      </c>
      <c r="Q77" s="122" t="s">
        <v>141</v>
      </c>
      <c r="S77" s="122" t="s">
        <v>141</v>
      </c>
      <c r="T77" s="122" t="s">
        <v>141</v>
      </c>
      <c r="V77" s="122" t="s">
        <v>141</v>
      </c>
      <c r="W77" s="122" t="s">
        <v>141</v>
      </c>
      <c r="X77" s="122" t="s">
        <v>141</v>
      </c>
      <c r="Y77" s="122" t="s">
        <v>141</v>
      </c>
      <c r="Z77" s="122" t="s">
        <v>414</v>
      </c>
      <c r="AA77" s="122" t="s">
        <v>415</v>
      </c>
      <c r="AB77" s="122" t="s">
        <v>141</v>
      </c>
      <c r="AC77" s="122" t="s">
        <v>141</v>
      </c>
      <c r="AD77" s="122" t="s">
        <v>141</v>
      </c>
      <c r="AE77" s="122" t="s">
        <v>141</v>
      </c>
      <c r="AF77" s="122" t="s">
        <v>141</v>
      </c>
      <c r="AG77" s="122" t="s">
        <v>141</v>
      </c>
      <c r="AH77" s="122" t="s">
        <v>141</v>
      </c>
      <c r="AI77" s="122" t="s">
        <v>141</v>
      </c>
      <c r="AJ77" s="122" t="s">
        <v>416</v>
      </c>
      <c r="AK77" s="122" t="s">
        <v>141</v>
      </c>
      <c r="AL77" s="122" t="s">
        <v>141</v>
      </c>
      <c r="AM77" s="122" t="s">
        <v>417</v>
      </c>
      <c r="AN77" s="122" t="s">
        <v>605</v>
      </c>
      <c r="AP77" s="1" t="e" vm="173">
        <v>#VALUE!</v>
      </c>
      <c r="AU77"/>
      <c r="AV77"/>
    </row>
    <row r="78" spans="1:48" ht="72.75" customHeight="1" x14ac:dyDescent="0.25">
      <c r="A78" s="122" t="s">
        <v>403</v>
      </c>
      <c r="B78" s="122" t="s">
        <v>636</v>
      </c>
      <c r="C78" s="122" t="s">
        <v>141</v>
      </c>
      <c r="D78" s="122" t="s">
        <v>239</v>
      </c>
      <c r="E78" s="123" t="s">
        <v>637</v>
      </c>
      <c r="F78" s="122" t="s">
        <v>406</v>
      </c>
      <c r="G78" s="122" t="s">
        <v>407</v>
      </c>
      <c r="H78" s="122" t="s">
        <v>638</v>
      </c>
      <c r="I78" s="122" t="s">
        <v>407</v>
      </c>
      <c r="J78" s="122" t="s">
        <v>409</v>
      </c>
      <c r="K78" s="122" t="s">
        <v>410</v>
      </c>
      <c r="L78" s="122" t="s">
        <v>411</v>
      </c>
      <c r="M78" s="122" t="s">
        <v>412</v>
      </c>
      <c r="N78" s="122" t="s">
        <v>413</v>
      </c>
      <c r="O78" s="122" t="s">
        <v>141</v>
      </c>
      <c r="P78" s="122" t="s">
        <v>141</v>
      </c>
      <c r="Q78" s="122" t="s">
        <v>141</v>
      </c>
      <c r="S78" s="122" t="s">
        <v>141</v>
      </c>
      <c r="T78" s="122" t="s">
        <v>141</v>
      </c>
      <c r="V78" s="122" t="s">
        <v>141</v>
      </c>
      <c r="W78" s="122" t="s">
        <v>141</v>
      </c>
      <c r="X78" s="122" t="s">
        <v>141</v>
      </c>
      <c r="Y78" s="122" t="s">
        <v>141</v>
      </c>
      <c r="Z78" s="122" t="s">
        <v>414</v>
      </c>
      <c r="AA78" s="122" t="s">
        <v>415</v>
      </c>
      <c r="AB78" s="122" t="s">
        <v>141</v>
      </c>
      <c r="AC78" s="122" t="s">
        <v>141</v>
      </c>
      <c r="AD78" s="122" t="s">
        <v>141</v>
      </c>
      <c r="AE78" s="122" t="s">
        <v>141</v>
      </c>
      <c r="AF78" s="122" t="s">
        <v>141</v>
      </c>
      <c r="AG78" s="122" t="s">
        <v>141</v>
      </c>
      <c r="AH78" s="122" t="s">
        <v>141</v>
      </c>
      <c r="AI78" s="122" t="s">
        <v>141</v>
      </c>
      <c r="AJ78" s="122" t="s">
        <v>416</v>
      </c>
      <c r="AK78" s="122" t="s">
        <v>141</v>
      </c>
      <c r="AL78" s="122" t="s">
        <v>141</v>
      </c>
      <c r="AM78" s="122" t="s">
        <v>417</v>
      </c>
      <c r="AN78" s="122" t="s">
        <v>605</v>
      </c>
      <c r="AP78" s="1" t="e" vm="174">
        <v>#VALUE!</v>
      </c>
      <c r="AU78"/>
      <c r="AV78"/>
    </row>
    <row r="79" spans="1:48" ht="72.75" customHeight="1" x14ac:dyDescent="0.25">
      <c r="A79" s="122" t="s">
        <v>403</v>
      </c>
      <c r="B79" s="122" t="s">
        <v>639</v>
      </c>
      <c r="C79" s="122" t="s">
        <v>141</v>
      </c>
      <c r="D79" s="122" t="s">
        <v>240</v>
      </c>
      <c r="E79" s="123" t="s">
        <v>640</v>
      </c>
      <c r="F79" s="122" t="s">
        <v>406</v>
      </c>
      <c r="G79" s="122" t="s">
        <v>407</v>
      </c>
      <c r="H79" s="122" t="s">
        <v>641</v>
      </c>
      <c r="I79" s="122" t="s">
        <v>407</v>
      </c>
      <c r="J79" s="122" t="s">
        <v>409</v>
      </c>
      <c r="K79" s="122" t="s">
        <v>410</v>
      </c>
      <c r="L79" s="122" t="s">
        <v>411</v>
      </c>
      <c r="M79" s="122" t="s">
        <v>412</v>
      </c>
      <c r="N79" s="122" t="s">
        <v>413</v>
      </c>
      <c r="O79" s="122" t="s">
        <v>141</v>
      </c>
      <c r="P79" s="122" t="s">
        <v>141</v>
      </c>
      <c r="Q79" s="122" t="s">
        <v>141</v>
      </c>
      <c r="S79" s="122" t="s">
        <v>141</v>
      </c>
      <c r="T79" s="122" t="s">
        <v>141</v>
      </c>
      <c r="V79" s="122" t="s">
        <v>141</v>
      </c>
      <c r="W79" s="122" t="s">
        <v>141</v>
      </c>
      <c r="X79" s="122" t="s">
        <v>141</v>
      </c>
      <c r="Y79" s="122" t="s">
        <v>141</v>
      </c>
      <c r="Z79" s="122" t="s">
        <v>414</v>
      </c>
      <c r="AA79" s="122" t="s">
        <v>415</v>
      </c>
      <c r="AB79" s="122" t="s">
        <v>141</v>
      </c>
      <c r="AC79" s="122" t="s">
        <v>141</v>
      </c>
      <c r="AD79" s="122" t="s">
        <v>141</v>
      </c>
      <c r="AE79" s="122" t="s">
        <v>141</v>
      </c>
      <c r="AF79" s="122" t="s">
        <v>141</v>
      </c>
      <c r="AG79" s="122" t="s">
        <v>141</v>
      </c>
      <c r="AH79" s="122" t="s">
        <v>141</v>
      </c>
      <c r="AI79" s="122" t="s">
        <v>141</v>
      </c>
      <c r="AJ79" s="122" t="s">
        <v>416</v>
      </c>
      <c r="AK79" s="122" t="s">
        <v>141</v>
      </c>
      <c r="AL79" s="122" t="s">
        <v>141</v>
      </c>
      <c r="AM79" s="122" t="s">
        <v>417</v>
      </c>
      <c r="AN79" s="122" t="s">
        <v>605</v>
      </c>
      <c r="AP79" s="1" t="e" vm="175">
        <v>#VALUE!</v>
      </c>
      <c r="AU79"/>
      <c r="AV79"/>
    </row>
    <row r="80" spans="1:48" ht="72.75" customHeight="1" x14ac:dyDescent="0.25">
      <c r="A80" s="122" t="s">
        <v>403</v>
      </c>
      <c r="B80" s="122" t="s">
        <v>642</v>
      </c>
      <c r="C80" s="122" t="s">
        <v>141</v>
      </c>
      <c r="D80" s="122" t="s">
        <v>241</v>
      </c>
      <c r="E80" s="123" t="s">
        <v>643</v>
      </c>
      <c r="F80" s="122" t="s">
        <v>406</v>
      </c>
      <c r="G80" s="122" t="s">
        <v>407</v>
      </c>
      <c r="H80" s="122" t="s">
        <v>644</v>
      </c>
      <c r="I80" s="122" t="s">
        <v>407</v>
      </c>
      <c r="J80" s="122" t="s">
        <v>409</v>
      </c>
      <c r="K80" s="122" t="s">
        <v>410</v>
      </c>
      <c r="L80" s="122" t="s">
        <v>411</v>
      </c>
      <c r="M80" s="122" t="s">
        <v>412</v>
      </c>
      <c r="N80" s="122" t="s">
        <v>413</v>
      </c>
      <c r="O80" s="122" t="s">
        <v>141</v>
      </c>
      <c r="P80" s="122" t="s">
        <v>141</v>
      </c>
      <c r="Q80" s="122" t="s">
        <v>141</v>
      </c>
      <c r="S80" s="122" t="s">
        <v>141</v>
      </c>
      <c r="T80" s="122" t="s">
        <v>141</v>
      </c>
      <c r="V80" s="122" t="s">
        <v>141</v>
      </c>
      <c r="W80" s="122" t="s">
        <v>141</v>
      </c>
      <c r="X80" s="122" t="s">
        <v>141</v>
      </c>
      <c r="Y80" s="122" t="s">
        <v>141</v>
      </c>
      <c r="Z80" s="122" t="s">
        <v>414</v>
      </c>
      <c r="AA80" s="122" t="s">
        <v>415</v>
      </c>
      <c r="AB80" s="122" t="s">
        <v>141</v>
      </c>
      <c r="AC80" s="122" t="s">
        <v>141</v>
      </c>
      <c r="AD80" s="122" t="s">
        <v>141</v>
      </c>
      <c r="AE80" s="122" t="s">
        <v>141</v>
      </c>
      <c r="AF80" s="122" t="s">
        <v>141</v>
      </c>
      <c r="AG80" s="122" t="s">
        <v>141</v>
      </c>
      <c r="AH80" s="122" t="s">
        <v>141</v>
      </c>
      <c r="AI80" s="122" t="s">
        <v>141</v>
      </c>
      <c r="AJ80" s="122" t="s">
        <v>416</v>
      </c>
      <c r="AK80" s="122" t="s">
        <v>141</v>
      </c>
      <c r="AL80" s="122" t="s">
        <v>141</v>
      </c>
      <c r="AM80" s="122" t="s">
        <v>417</v>
      </c>
      <c r="AN80" s="122" t="s">
        <v>605</v>
      </c>
      <c r="AP80" s="1" t="e" vm="176">
        <v>#VALUE!</v>
      </c>
      <c r="AU80"/>
      <c r="AV80"/>
    </row>
    <row r="81" spans="1:48" ht="72.75" customHeight="1" x14ac:dyDescent="0.25">
      <c r="A81" s="122" t="s">
        <v>403</v>
      </c>
      <c r="B81" s="122" t="s">
        <v>645</v>
      </c>
      <c r="C81" s="122" t="s">
        <v>141</v>
      </c>
      <c r="D81" s="122" t="s">
        <v>242</v>
      </c>
      <c r="E81" s="123" t="s">
        <v>646</v>
      </c>
      <c r="F81" s="122" t="s">
        <v>406</v>
      </c>
      <c r="G81" s="122" t="s">
        <v>407</v>
      </c>
      <c r="H81" s="122" t="s">
        <v>647</v>
      </c>
      <c r="I81" s="122" t="s">
        <v>407</v>
      </c>
      <c r="J81" s="122" t="s">
        <v>409</v>
      </c>
      <c r="K81" s="122" t="s">
        <v>410</v>
      </c>
      <c r="L81" s="122" t="s">
        <v>411</v>
      </c>
      <c r="M81" s="122" t="s">
        <v>412</v>
      </c>
      <c r="N81" s="122" t="s">
        <v>413</v>
      </c>
      <c r="O81" s="122" t="s">
        <v>141</v>
      </c>
      <c r="P81" s="122" t="s">
        <v>141</v>
      </c>
      <c r="Q81" s="122" t="s">
        <v>141</v>
      </c>
      <c r="S81" s="122" t="s">
        <v>141</v>
      </c>
      <c r="T81" s="122" t="s">
        <v>141</v>
      </c>
      <c r="V81" s="122" t="s">
        <v>141</v>
      </c>
      <c r="W81" s="122" t="s">
        <v>141</v>
      </c>
      <c r="X81" s="122" t="s">
        <v>141</v>
      </c>
      <c r="Y81" s="122" t="s">
        <v>141</v>
      </c>
      <c r="Z81" s="122" t="s">
        <v>414</v>
      </c>
      <c r="AA81" s="122" t="s">
        <v>415</v>
      </c>
      <c r="AB81" s="122" t="s">
        <v>141</v>
      </c>
      <c r="AC81" s="122" t="s">
        <v>141</v>
      </c>
      <c r="AD81" s="122" t="s">
        <v>141</v>
      </c>
      <c r="AE81" s="122" t="s">
        <v>141</v>
      </c>
      <c r="AF81" s="122" t="s">
        <v>141</v>
      </c>
      <c r="AG81" s="122" t="s">
        <v>141</v>
      </c>
      <c r="AH81" s="122" t="s">
        <v>141</v>
      </c>
      <c r="AI81" s="122" t="s">
        <v>141</v>
      </c>
      <c r="AJ81" s="122" t="s">
        <v>416</v>
      </c>
      <c r="AK81" s="122" t="s">
        <v>141</v>
      </c>
      <c r="AL81" s="122" t="s">
        <v>141</v>
      </c>
      <c r="AM81" s="122" t="s">
        <v>417</v>
      </c>
      <c r="AN81" s="122" t="s">
        <v>605</v>
      </c>
      <c r="AP81" s="1" t="e" vm="177">
        <v>#VALUE!</v>
      </c>
      <c r="AU81"/>
      <c r="AV81"/>
    </row>
    <row r="82" spans="1:48" ht="72.75" customHeight="1" x14ac:dyDescent="0.25">
      <c r="A82" s="122" t="s">
        <v>403</v>
      </c>
      <c r="B82" s="122" t="s">
        <v>648</v>
      </c>
      <c r="C82" s="122" t="s">
        <v>141</v>
      </c>
      <c r="D82" s="122" t="s">
        <v>243</v>
      </c>
      <c r="E82" s="123" t="s">
        <v>649</v>
      </c>
      <c r="F82" s="122" t="s">
        <v>406</v>
      </c>
      <c r="G82" s="122" t="s">
        <v>407</v>
      </c>
      <c r="H82" s="122" t="s">
        <v>650</v>
      </c>
      <c r="I82" s="122" t="s">
        <v>407</v>
      </c>
      <c r="J82" s="122" t="s">
        <v>409</v>
      </c>
      <c r="K82" s="122" t="s">
        <v>410</v>
      </c>
      <c r="L82" s="122" t="s">
        <v>411</v>
      </c>
      <c r="M82" s="122" t="s">
        <v>412</v>
      </c>
      <c r="N82" s="122" t="s">
        <v>413</v>
      </c>
      <c r="O82" s="122" t="s">
        <v>141</v>
      </c>
      <c r="P82" s="122" t="s">
        <v>141</v>
      </c>
      <c r="Q82" s="122" t="s">
        <v>141</v>
      </c>
      <c r="S82" s="122" t="s">
        <v>141</v>
      </c>
      <c r="T82" s="122" t="s">
        <v>141</v>
      </c>
      <c r="V82" s="122" t="s">
        <v>141</v>
      </c>
      <c r="W82" s="122" t="s">
        <v>141</v>
      </c>
      <c r="X82" s="122" t="s">
        <v>141</v>
      </c>
      <c r="Y82" s="122" t="s">
        <v>141</v>
      </c>
      <c r="Z82" s="122" t="s">
        <v>414</v>
      </c>
      <c r="AA82" s="122" t="s">
        <v>415</v>
      </c>
      <c r="AB82" s="122" t="s">
        <v>141</v>
      </c>
      <c r="AC82" s="122" t="s">
        <v>141</v>
      </c>
      <c r="AD82" s="122" t="s">
        <v>141</v>
      </c>
      <c r="AE82" s="122" t="s">
        <v>141</v>
      </c>
      <c r="AF82" s="122" t="s">
        <v>141</v>
      </c>
      <c r="AG82" s="122" t="s">
        <v>141</v>
      </c>
      <c r="AH82" s="122" t="s">
        <v>141</v>
      </c>
      <c r="AI82" s="122" t="s">
        <v>141</v>
      </c>
      <c r="AJ82" s="122" t="s">
        <v>416</v>
      </c>
      <c r="AK82" s="122" t="s">
        <v>141</v>
      </c>
      <c r="AL82" s="122" t="s">
        <v>141</v>
      </c>
      <c r="AM82" s="122" t="s">
        <v>417</v>
      </c>
      <c r="AN82" s="122" t="s">
        <v>605</v>
      </c>
      <c r="AP82" s="1" t="e" vm="178">
        <v>#VALUE!</v>
      </c>
      <c r="AU82"/>
      <c r="AV82"/>
    </row>
    <row r="83" spans="1:48" ht="72.75" customHeight="1" x14ac:dyDescent="0.25">
      <c r="A83" s="122" t="s">
        <v>403</v>
      </c>
      <c r="B83" s="122" t="s">
        <v>651</v>
      </c>
      <c r="C83" s="122" t="s">
        <v>141</v>
      </c>
      <c r="D83" s="122" t="s">
        <v>244</v>
      </c>
      <c r="E83" s="123" t="s">
        <v>652</v>
      </c>
      <c r="F83" s="122" t="s">
        <v>406</v>
      </c>
      <c r="G83" s="122" t="s">
        <v>407</v>
      </c>
      <c r="H83" s="122" t="s">
        <v>653</v>
      </c>
      <c r="I83" s="122" t="s">
        <v>407</v>
      </c>
      <c r="J83" s="122" t="s">
        <v>409</v>
      </c>
      <c r="K83" s="122" t="s">
        <v>410</v>
      </c>
      <c r="L83" s="122" t="s">
        <v>411</v>
      </c>
      <c r="M83" s="122" t="s">
        <v>412</v>
      </c>
      <c r="N83" s="122" t="s">
        <v>413</v>
      </c>
      <c r="O83" s="122" t="s">
        <v>141</v>
      </c>
      <c r="P83" s="122" t="s">
        <v>141</v>
      </c>
      <c r="Q83" s="122" t="s">
        <v>141</v>
      </c>
      <c r="S83" s="122" t="s">
        <v>141</v>
      </c>
      <c r="T83" s="122" t="s">
        <v>141</v>
      </c>
      <c r="V83" s="122" t="s">
        <v>141</v>
      </c>
      <c r="W83" s="122" t="s">
        <v>141</v>
      </c>
      <c r="X83" s="122" t="s">
        <v>141</v>
      </c>
      <c r="Y83" s="122" t="s">
        <v>141</v>
      </c>
      <c r="Z83" s="122" t="s">
        <v>414</v>
      </c>
      <c r="AA83" s="122" t="s">
        <v>415</v>
      </c>
      <c r="AB83" s="122" t="s">
        <v>141</v>
      </c>
      <c r="AC83" s="122" t="s">
        <v>141</v>
      </c>
      <c r="AD83" s="122" t="s">
        <v>141</v>
      </c>
      <c r="AE83" s="122" t="s">
        <v>141</v>
      </c>
      <c r="AF83" s="122" t="s">
        <v>141</v>
      </c>
      <c r="AG83" s="122" t="s">
        <v>141</v>
      </c>
      <c r="AH83" s="122" t="s">
        <v>141</v>
      </c>
      <c r="AI83" s="122" t="s">
        <v>141</v>
      </c>
      <c r="AJ83" s="122" t="s">
        <v>416</v>
      </c>
      <c r="AK83" s="122" t="s">
        <v>141</v>
      </c>
      <c r="AL83" s="122" t="s">
        <v>141</v>
      </c>
      <c r="AM83" s="122" t="s">
        <v>417</v>
      </c>
      <c r="AN83" s="122" t="s">
        <v>605</v>
      </c>
      <c r="AP83" s="1" t="e" vm="179">
        <v>#VALUE!</v>
      </c>
      <c r="AU83"/>
      <c r="AV83"/>
    </row>
    <row r="84" spans="1:48" ht="72.75" customHeight="1" x14ac:dyDescent="0.25">
      <c r="A84" s="122" t="s">
        <v>403</v>
      </c>
      <c r="B84" s="122" t="s">
        <v>654</v>
      </c>
      <c r="C84" s="122" t="s">
        <v>141</v>
      </c>
      <c r="D84" s="122" t="s">
        <v>245</v>
      </c>
      <c r="E84" s="123" t="s">
        <v>655</v>
      </c>
      <c r="F84" s="122" t="s">
        <v>406</v>
      </c>
      <c r="G84" s="122" t="s">
        <v>407</v>
      </c>
      <c r="H84" s="122" t="s">
        <v>656</v>
      </c>
      <c r="I84" s="122" t="s">
        <v>407</v>
      </c>
      <c r="J84" s="122" t="s">
        <v>409</v>
      </c>
      <c r="K84" s="122" t="s">
        <v>410</v>
      </c>
      <c r="L84" s="122" t="s">
        <v>411</v>
      </c>
      <c r="M84" s="122" t="s">
        <v>412</v>
      </c>
      <c r="N84" s="122" t="s">
        <v>413</v>
      </c>
      <c r="O84" s="122" t="s">
        <v>141</v>
      </c>
      <c r="P84" s="122" t="s">
        <v>141</v>
      </c>
      <c r="Q84" s="122" t="s">
        <v>141</v>
      </c>
      <c r="S84" s="122" t="s">
        <v>141</v>
      </c>
      <c r="T84" s="122" t="s">
        <v>141</v>
      </c>
      <c r="V84" s="122" t="s">
        <v>141</v>
      </c>
      <c r="W84" s="122" t="s">
        <v>141</v>
      </c>
      <c r="X84" s="122" t="s">
        <v>141</v>
      </c>
      <c r="Y84" s="122" t="s">
        <v>141</v>
      </c>
      <c r="Z84" s="122" t="s">
        <v>414</v>
      </c>
      <c r="AA84" s="122" t="s">
        <v>415</v>
      </c>
      <c r="AB84" s="122" t="s">
        <v>141</v>
      </c>
      <c r="AC84" s="122" t="s">
        <v>141</v>
      </c>
      <c r="AD84" s="122" t="s">
        <v>141</v>
      </c>
      <c r="AE84" s="122" t="s">
        <v>141</v>
      </c>
      <c r="AF84" s="122" t="s">
        <v>141</v>
      </c>
      <c r="AG84" s="122" t="s">
        <v>141</v>
      </c>
      <c r="AH84" s="122" t="s">
        <v>141</v>
      </c>
      <c r="AI84" s="122" t="s">
        <v>141</v>
      </c>
      <c r="AJ84" s="122" t="s">
        <v>416</v>
      </c>
      <c r="AK84" s="122" t="s">
        <v>141</v>
      </c>
      <c r="AL84" s="122" t="s">
        <v>141</v>
      </c>
      <c r="AM84" s="122" t="s">
        <v>417</v>
      </c>
      <c r="AN84" s="122" t="s">
        <v>605</v>
      </c>
      <c r="AP84" s="1" t="e" vm="180">
        <v>#VALUE!</v>
      </c>
      <c r="AU84"/>
      <c r="AV84"/>
    </row>
    <row r="85" spans="1:48" ht="72.75" customHeight="1" x14ac:dyDescent="0.25">
      <c r="A85" s="122" t="s">
        <v>403</v>
      </c>
      <c r="B85" s="122" t="s">
        <v>657</v>
      </c>
      <c r="C85" s="122" t="s">
        <v>141</v>
      </c>
      <c r="D85" s="122" t="s">
        <v>246</v>
      </c>
      <c r="E85" s="123" t="s">
        <v>658</v>
      </c>
      <c r="F85" s="122" t="s">
        <v>406</v>
      </c>
      <c r="G85" s="122" t="s">
        <v>407</v>
      </c>
      <c r="H85" s="122" t="s">
        <v>659</v>
      </c>
      <c r="I85" s="122" t="s">
        <v>407</v>
      </c>
      <c r="J85" s="122" t="s">
        <v>409</v>
      </c>
      <c r="K85" s="122" t="s">
        <v>410</v>
      </c>
      <c r="L85" s="122" t="s">
        <v>411</v>
      </c>
      <c r="M85" s="122" t="s">
        <v>412</v>
      </c>
      <c r="N85" s="122" t="s">
        <v>413</v>
      </c>
      <c r="O85" s="122" t="s">
        <v>141</v>
      </c>
      <c r="P85" s="122" t="s">
        <v>141</v>
      </c>
      <c r="Q85" s="122" t="s">
        <v>141</v>
      </c>
      <c r="S85" s="122" t="s">
        <v>141</v>
      </c>
      <c r="T85" s="122" t="s">
        <v>141</v>
      </c>
      <c r="V85" s="122" t="s">
        <v>141</v>
      </c>
      <c r="W85" s="122" t="s">
        <v>141</v>
      </c>
      <c r="X85" s="122" t="s">
        <v>141</v>
      </c>
      <c r="Y85" s="122" t="s">
        <v>141</v>
      </c>
      <c r="Z85" s="122" t="s">
        <v>414</v>
      </c>
      <c r="AA85" s="122" t="s">
        <v>415</v>
      </c>
      <c r="AB85" s="122" t="s">
        <v>141</v>
      </c>
      <c r="AC85" s="122" t="s">
        <v>141</v>
      </c>
      <c r="AD85" s="122" t="s">
        <v>141</v>
      </c>
      <c r="AE85" s="122" t="s">
        <v>141</v>
      </c>
      <c r="AF85" s="122" t="s">
        <v>141</v>
      </c>
      <c r="AG85" s="122" t="s">
        <v>141</v>
      </c>
      <c r="AH85" s="122" t="s">
        <v>141</v>
      </c>
      <c r="AI85" s="122" t="s">
        <v>141</v>
      </c>
      <c r="AJ85" s="122" t="s">
        <v>416</v>
      </c>
      <c r="AK85" s="122" t="s">
        <v>141</v>
      </c>
      <c r="AL85" s="122" t="s">
        <v>141</v>
      </c>
      <c r="AM85" s="122" t="s">
        <v>417</v>
      </c>
      <c r="AN85" s="122" t="s">
        <v>605</v>
      </c>
      <c r="AP85" s="1" t="e" vm="181">
        <v>#VALUE!</v>
      </c>
      <c r="AU85"/>
      <c r="AV85"/>
    </row>
    <row r="86" spans="1:48" ht="72.75" customHeight="1" x14ac:dyDescent="0.25">
      <c r="A86" s="122" t="s">
        <v>403</v>
      </c>
      <c r="B86" s="122" t="s">
        <v>660</v>
      </c>
      <c r="C86" s="122" t="s">
        <v>141</v>
      </c>
      <c r="D86" s="122" t="s">
        <v>247</v>
      </c>
      <c r="E86" s="123" t="s">
        <v>661</v>
      </c>
      <c r="F86" s="122" t="s">
        <v>406</v>
      </c>
      <c r="G86" s="122" t="s">
        <v>407</v>
      </c>
      <c r="H86" s="122" t="s">
        <v>662</v>
      </c>
      <c r="I86" s="122" t="s">
        <v>407</v>
      </c>
      <c r="J86" s="122" t="s">
        <v>409</v>
      </c>
      <c r="K86" s="122" t="s">
        <v>410</v>
      </c>
      <c r="L86" s="122" t="s">
        <v>411</v>
      </c>
      <c r="M86" s="122" t="s">
        <v>412</v>
      </c>
      <c r="N86" s="122" t="s">
        <v>413</v>
      </c>
      <c r="O86" s="122" t="s">
        <v>141</v>
      </c>
      <c r="P86" s="122" t="s">
        <v>141</v>
      </c>
      <c r="Q86" s="122" t="s">
        <v>141</v>
      </c>
      <c r="S86" s="122" t="s">
        <v>141</v>
      </c>
      <c r="T86" s="122" t="s">
        <v>141</v>
      </c>
      <c r="V86" s="122" t="s">
        <v>141</v>
      </c>
      <c r="W86" s="122" t="s">
        <v>141</v>
      </c>
      <c r="X86" s="122" t="s">
        <v>141</v>
      </c>
      <c r="Y86" s="122" t="s">
        <v>141</v>
      </c>
      <c r="Z86" s="122" t="s">
        <v>414</v>
      </c>
      <c r="AA86" s="122" t="s">
        <v>415</v>
      </c>
      <c r="AB86" s="122" t="s">
        <v>141</v>
      </c>
      <c r="AC86" s="122" t="s">
        <v>141</v>
      </c>
      <c r="AD86" s="122" t="s">
        <v>141</v>
      </c>
      <c r="AE86" s="122" t="s">
        <v>141</v>
      </c>
      <c r="AF86" s="122" t="s">
        <v>141</v>
      </c>
      <c r="AG86" s="122" t="s">
        <v>141</v>
      </c>
      <c r="AH86" s="122" t="s">
        <v>141</v>
      </c>
      <c r="AI86" s="122" t="s">
        <v>141</v>
      </c>
      <c r="AJ86" s="122" t="s">
        <v>416</v>
      </c>
      <c r="AK86" s="122" t="s">
        <v>141</v>
      </c>
      <c r="AL86" s="122" t="s">
        <v>141</v>
      </c>
      <c r="AM86" s="122" t="s">
        <v>417</v>
      </c>
      <c r="AN86" s="122" t="s">
        <v>605</v>
      </c>
      <c r="AP86" s="1" t="e" vm="182">
        <v>#VALUE!</v>
      </c>
      <c r="AU86"/>
      <c r="AV86"/>
    </row>
    <row r="87" spans="1:48" ht="72.75" customHeight="1" x14ac:dyDescent="0.25">
      <c r="A87" s="122" t="s">
        <v>403</v>
      </c>
      <c r="B87" s="122" t="s">
        <v>663</v>
      </c>
      <c r="C87" s="122" t="s">
        <v>141</v>
      </c>
      <c r="D87" s="122" t="s">
        <v>248</v>
      </c>
      <c r="E87" s="123" t="s">
        <v>664</v>
      </c>
      <c r="F87" s="122" t="s">
        <v>406</v>
      </c>
      <c r="G87" s="122" t="s">
        <v>407</v>
      </c>
      <c r="H87" s="122" t="s">
        <v>665</v>
      </c>
      <c r="I87" s="122" t="s">
        <v>407</v>
      </c>
      <c r="J87" s="122" t="s">
        <v>409</v>
      </c>
      <c r="K87" s="122" t="s">
        <v>410</v>
      </c>
      <c r="L87" s="122" t="s">
        <v>411</v>
      </c>
      <c r="M87" s="122" t="s">
        <v>412</v>
      </c>
      <c r="N87" s="122" t="s">
        <v>413</v>
      </c>
      <c r="O87" s="122" t="s">
        <v>141</v>
      </c>
      <c r="P87" s="122" t="s">
        <v>141</v>
      </c>
      <c r="Q87" s="122" t="s">
        <v>141</v>
      </c>
      <c r="S87" s="122" t="s">
        <v>141</v>
      </c>
      <c r="T87" s="122" t="s">
        <v>141</v>
      </c>
      <c r="V87" s="122" t="s">
        <v>141</v>
      </c>
      <c r="W87" s="122" t="s">
        <v>141</v>
      </c>
      <c r="X87" s="122" t="s">
        <v>141</v>
      </c>
      <c r="Y87" s="122" t="s">
        <v>141</v>
      </c>
      <c r="Z87" s="122" t="s">
        <v>414</v>
      </c>
      <c r="AA87" s="122" t="s">
        <v>415</v>
      </c>
      <c r="AB87" s="122" t="s">
        <v>141</v>
      </c>
      <c r="AC87" s="122" t="s">
        <v>141</v>
      </c>
      <c r="AD87" s="122" t="s">
        <v>141</v>
      </c>
      <c r="AE87" s="122" t="s">
        <v>141</v>
      </c>
      <c r="AF87" s="122" t="s">
        <v>141</v>
      </c>
      <c r="AG87" s="122" t="s">
        <v>141</v>
      </c>
      <c r="AH87" s="122" t="s">
        <v>141</v>
      </c>
      <c r="AI87" s="122" t="s">
        <v>141</v>
      </c>
      <c r="AJ87" s="122" t="s">
        <v>416</v>
      </c>
      <c r="AK87" s="122" t="s">
        <v>141</v>
      </c>
      <c r="AL87" s="122" t="s">
        <v>141</v>
      </c>
      <c r="AM87" s="122" t="s">
        <v>417</v>
      </c>
      <c r="AN87" s="122" t="s">
        <v>605</v>
      </c>
      <c r="AP87" s="1" t="e" vm="183">
        <v>#VALUE!</v>
      </c>
      <c r="AU87"/>
      <c r="AV87"/>
    </row>
    <row r="88" spans="1:48" ht="72.75" customHeight="1" x14ac:dyDescent="0.25">
      <c r="A88" s="122" t="s">
        <v>403</v>
      </c>
      <c r="B88" s="122" t="s">
        <v>666</v>
      </c>
      <c r="C88" s="122" t="s">
        <v>141</v>
      </c>
      <c r="D88" s="122" t="s">
        <v>249</v>
      </c>
      <c r="E88" s="123" t="s">
        <v>667</v>
      </c>
      <c r="F88" s="122" t="s">
        <v>406</v>
      </c>
      <c r="G88" s="122" t="s">
        <v>407</v>
      </c>
      <c r="H88" s="122" t="s">
        <v>668</v>
      </c>
      <c r="I88" s="122" t="s">
        <v>407</v>
      </c>
      <c r="J88" s="122" t="s">
        <v>409</v>
      </c>
      <c r="K88" s="122" t="s">
        <v>410</v>
      </c>
      <c r="L88" s="122" t="s">
        <v>411</v>
      </c>
      <c r="M88" s="122" t="s">
        <v>412</v>
      </c>
      <c r="N88" s="122" t="s">
        <v>413</v>
      </c>
      <c r="O88" s="122" t="s">
        <v>141</v>
      </c>
      <c r="P88" s="122" t="s">
        <v>141</v>
      </c>
      <c r="Q88" s="122" t="s">
        <v>141</v>
      </c>
      <c r="S88" s="122" t="s">
        <v>141</v>
      </c>
      <c r="T88" s="122" t="s">
        <v>141</v>
      </c>
      <c r="V88" s="122" t="s">
        <v>141</v>
      </c>
      <c r="W88" s="122" t="s">
        <v>141</v>
      </c>
      <c r="X88" s="122" t="s">
        <v>141</v>
      </c>
      <c r="Y88" s="122" t="s">
        <v>141</v>
      </c>
      <c r="Z88" s="122" t="s">
        <v>414</v>
      </c>
      <c r="AA88" s="122" t="s">
        <v>415</v>
      </c>
      <c r="AB88" s="122" t="s">
        <v>141</v>
      </c>
      <c r="AC88" s="122" t="s">
        <v>141</v>
      </c>
      <c r="AD88" s="122" t="s">
        <v>141</v>
      </c>
      <c r="AE88" s="122" t="s">
        <v>141</v>
      </c>
      <c r="AF88" s="122" t="s">
        <v>141</v>
      </c>
      <c r="AG88" s="122" t="s">
        <v>141</v>
      </c>
      <c r="AH88" s="122" t="s">
        <v>141</v>
      </c>
      <c r="AI88" s="122" t="s">
        <v>141</v>
      </c>
      <c r="AJ88" s="122" t="s">
        <v>416</v>
      </c>
      <c r="AK88" s="122" t="s">
        <v>141</v>
      </c>
      <c r="AL88" s="122" t="s">
        <v>141</v>
      </c>
      <c r="AM88" s="122" t="s">
        <v>417</v>
      </c>
      <c r="AN88" s="122" t="s">
        <v>605</v>
      </c>
      <c r="AP88" s="1" t="e" vm="184">
        <v>#VALUE!</v>
      </c>
      <c r="AU88"/>
      <c r="AV88"/>
    </row>
    <row r="89" spans="1:48" ht="72.75" customHeight="1" x14ac:dyDescent="0.25">
      <c r="A89" s="122" t="s">
        <v>403</v>
      </c>
      <c r="B89" s="122" t="s">
        <v>669</v>
      </c>
      <c r="C89" s="122" t="s">
        <v>141</v>
      </c>
      <c r="D89" s="122" t="s">
        <v>250</v>
      </c>
      <c r="E89" s="123" t="s">
        <v>670</v>
      </c>
      <c r="F89" s="122" t="s">
        <v>406</v>
      </c>
      <c r="G89" s="122" t="s">
        <v>407</v>
      </c>
      <c r="H89" s="122" t="s">
        <v>671</v>
      </c>
      <c r="I89" s="122" t="s">
        <v>407</v>
      </c>
      <c r="J89" s="122" t="s">
        <v>409</v>
      </c>
      <c r="K89" s="122" t="s">
        <v>410</v>
      </c>
      <c r="L89" s="122" t="s">
        <v>411</v>
      </c>
      <c r="M89" s="122" t="s">
        <v>412</v>
      </c>
      <c r="N89" s="122" t="s">
        <v>413</v>
      </c>
      <c r="O89" s="122" t="s">
        <v>141</v>
      </c>
      <c r="P89" s="122" t="s">
        <v>141</v>
      </c>
      <c r="Q89" s="122" t="s">
        <v>141</v>
      </c>
      <c r="S89" s="122" t="s">
        <v>141</v>
      </c>
      <c r="T89" s="122" t="s">
        <v>141</v>
      </c>
      <c r="V89" s="122" t="s">
        <v>141</v>
      </c>
      <c r="W89" s="122" t="s">
        <v>141</v>
      </c>
      <c r="X89" s="122" t="s">
        <v>141</v>
      </c>
      <c r="Y89" s="122" t="s">
        <v>141</v>
      </c>
      <c r="Z89" s="122" t="s">
        <v>414</v>
      </c>
      <c r="AA89" s="122" t="s">
        <v>415</v>
      </c>
      <c r="AB89" s="122" t="s">
        <v>141</v>
      </c>
      <c r="AC89" s="122" t="s">
        <v>141</v>
      </c>
      <c r="AD89" s="122" t="s">
        <v>141</v>
      </c>
      <c r="AE89" s="122" t="s">
        <v>141</v>
      </c>
      <c r="AF89" s="122" t="s">
        <v>141</v>
      </c>
      <c r="AG89" s="122" t="s">
        <v>141</v>
      </c>
      <c r="AH89" s="122" t="s">
        <v>141</v>
      </c>
      <c r="AI89" s="122" t="s">
        <v>141</v>
      </c>
      <c r="AJ89" s="122" t="s">
        <v>416</v>
      </c>
      <c r="AK89" s="122" t="s">
        <v>141</v>
      </c>
      <c r="AL89" s="122" t="s">
        <v>141</v>
      </c>
      <c r="AM89" s="122" t="s">
        <v>417</v>
      </c>
      <c r="AN89" s="122" t="s">
        <v>605</v>
      </c>
      <c r="AP89" s="1" t="e" vm="185">
        <v>#VALUE!</v>
      </c>
      <c r="AU89"/>
      <c r="AV89"/>
    </row>
    <row r="90" spans="1:48" ht="72.75" customHeight="1" x14ac:dyDescent="0.25">
      <c r="A90" s="122" t="s">
        <v>403</v>
      </c>
      <c r="B90" s="122" t="s">
        <v>672</v>
      </c>
      <c r="C90" s="122" t="s">
        <v>141</v>
      </c>
      <c r="D90" s="122" t="s">
        <v>251</v>
      </c>
      <c r="E90" s="123" t="s">
        <v>673</v>
      </c>
      <c r="F90" s="122" t="s">
        <v>406</v>
      </c>
      <c r="G90" s="122" t="s">
        <v>407</v>
      </c>
      <c r="H90" s="122" t="s">
        <v>674</v>
      </c>
      <c r="I90" s="122" t="s">
        <v>407</v>
      </c>
      <c r="J90" s="122" t="s">
        <v>409</v>
      </c>
      <c r="K90" s="122" t="s">
        <v>410</v>
      </c>
      <c r="L90" s="122" t="s">
        <v>411</v>
      </c>
      <c r="M90" s="122" t="s">
        <v>412</v>
      </c>
      <c r="N90" s="122" t="s">
        <v>413</v>
      </c>
      <c r="O90" s="122" t="s">
        <v>141</v>
      </c>
      <c r="P90" s="122" t="s">
        <v>141</v>
      </c>
      <c r="Q90" s="122" t="s">
        <v>141</v>
      </c>
      <c r="S90" s="122" t="s">
        <v>141</v>
      </c>
      <c r="T90" s="122" t="s">
        <v>141</v>
      </c>
      <c r="V90" s="122" t="s">
        <v>141</v>
      </c>
      <c r="W90" s="122" t="s">
        <v>141</v>
      </c>
      <c r="X90" s="122" t="s">
        <v>141</v>
      </c>
      <c r="Y90" s="122" t="s">
        <v>141</v>
      </c>
      <c r="Z90" s="122" t="s">
        <v>414</v>
      </c>
      <c r="AA90" s="122" t="s">
        <v>415</v>
      </c>
      <c r="AB90" s="122" t="s">
        <v>141</v>
      </c>
      <c r="AC90" s="122" t="s">
        <v>141</v>
      </c>
      <c r="AD90" s="122" t="s">
        <v>141</v>
      </c>
      <c r="AE90" s="122" t="s">
        <v>141</v>
      </c>
      <c r="AF90" s="122" t="s">
        <v>141</v>
      </c>
      <c r="AG90" s="122" t="s">
        <v>141</v>
      </c>
      <c r="AH90" s="122" t="s">
        <v>141</v>
      </c>
      <c r="AI90" s="122" t="s">
        <v>141</v>
      </c>
      <c r="AJ90" s="122" t="s">
        <v>416</v>
      </c>
      <c r="AK90" s="122" t="s">
        <v>141</v>
      </c>
      <c r="AL90" s="122" t="s">
        <v>141</v>
      </c>
      <c r="AM90" s="122" t="s">
        <v>417</v>
      </c>
      <c r="AN90" s="122" t="s">
        <v>605</v>
      </c>
      <c r="AP90" s="1" t="e" vm="186">
        <v>#VALUE!</v>
      </c>
      <c r="AU90"/>
      <c r="AV90"/>
    </row>
    <row r="91" spans="1:48" ht="72.75" customHeight="1" x14ac:dyDescent="0.25">
      <c r="A91" s="122" t="s">
        <v>403</v>
      </c>
      <c r="B91" s="122" t="s">
        <v>675</v>
      </c>
      <c r="C91" s="122" t="s">
        <v>141</v>
      </c>
      <c r="D91" s="122" t="s">
        <v>252</v>
      </c>
      <c r="E91" s="123" t="s">
        <v>676</v>
      </c>
      <c r="F91" s="122" t="s">
        <v>406</v>
      </c>
      <c r="G91" s="122" t="s">
        <v>407</v>
      </c>
      <c r="H91" s="122" t="s">
        <v>677</v>
      </c>
      <c r="I91" s="122" t="s">
        <v>407</v>
      </c>
      <c r="J91" s="122" t="s">
        <v>409</v>
      </c>
      <c r="K91" s="122" t="s">
        <v>410</v>
      </c>
      <c r="L91" s="122" t="s">
        <v>411</v>
      </c>
      <c r="M91" s="122" t="s">
        <v>412</v>
      </c>
      <c r="N91" s="122" t="s">
        <v>413</v>
      </c>
      <c r="O91" s="122" t="s">
        <v>141</v>
      </c>
      <c r="P91" s="122" t="s">
        <v>141</v>
      </c>
      <c r="Q91" s="122" t="s">
        <v>141</v>
      </c>
      <c r="S91" s="122" t="s">
        <v>141</v>
      </c>
      <c r="T91" s="122" t="s">
        <v>141</v>
      </c>
      <c r="V91" s="122" t="s">
        <v>141</v>
      </c>
      <c r="W91" s="122" t="s">
        <v>141</v>
      </c>
      <c r="X91" s="122" t="s">
        <v>141</v>
      </c>
      <c r="Y91" s="122" t="s">
        <v>141</v>
      </c>
      <c r="Z91" s="122" t="s">
        <v>414</v>
      </c>
      <c r="AA91" s="122" t="s">
        <v>415</v>
      </c>
      <c r="AB91" s="122" t="s">
        <v>141</v>
      </c>
      <c r="AC91" s="122" t="s">
        <v>141</v>
      </c>
      <c r="AD91" s="122" t="s">
        <v>141</v>
      </c>
      <c r="AE91" s="122" t="s">
        <v>141</v>
      </c>
      <c r="AF91" s="122" t="s">
        <v>141</v>
      </c>
      <c r="AG91" s="122" t="s">
        <v>141</v>
      </c>
      <c r="AH91" s="122" t="s">
        <v>141</v>
      </c>
      <c r="AI91" s="122" t="s">
        <v>141</v>
      </c>
      <c r="AJ91" s="122" t="s">
        <v>416</v>
      </c>
      <c r="AK91" s="122" t="s">
        <v>141</v>
      </c>
      <c r="AL91" s="122" t="s">
        <v>141</v>
      </c>
      <c r="AM91" s="122" t="s">
        <v>417</v>
      </c>
      <c r="AN91" s="122" t="s">
        <v>678</v>
      </c>
      <c r="AP91" s="1" t="e" vm="187">
        <v>#VALUE!</v>
      </c>
      <c r="AU91"/>
      <c r="AV91"/>
    </row>
    <row r="92" spans="1:48" ht="72.75" customHeight="1" x14ac:dyDescent="0.25">
      <c r="A92" s="122" t="s">
        <v>403</v>
      </c>
      <c r="B92" s="122" t="s">
        <v>679</v>
      </c>
      <c r="C92" s="122" t="s">
        <v>141</v>
      </c>
      <c r="D92" s="122" t="s">
        <v>253</v>
      </c>
      <c r="E92" s="123" t="s">
        <v>680</v>
      </c>
      <c r="F92" s="122" t="s">
        <v>406</v>
      </c>
      <c r="G92" s="122" t="s">
        <v>407</v>
      </c>
      <c r="H92" s="122" t="s">
        <v>681</v>
      </c>
      <c r="I92" s="122" t="s">
        <v>407</v>
      </c>
      <c r="J92" s="122" t="s">
        <v>409</v>
      </c>
      <c r="K92" s="122" t="s">
        <v>410</v>
      </c>
      <c r="L92" s="122" t="s">
        <v>411</v>
      </c>
      <c r="M92" s="122" t="s">
        <v>412</v>
      </c>
      <c r="N92" s="122" t="s">
        <v>413</v>
      </c>
      <c r="O92" s="122" t="s">
        <v>141</v>
      </c>
      <c r="P92" s="122" t="s">
        <v>141</v>
      </c>
      <c r="Q92" s="122" t="s">
        <v>141</v>
      </c>
      <c r="S92" s="122" t="s">
        <v>141</v>
      </c>
      <c r="T92" s="122" t="s">
        <v>141</v>
      </c>
      <c r="V92" s="122" t="s">
        <v>141</v>
      </c>
      <c r="W92" s="122" t="s">
        <v>141</v>
      </c>
      <c r="X92" s="122" t="s">
        <v>141</v>
      </c>
      <c r="Y92" s="122" t="s">
        <v>141</v>
      </c>
      <c r="Z92" s="122" t="s">
        <v>414</v>
      </c>
      <c r="AA92" s="122" t="s">
        <v>415</v>
      </c>
      <c r="AB92" s="122" t="s">
        <v>141</v>
      </c>
      <c r="AC92" s="122" t="s">
        <v>141</v>
      </c>
      <c r="AD92" s="122" t="s">
        <v>141</v>
      </c>
      <c r="AE92" s="122" t="s">
        <v>141</v>
      </c>
      <c r="AF92" s="122" t="s">
        <v>141</v>
      </c>
      <c r="AG92" s="122" t="s">
        <v>141</v>
      </c>
      <c r="AH92" s="122" t="s">
        <v>141</v>
      </c>
      <c r="AI92" s="122" t="s">
        <v>141</v>
      </c>
      <c r="AJ92" s="122" t="s">
        <v>416</v>
      </c>
      <c r="AK92" s="122" t="s">
        <v>141</v>
      </c>
      <c r="AL92" s="122" t="s">
        <v>141</v>
      </c>
      <c r="AM92" s="122" t="s">
        <v>417</v>
      </c>
      <c r="AN92" s="122" t="s">
        <v>678</v>
      </c>
      <c r="AP92" s="1" t="e" vm="188">
        <v>#VALUE!</v>
      </c>
      <c r="AU92"/>
      <c r="AV92"/>
    </row>
    <row r="93" spans="1:48" ht="72.75" customHeight="1" x14ac:dyDescent="0.25">
      <c r="A93" s="122" t="s">
        <v>403</v>
      </c>
      <c r="B93" s="122" t="s">
        <v>682</v>
      </c>
      <c r="C93" s="122" t="s">
        <v>141</v>
      </c>
      <c r="D93" s="122" t="s">
        <v>254</v>
      </c>
      <c r="E93" s="123" t="s">
        <v>683</v>
      </c>
      <c r="F93" s="122" t="s">
        <v>406</v>
      </c>
      <c r="G93" s="122" t="s">
        <v>407</v>
      </c>
      <c r="H93" s="122" t="s">
        <v>684</v>
      </c>
      <c r="I93" s="122" t="s">
        <v>407</v>
      </c>
      <c r="J93" s="122" t="s">
        <v>409</v>
      </c>
      <c r="K93" s="122" t="s">
        <v>410</v>
      </c>
      <c r="L93" s="122" t="s">
        <v>411</v>
      </c>
      <c r="M93" s="122" t="s">
        <v>412</v>
      </c>
      <c r="N93" s="122" t="s">
        <v>413</v>
      </c>
      <c r="O93" s="122" t="s">
        <v>141</v>
      </c>
      <c r="P93" s="122" t="s">
        <v>141</v>
      </c>
      <c r="Q93" s="122" t="s">
        <v>141</v>
      </c>
      <c r="S93" s="122" t="s">
        <v>141</v>
      </c>
      <c r="T93" s="122" t="s">
        <v>141</v>
      </c>
      <c r="V93" s="122" t="s">
        <v>141</v>
      </c>
      <c r="W93" s="122" t="s">
        <v>141</v>
      </c>
      <c r="X93" s="122" t="s">
        <v>141</v>
      </c>
      <c r="Y93" s="122" t="s">
        <v>141</v>
      </c>
      <c r="Z93" s="122" t="s">
        <v>414</v>
      </c>
      <c r="AA93" s="122" t="s">
        <v>415</v>
      </c>
      <c r="AB93" s="122" t="s">
        <v>141</v>
      </c>
      <c r="AC93" s="122" t="s">
        <v>141</v>
      </c>
      <c r="AD93" s="122" t="s">
        <v>141</v>
      </c>
      <c r="AE93" s="122" t="s">
        <v>141</v>
      </c>
      <c r="AF93" s="122" t="s">
        <v>141</v>
      </c>
      <c r="AG93" s="122" t="s">
        <v>141</v>
      </c>
      <c r="AH93" s="122" t="s">
        <v>141</v>
      </c>
      <c r="AI93" s="122" t="s">
        <v>141</v>
      </c>
      <c r="AJ93" s="122" t="s">
        <v>416</v>
      </c>
      <c r="AK93" s="122" t="s">
        <v>141</v>
      </c>
      <c r="AL93" s="122" t="s">
        <v>141</v>
      </c>
      <c r="AM93" s="122" t="s">
        <v>417</v>
      </c>
      <c r="AN93" s="122" t="s">
        <v>678</v>
      </c>
      <c r="AP93" s="1" t="e" vm="189">
        <v>#VALUE!</v>
      </c>
      <c r="AU93"/>
      <c r="AV93"/>
    </row>
    <row r="94" spans="1:48" ht="72.75" customHeight="1" x14ac:dyDescent="0.25">
      <c r="A94" s="122" t="s">
        <v>403</v>
      </c>
      <c r="B94" s="122" t="s">
        <v>685</v>
      </c>
      <c r="C94" s="122" t="s">
        <v>141</v>
      </c>
      <c r="D94" s="122" t="s">
        <v>255</v>
      </c>
      <c r="E94" s="123" t="s">
        <v>686</v>
      </c>
      <c r="F94" s="122" t="s">
        <v>406</v>
      </c>
      <c r="G94" s="122" t="s">
        <v>407</v>
      </c>
      <c r="H94" s="122" t="s">
        <v>687</v>
      </c>
      <c r="I94" s="122" t="s">
        <v>407</v>
      </c>
      <c r="J94" s="122" t="s">
        <v>409</v>
      </c>
      <c r="K94" s="122" t="s">
        <v>410</v>
      </c>
      <c r="L94" s="122" t="s">
        <v>411</v>
      </c>
      <c r="M94" s="122" t="s">
        <v>412</v>
      </c>
      <c r="N94" s="122" t="s">
        <v>413</v>
      </c>
      <c r="O94" s="122" t="s">
        <v>141</v>
      </c>
      <c r="P94" s="122" t="s">
        <v>141</v>
      </c>
      <c r="Q94" s="122" t="s">
        <v>141</v>
      </c>
      <c r="S94" s="122" t="s">
        <v>141</v>
      </c>
      <c r="T94" s="122" t="s">
        <v>141</v>
      </c>
      <c r="V94" s="122" t="s">
        <v>141</v>
      </c>
      <c r="W94" s="122" t="s">
        <v>141</v>
      </c>
      <c r="X94" s="122" t="s">
        <v>141</v>
      </c>
      <c r="Y94" s="122" t="s">
        <v>141</v>
      </c>
      <c r="Z94" s="122" t="s">
        <v>414</v>
      </c>
      <c r="AA94" s="122" t="s">
        <v>415</v>
      </c>
      <c r="AB94" s="122" t="s">
        <v>141</v>
      </c>
      <c r="AC94" s="122" t="s">
        <v>141</v>
      </c>
      <c r="AD94" s="122" t="s">
        <v>141</v>
      </c>
      <c r="AE94" s="122" t="s">
        <v>141</v>
      </c>
      <c r="AF94" s="122" t="s">
        <v>141</v>
      </c>
      <c r="AG94" s="122" t="s">
        <v>141</v>
      </c>
      <c r="AH94" s="122" t="s">
        <v>141</v>
      </c>
      <c r="AI94" s="122" t="s">
        <v>141</v>
      </c>
      <c r="AJ94" s="122" t="s">
        <v>416</v>
      </c>
      <c r="AK94" s="122" t="s">
        <v>141</v>
      </c>
      <c r="AL94" s="122" t="s">
        <v>141</v>
      </c>
      <c r="AM94" s="122" t="s">
        <v>417</v>
      </c>
      <c r="AN94" s="122" t="s">
        <v>678</v>
      </c>
      <c r="AP94" s="1" t="e" vm="190">
        <v>#VALUE!</v>
      </c>
      <c r="AU94"/>
      <c r="AV94"/>
    </row>
    <row r="95" spans="1:48" ht="72.75" customHeight="1" x14ac:dyDescent="0.25">
      <c r="A95" s="122" t="s">
        <v>403</v>
      </c>
      <c r="B95" s="122" t="s">
        <v>688</v>
      </c>
      <c r="C95" s="122" t="s">
        <v>141</v>
      </c>
      <c r="D95" s="122" t="s">
        <v>256</v>
      </c>
      <c r="E95" s="123" t="s">
        <v>689</v>
      </c>
      <c r="F95" s="122" t="s">
        <v>406</v>
      </c>
      <c r="G95" s="122" t="s">
        <v>407</v>
      </c>
      <c r="H95" s="122" t="s">
        <v>690</v>
      </c>
      <c r="I95" s="122" t="s">
        <v>407</v>
      </c>
      <c r="J95" s="122" t="s">
        <v>409</v>
      </c>
      <c r="K95" s="122" t="s">
        <v>410</v>
      </c>
      <c r="L95" s="122" t="s">
        <v>411</v>
      </c>
      <c r="M95" s="122" t="s">
        <v>412</v>
      </c>
      <c r="N95" s="122" t="s">
        <v>413</v>
      </c>
      <c r="O95" s="122" t="s">
        <v>141</v>
      </c>
      <c r="P95" s="122" t="s">
        <v>141</v>
      </c>
      <c r="Q95" s="122" t="s">
        <v>141</v>
      </c>
      <c r="S95" s="122" t="s">
        <v>141</v>
      </c>
      <c r="T95" s="122" t="s">
        <v>141</v>
      </c>
      <c r="V95" s="122" t="s">
        <v>141</v>
      </c>
      <c r="W95" s="122" t="s">
        <v>141</v>
      </c>
      <c r="X95" s="122" t="s">
        <v>141</v>
      </c>
      <c r="Y95" s="122" t="s">
        <v>141</v>
      </c>
      <c r="Z95" s="122" t="s">
        <v>414</v>
      </c>
      <c r="AA95" s="122" t="s">
        <v>415</v>
      </c>
      <c r="AB95" s="122" t="s">
        <v>141</v>
      </c>
      <c r="AC95" s="122" t="s">
        <v>141</v>
      </c>
      <c r="AD95" s="122" t="s">
        <v>141</v>
      </c>
      <c r="AE95" s="122" t="s">
        <v>141</v>
      </c>
      <c r="AF95" s="122" t="s">
        <v>141</v>
      </c>
      <c r="AG95" s="122" t="s">
        <v>141</v>
      </c>
      <c r="AH95" s="122" t="s">
        <v>141</v>
      </c>
      <c r="AI95" s="122" t="s">
        <v>141</v>
      </c>
      <c r="AJ95" s="122" t="s">
        <v>416</v>
      </c>
      <c r="AK95" s="122" t="s">
        <v>141</v>
      </c>
      <c r="AL95" s="122" t="s">
        <v>141</v>
      </c>
      <c r="AM95" s="122" t="s">
        <v>417</v>
      </c>
      <c r="AN95" s="122" t="s">
        <v>678</v>
      </c>
      <c r="AP95" s="1" t="e" vm="191">
        <v>#VALUE!</v>
      </c>
      <c r="AU95"/>
      <c r="AV95"/>
    </row>
    <row r="96" spans="1:48" ht="72.75" customHeight="1" x14ac:dyDescent="0.25">
      <c r="A96" s="122" t="s">
        <v>403</v>
      </c>
      <c r="B96" s="122" t="s">
        <v>691</v>
      </c>
      <c r="C96" s="122" t="s">
        <v>141</v>
      </c>
      <c r="D96" s="122" t="s">
        <v>257</v>
      </c>
      <c r="E96" s="123" t="s">
        <v>692</v>
      </c>
      <c r="F96" s="122" t="s">
        <v>406</v>
      </c>
      <c r="G96" s="122" t="s">
        <v>407</v>
      </c>
      <c r="H96" s="122" t="s">
        <v>693</v>
      </c>
      <c r="I96" s="122" t="s">
        <v>407</v>
      </c>
      <c r="J96" s="122" t="s">
        <v>409</v>
      </c>
      <c r="K96" s="122" t="s">
        <v>410</v>
      </c>
      <c r="L96" s="122" t="s">
        <v>411</v>
      </c>
      <c r="M96" s="122" t="s">
        <v>412</v>
      </c>
      <c r="N96" s="122" t="s">
        <v>413</v>
      </c>
      <c r="O96" s="122" t="s">
        <v>141</v>
      </c>
      <c r="P96" s="122" t="s">
        <v>141</v>
      </c>
      <c r="Q96" s="122" t="s">
        <v>141</v>
      </c>
      <c r="S96" s="122" t="s">
        <v>141</v>
      </c>
      <c r="T96" s="122" t="s">
        <v>141</v>
      </c>
      <c r="V96" s="122" t="s">
        <v>141</v>
      </c>
      <c r="W96" s="122" t="s">
        <v>141</v>
      </c>
      <c r="X96" s="122" t="s">
        <v>141</v>
      </c>
      <c r="Y96" s="122" t="s">
        <v>141</v>
      </c>
      <c r="Z96" s="122" t="s">
        <v>414</v>
      </c>
      <c r="AA96" s="122" t="s">
        <v>415</v>
      </c>
      <c r="AB96" s="122" t="s">
        <v>141</v>
      </c>
      <c r="AC96" s="122" t="s">
        <v>141</v>
      </c>
      <c r="AD96" s="122" t="s">
        <v>141</v>
      </c>
      <c r="AE96" s="122" t="s">
        <v>141</v>
      </c>
      <c r="AF96" s="122" t="s">
        <v>141</v>
      </c>
      <c r="AG96" s="122" t="s">
        <v>141</v>
      </c>
      <c r="AH96" s="122" t="s">
        <v>141</v>
      </c>
      <c r="AI96" s="122" t="s">
        <v>141</v>
      </c>
      <c r="AJ96" s="122" t="s">
        <v>416</v>
      </c>
      <c r="AK96" s="122" t="s">
        <v>141</v>
      </c>
      <c r="AL96" s="122" t="s">
        <v>141</v>
      </c>
      <c r="AM96" s="122" t="s">
        <v>417</v>
      </c>
      <c r="AN96" s="122" t="s">
        <v>678</v>
      </c>
      <c r="AP96" s="1" t="e" vm="192">
        <v>#VALUE!</v>
      </c>
      <c r="AU96"/>
      <c r="AV96"/>
    </row>
    <row r="97" spans="1:48" ht="72.75" customHeight="1" x14ac:dyDescent="0.25">
      <c r="A97" s="122" t="s">
        <v>403</v>
      </c>
      <c r="B97" s="122" t="s">
        <v>694</v>
      </c>
      <c r="C97" s="122" t="s">
        <v>141</v>
      </c>
      <c r="D97" s="122" t="s">
        <v>258</v>
      </c>
      <c r="E97" s="123" t="s">
        <v>695</v>
      </c>
      <c r="F97" s="122" t="s">
        <v>406</v>
      </c>
      <c r="G97" s="122" t="s">
        <v>407</v>
      </c>
      <c r="H97" s="122" t="s">
        <v>696</v>
      </c>
      <c r="I97" s="122" t="s">
        <v>407</v>
      </c>
      <c r="J97" s="122" t="s">
        <v>409</v>
      </c>
      <c r="K97" s="122" t="s">
        <v>410</v>
      </c>
      <c r="L97" s="122" t="s">
        <v>411</v>
      </c>
      <c r="M97" s="122" t="s">
        <v>412</v>
      </c>
      <c r="N97" s="122" t="s">
        <v>413</v>
      </c>
      <c r="O97" s="122" t="s">
        <v>141</v>
      </c>
      <c r="P97" s="122" t="s">
        <v>141</v>
      </c>
      <c r="Q97" s="122" t="s">
        <v>141</v>
      </c>
      <c r="S97" s="122" t="s">
        <v>141</v>
      </c>
      <c r="T97" s="122" t="s">
        <v>141</v>
      </c>
      <c r="V97" s="122" t="s">
        <v>141</v>
      </c>
      <c r="W97" s="122" t="s">
        <v>141</v>
      </c>
      <c r="X97" s="122" t="s">
        <v>141</v>
      </c>
      <c r="Y97" s="122" t="s">
        <v>141</v>
      </c>
      <c r="Z97" s="122" t="s">
        <v>414</v>
      </c>
      <c r="AA97" s="122" t="s">
        <v>415</v>
      </c>
      <c r="AB97" s="122" t="s">
        <v>141</v>
      </c>
      <c r="AC97" s="122" t="s">
        <v>141</v>
      </c>
      <c r="AD97" s="122" t="s">
        <v>141</v>
      </c>
      <c r="AE97" s="122" t="s">
        <v>141</v>
      </c>
      <c r="AF97" s="122" t="s">
        <v>141</v>
      </c>
      <c r="AG97" s="122" t="s">
        <v>141</v>
      </c>
      <c r="AH97" s="122" t="s">
        <v>141</v>
      </c>
      <c r="AI97" s="122" t="s">
        <v>141</v>
      </c>
      <c r="AJ97" s="122" t="s">
        <v>416</v>
      </c>
      <c r="AK97" s="122" t="s">
        <v>141</v>
      </c>
      <c r="AL97" s="122" t="s">
        <v>141</v>
      </c>
      <c r="AM97" s="122" t="s">
        <v>417</v>
      </c>
      <c r="AN97" s="122" t="s">
        <v>678</v>
      </c>
      <c r="AP97" s="1" t="e" vm="193">
        <v>#VALUE!</v>
      </c>
      <c r="AU97"/>
      <c r="AV97"/>
    </row>
    <row r="98" spans="1:48" ht="72.75" customHeight="1" x14ac:dyDescent="0.25">
      <c r="A98" s="122" t="s">
        <v>403</v>
      </c>
      <c r="B98" s="122" t="s">
        <v>697</v>
      </c>
      <c r="C98" s="122" t="s">
        <v>141</v>
      </c>
      <c r="D98" s="122" t="s">
        <v>259</v>
      </c>
      <c r="E98" s="123" t="s">
        <v>698</v>
      </c>
      <c r="F98" s="122" t="s">
        <v>406</v>
      </c>
      <c r="G98" s="122" t="s">
        <v>407</v>
      </c>
      <c r="H98" s="122" t="s">
        <v>699</v>
      </c>
      <c r="I98" s="122" t="s">
        <v>407</v>
      </c>
      <c r="J98" s="122" t="s">
        <v>409</v>
      </c>
      <c r="K98" s="122" t="s">
        <v>410</v>
      </c>
      <c r="L98" s="122" t="s">
        <v>411</v>
      </c>
      <c r="M98" s="122" t="s">
        <v>412</v>
      </c>
      <c r="N98" s="122" t="s">
        <v>413</v>
      </c>
      <c r="O98" s="122" t="s">
        <v>141</v>
      </c>
      <c r="P98" s="122" t="s">
        <v>141</v>
      </c>
      <c r="Q98" s="122" t="s">
        <v>141</v>
      </c>
      <c r="S98" s="122" t="s">
        <v>141</v>
      </c>
      <c r="T98" s="122" t="s">
        <v>141</v>
      </c>
      <c r="V98" s="122" t="s">
        <v>141</v>
      </c>
      <c r="W98" s="122" t="s">
        <v>141</v>
      </c>
      <c r="X98" s="122" t="s">
        <v>141</v>
      </c>
      <c r="Y98" s="122" t="s">
        <v>141</v>
      </c>
      <c r="Z98" s="122" t="s">
        <v>414</v>
      </c>
      <c r="AA98" s="122" t="s">
        <v>415</v>
      </c>
      <c r="AB98" s="122" t="s">
        <v>141</v>
      </c>
      <c r="AC98" s="122" t="s">
        <v>141</v>
      </c>
      <c r="AD98" s="122" t="s">
        <v>141</v>
      </c>
      <c r="AE98" s="122" t="s">
        <v>141</v>
      </c>
      <c r="AF98" s="122" t="s">
        <v>141</v>
      </c>
      <c r="AG98" s="122" t="s">
        <v>141</v>
      </c>
      <c r="AH98" s="122" t="s">
        <v>141</v>
      </c>
      <c r="AI98" s="122" t="s">
        <v>141</v>
      </c>
      <c r="AJ98" s="122" t="s">
        <v>416</v>
      </c>
      <c r="AK98" s="122" t="s">
        <v>141</v>
      </c>
      <c r="AL98" s="122" t="s">
        <v>141</v>
      </c>
      <c r="AM98" s="122" t="s">
        <v>417</v>
      </c>
      <c r="AN98" s="122" t="s">
        <v>678</v>
      </c>
      <c r="AP98" s="1" t="e" vm="194">
        <v>#VALUE!</v>
      </c>
      <c r="AU98"/>
      <c r="AV98"/>
    </row>
    <row r="99" spans="1:48" ht="72.75" customHeight="1" x14ac:dyDescent="0.25">
      <c r="A99" s="122" t="s">
        <v>403</v>
      </c>
      <c r="B99" s="122" t="s">
        <v>700</v>
      </c>
      <c r="C99" s="122" t="s">
        <v>141</v>
      </c>
      <c r="D99" s="122" t="s">
        <v>260</v>
      </c>
      <c r="E99" s="123" t="s">
        <v>701</v>
      </c>
      <c r="F99" s="122" t="s">
        <v>406</v>
      </c>
      <c r="G99" s="122" t="s">
        <v>407</v>
      </c>
      <c r="H99" s="122" t="s">
        <v>702</v>
      </c>
      <c r="I99" s="122" t="s">
        <v>407</v>
      </c>
      <c r="J99" s="122" t="s">
        <v>409</v>
      </c>
      <c r="K99" s="122" t="s">
        <v>410</v>
      </c>
      <c r="L99" s="122" t="s">
        <v>411</v>
      </c>
      <c r="M99" s="122" t="s">
        <v>412</v>
      </c>
      <c r="N99" s="122" t="s">
        <v>413</v>
      </c>
      <c r="O99" s="122" t="s">
        <v>141</v>
      </c>
      <c r="P99" s="122" t="s">
        <v>141</v>
      </c>
      <c r="Q99" s="122" t="s">
        <v>141</v>
      </c>
      <c r="S99" s="122" t="s">
        <v>141</v>
      </c>
      <c r="T99" s="122" t="s">
        <v>141</v>
      </c>
      <c r="V99" s="122" t="s">
        <v>141</v>
      </c>
      <c r="W99" s="122" t="s">
        <v>141</v>
      </c>
      <c r="X99" s="122" t="s">
        <v>141</v>
      </c>
      <c r="Y99" s="122" t="s">
        <v>141</v>
      </c>
      <c r="Z99" s="122" t="s">
        <v>414</v>
      </c>
      <c r="AA99" s="122" t="s">
        <v>415</v>
      </c>
      <c r="AB99" s="122" t="s">
        <v>141</v>
      </c>
      <c r="AC99" s="122" t="s">
        <v>141</v>
      </c>
      <c r="AD99" s="122" t="s">
        <v>141</v>
      </c>
      <c r="AE99" s="122" t="s">
        <v>141</v>
      </c>
      <c r="AF99" s="122" t="s">
        <v>141</v>
      </c>
      <c r="AG99" s="122" t="s">
        <v>141</v>
      </c>
      <c r="AH99" s="122" t="s">
        <v>141</v>
      </c>
      <c r="AI99" s="122" t="s">
        <v>141</v>
      </c>
      <c r="AJ99" s="122" t="s">
        <v>416</v>
      </c>
      <c r="AK99" s="122" t="s">
        <v>141</v>
      </c>
      <c r="AL99" s="122" t="s">
        <v>141</v>
      </c>
      <c r="AM99" s="122" t="s">
        <v>417</v>
      </c>
      <c r="AN99" s="122" t="s">
        <v>678</v>
      </c>
      <c r="AP99" s="1" t="e" vm="195">
        <v>#VALUE!</v>
      </c>
      <c r="AU99"/>
      <c r="AV99"/>
    </row>
    <row r="100" spans="1:48" ht="72.75" customHeight="1" x14ac:dyDescent="0.25">
      <c r="A100" s="122" t="s">
        <v>403</v>
      </c>
      <c r="B100" s="122" t="s">
        <v>703</v>
      </c>
      <c r="C100" s="122" t="s">
        <v>141</v>
      </c>
      <c r="D100" s="122" t="s">
        <v>261</v>
      </c>
      <c r="E100" s="123" t="s">
        <v>704</v>
      </c>
      <c r="F100" s="122" t="s">
        <v>406</v>
      </c>
      <c r="G100" s="122" t="s">
        <v>407</v>
      </c>
      <c r="H100" s="122" t="s">
        <v>705</v>
      </c>
      <c r="I100" s="122" t="s">
        <v>407</v>
      </c>
      <c r="J100" s="122" t="s">
        <v>409</v>
      </c>
      <c r="K100" s="122" t="s">
        <v>410</v>
      </c>
      <c r="L100" s="122" t="s">
        <v>411</v>
      </c>
      <c r="M100" s="122" t="s">
        <v>412</v>
      </c>
      <c r="N100" s="122" t="s">
        <v>413</v>
      </c>
      <c r="O100" s="122" t="s">
        <v>141</v>
      </c>
      <c r="P100" s="122" t="s">
        <v>141</v>
      </c>
      <c r="Q100" s="122" t="s">
        <v>141</v>
      </c>
      <c r="S100" s="122" t="s">
        <v>141</v>
      </c>
      <c r="T100" s="122" t="s">
        <v>141</v>
      </c>
      <c r="V100" s="122" t="s">
        <v>141</v>
      </c>
      <c r="W100" s="122" t="s">
        <v>141</v>
      </c>
      <c r="X100" s="122" t="s">
        <v>141</v>
      </c>
      <c r="Y100" s="122" t="s">
        <v>141</v>
      </c>
      <c r="Z100" s="122" t="s">
        <v>414</v>
      </c>
      <c r="AA100" s="122" t="s">
        <v>415</v>
      </c>
      <c r="AB100" s="122" t="s">
        <v>141</v>
      </c>
      <c r="AC100" s="122" t="s">
        <v>141</v>
      </c>
      <c r="AD100" s="122" t="s">
        <v>141</v>
      </c>
      <c r="AE100" s="122" t="s">
        <v>141</v>
      </c>
      <c r="AF100" s="122" t="s">
        <v>141</v>
      </c>
      <c r="AG100" s="122" t="s">
        <v>141</v>
      </c>
      <c r="AH100" s="122" t="s">
        <v>141</v>
      </c>
      <c r="AI100" s="122" t="s">
        <v>141</v>
      </c>
      <c r="AJ100" s="122" t="s">
        <v>416</v>
      </c>
      <c r="AK100" s="122" t="s">
        <v>141</v>
      </c>
      <c r="AL100" s="122" t="s">
        <v>141</v>
      </c>
      <c r="AM100" s="122" t="s">
        <v>417</v>
      </c>
      <c r="AN100" s="122" t="s">
        <v>678</v>
      </c>
      <c r="AP100" s="1" t="e" vm="196">
        <v>#VALUE!</v>
      </c>
      <c r="AU100"/>
      <c r="AV100"/>
    </row>
    <row r="101" spans="1:48" ht="72.75" customHeight="1" x14ac:dyDescent="0.25">
      <c r="A101" s="122" t="s">
        <v>403</v>
      </c>
      <c r="B101" s="122" t="s">
        <v>706</v>
      </c>
      <c r="C101" s="122" t="s">
        <v>141</v>
      </c>
      <c r="D101" s="122" t="s">
        <v>262</v>
      </c>
      <c r="E101" s="123" t="s">
        <v>707</v>
      </c>
      <c r="F101" s="122" t="s">
        <v>406</v>
      </c>
      <c r="G101" s="122" t="s">
        <v>407</v>
      </c>
      <c r="H101" s="122" t="s">
        <v>708</v>
      </c>
      <c r="I101" s="122" t="s">
        <v>407</v>
      </c>
      <c r="J101" s="122" t="s">
        <v>409</v>
      </c>
      <c r="K101" s="122" t="s">
        <v>410</v>
      </c>
      <c r="L101" s="122" t="s">
        <v>411</v>
      </c>
      <c r="M101" s="122" t="s">
        <v>412</v>
      </c>
      <c r="N101" s="122" t="s">
        <v>413</v>
      </c>
      <c r="O101" s="122" t="s">
        <v>141</v>
      </c>
      <c r="P101" s="122" t="s">
        <v>141</v>
      </c>
      <c r="Q101" s="122" t="s">
        <v>141</v>
      </c>
      <c r="S101" s="122" t="s">
        <v>141</v>
      </c>
      <c r="T101" s="122" t="s">
        <v>141</v>
      </c>
      <c r="V101" s="122" t="s">
        <v>141</v>
      </c>
      <c r="W101" s="122" t="s">
        <v>141</v>
      </c>
      <c r="X101" s="122" t="s">
        <v>141</v>
      </c>
      <c r="Y101" s="122" t="s">
        <v>141</v>
      </c>
      <c r="Z101" s="122" t="s">
        <v>414</v>
      </c>
      <c r="AA101" s="122" t="s">
        <v>415</v>
      </c>
      <c r="AB101" s="122" t="s">
        <v>141</v>
      </c>
      <c r="AC101" s="122" t="s">
        <v>141</v>
      </c>
      <c r="AD101" s="122" t="s">
        <v>141</v>
      </c>
      <c r="AE101" s="122" t="s">
        <v>141</v>
      </c>
      <c r="AF101" s="122" t="s">
        <v>141</v>
      </c>
      <c r="AG101" s="122" t="s">
        <v>141</v>
      </c>
      <c r="AH101" s="122" t="s">
        <v>141</v>
      </c>
      <c r="AI101" s="122" t="s">
        <v>141</v>
      </c>
      <c r="AJ101" s="122" t="s">
        <v>416</v>
      </c>
      <c r="AK101" s="122" t="s">
        <v>141</v>
      </c>
      <c r="AL101" s="122" t="s">
        <v>141</v>
      </c>
      <c r="AM101" s="122" t="s">
        <v>417</v>
      </c>
      <c r="AN101" s="122" t="s">
        <v>678</v>
      </c>
      <c r="AP101" s="1" t="e" vm="197">
        <v>#VALUE!</v>
      </c>
      <c r="AU101"/>
      <c r="AV101"/>
    </row>
    <row r="102" spans="1:48" ht="72.75" customHeight="1" x14ac:dyDescent="0.25">
      <c r="A102" s="122" t="s">
        <v>709</v>
      </c>
      <c r="B102" s="122" t="s">
        <v>710</v>
      </c>
      <c r="C102" s="122" t="s">
        <v>141</v>
      </c>
      <c r="D102" s="122" t="s">
        <v>263</v>
      </c>
      <c r="E102" s="123" t="s">
        <v>711</v>
      </c>
      <c r="F102" s="122" t="s">
        <v>406</v>
      </c>
      <c r="G102" s="122" t="s">
        <v>407</v>
      </c>
      <c r="H102" s="122" t="s">
        <v>712</v>
      </c>
      <c r="I102" s="122" t="s">
        <v>407</v>
      </c>
      <c r="J102" s="122" t="s">
        <v>409</v>
      </c>
      <c r="K102" s="122" t="s">
        <v>410</v>
      </c>
      <c r="L102" s="122" t="s">
        <v>411</v>
      </c>
      <c r="M102" s="122" t="s">
        <v>412</v>
      </c>
      <c r="N102" s="122" t="s">
        <v>413</v>
      </c>
      <c r="O102" s="122" t="s">
        <v>141</v>
      </c>
      <c r="P102" s="122" t="s">
        <v>141</v>
      </c>
      <c r="Q102" s="122" t="s">
        <v>141</v>
      </c>
      <c r="S102" s="122" t="s">
        <v>141</v>
      </c>
      <c r="T102" s="122" t="s">
        <v>141</v>
      </c>
      <c r="V102" s="122" t="s">
        <v>141</v>
      </c>
      <c r="W102" s="122" t="s">
        <v>141</v>
      </c>
      <c r="X102" s="122" t="s">
        <v>141</v>
      </c>
      <c r="Y102" s="122" t="s">
        <v>141</v>
      </c>
      <c r="Z102" s="122" t="s">
        <v>414</v>
      </c>
      <c r="AA102" s="122" t="s">
        <v>415</v>
      </c>
      <c r="AB102" s="122" t="s">
        <v>141</v>
      </c>
      <c r="AC102" s="122" t="s">
        <v>141</v>
      </c>
      <c r="AD102" s="122" t="s">
        <v>141</v>
      </c>
      <c r="AE102" s="122" t="s">
        <v>141</v>
      </c>
      <c r="AF102" s="122" t="s">
        <v>141</v>
      </c>
      <c r="AG102" s="122" t="s">
        <v>141</v>
      </c>
      <c r="AH102" s="122" t="s">
        <v>141</v>
      </c>
      <c r="AI102" s="122" t="s">
        <v>141</v>
      </c>
      <c r="AJ102" s="122" t="s">
        <v>416</v>
      </c>
      <c r="AK102" s="122" t="s">
        <v>141</v>
      </c>
      <c r="AL102" s="122" t="s">
        <v>141</v>
      </c>
      <c r="AM102" s="122" t="s">
        <v>417</v>
      </c>
      <c r="AN102" s="122" t="s">
        <v>678</v>
      </c>
      <c r="AP102" s="1" t="e" vm="198">
        <v>#VALUE!</v>
      </c>
      <c r="AU102"/>
      <c r="AV102"/>
    </row>
    <row r="103" spans="1:48" ht="72.75" customHeight="1" x14ac:dyDescent="0.25">
      <c r="A103" s="122" t="s">
        <v>709</v>
      </c>
      <c r="B103" s="122" t="s">
        <v>713</v>
      </c>
      <c r="C103" s="122" t="s">
        <v>141</v>
      </c>
      <c r="D103" s="122" t="s">
        <v>264</v>
      </c>
      <c r="E103" s="123" t="s">
        <v>714</v>
      </c>
      <c r="F103" s="122" t="s">
        <v>406</v>
      </c>
      <c r="G103" s="122" t="s">
        <v>407</v>
      </c>
      <c r="H103" s="122" t="s">
        <v>715</v>
      </c>
      <c r="I103" s="122" t="s">
        <v>407</v>
      </c>
      <c r="J103" s="122" t="s">
        <v>409</v>
      </c>
      <c r="K103" s="122" t="s">
        <v>410</v>
      </c>
      <c r="L103" s="122" t="s">
        <v>411</v>
      </c>
      <c r="M103" s="122" t="s">
        <v>412</v>
      </c>
      <c r="N103" s="122" t="s">
        <v>413</v>
      </c>
      <c r="O103" s="122" t="s">
        <v>141</v>
      </c>
      <c r="P103" s="122" t="s">
        <v>141</v>
      </c>
      <c r="Q103" s="122" t="s">
        <v>141</v>
      </c>
      <c r="S103" s="122" t="s">
        <v>141</v>
      </c>
      <c r="T103" s="122" t="s">
        <v>141</v>
      </c>
      <c r="V103" s="122" t="s">
        <v>141</v>
      </c>
      <c r="W103" s="122" t="s">
        <v>141</v>
      </c>
      <c r="X103" s="122" t="s">
        <v>141</v>
      </c>
      <c r="Y103" s="122" t="s">
        <v>141</v>
      </c>
      <c r="Z103" s="122" t="s">
        <v>414</v>
      </c>
      <c r="AA103" s="122" t="s">
        <v>415</v>
      </c>
      <c r="AB103" s="122" t="s">
        <v>141</v>
      </c>
      <c r="AC103" s="122" t="s">
        <v>141</v>
      </c>
      <c r="AD103" s="122" t="s">
        <v>141</v>
      </c>
      <c r="AE103" s="122" t="s">
        <v>141</v>
      </c>
      <c r="AF103" s="122" t="s">
        <v>141</v>
      </c>
      <c r="AG103" s="122" t="s">
        <v>141</v>
      </c>
      <c r="AH103" s="122" t="s">
        <v>141</v>
      </c>
      <c r="AI103" s="122" t="s">
        <v>141</v>
      </c>
      <c r="AJ103" s="122" t="s">
        <v>416</v>
      </c>
      <c r="AK103" s="122" t="s">
        <v>141</v>
      </c>
      <c r="AL103" s="122" t="s">
        <v>141</v>
      </c>
      <c r="AM103" s="122" t="s">
        <v>417</v>
      </c>
      <c r="AN103" s="122" t="s">
        <v>678</v>
      </c>
      <c r="AP103" s="1" t="e" vm="199">
        <v>#VALUE!</v>
      </c>
      <c r="AU103"/>
      <c r="AV103"/>
    </row>
    <row r="104" spans="1:48" ht="72.75" customHeight="1" x14ac:dyDescent="0.25">
      <c r="A104" s="122" t="s">
        <v>709</v>
      </c>
      <c r="B104" s="122" t="s">
        <v>716</v>
      </c>
      <c r="C104" s="122" t="s">
        <v>141</v>
      </c>
      <c r="D104" s="122" t="s">
        <v>265</v>
      </c>
      <c r="E104" s="123" t="s">
        <v>717</v>
      </c>
      <c r="F104" s="122" t="s">
        <v>406</v>
      </c>
      <c r="G104" s="122" t="s">
        <v>407</v>
      </c>
      <c r="H104" s="122" t="s">
        <v>718</v>
      </c>
      <c r="I104" s="122" t="s">
        <v>407</v>
      </c>
      <c r="J104" s="122" t="s">
        <v>409</v>
      </c>
      <c r="K104" s="122" t="s">
        <v>410</v>
      </c>
      <c r="L104" s="122" t="s">
        <v>411</v>
      </c>
      <c r="M104" s="122" t="s">
        <v>412</v>
      </c>
      <c r="N104" s="122" t="s">
        <v>413</v>
      </c>
      <c r="O104" s="122" t="s">
        <v>141</v>
      </c>
      <c r="P104" s="122" t="s">
        <v>141</v>
      </c>
      <c r="Q104" s="122" t="s">
        <v>141</v>
      </c>
      <c r="S104" s="122" t="s">
        <v>141</v>
      </c>
      <c r="T104" s="122" t="s">
        <v>141</v>
      </c>
      <c r="V104" s="122" t="s">
        <v>141</v>
      </c>
      <c r="W104" s="122" t="s">
        <v>141</v>
      </c>
      <c r="X104" s="122" t="s">
        <v>141</v>
      </c>
      <c r="Y104" s="122" t="s">
        <v>141</v>
      </c>
      <c r="Z104" s="122" t="s">
        <v>414</v>
      </c>
      <c r="AA104" s="122" t="s">
        <v>415</v>
      </c>
      <c r="AB104" s="122" t="s">
        <v>141</v>
      </c>
      <c r="AC104" s="122" t="s">
        <v>141</v>
      </c>
      <c r="AD104" s="122" t="s">
        <v>141</v>
      </c>
      <c r="AE104" s="122" t="s">
        <v>141</v>
      </c>
      <c r="AF104" s="122" t="s">
        <v>141</v>
      </c>
      <c r="AG104" s="122" t="s">
        <v>141</v>
      </c>
      <c r="AH104" s="122" t="s">
        <v>141</v>
      </c>
      <c r="AI104" s="122" t="s">
        <v>141</v>
      </c>
      <c r="AJ104" s="122" t="s">
        <v>416</v>
      </c>
      <c r="AK104" s="122" t="s">
        <v>141</v>
      </c>
      <c r="AL104" s="122" t="s">
        <v>141</v>
      </c>
      <c r="AM104" s="122" t="s">
        <v>417</v>
      </c>
      <c r="AN104" s="122" t="s">
        <v>678</v>
      </c>
      <c r="AP104" s="1" t="e" vm="200">
        <v>#VALUE!</v>
      </c>
      <c r="AU104"/>
      <c r="AV104"/>
    </row>
    <row r="105" spans="1:48" ht="72.75" customHeight="1" x14ac:dyDescent="0.25">
      <c r="A105" s="122" t="s">
        <v>709</v>
      </c>
      <c r="B105" s="122" t="s">
        <v>719</v>
      </c>
      <c r="C105" s="122" t="s">
        <v>141</v>
      </c>
      <c r="D105" s="122" t="s">
        <v>266</v>
      </c>
      <c r="E105" s="123" t="s">
        <v>720</v>
      </c>
      <c r="F105" s="122" t="s">
        <v>406</v>
      </c>
      <c r="G105" s="122" t="s">
        <v>407</v>
      </c>
      <c r="H105" s="122" t="s">
        <v>721</v>
      </c>
      <c r="I105" s="122" t="s">
        <v>407</v>
      </c>
      <c r="J105" s="122" t="s">
        <v>409</v>
      </c>
      <c r="K105" s="122" t="s">
        <v>410</v>
      </c>
      <c r="L105" s="122" t="s">
        <v>411</v>
      </c>
      <c r="M105" s="122" t="s">
        <v>412</v>
      </c>
      <c r="N105" s="122" t="s">
        <v>413</v>
      </c>
      <c r="O105" s="122" t="s">
        <v>141</v>
      </c>
      <c r="P105" s="122" t="s">
        <v>141</v>
      </c>
      <c r="Q105" s="122" t="s">
        <v>141</v>
      </c>
      <c r="S105" s="122" t="s">
        <v>141</v>
      </c>
      <c r="T105" s="122" t="s">
        <v>141</v>
      </c>
      <c r="V105" s="122" t="s">
        <v>141</v>
      </c>
      <c r="W105" s="122" t="s">
        <v>141</v>
      </c>
      <c r="X105" s="122" t="s">
        <v>141</v>
      </c>
      <c r="Y105" s="122" t="s">
        <v>141</v>
      </c>
      <c r="Z105" s="122" t="s">
        <v>414</v>
      </c>
      <c r="AA105" s="122" t="s">
        <v>415</v>
      </c>
      <c r="AB105" s="122" t="s">
        <v>141</v>
      </c>
      <c r="AC105" s="122" t="s">
        <v>141</v>
      </c>
      <c r="AD105" s="122" t="s">
        <v>141</v>
      </c>
      <c r="AE105" s="122" t="s">
        <v>141</v>
      </c>
      <c r="AF105" s="122" t="s">
        <v>141</v>
      </c>
      <c r="AG105" s="122" t="s">
        <v>141</v>
      </c>
      <c r="AH105" s="122" t="s">
        <v>141</v>
      </c>
      <c r="AI105" s="122" t="s">
        <v>141</v>
      </c>
      <c r="AJ105" s="122" t="s">
        <v>416</v>
      </c>
      <c r="AK105" s="122" t="s">
        <v>141</v>
      </c>
      <c r="AL105" s="122" t="s">
        <v>141</v>
      </c>
      <c r="AM105" s="122" t="s">
        <v>417</v>
      </c>
      <c r="AN105" s="122" t="s">
        <v>678</v>
      </c>
      <c r="AP105" s="1" t="e" vm="201">
        <v>#VALUE!</v>
      </c>
      <c r="AU105"/>
      <c r="AV105"/>
    </row>
    <row r="106" spans="1:48" ht="72.75" customHeight="1" x14ac:dyDescent="0.25">
      <c r="A106" s="122" t="s">
        <v>709</v>
      </c>
      <c r="B106" s="122" t="s">
        <v>722</v>
      </c>
      <c r="C106" s="122" t="s">
        <v>141</v>
      </c>
      <c r="D106" s="122" t="s">
        <v>267</v>
      </c>
      <c r="E106" s="123" t="s">
        <v>723</v>
      </c>
      <c r="F106" s="122" t="s">
        <v>406</v>
      </c>
      <c r="G106" s="122" t="s">
        <v>407</v>
      </c>
      <c r="H106" s="122" t="s">
        <v>724</v>
      </c>
      <c r="I106" s="122" t="s">
        <v>407</v>
      </c>
      <c r="J106" s="122" t="s">
        <v>409</v>
      </c>
      <c r="K106" s="122" t="s">
        <v>410</v>
      </c>
      <c r="L106" s="122" t="s">
        <v>411</v>
      </c>
      <c r="M106" s="122" t="s">
        <v>412</v>
      </c>
      <c r="N106" s="122" t="s">
        <v>413</v>
      </c>
      <c r="O106" s="122" t="s">
        <v>141</v>
      </c>
      <c r="P106" s="122" t="s">
        <v>141</v>
      </c>
      <c r="Q106" s="122" t="s">
        <v>141</v>
      </c>
      <c r="S106" s="122" t="s">
        <v>141</v>
      </c>
      <c r="T106" s="122" t="s">
        <v>141</v>
      </c>
      <c r="V106" s="122" t="s">
        <v>141</v>
      </c>
      <c r="W106" s="122" t="s">
        <v>141</v>
      </c>
      <c r="X106" s="122" t="s">
        <v>141</v>
      </c>
      <c r="Y106" s="122" t="s">
        <v>141</v>
      </c>
      <c r="Z106" s="122" t="s">
        <v>414</v>
      </c>
      <c r="AA106" s="122" t="s">
        <v>415</v>
      </c>
      <c r="AB106" s="122" t="s">
        <v>141</v>
      </c>
      <c r="AC106" s="122" t="s">
        <v>141</v>
      </c>
      <c r="AD106" s="122" t="s">
        <v>141</v>
      </c>
      <c r="AE106" s="122" t="s">
        <v>141</v>
      </c>
      <c r="AF106" s="122" t="s">
        <v>141</v>
      </c>
      <c r="AG106" s="122" t="s">
        <v>141</v>
      </c>
      <c r="AH106" s="122" t="s">
        <v>141</v>
      </c>
      <c r="AI106" s="122" t="s">
        <v>141</v>
      </c>
      <c r="AJ106" s="122" t="s">
        <v>416</v>
      </c>
      <c r="AK106" s="122" t="s">
        <v>141</v>
      </c>
      <c r="AL106" s="122" t="s">
        <v>141</v>
      </c>
      <c r="AM106" s="122" t="s">
        <v>417</v>
      </c>
      <c r="AN106" s="122" t="s">
        <v>678</v>
      </c>
      <c r="AP106" s="1" t="e" vm="202">
        <v>#VALUE!</v>
      </c>
      <c r="AU106"/>
      <c r="AV106"/>
    </row>
    <row r="107" spans="1:48" ht="72.75" customHeight="1" x14ac:dyDescent="0.25">
      <c r="A107" s="122" t="s">
        <v>709</v>
      </c>
      <c r="B107" s="122" t="s">
        <v>725</v>
      </c>
      <c r="C107" s="122" t="s">
        <v>141</v>
      </c>
      <c r="D107" s="122" t="s">
        <v>268</v>
      </c>
      <c r="E107" s="123" t="s">
        <v>726</v>
      </c>
      <c r="F107" s="122" t="s">
        <v>406</v>
      </c>
      <c r="G107" s="122" t="s">
        <v>407</v>
      </c>
      <c r="H107" s="122" t="s">
        <v>727</v>
      </c>
      <c r="I107" s="122" t="s">
        <v>407</v>
      </c>
      <c r="J107" s="122" t="s">
        <v>409</v>
      </c>
      <c r="K107" s="122" t="s">
        <v>410</v>
      </c>
      <c r="L107" s="122" t="s">
        <v>411</v>
      </c>
      <c r="M107" s="122" t="s">
        <v>412</v>
      </c>
      <c r="N107" s="122" t="s">
        <v>413</v>
      </c>
      <c r="O107" s="122" t="s">
        <v>141</v>
      </c>
      <c r="P107" s="122" t="s">
        <v>141</v>
      </c>
      <c r="Q107" s="122" t="s">
        <v>141</v>
      </c>
      <c r="S107" s="122" t="s">
        <v>141</v>
      </c>
      <c r="T107" s="122" t="s">
        <v>141</v>
      </c>
      <c r="V107" s="122" t="s">
        <v>141</v>
      </c>
      <c r="W107" s="122" t="s">
        <v>141</v>
      </c>
      <c r="X107" s="122" t="s">
        <v>141</v>
      </c>
      <c r="Y107" s="122" t="s">
        <v>141</v>
      </c>
      <c r="Z107" s="122" t="s">
        <v>414</v>
      </c>
      <c r="AA107" s="122" t="s">
        <v>415</v>
      </c>
      <c r="AB107" s="122" t="s">
        <v>141</v>
      </c>
      <c r="AC107" s="122" t="s">
        <v>141</v>
      </c>
      <c r="AD107" s="122" t="s">
        <v>141</v>
      </c>
      <c r="AE107" s="122" t="s">
        <v>141</v>
      </c>
      <c r="AF107" s="122" t="s">
        <v>141</v>
      </c>
      <c r="AG107" s="122" t="s">
        <v>141</v>
      </c>
      <c r="AH107" s="122" t="s">
        <v>141</v>
      </c>
      <c r="AI107" s="122" t="s">
        <v>141</v>
      </c>
      <c r="AJ107" s="122" t="s">
        <v>416</v>
      </c>
      <c r="AK107" s="122" t="s">
        <v>141</v>
      </c>
      <c r="AL107" s="122" t="s">
        <v>141</v>
      </c>
      <c r="AM107" s="122" t="s">
        <v>417</v>
      </c>
      <c r="AN107" s="122" t="s">
        <v>678</v>
      </c>
      <c r="AP107" s="1" t="e" vm="203">
        <v>#VALUE!</v>
      </c>
      <c r="AU107"/>
      <c r="AV107"/>
    </row>
    <row r="108" spans="1:48" ht="72.75" customHeight="1" x14ac:dyDescent="0.25">
      <c r="A108" s="122" t="s">
        <v>709</v>
      </c>
      <c r="B108" s="122" t="s">
        <v>728</v>
      </c>
      <c r="C108" s="122" t="s">
        <v>141</v>
      </c>
      <c r="D108" s="122" t="s">
        <v>269</v>
      </c>
      <c r="E108" s="123" t="s">
        <v>729</v>
      </c>
      <c r="F108" s="122" t="s">
        <v>406</v>
      </c>
      <c r="G108" s="122" t="s">
        <v>407</v>
      </c>
      <c r="H108" s="122" t="s">
        <v>730</v>
      </c>
      <c r="I108" s="122" t="s">
        <v>407</v>
      </c>
      <c r="J108" s="122" t="s">
        <v>409</v>
      </c>
      <c r="K108" s="122" t="s">
        <v>410</v>
      </c>
      <c r="L108" s="122" t="s">
        <v>411</v>
      </c>
      <c r="M108" s="122" t="s">
        <v>412</v>
      </c>
      <c r="N108" s="122" t="s">
        <v>413</v>
      </c>
      <c r="O108" s="122" t="s">
        <v>141</v>
      </c>
      <c r="P108" s="122" t="s">
        <v>141</v>
      </c>
      <c r="Q108" s="122" t="s">
        <v>141</v>
      </c>
      <c r="S108" s="122" t="s">
        <v>141</v>
      </c>
      <c r="T108" s="122" t="s">
        <v>141</v>
      </c>
      <c r="V108" s="122" t="s">
        <v>141</v>
      </c>
      <c r="W108" s="122" t="s">
        <v>141</v>
      </c>
      <c r="X108" s="122" t="s">
        <v>141</v>
      </c>
      <c r="Y108" s="122" t="s">
        <v>141</v>
      </c>
      <c r="Z108" s="122" t="s">
        <v>414</v>
      </c>
      <c r="AA108" s="122" t="s">
        <v>415</v>
      </c>
      <c r="AB108" s="122" t="s">
        <v>141</v>
      </c>
      <c r="AC108" s="122" t="s">
        <v>141</v>
      </c>
      <c r="AD108" s="122" t="s">
        <v>141</v>
      </c>
      <c r="AE108" s="122" t="s">
        <v>141</v>
      </c>
      <c r="AF108" s="122" t="s">
        <v>141</v>
      </c>
      <c r="AG108" s="122" t="s">
        <v>141</v>
      </c>
      <c r="AH108" s="122" t="s">
        <v>141</v>
      </c>
      <c r="AI108" s="122" t="s">
        <v>141</v>
      </c>
      <c r="AJ108" s="122" t="s">
        <v>416</v>
      </c>
      <c r="AK108" s="122" t="s">
        <v>141</v>
      </c>
      <c r="AL108" s="122" t="s">
        <v>141</v>
      </c>
      <c r="AM108" s="122" t="s">
        <v>417</v>
      </c>
      <c r="AN108" s="122" t="s">
        <v>678</v>
      </c>
      <c r="AP108" s="1" t="e" vm="204">
        <v>#VALUE!</v>
      </c>
      <c r="AU108"/>
      <c r="AV108"/>
    </row>
    <row r="109" spans="1:48" ht="72.75" customHeight="1" x14ac:dyDescent="0.25">
      <c r="A109" s="122" t="s">
        <v>709</v>
      </c>
      <c r="B109" s="122" t="s">
        <v>731</v>
      </c>
      <c r="C109" s="122" t="s">
        <v>141</v>
      </c>
      <c r="D109" s="122" t="s">
        <v>270</v>
      </c>
      <c r="E109" s="123" t="s">
        <v>732</v>
      </c>
      <c r="F109" s="122" t="s">
        <v>406</v>
      </c>
      <c r="G109" s="122" t="s">
        <v>407</v>
      </c>
      <c r="H109" s="122" t="s">
        <v>733</v>
      </c>
      <c r="I109" s="122" t="s">
        <v>407</v>
      </c>
      <c r="J109" s="122" t="s">
        <v>409</v>
      </c>
      <c r="K109" s="122" t="s">
        <v>410</v>
      </c>
      <c r="L109" s="122" t="s">
        <v>411</v>
      </c>
      <c r="M109" s="122" t="s">
        <v>412</v>
      </c>
      <c r="N109" s="122" t="s">
        <v>413</v>
      </c>
      <c r="O109" s="122" t="s">
        <v>141</v>
      </c>
      <c r="P109" s="122" t="s">
        <v>141</v>
      </c>
      <c r="Q109" s="122" t="s">
        <v>141</v>
      </c>
      <c r="S109" s="122" t="s">
        <v>141</v>
      </c>
      <c r="T109" s="122" t="s">
        <v>141</v>
      </c>
      <c r="V109" s="122" t="s">
        <v>141</v>
      </c>
      <c r="W109" s="122" t="s">
        <v>141</v>
      </c>
      <c r="X109" s="122" t="s">
        <v>141</v>
      </c>
      <c r="Y109" s="122" t="s">
        <v>141</v>
      </c>
      <c r="Z109" s="122" t="s">
        <v>414</v>
      </c>
      <c r="AA109" s="122" t="s">
        <v>415</v>
      </c>
      <c r="AB109" s="122" t="s">
        <v>141</v>
      </c>
      <c r="AC109" s="122" t="s">
        <v>141</v>
      </c>
      <c r="AD109" s="122" t="s">
        <v>141</v>
      </c>
      <c r="AE109" s="122" t="s">
        <v>141</v>
      </c>
      <c r="AF109" s="122" t="s">
        <v>141</v>
      </c>
      <c r="AG109" s="122" t="s">
        <v>141</v>
      </c>
      <c r="AH109" s="122" t="s">
        <v>141</v>
      </c>
      <c r="AI109" s="122" t="s">
        <v>141</v>
      </c>
      <c r="AJ109" s="122" t="s">
        <v>416</v>
      </c>
      <c r="AK109" s="122" t="s">
        <v>141</v>
      </c>
      <c r="AL109" s="122" t="s">
        <v>141</v>
      </c>
      <c r="AM109" s="122" t="s">
        <v>417</v>
      </c>
      <c r="AN109" s="122" t="s">
        <v>678</v>
      </c>
      <c r="AP109" s="1" t="e" vm="205">
        <v>#VALUE!</v>
      </c>
      <c r="AU109"/>
      <c r="AV109"/>
    </row>
    <row r="110" spans="1:48" ht="72.75" customHeight="1" x14ac:dyDescent="0.25">
      <c r="A110" s="122" t="s">
        <v>709</v>
      </c>
      <c r="B110" s="122" t="s">
        <v>734</v>
      </c>
      <c r="C110" s="122" t="s">
        <v>141</v>
      </c>
      <c r="D110" s="122" t="s">
        <v>271</v>
      </c>
      <c r="E110" s="123" t="s">
        <v>735</v>
      </c>
      <c r="F110" s="122" t="s">
        <v>406</v>
      </c>
      <c r="G110" s="122" t="s">
        <v>407</v>
      </c>
      <c r="H110" s="122" t="s">
        <v>736</v>
      </c>
      <c r="I110" s="122" t="s">
        <v>407</v>
      </c>
      <c r="J110" s="122" t="s">
        <v>409</v>
      </c>
      <c r="K110" s="122" t="s">
        <v>410</v>
      </c>
      <c r="L110" s="122" t="s">
        <v>411</v>
      </c>
      <c r="M110" s="122" t="s">
        <v>412</v>
      </c>
      <c r="N110" s="122" t="s">
        <v>413</v>
      </c>
      <c r="O110" s="122" t="s">
        <v>141</v>
      </c>
      <c r="P110" s="122" t="s">
        <v>141</v>
      </c>
      <c r="Q110" s="122" t="s">
        <v>141</v>
      </c>
      <c r="S110" s="122" t="s">
        <v>141</v>
      </c>
      <c r="T110" s="122" t="s">
        <v>141</v>
      </c>
      <c r="V110" s="122" t="s">
        <v>141</v>
      </c>
      <c r="W110" s="122" t="s">
        <v>141</v>
      </c>
      <c r="X110" s="122" t="s">
        <v>141</v>
      </c>
      <c r="Y110" s="122" t="s">
        <v>141</v>
      </c>
      <c r="Z110" s="122" t="s">
        <v>414</v>
      </c>
      <c r="AA110" s="122" t="s">
        <v>415</v>
      </c>
      <c r="AB110" s="122" t="s">
        <v>141</v>
      </c>
      <c r="AC110" s="122" t="s">
        <v>141</v>
      </c>
      <c r="AD110" s="122" t="s">
        <v>141</v>
      </c>
      <c r="AE110" s="122" t="s">
        <v>141</v>
      </c>
      <c r="AF110" s="122" t="s">
        <v>141</v>
      </c>
      <c r="AG110" s="122" t="s">
        <v>141</v>
      </c>
      <c r="AH110" s="122" t="s">
        <v>141</v>
      </c>
      <c r="AI110" s="122" t="s">
        <v>141</v>
      </c>
      <c r="AJ110" s="122" t="s">
        <v>416</v>
      </c>
      <c r="AK110" s="122" t="s">
        <v>141</v>
      </c>
      <c r="AL110" s="122" t="s">
        <v>141</v>
      </c>
      <c r="AM110" s="122" t="s">
        <v>417</v>
      </c>
      <c r="AN110" s="122" t="s">
        <v>678</v>
      </c>
      <c r="AP110" s="1" t="e" vm="206">
        <v>#VALUE!</v>
      </c>
      <c r="AU110"/>
      <c r="AV110"/>
    </row>
    <row r="111" spans="1:48" ht="72.75" customHeight="1" x14ac:dyDescent="0.25">
      <c r="A111" s="122" t="s">
        <v>709</v>
      </c>
      <c r="B111" s="122" t="s">
        <v>737</v>
      </c>
      <c r="C111" s="122" t="s">
        <v>141</v>
      </c>
      <c r="D111" s="122" t="s">
        <v>272</v>
      </c>
      <c r="E111" s="123" t="s">
        <v>738</v>
      </c>
      <c r="F111" s="122" t="s">
        <v>406</v>
      </c>
      <c r="G111" s="122" t="s">
        <v>407</v>
      </c>
      <c r="H111" s="122" t="s">
        <v>739</v>
      </c>
      <c r="I111" s="122" t="s">
        <v>407</v>
      </c>
      <c r="J111" s="122" t="s">
        <v>409</v>
      </c>
      <c r="K111" s="122" t="s">
        <v>410</v>
      </c>
      <c r="L111" s="122" t="s">
        <v>411</v>
      </c>
      <c r="M111" s="122" t="s">
        <v>412</v>
      </c>
      <c r="N111" s="122" t="s">
        <v>413</v>
      </c>
      <c r="O111" s="122" t="s">
        <v>141</v>
      </c>
      <c r="P111" s="122" t="s">
        <v>141</v>
      </c>
      <c r="Q111" s="122" t="s">
        <v>141</v>
      </c>
      <c r="S111" s="122" t="s">
        <v>141</v>
      </c>
      <c r="T111" s="122" t="s">
        <v>141</v>
      </c>
      <c r="V111" s="122" t="s">
        <v>141</v>
      </c>
      <c r="W111" s="122" t="s">
        <v>141</v>
      </c>
      <c r="X111" s="122" t="s">
        <v>141</v>
      </c>
      <c r="Y111" s="122" t="s">
        <v>141</v>
      </c>
      <c r="Z111" s="122" t="s">
        <v>414</v>
      </c>
      <c r="AA111" s="122" t="s">
        <v>415</v>
      </c>
      <c r="AB111" s="122" t="s">
        <v>141</v>
      </c>
      <c r="AC111" s="122" t="s">
        <v>141</v>
      </c>
      <c r="AD111" s="122" t="s">
        <v>141</v>
      </c>
      <c r="AE111" s="122" t="s">
        <v>141</v>
      </c>
      <c r="AF111" s="122" t="s">
        <v>141</v>
      </c>
      <c r="AG111" s="122" t="s">
        <v>141</v>
      </c>
      <c r="AH111" s="122" t="s">
        <v>141</v>
      </c>
      <c r="AI111" s="122" t="s">
        <v>141</v>
      </c>
      <c r="AJ111" s="122" t="s">
        <v>416</v>
      </c>
      <c r="AK111" s="122" t="s">
        <v>141</v>
      </c>
      <c r="AL111" s="122" t="s">
        <v>141</v>
      </c>
      <c r="AM111" s="122" t="s">
        <v>417</v>
      </c>
      <c r="AN111" s="122" t="s">
        <v>678</v>
      </c>
      <c r="AP111" s="1" t="e" vm="207">
        <v>#VALUE!</v>
      </c>
      <c r="AU111"/>
      <c r="AV111"/>
    </row>
    <row r="112" spans="1:48" ht="72.75" customHeight="1" x14ac:dyDescent="0.25">
      <c r="A112" s="122" t="s">
        <v>709</v>
      </c>
      <c r="B112" s="122" t="s">
        <v>740</v>
      </c>
      <c r="C112" s="122" t="s">
        <v>141</v>
      </c>
      <c r="D112" s="122" t="s">
        <v>273</v>
      </c>
      <c r="E112" s="123" t="s">
        <v>741</v>
      </c>
      <c r="F112" s="122" t="s">
        <v>406</v>
      </c>
      <c r="G112" s="122" t="s">
        <v>407</v>
      </c>
      <c r="H112" s="122" t="s">
        <v>742</v>
      </c>
      <c r="I112" s="122" t="s">
        <v>407</v>
      </c>
      <c r="J112" s="122" t="s">
        <v>409</v>
      </c>
      <c r="K112" s="122" t="s">
        <v>410</v>
      </c>
      <c r="L112" s="122" t="s">
        <v>411</v>
      </c>
      <c r="M112" s="122" t="s">
        <v>412</v>
      </c>
      <c r="N112" s="122" t="s">
        <v>413</v>
      </c>
      <c r="O112" s="122" t="s">
        <v>141</v>
      </c>
      <c r="P112" s="122" t="s">
        <v>141</v>
      </c>
      <c r="Q112" s="122" t="s">
        <v>141</v>
      </c>
      <c r="S112" s="122" t="s">
        <v>141</v>
      </c>
      <c r="T112" s="122" t="s">
        <v>141</v>
      </c>
      <c r="V112" s="122" t="s">
        <v>141</v>
      </c>
      <c r="W112" s="122" t="s">
        <v>141</v>
      </c>
      <c r="X112" s="122" t="s">
        <v>141</v>
      </c>
      <c r="Y112" s="122" t="s">
        <v>141</v>
      </c>
      <c r="Z112" s="122" t="s">
        <v>414</v>
      </c>
      <c r="AA112" s="122" t="s">
        <v>415</v>
      </c>
      <c r="AB112" s="122" t="s">
        <v>141</v>
      </c>
      <c r="AC112" s="122" t="s">
        <v>141</v>
      </c>
      <c r="AD112" s="122" t="s">
        <v>141</v>
      </c>
      <c r="AE112" s="122" t="s">
        <v>141</v>
      </c>
      <c r="AF112" s="122" t="s">
        <v>141</v>
      </c>
      <c r="AG112" s="122" t="s">
        <v>141</v>
      </c>
      <c r="AH112" s="122" t="s">
        <v>141</v>
      </c>
      <c r="AI112" s="122" t="s">
        <v>141</v>
      </c>
      <c r="AJ112" s="122" t="s">
        <v>416</v>
      </c>
      <c r="AK112" s="122" t="s">
        <v>141</v>
      </c>
      <c r="AL112" s="122" t="s">
        <v>141</v>
      </c>
      <c r="AM112" s="122" t="s">
        <v>417</v>
      </c>
      <c r="AN112" s="122" t="s">
        <v>678</v>
      </c>
      <c r="AP112" s="1" t="e" vm="208">
        <v>#VALUE!</v>
      </c>
      <c r="AU112"/>
      <c r="AV112"/>
    </row>
    <row r="113" spans="1:48" ht="72.75" customHeight="1" x14ac:dyDescent="0.25">
      <c r="A113" s="122" t="s">
        <v>709</v>
      </c>
      <c r="B113" s="122" t="s">
        <v>743</v>
      </c>
      <c r="C113" s="122" t="s">
        <v>141</v>
      </c>
      <c r="D113" s="122" t="s">
        <v>274</v>
      </c>
      <c r="E113" s="123" t="s">
        <v>744</v>
      </c>
      <c r="F113" s="122" t="s">
        <v>406</v>
      </c>
      <c r="G113" s="122" t="s">
        <v>407</v>
      </c>
      <c r="H113" s="122" t="s">
        <v>745</v>
      </c>
      <c r="I113" s="122" t="s">
        <v>407</v>
      </c>
      <c r="J113" s="122" t="s">
        <v>409</v>
      </c>
      <c r="K113" s="122" t="s">
        <v>410</v>
      </c>
      <c r="L113" s="122" t="s">
        <v>411</v>
      </c>
      <c r="M113" s="122" t="s">
        <v>412</v>
      </c>
      <c r="N113" s="122" t="s">
        <v>413</v>
      </c>
      <c r="O113" s="122" t="s">
        <v>141</v>
      </c>
      <c r="P113" s="122" t="s">
        <v>141</v>
      </c>
      <c r="Q113" s="122" t="s">
        <v>141</v>
      </c>
      <c r="S113" s="122" t="s">
        <v>141</v>
      </c>
      <c r="T113" s="122" t="s">
        <v>141</v>
      </c>
      <c r="V113" s="122" t="s">
        <v>141</v>
      </c>
      <c r="W113" s="122" t="s">
        <v>141</v>
      </c>
      <c r="X113" s="122" t="s">
        <v>141</v>
      </c>
      <c r="Y113" s="122" t="s">
        <v>141</v>
      </c>
      <c r="Z113" s="122" t="s">
        <v>414</v>
      </c>
      <c r="AA113" s="122" t="s">
        <v>415</v>
      </c>
      <c r="AB113" s="122" t="s">
        <v>141</v>
      </c>
      <c r="AC113" s="122" t="s">
        <v>141</v>
      </c>
      <c r="AD113" s="122" t="s">
        <v>141</v>
      </c>
      <c r="AE113" s="122" t="s">
        <v>141</v>
      </c>
      <c r="AF113" s="122" t="s">
        <v>141</v>
      </c>
      <c r="AG113" s="122" t="s">
        <v>141</v>
      </c>
      <c r="AH113" s="122" t="s">
        <v>141</v>
      </c>
      <c r="AI113" s="122" t="s">
        <v>141</v>
      </c>
      <c r="AJ113" s="122" t="s">
        <v>416</v>
      </c>
      <c r="AK113" s="122" t="s">
        <v>141</v>
      </c>
      <c r="AL113" s="122" t="s">
        <v>141</v>
      </c>
      <c r="AM113" s="122" t="s">
        <v>417</v>
      </c>
      <c r="AN113" s="122" t="s">
        <v>678</v>
      </c>
      <c r="AP113" s="1" t="e" vm="209">
        <v>#VALUE!</v>
      </c>
      <c r="AU113"/>
      <c r="AV113"/>
    </row>
    <row r="114" spans="1:48" ht="72.75" customHeight="1" x14ac:dyDescent="0.25">
      <c r="A114" s="122" t="s">
        <v>709</v>
      </c>
      <c r="B114" s="122" t="s">
        <v>746</v>
      </c>
      <c r="C114" s="122" t="s">
        <v>141</v>
      </c>
      <c r="D114" s="122" t="s">
        <v>275</v>
      </c>
      <c r="E114" s="123" t="s">
        <v>747</v>
      </c>
      <c r="F114" s="122" t="s">
        <v>406</v>
      </c>
      <c r="G114" s="122" t="s">
        <v>407</v>
      </c>
      <c r="H114" s="122" t="s">
        <v>748</v>
      </c>
      <c r="I114" s="122" t="s">
        <v>407</v>
      </c>
      <c r="J114" s="122" t="s">
        <v>409</v>
      </c>
      <c r="K114" s="122" t="s">
        <v>410</v>
      </c>
      <c r="L114" s="122" t="s">
        <v>411</v>
      </c>
      <c r="M114" s="122" t="s">
        <v>412</v>
      </c>
      <c r="N114" s="122" t="s">
        <v>413</v>
      </c>
      <c r="O114" s="122" t="s">
        <v>141</v>
      </c>
      <c r="P114" s="122" t="s">
        <v>141</v>
      </c>
      <c r="Q114" s="122" t="s">
        <v>141</v>
      </c>
      <c r="S114" s="122" t="s">
        <v>141</v>
      </c>
      <c r="T114" s="122" t="s">
        <v>141</v>
      </c>
      <c r="V114" s="122" t="s">
        <v>141</v>
      </c>
      <c r="W114" s="122" t="s">
        <v>141</v>
      </c>
      <c r="X114" s="122" t="s">
        <v>141</v>
      </c>
      <c r="Y114" s="122" t="s">
        <v>141</v>
      </c>
      <c r="Z114" s="122" t="s">
        <v>414</v>
      </c>
      <c r="AA114" s="122" t="s">
        <v>415</v>
      </c>
      <c r="AB114" s="122" t="s">
        <v>141</v>
      </c>
      <c r="AC114" s="122" t="s">
        <v>141</v>
      </c>
      <c r="AD114" s="122" t="s">
        <v>141</v>
      </c>
      <c r="AE114" s="122" t="s">
        <v>141</v>
      </c>
      <c r="AF114" s="122" t="s">
        <v>141</v>
      </c>
      <c r="AG114" s="122" t="s">
        <v>141</v>
      </c>
      <c r="AH114" s="122" t="s">
        <v>141</v>
      </c>
      <c r="AI114" s="122" t="s">
        <v>141</v>
      </c>
      <c r="AJ114" s="122" t="s">
        <v>416</v>
      </c>
      <c r="AK114" s="122" t="s">
        <v>141</v>
      </c>
      <c r="AL114" s="122" t="s">
        <v>141</v>
      </c>
      <c r="AM114" s="122" t="s">
        <v>417</v>
      </c>
      <c r="AN114" s="122" t="s">
        <v>678</v>
      </c>
      <c r="AP114" s="1" t="e" vm="210">
        <v>#VALUE!</v>
      </c>
      <c r="AU114"/>
      <c r="AV114"/>
    </row>
    <row r="115" spans="1:48" ht="72.75" customHeight="1" x14ac:dyDescent="0.25">
      <c r="A115" s="122" t="s">
        <v>709</v>
      </c>
      <c r="B115" s="122" t="s">
        <v>749</v>
      </c>
      <c r="C115" s="122" t="s">
        <v>141</v>
      </c>
      <c r="D115" s="122" t="s">
        <v>276</v>
      </c>
      <c r="E115" s="123" t="s">
        <v>750</v>
      </c>
      <c r="F115" s="122" t="s">
        <v>406</v>
      </c>
      <c r="G115" s="122" t="s">
        <v>407</v>
      </c>
      <c r="H115" s="122" t="s">
        <v>751</v>
      </c>
      <c r="I115" s="122" t="s">
        <v>407</v>
      </c>
      <c r="J115" s="122" t="s">
        <v>409</v>
      </c>
      <c r="K115" s="122" t="s">
        <v>410</v>
      </c>
      <c r="L115" s="122" t="s">
        <v>411</v>
      </c>
      <c r="M115" s="122" t="s">
        <v>412</v>
      </c>
      <c r="N115" s="122" t="s">
        <v>413</v>
      </c>
      <c r="O115" s="122" t="s">
        <v>141</v>
      </c>
      <c r="P115" s="122" t="s">
        <v>141</v>
      </c>
      <c r="Q115" s="122" t="s">
        <v>141</v>
      </c>
      <c r="S115" s="122" t="s">
        <v>141</v>
      </c>
      <c r="T115" s="122" t="s">
        <v>141</v>
      </c>
      <c r="V115" s="122" t="s">
        <v>141</v>
      </c>
      <c r="W115" s="122" t="s">
        <v>141</v>
      </c>
      <c r="X115" s="122" t="s">
        <v>141</v>
      </c>
      <c r="Y115" s="122" t="s">
        <v>141</v>
      </c>
      <c r="Z115" s="122" t="s">
        <v>414</v>
      </c>
      <c r="AA115" s="122" t="s">
        <v>415</v>
      </c>
      <c r="AB115" s="122" t="s">
        <v>141</v>
      </c>
      <c r="AC115" s="122" t="s">
        <v>141</v>
      </c>
      <c r="AD115" s="122" t="s">
        <v>141</v>
      </c>
      <c r="AE115" s="122" t="s">
        <v>141</v>
      </c>
      <c r="AF115" s="122" t="s">
        <v>141</v>
      </c>
      <c r="AG115" s="122" t="s">
        <v>141</v>
      </c>
      <c r="AH115" s="122" t="s">
        <v>141</v>
      </c>
      <c r="AI115" s="122" t="s">
        <v>141</v>
      </c>
      <c r="AJ115" s="122" t="s">
        <v>416</v>
      </c>
      <c r="AK115" s="122" t="s">
        <v>141</v>
      </c>
      <c r="AL115" s="122" t="s">
        <v>141</v>
      </c>
      <c r="AM115" s="122" t="s">
        <v>417</v>
      </c>
      <c r="AN115" s="122" t="s">
        <v>678</v>
      </c>
      <c r="AP115" s="1" t="e" vm="211">
        <v>#VALUE!</v>
      </c>
      <c r="AU115"/>
      <c r="AV115"/>
    </row>
    <row r="116" spans="1:48" ht="72.75" customHeight="1" x14ac:dyDescent="0.25">
      <c r="A116" s="122" t="s">
        <v>709</v>
      </c>
      <c r="B116" s="122" t="s">
        <v>752</v>
      </c>
      <c r="C116" s="122" t="s">
        <v>141</v>
      </c>
      <c r="D116" s="122" t="s">
        <v>277</v>
      </c>
      <c r="E116" s="123" t="s">
        <v>753</v>
      </c>
      <c r="F116" s="122" t="s">
        <v>406</v>
      </c>
      <c r="G116" s="122" t="s">
        <v>407</v>
      </c>
      <c r="H116" s="122" t="s">
        <v>754</v>
      </c>
      <c r="I116" s="122" t="s">
        <v>407</v>
      </c>
      <c r="J116" s="122" t="s">
        <v>409</v>
      </c>
      <c r="K116" s="122" t="s">
        <v>410</v>
      </c>
      <c r="L116" s="122" t="s">
        <v>411</v>
      </c>
      <c r="M116" s="122" t="s">
        <v>412</v>
      </c>
      <c r="N116" s="122" t="s">
        <v>413</v>
      </c>
      <c r="O116" s="122" t="s">
        <v>141</v>
      </c>
      <c r="P116" s="122" t="s">
        <v>141</v>
      </c>
      <c r="Q116" s="122" t="s">
        <v>141</v>
      </c>
      <c r="S116" s="122" t="s">
        <v>141</v>
      </c>
      <c r="T116" s="122" t="s">
        <v>141</v>
      </c>
      <c r="V116" s="122" t="s">
        <v>141</v>
      </c>
      <c r="W116" s="122" t="s">
        <v>141</v>
      </c>
      <c r="X116" s="122" t="s">
        <v>141</v>
      </c>
      <c r="Y116" s="122" t="s">
        <v>141</v>
      </c>
      <c r="Z116" s="122" t="s">
        <v>414</v>
      </c>
      <c r="AA116" s="122" t="s">
        <v>415</v>
      </c>
      <c r="AB116" s="122" t="s">
        <v>141</v>
      </c>
      <c r="AC116" s="122" t="s">
        <v>141</v>
      </c>
      <c r="AD116" s="122" t="s">
        <v>141</v>
      </c>
      <c r="AE116" s="122" t="s">
        <v>141</v>
      </c>
      <c r="AF116" s="122" t="s">
        <v>141</v>
      </c>
      <c r="AG116" s="122" t="s">
        <v>141</v>
      </c>
      <c r="AH116" s="122" t="s">
        <v>141</v>
      </c>
      <c r="AI116" s="122" t="s">
        <v>141</v>
      </c>
      <c r="AJ116" s="122" t="s">
        <v>416</v>
      </c>
      <c r="AK116" s="122" t="s">
        <v>141</v>
      </c>
      <c r="AL116" s="122" t="s">
        <v>141</v>
      </c>
      <c r="AM116" s="122" t="s">
        <v>417</v>
      </c>
      <c r="AN116" s="122" t="s">
        <v>678</v>
      </c>
      <c r="AP116" s="1" t="e" vm="212">
        <v>#VALUE!</v>
      </c>
      <c r="AU116"/>
      <c r="AV116"/>
    </row>
    <row r="117" spans="1:48" ht="72.75" customHeight="1" x14ac:dyDescent="0.25">
      <c r="A117" s="122" t="s">
        <v>709</v>
      </c>
      <c r="B117" s="122" t="s">
        <v>755</v>
      </c>
      <c r="C117" s="122" t="s">
        <v>141</v>
      </c>
      <c r="D117" s="122" t="s">
        <v>278</v>
      </c>
      <c r="E117" s="123" t="s">
        <v>756</v>
      </c>
      <c r="F117" s="122" t="s">
        <v>406</v>
      </c>
      <c r="G117" s="122" t="s">
        <v>407</v>
      </c>
      <c r="H117" s="122" t="s">
        <v>757</v>
      </c>
      <c r="I117" s="122" t="s">
        <v>407</v>
      </c>
      <c r="J117" s="122" t="s">
        <v>409</v>
      </c>
      <c r="K117" s="122" t="s">
        <v>410</v>
      </c>
      <c r="L117" s="122" t="s">
        <v>411</v>
      </c>
      <c r="M117" s="122" t="s">
        <v>412</v>
      </c>
      <c r="N117" s="122" t="s">
        <v>413</v>
      </c>
      <c r="O117" s="122" t="s">
        <v>141</v>
      </c>
      <c r="P117" s="122" t="s">
        <v>141</v>
      </c>
      <c r="Q117" s="122" t="s">
        <v>141</v>
      </c>
      <c r="S117" s="122" t="s">
        <v>141</v>
      </c>
      <c r="T117" s="122" t="s">
        <v>141</v>
      </c>
      <c r="V117" s="122" t="s">
        <v>141</v>
      </c>
      <c r="W117" s="122" t="s">
        <v>141</v>
      </c>
      <c r="X117" s="122" t="s">
        <v>141</v>
      </c>
      <c r="Y117" s="122" t="s">
        <v>141</v>
      </c>
      <c r="Z117" s="122" t="s">
        <v>414</v>
      </c>
      <c r="AA117" s="122" t="s">
        <v>415</v>
      </c>
      <c r="AB117" s="122" t="s">
        <v>141</v>
      </c>
      <c r="AC117" s="122" t="s">
        <v>141</v>
      </c>
      <c r="AD117" s="122" t="s">
        <v>141</v>
      </c>
      <c r="AE117" s="122" t="s">
        <v>141</v>
      </c>
      <c r="AF117" s="122" t="s">
        <v>141</v>
      </c>
      <c r="AG117" s="122" t="s">
        <v>141</v>
      </c>
      <c r="AH117" s="122" t="s">
        <v>141</v>
      </c>
      <c r="AI117" s="122" t="s">
        <v>141</v>
      </c>
      <c r="AJ117" s="122" t="s">
        <v>416</v>
      </c>
      <c r="AK117" s="122" t="s">
        <v>141</v>
      </c>
      <c r="AL117" s="122" t="s">
        <v>141</v>
      </c>
      <c r="AM117" s="122" t="s">
        <v>417</v>
      </c>
      <c r="AN117" s="122" t="s">
        <v>678</v>
      </c>
      <c r="AP117" s="1" t="e" vm="213">
        <v>#VALUE!</v>
      </c>
      <c r="AU117"/>
      <c r="AV117"/>
    </row>
    <row r="118" spans="1:48" ht="72.75" customHeight="1" x14ac:dyDescent="0.25">
      <c r="A118" s="122" t="s">
        <v>709</v>
      </c>
      <c r="B118" s="122" t="s">
        <v>758</v>
      </c>
      <c r="C118" s="122" t="s">
        <v>141</v>
      </c>
      <c r="D118" s="122" t="s">
        <v>279</v>
      </c>
      <c r="E118" s="123" t="s">
        <v>759</v>
      </c>
      <c r="F118" s="122" t="s">
        <v>406</v>
      </c>
      <c r="G118" s="122" t="s">
        <v>407</v>
      </c>
      <c r="H118" s="122" t="s">
        <v>760</v>
      </c>
      <c r="I118" s="122" t="s">
        <v>407</v>
      </c>
      <c r="J118" s="122" t="s">
        <v>409</v>
      </c>
      <c r="K118" s="122" t="s">
        <v>410</v>
      </c>
      <c r="L118" s="122" t="s">
        <v>411</v>
      </c>
      <c r="M118" s="122" t="s">
        <v>412</v>
      </c>
      <c r="N118" s="122" t="s">
        <v>413</v>
      </c>
      <c r="O118" s="122" t="s">
        <v>141</v>
      </c>
      <c r="P118" s="122" t="s">
        <v>141</v>
      </c>
      <c r="Q118" s="122" t="s">
        <v>141</v>
      </c>
      <c r="S118" s="122" t="s">
        <v>141</v>
      </c>
      <c r="T118" s="122" t="s">
        <v>141</v>
      </c>
      <c r="V118" s="122" t="s">
        <v>141</v>
      </c>
      <c r="W118" s="122" t="s">
        <v>141</v>
      </c>
      <c r="X118" s="122" t="s">
        <v>141</v>
      </c>
      <c r="Y118" s="122" t="s">
        <v>141</v>
      </c>
      <c r="Z118" s="122" t="s">
        <v>414</v>
      </c>
      <c r="AA118" s="122" t="s">
        <v>415</v>
      </c>
      <c r="AB118" s="122" t="s">
        <v>141</v>
      </c>
      <c r="AC118" s="122" t="s">
        <v>141</v>
      </c>
      <c r="AD118" s="122" t="s">
        <v>141</v>
      </c>
      <c r="AE118" s="122" t="s">
        <v>141</v>
      </c>
      <c r="AF118" s="122" t="s">
        <v>141</v>
      </c>
      <c r="AG118" s="122" t="s">
        <v>141</v>
      </c>
      <c r="AH118" s="122" t="s">
        <v>141</v>
      </c>
      <c r="AI118" s="122" t="s">
        <v>141</v>
      </c>
      <c r="AJ118" s="122" t="s">
        <v>416</v>
      </c>
      <c r="AK118" s="122" t="s">
        <v>141</v>
      </c>
      <c r="AL118" s="122" t="s">
        <v>141</v>
      </c>
      <c r="AM118" s="122" t="s">
        <v>417</v>
      </c>
      <c r="AN118" s="122" t="s">
        <v>678</v>
      </c>
      <c r="AP118" s="1" t="e" vm="214">
        <v>#VALUE!</v>
      </c>
      <c r="AU118"/>
      <c r="AV118"/>
    </row>
    <row r="119" spans="1:48" ht="72.75" customHeight="1" x14ac:dyDescent="0.25">
      <c r="A119" s="122" t="s">
        <v>709</v>
      </c>
      <c r="B119" s="122" t="s">
        <v>761</v>
      </c>
      <c r="C119" s="122" t="s">
        <v>141</v>
      </c>
      <c r="D119" s="122" t="s">
        <v>280</v>
      </c>
      <c r="E119" s="123" t="s">
        <v>762</v>
      </c>
      <c r="F119" s="122" t="s">
        <v>406</v>
      </c>
      <c r="G119" s="122" t="s">
        <v>407</v>
      </c>
      <c r="H119" s="122" t="s">
        <v>763</v>
      </c>
      <c r="I119" s="122" t="s">
        <v>407</v>
      </c>
      <c r="J119" s="122" t="s">
        <v>409</v>
      </c>
      <c r="K119" s="122" t="s">
        <v>410</v>
      </c>
      <c r="L119" s="122" t="s">
        <v>411</v>
      </c>
      <c r="M119" s="122" t="s">
        <v>412</v>
      </c>
      <c r="N119" s="122" t="s">
        <v>413</v>
      </c>
      <c r="O119" s="122" t="s">
        <v>141</v>
      </c>
      <c r="P119" s="122" t="s">
        <v>141</v>
      </c>
      <c r="Q119" s="122" t="s">
        <v>141</v>
      </c>
      <c r="S119" s="122" t="s">
        <v>141</v>
      </c>
      <c r="T119" s="122" t="s">
        <v>141</v>
      </c>
      <c r="V119" s="122" t="s">
        <v>141</v>
      </c>
      <c r="W119" s="122" t="s">
        <v>141</v>
      </c>
      <c r="X119" s="122" t="s">
        <v>141</v>
      </c>
      <c r="Y119" s="122" t="s">
        <v>141</v>
      </c>
      <c r="Z119" s="122" t="s">
        <v>414</v>
      </c>
      <c r="AA119" s="122" t="s">
        <v>415</v>
      </c>
      <c r="AB119" s="122" t="s">
        <v>141</v>
      </c>
      <c r="AC119" s="122" t="s">
        <v>141</v>
      </c>
      <c r="AD119" s="122" t="s">
        <v>141</v>
      </c>
      <c r="AE119" s="122" t="s">
        <v>141</v>
      </c>
      <c r="AF119" s="122" t="s">
        <v>141</v>
      </c>
      <c r="AG119" s="122" t="s">
        <v>141</v>
      </c>
      <c r="AH119" s="122" t="s">
        <v>141</v>
      </c>
      <c r="AI119" s="122" t="s">
        <v>141</v>
      </c>
      <c r="AJ119" s="122" t="s">
        <v>416</v>
      </c>
      <c r="AK119" s="122" t="s">
        <v>141</v>
      </c>
      <c r="AL119" s="122" t="s">
        <v>141</v>
      </c>
      <c r="AM119" s="122" t="s">
        <v>417</v>
      </c>
      <c r="AN119" s="122" t="s">
        <v>678</v>
      </c>
      <c r="AP119" s="1" t="e" vm="215">
        <v>#VALUE!</v>
      </c>
      <c r="AU119"/>
      <c r="AV119"/>
    </row>
    <row r="120" spans="1:48" ht="72.75" customHeight="1" x14ac:dyDescent="0.25">
      <c r="A120" s="122" t="s">
        <v>709</v>
      </c>
      <c r="B120" s="122" t="s">
        <v>764</v>
      </c>
      <c r="C120" s="122" t="s">
        <v>141</v>
      </c>
      <c r="D120" s="122" t="s">
        <v>281</v>
      </c>
      <c r="E120" s="123" t="s">
        <v>765</v>
      </c>
      <c r="F120" s="122" t="s">
        <v>406</v>
      </c>
      <c r="G120" s="122" t="s">
        <v>407</v>
      </c>
      <c r="H120" s="122" t="s">
        <v>766</v>
      </c>
      <c r="I120" s="122" t="s">
        <v>407</v>
      </c>
      <c r="J120" s="122" t="s">
        <v>409</v>
      </c>
      <c r="K120" s="122" t="s">
        <v>410</v>
      </c>
      <c r="L120" s="122" t="s">
        <v>411</v>
      </c>
      <c r="M120" s="122" t="s">
        <v>412</v>
      </c>
      <c r="N120" s="122" t="s">
        <v>413</v>
      </c>
      <c r="O120" s="122" t="s">
        <v>141</v>
      </c>
      <c r="P120" s="122" t="s">
        <v>141</v>
      </c>
      <c r="Q120" s="122" t="s">
        <v>141</v>
      </c>
      <c r="S120" s="122" t="s">
        <v>141</v>
      </c>
      <c r="T120" s="122" t="s">
        <v>141</v>
      </c>
      <c r="V120" s="122" t="s">
        <v>141</v>
      </c>
      <c r="W120" s="122" t="s">
        <v>141</v>
      </c>
      <c r="X120" s="122" t="s">
        <v>141</v>
      </c>
      <c r="Y120" s="122" t="s">
        <v>141</v>
      </c>
      <c r="Z120" s="122" t="s">
        <v>414</v>
      </c>
      <c r="AA120" s="122" t="s">
        <v>415</v>
      </c>
      <c r="AB120" s="122" t="s">
        <v>141</v>
      </c>
      <c r="AC120" s="122" t="s">
        <v>141</v>
      </c>
      <c r="AD120" s="122" t="s">
        <v>141</v>
      </c>
      <c r="AE120" s="122" t="s">
        <v>141</v>
      </c>
      <c r="AF120" s="122" t="s">
        <v>141</v>
      </c>
      <c r="AG120" s="122" t="s">
        <v>141</v>
      </c>
      <c r="AH120" s="122" t="s">
        <v>141</v>
      </c>
      <c r="AI120" s="122" t="s">
        <v>141</v>
      </c>
      <c r="AJ120" s="122" t="s">
        <v>416</v>
      </c>
      <c r="AK120" s="122" t="s">
        <v>141</v>
      </c>
      <c r="AL120" s="122" t="s">
        <v>141</v>
      </c>
      <c r="AM120" s="122" t="s">
        <v>417</v>
      </c>
      <c r="AN120" s="122" t="s">
        <v>678</v>
      </c>
      <c r="AP120" s="1" t="e" vm="216">
        <v>#VALUE!</v>
      </c>
      <c r="AU120"/>
      <c r="AV120"/>
    </row>
    <row r="121" spans="1:48" ht="72.75" customHeight="1" x14ac:dyDescent="0.25">
      <c r="A121" s="122" t="s">
        <v>709</v>
      </c>
      <c r="B121" s="122" t="s">
        <v>767</v>
      </c>
      <c r="C121" s="122" t="s">
        <v>141</v>
      </c>
      <c r="D121" s="122" t="s">
        <v>282</v>
      </c>
      <c r="E121" s="123" t="s">
        <v>768</v>
      </c>
      <c r="F121" s="122" t="s">
        <v>406</v>
      </c>
      <c r="G121" s="122" t="s">
        <v>407</v>
      </c>
      <c r="H121" s="122" t="s">
        <v>769</v>
      </c>
      <c r="I121" s="122" t="s">
        <v>407</v>
      </c>
      <c r="J121" s="122" t="s">
        <v>409</v>
      </c>
      <c r="K121" s="122" t="s">
        <v>410</v>
      </c>
      <c r="L121" s="122" t="s">
        <v>411</v>
      </c>
      <c r="M121" s="122" t="s">
        <v>412</v>
      </c>
      <c r="N121" s="122" t="s">
        <v>413</v>
      </c>
      <c r="O121" s="122" t="s">
        <v>141</v>
      </c>
      <c r="P121" s="122" t="s">
        <v>141</v>
      </c>
      <c r="Q121" s="122" t="s">
        <v>141</v>
      </c>
      <c r="S121" s="122" t="s">
        <v>141</v>
      </c>
      <c r="T121" s="122" t="s">
        <v>141</v>
      </c>
      <c r="V121" s="122" t="s">
        <v>141</v>
      </c>
      <c r="W121" s="122" t="s">
        <v>141</v>
      </c>
      <c r="X121" s="122" t="s">
        <v>141</v>
      </c>
      <c r="Y121" s="122" t="s">
        <v>141</v>
      </c>
      <c r="Z121" s="122" t="s">
        <v>414</v>
      </c>
      <c r="AA121" s="122" t="s">
        <v>415</v>
      </c>
      <c r="AB121" s="122" t="s">
        <v>141</v>
      </c>
      <c r="AC121" s="122" t="s">
        <v>141</v>
      </c>
      <c r="AD121" s="122" t="s">
        <v>141</v>
      </c>
      <c r="AE121" s="122" t="s">
        <v>141</v>
      </c>
      <c r="AF121" s="122" t="s">
        <v>141</v>
      </c>
      <c r="AG121" s="122" t="s">
        <v>141</v>
      </c>
      <c r="AH121" s="122" t="s">
        <v>141</v>
      </c>
      <c r="AI121" s="122" t="s">
        <v>141</v>
      </c>
      <c r="AJ121" s="122" t="s">
        <v>416</v>
      </c>
      <c r="AK121" s="122" t="s">
        <v>141</v>
      </c>
      <c r="AL121" s="122" t="s">
        <v>141</v>
      </c>
      <c r="AM121" s="122" t="s">
        <v>417</v>
      </c>
      <c r="AN121" s="122" t="s">
        <v>678</v>
      </c>
      <c r="AP121" s="1" t="e" vm="217">
        <v>#VALUE!</v>
      </c>
      <c r="AU121"/>
      <c r="AV121"/>
    </row>
    <row r="122" spans="1:48" ht="72.75" customHeight="1" x14ac:dyDescent="0.25">
      <c r="A122" s="122" t="s">
        <v>709</v>
      </c>
      <c r="B122" s="122" t="s">
        <v>770</v>
      </c>
      <c r="C122" s="122" t="s">
        <v>141</v>
      </c>
      <c r="D122" s="122" t="s">
        <v>283</v>
      </c>
      <c r="E122" s="123" t="s">
        <v>771</v>
      </c>
      <c r="F122" s="122" t="s">
        <v>406</v>
      </c>
      <c r="G122" s="122" t="s">
        <v>407</v>
      </c>
      <c r="H122" s="122" t="s">
        <v>772</v>
      </c>
      <c r="I122" s="122" t="s">
        <v>407</v>
      </c>
      <c r="J122" s="122" t="s">
        <v>409</v>
      </c>
      <c r="K122" s="122" t="s">
        <v>410</v>
      </c>
      <c r="L122" s="122" t="s">
        <v>411</v>
      </c>
      <c r="M122" s="122" t="s">
        <v>412</v>
      </c>
      <c r="N122" s="122" t="s">
        <v>413</v>
      </c>
      <c r="O122" s="122" t="s">
        <v>141</v>
      </c>
      <c r="P122" s="122" t="s">
        <v>141</v>
      </c>
      <c r="Q122" s="122" t="s">
        <v>141</v>
      </c>
      <c r="S122" s="122" t="s">
        <v>141</v>
      </c>
      <c r="T122" s="122" t="s">
        <v>141</v>
      </c>
      <c r="V122" s="122" t="s">
        <v>141</v>
      </c>
      <c r="W122" s="122" t="s">
        <v>141</v>
      </c>
      <c r="X122" s="122" t="s">
        <v>141</v>
      </c>
      <c r="Y122" s="122" t="s">
        <v>141</v>
      </c>
      <c r="Z122" s="122" t="s">
        <v>414</v>
      </c>
      <c r="AA122" s="122" t="s">
        <v>415</v>
      </c>
      <c r="AB122" s="122" t="s">
        <v>141</v>
      </c>
      <c r="AC122" s="122" t="s">
        <v>141</v>
      </c>
      <c r="AD122" s="122" t="s">
        <v>141</v>
      </c>
      <c r="AE122" s="122" t="s">
        <v>141</v>
      </c>
      <c r="AF122" s="122" t="s">
        <v>141</v>
      </c>
      <c r="AG122" s="122" t="s">
        <v>141</v>
      </c>
      <c r="AH122" s="122" t="s">
        <v>141</v>
      </c>
      <c r="AI122" s="122" t="s">
        <v>141</v>
      </c>
      <c r="AJ122" s="122" t="s">
        <v>416</v>
      </c>
      <c r="AK122" s="122" t="s">
        <v>141</v>
      </c>
      <c r="AL122" s="122" t="s">
        <v>141</v>
      </c>
      <c r="AM122" s="122" t="s">
        <v>417</v>
      </c>
      <c r="AN122" s="122" t="s">
        <v>678</v>
      </c>
      <c r="AP122" s="1" t="e" vm="218">
        <v>#VALUE!</v>
      </c>
      <c r="AU122"/>
      <c r="AV122"/>
    </row>
    <row r="123" spans="1:48" ht="72.75" customHeight="1" x14ac:dyDescent="0.25">
      <c r="A123" s="122" t="s">
        <v>709</v>
      </c>
      <c r="B123" s="122" t="s">
        <v>773</v>
      </c>
      <c r="C123" s="122" t="s">
        <v>141</v>
      </c>
      <c r="D123" s="122" t="s">
        <v>284</v>
      </c>
      <c r="E123" s="123" t="s">
        <v>774</v>
      </c>
      <c r="F123" s="122" t="s">
        <v>406</v>
      </c>
      <c r="G123" s="122" t="s">
        <v>407</v>
      </c>
      <c r="H123" s="122" t="s">
        <v>775</v>
      </c>
      <c r="I123" s="122" t="s">
        <v>407</v>
      </c>
      <c r="J123" s="122" t="s">
        <v>409</v>
      </c>
      <c r="K123" s="122" t="s">
        <v>410</v>
      </c>
      <c r="L123" s="122" t="s">
        <v>411</v>
      </c>
      <c r="M123" s="122" t="s">
        <v>412</v>
      </c>
      <c r="N123" s="122" t="s">
        <v>413</v>
      </c>
      <c r="O123" s="122" t="s">
        <v>141</v>
      </c>
      <c r="P123" s="122" t="s">
        <v>141</v>
      </c>
      <c r="Q123" s="122" t="s">
        <v>141</v>
      </c>
      <c r="S123" s="122" t="s">
        <v>141</v>
      </c>
      <c r="T123" s="122" t="s">
        <v>141</v>
      </c>
      <c r="V123" s="122" t="s">
        <v>141</v>
      </c>
      <c r="W123" s="122" t="s">
        <v>141</v>
      </c>
      <c r="X123" s="122" t="s">
        <v>141</v>
      </c>
      <c r="Y123" s="122" t="s">
        <v>141</v>
      </c>
      <c r="Z123" s="122" t="s">
        <v>414</v>
      </c>
      <c r="AA123" s="122" t="s">
        <v>415</v>
      </c>
      <c r="AB123" s="122" t="s">
        <v>141</v>
      </c>
      <c r="AC123" s="122" t="s">
        <v>141</v>
      </c>
      <c r="AD123" s="122" t="s">
        <v>141</v>
      </c>
      <c r="AE123" s="122" t="s">
        <v>141</v>
      </c>
      <c r="AF123" s="122" t="s">
        <v>141</v>
      </c>
      <c r="AG123" s="122" t="s">
        <v>141</v>
      </c>
      <c r="AH123" s="122" t="s">
        <v>141</v>
      </c>
      <c r="AI123" s="122" t="s">
        <v>141</v>
      </c>
      <c r="AJ123" s="122" t="s">
        <v>416</v>
      </c>
      <c r="AK123" s="122" t="s">
        <v>141</v>
      </c>
      <c r="AL123" s="122" t="s">
        <v>141</v>
      </c>
      <c r="AM123" s="122" t="s">
        <v>417</v>
      </c>
      <c r="AN123" s="122" t="s">
        <v>678</v>
      </c>
      <c r="AP123" s="1" t="e" vm="219">
        <v>#VALUE!</v>
      </c>
      <c r="AU123"/>
      <c r="AV123"/>
    </row>
    <row r="124" spans="1:48" ht="72.75" customHeight="1" x14ac:dyDescent="0.25">
      <c r="A124" s="122" t="s">
        <v>709</v>
      </c>
      <c r="B124" s="122" t="s">
        <v>776</v>
      </c>
      <c r="C124" s="122" t="s">
        <v>141</v>
      </c>
      <c r="D124" s="122" t="s">
        <v>285</v>
      </c>
      <c r="E124" s="123" t="s">
        <v>777</v>
      </c>
      <c r="F124" s="122" t="s">
        <v>406</v>
      </c>
      <c r="G124" s="122" t="s">
        <v>407</v>
      </c>
      <c r="H124" s="122" t="s">
        <v>778</v>
      </c>
      <c r="I124" s="122" t="s">
        <v>407</v>
      </c>
      <c r="J124" s="122" t="s">
        <v>409</v>
      </c>
      <c r="K124" s="122" t="s">
        <v>410</v>
      </c>
      <c r="L124" s="122" t="s">
        <v>411</v>
      </c>
      <c r="M124" s="122" t="s">
        <v>412</v>
      </c>
      <c r="N124" s="122" t="s">
        <v>413</v>
      </c>
      <c r="O124" s="122" t="s">
        <v>141</v>
      </c>
      <c r="P124" s="122" t="s">
        <v>141</v>
      </c>
      <c r="Q124" s="122" t="s">
        <v>141</v>
      </c>
      <c r="S124" s="122" t="s">
        <v>141</v>
      </c>
      <c r="T124" s="122" t="s">
        <v>141</v>
      </c>
      <c r="V124" s="122" t="s">
        <v>141</v>
      </c>
      <c r="W124" s="122" t="s">
        <v>141</v>
      </c>
      <c r="X124" s="122" t="s">
        <v>141</v>
      </c>
      <c r="Y124" s="122" t="s">
        <v>141</v>
      </c>
      <c r="Z124" s="122" t="s">
        <v>414</v>
      </c>
      <c r="AA124" s="122" t="s">
        <v>415</v>
      </c>
      <c r="AB124" s="122" t="s">
        <v>141</v>
      </c>
      <c r="AC124" s="122" t="s">
        <v>141</v>
      </c>
      <c r="AD124" s="122" t="s">
        <v>141</v>
      </c>
      <c r="AE124" s="122" t="s">
        <v>141</v>
      </c>
      <c r="AF124" s="122" t="s">
        <v>141</v>
      </c>
      <c r="AG124" s="122" t="s">
        <v>141</v>
      </c>
      <c r="AH124" s="122" t="s">
        <v>141</v>
      </c>
      <c r="AI124" s="122" t="s">
        <v>141</v>
      </c>
      <c r="AJ124" s="122" t="s">
        <v>416</v>
      </c>
      <c r="AK124" s="122" t="s">
        <v>141</v>
      </c>
      <c r="AL124" s="122" t="s">
        <v>141</v>
      </c>
      <c r="AM124" s="122" t="s">
        <v>417</v>
      </c>
      <c r="AN124" s="122" t="s">
        <v>678</v>
      </c>
      <c r="AP124" s="1" t="e" vm="220">
        <v>#VALUE!</v>
      </c>
      <c r="AU124"/>
      <c r="AV124"/>
    </row>
    <row r="125" spans="1:48" ht="72.75" customHeight="1" x14ac:dyDescent="0.25">
      <c r="A125" s="122" t="s">
        <v>709</v>
      </c>
      <c r="B125" s="122" t="s">
        <v>779</v>
      </c>
      <c r="C125" s="122" t="s">
        <v>141</v>
      </c>
      <c r="D125" s="122" t="s">
        <v>286</v>
      </c>
      <c r="E125" s="123" t="s">
        <v>780</v>
      </c>
      <c r="F125" s="122" t="s">
        <v>406</v>
      </c>
      <c r="G125" s="122" t="s">
        <v>407</v>
      </c>
      <c r="H125" s="122" t="s">
        <v>781</v>
      </c>
      <c r="I125" s="122" t="s">
        <v>407</v>
      </c>
      <c r="J125" s="122" t="s">
        <v>409</v>
      </c>
      <c r="K125" s="122" t="s">
        <v>410</v>
      </c>
      <c r="L125" s="122" t="s">
        <v>411</v>
      </c>
      <c r="M125" s="122" t="s">
        <v>412</v>
      </c>
      <c r="N125" s="122" t="s">
        <v>413</v>
      </c>
      <c r="O125" s="122" t="s">
        <v>141</v>
      </c>
      <c r="P125" s="122" t="s">
        <v>141</v>
      </c>
      <c r="Q125" s="122" t="s">
        <v>141</v>
      </c>
      <c r="S125" s="122" t="s">
        <v>141</v>
      </c>
      <c r="T125" s="122" t="s">
        <v>141</v>
      </c>
      <c r="V125" s="122" t="s">
        <v>141</v>
      </c>
      <c r="W125" s="122" t="s">
        <v>141</v>
      </c>
      <c r="X125" s="122" t="s">
        <v>141</v>
      </c>
      <c r="Y125" s="122" t="s">
        <v>141</v>
      </c>
      <c r="Z125" s="122" t="s">
        <v>414</v>
      </c>
      <c r="AA125" s="122" t="s">
        <v>415</v>
      </c>
      <c r="AB125" s="122" t="s">
        <v>141</v>
      </c>
      <c r="AC125" s="122" t="s">
        <v>141</v>
      </c>
      <c r="AD125" s="122" t="s">
        <v>141</v>
      </c>
      <c r="AE125" s="122" t="s">
        <v>141</v>
      </c>
      <c r="AF125" s="122" t="s">
        <v>141</v>
      </c>
      <c r="AG125" s="122" t="s">
        <v>141</v>
      </c>
      <c r="AH125" s="122" t="s">
        <v>141</v>
      </c>
      <c r="AI125" s="122" t="s">
        <v>141</v>
      </c>
      <c r="AJ125" s="122" t="s">
        <v>416</v>
      </c>
      <c r="AK125" s="122" t="s">
        <v>141</v>
      </c>
      <c r="AL125" s="122" t="s">
        <v>141</v>
      </c>
      <c r="AM125" s="122" t="s">
        <v>417</v>
      </c>
      <c r="AN125" s="122" t="s">
        <v>678</v>
      </c>
      <c r="AP125" s="1" t="e" vm="221">
        <v>#VALUE!</v>
      </c>
      <c r="AU125"/>
      <c r="AV125"/>
    </row>
    <row r="126" spans="1:48" ht="72.75" customHeight="1" x14ac:dyDescent="0.25">
      <c r="A126" s="122" t="s">
        <v>709</v>
      </c>
      <c r="B126" s="122" t="s">
        <v>782</v>
      </c>
      <c r="C126" s="122" t="s">
        <v>141</v>
      </c>
      <c r="D126" s="122" t="s">
        <v>287</v>
      </c>
      <c r="E126" s="123" t="s">
        <v>783</v>
      </c>
      <c r="F126" s="122" t="s">
        <v>406</v>
      </c>
      <c r="G126" s="122" t="s">
        <v>407</v>
      </c>
      <c r="H126" s="122" t="s">
        <v>784</v>
      </c>
      <c r="I126" s="122" t="s">
        <v>407</v>
      </c>
      <c r="J126" s="122" t="s">
        <v>409</v>
      </c>
      <c r="K126" s="122" t="s">
        <v>410</v>
      </c>
      <c r="L126" s="122" t="s">
        <v>411</v>
      </c>
      <c r="M126" s="122" t="s">
        <v>412</v>
      </c>
      <c r="N126" s="122" t="s">
        <v>413</v>
      </c>
      <c r="O126" s="122" t="s">
        <v>141</v>
      </c>
      <c r="P126" s="122" t="s">
        <v>141</v>
      </c>
      <c r="Q126" s="122" t="s">
        <v>141</v>
      </c>
      <c r="S126" s="122" t="s">
        <v>141</v>
      </c>
      <c r="T126" s="122" t="s">
        <v>141</v>
      </c>
      <c r="V126" s="122" t="s">
        <v>141</v>
      </c>
      <c r="W126" s="122" t="s">
        <v>141</v>
      </c>
      <c r="X126" s="122" t="s">
        <v>141</v>
      </c>
      <c r="Y126" s="122" t="s">
        <v>141</v>
      </c>
      <c r="Z126" s="122" t="s">
        <v>414</v>
      </c>
      <c r="AA126" s="122" t="s">
        <v>415</v>
      </c>
      <c r="AB126" s="122" t="s">
        <v>141</v>
      </c>
      <c r="AC126" s="122" t="s">
        <v>141</v>
      </c>
      <c r="AD126" s="122" t="s">
        <v>141</v>
      </c>
      <c r="AE126" s="122" t="s">
        <v>141</v>
      </c>
      <c r="AF126" s="122" t="s">
        <v>141</v>
      </c>
      <c r="AG126" s="122" t="s">
        <v>141</v>
      </c>
      <c r="AH126" s="122" t="s">
        <v>141</v>
      </c>
      <c r="AI126" s="122" t="s">
        <v>141</v>
      </c>
      <c r="AJ126" s="122" t="s">
        <v>416</v>
      </c>
      <c r="AK126" s="122" t="s">
        <v>141</v>
      </c>
      <c r="AL126" s="122" t="s">
        <v>141</v>
      </c>
      <c r="AM126" s="122" t="s">
        <v>417</v>
      </c>
      <c r="AN126" s="122" t="s">
        <v>678</v>
      </c>
      <c r="AP126" s="1" t="e" vm="222">
        <v>#VALUE!</v>
      </c>
      <c r="AU126"/>
      <c r="AV126"/>
    </row>
    <row r="127" spans="1:48" ht="72.75" customHeight="1" x14ac:dyDescent="0.25">
      <c r="A127" s="122" t="s">
        <v>709</v>
      </c>
      <c r="B127" s="122" t="s">
        <v>785</v>
      </c>
      <c r="C127" s="122" t="s">
        <v>141</v>
      </c>
      <c r="D127" s="122" t="s">
        <v>288</v>
      </c>
      <c r="E127" s="123" t="s">
        <v>786</v>
      </c>
      <c r="F127" s="122" t="s">
        <v>406</v>
      </c>
      <c r="G127" s="122" t="s">
        <v>407</v>
      </c>
      <c r="H127" s="122" t="s">
        <v>787</v>
      </c>
      <c r="I127" s="122" t="s">
        <v>407</v>
      </c>
      <c r="J127" s="122" t="s">
        <v>409</v>
      </c>
      <c r="K127" s="122" t="s">
        <v>410</v>
      </c>
      <c r="L127" s="122" t="s">
        <v>411</v>
      </c>
      <c r="M127" s="122" t="s">
        <v>412</v>
      </c>
      <c r="N127" s="122" t="s">
        <v>413</v>
      </c>
      <c r="O127" s="122" t="s">
        <v>141</v>
      </c>
      <c r="P127" s="122" t="s">
        <v>141</v>
      </c>
      <c r="Q127" s="122" t="s">
        <v>141</v>
      </c>
      <c r="S127" s="122" t="s">
        <v>141</v>
      </c>
      <c r="T127" s="122" t="s">
        <v>141</v>
      </c>
      <c r="V127" s="122" t="s">
        <v>141</v>
      </c>
      <c r="W127" s="122" t="s">
        <v>141</v>
      </c>
      <c r="X127" s="122" t="s">
        <v>141</v>
      </c>
      <c r="Y127" s="122" t="s">
        <v>141</v>
      </c>
      <c r="Z127" s="122" t="s">
        <v>414</v>
      </c>
      <c r="AA127" s="122" t="s">
        <v>415</v>
      </c>
      <c r="AB127" s="122" t="s">
        <v>141</v>
      </c>
      <c r="AC127" s="122" t="s">
        <v>141</v>
      </c>
      <c r="AD127" s="122" t="s">
        <v>141</v>
      </c>
      <c r="AE127" s="122" t="s">
        <v>141</v>
      </c>
      <c r="AF127" s="122" t="s">
        <v>141</v>
      </c>
      <c r="AG127" s="122" t="s">
        <v>141</v>
      </c>
      <c r="AH127" s="122" t="s">
        <v>141</v>
      </c>
      <c r="AI127" s="122" t="s">
        <v>141</v>
      </c>
      <c r="AJ127" s="122" t="s">
        <v>416</v>
      </c>
      <c r="AK127" s="122" t="s">
        <v>141</v>
      </c>
      <c r="AL127" s="122" t="s">
        <v>141</v>
      </c>
      <c r="AM127" s="122" t="s">
        <v>417</v>
      </c>
      <c r="AN127" s="122" t="s">
        <v>678</v>
      </c>
      <c r="AP127" s="1" t="e" vm="223">
        <v>#VALUE!</v>
      </c>
      <c r="AU127"/>
      <c r="AV127"/>
    </row>
    <row r="128" spans="1:48" ht="72.75" customHeight="1" x14ac:dyDescent="0.25">
      <c r="A128" s="122" t="s">
        <v>709</v>
      </c>
      <c r="B128" s="122" t="s">
        <v>788</v>
      </c>
      <c r="C128" s="122" t="s">
        <v>141</v>
      </c>
      <c r="D128" s="122" t="s">
        <v>289</v>
      </c>
      <c r="E128" s="123" t="s">
        <v>789</v>
      </c>
      <c r="F128" s="122" t="s">
        <v>406</v>
      </c>
      <c r="G128" s="122" t="s">
        <v>407</v>
      </c>
      <c r="H128" s="122" t="s">
        <v>790</v>
      </c>
      <c r="I128" s="122" t="s">
        <v>407</v>
      </c>
      <c r="J128" s="122" t="s">
        <v>409</v>
      </c>
      <c r="K128" s="122" t="s">
        <v>410</v>
      </c>
      <c r="L128" s="122" t="s">
        <v>411</v>
      </c>
      <c r="M128" s="122" t="s">
        <v>412</v>
      </c>
      <c r="N128" s="122" t="s">
        <v>413</v>
      </c>
      <c r="O128" s="122" t="s">
        <v>141</v>
      </c>
      <c r="P128" s="122" t="s">
        <v>141</v>
      </c>
      <c r="Q128" s="122" t="s">
        <v>141</v>
      </c>
      <c r="S128" s="122" t="s">
        <v>141</v>
      </c>
      <c r="T128" s="122" t="s">
        <v>141</v>
      </c>
      <c r="V128" s="122" t="s">
        <v>141</v>
      </c>
      <c r="W128" s="122" t="s">
        <v>141</v>
      </c>
      <c r="X128" s="122" t="s">
        <v>141</v>
      </c>
      <c r="Y128" s="122" t="s">
        <v>141</v>
      </c>
      <c r="Z128" s="122" t="s">
        <v>414</v>
      </c>
      <c r="AA128" s="122" t="s">
        <v>415</v>
      </c>
      <c r="AB128" s="122" t="s">
        <v>141</v>
      </c>
      <c r="AC128" s="122" t="s">
        <v>141</v>
      </c>
      <c r="AD128" s="122" t="s">
        <v>141</v>
      </c>
      <c r="AE128" s="122" t="s">
        <v>141</v>
      </c>
      <c r="AF128" s="122" t="s">
        <v>141</v>
      </c>
      <c r="AG128" s="122" t="s">
        <v>141</v>
      </c>
      <c r="AH128" s="122" t="s">
        <v>141</v>
      </c>
      <c r="AI128" s="122" t="s">
        <v>141</v>
      </c>
      <c r="AJ128" s="122" t="s">
        <v>416</v>
      </c>
      <c r="AK128" s="122" t="s">
        <v>141</v>
      </c>
      <c r="AL128" s="122" t="s">
        <v>141</v>
      </c>
      <c r="AM128" s="122" t="s">
        <v>417</v>
      </c>
      <c r="AN128" s="122" t="s">
        <v>678</v>
      </c>
      <c r="AP128" s="1" t="e" vm="224">
        <v>#VALUE!</v>
      </c>
      <c r="AU128"/>
      <c r="AV128"/>
    </row>
    <row r="129" spans="1:48" ht="72.75" customHeight="1" x14ac:dyDescent="0.25">
      <c r="A129" s="122" t="s">
        <v>709</v>
      </c>
      <c r="B129" s="122" t="s">
        <v>791</v>
      </c>
      <c r="C129" s="122" t="s">
        <v>141</v>
      </c>
      <c r="D129" s="122" t="s">
        <v>290</v>
      </c>
      <c r="E129" s="123" t="s">
        <v>792</v>
      </c>
      <c r="F129" s="122" t="s">
        <v>406</v>
      </c>
      <c r="G129" s="122" t="s">
        <v>407</v>
      </c>
      <c r="H129" s="122" t="s">
        <v>793</v>
      </c>
      <c r="I129" s="122" t="s">
        <v>407</v>
      </c>
      <c r="J129" s="122" t="s">
        <v>409</v>
      </c>
      <c r="K129" s="122" t="s">
        <v>410</v>
      </c>
      <c r="L129" s="122" t="s">
        <v>411</v>
      </c>
      <c r="M129" s="122" t="s">
        <v>412</v>
      </c>
      <c r="N129" s="122" t="s">
        <v>413</v>
      </c>
      <c r="O129" s="122" t="s">
        <v>141</v>
      </c>
      <c r="P129" s="122" t="s">
        <v>141</v>
      </c>
      <c r="Q129" s="122" t="s">
        <v>141</v>
      </c>
      <c r="S129" s="122" t="s">
        <v>141</v>
      </c>
      <c r="T129" s="122" t="s">
        <v>141</v>
      </c>
      <c r="V129" s="122" t="s">
        <v>141</v>
      </c>
      <c r="W129" s="122" t="s">
        <v>141</v>
      </c>
      <c r="X129" s="122" t="s">
        <v>141</v>
      </c>
      <c r="Y129" s="122" t="s">
        <v>141</v>
      </c>
      <c r="Z129" s="122" t="s">
        <v>414</v>
      </c>
      <c r="AA129" s="122" t="s">
        <v>415</v>
      </c>
      <c r="AB129" s="122" t="s">
        <v>141</v>
      </c>
      <c r="AC129" s="122" t="s">
        <v>141</v>
      </c>
      <c r="AD129" s="122" t="s">
        <v>141</v>
      </c>
      <c r="AE129" s="122" t="s">
        <v>141</v>
      </c>
      <c r="AF129" s="122" t="s">
        <v>141</v>
      </c>
      <c r="AG129" s="122" t="s">
        <v>141</v>
      </c>
      <c r="AH129" s="122" t="s">
        <v>141</v>
      </c>
      <c r="AI129" s="122" t="s">
        <v>141</v>
      </c>
      <c r="AJ129" s="122" t="s">
        <v>416</v>
      </c>
      <c r="AK129" s="122" t="s">
        <v>141</v>
      </c>
      <c r="AL129" s="122" t="s">
        <v>141</v>
      </c>
      <c r="AM129" s="122" t="s">
        <v>417</v>
      </c>
      <c r="AN129" s="122" t="s">
        <v>678</v>
      </c>
      <c r="AP129" s="1" t="e" vm="225">
        <v>#VALUE!</v>
      </c>
      <c r="AU129"/>
      <c r="AV129"/>
    </row>
    <row r="130" spans="1:48" ht="72.75" customHeight="1" x14ac:dyDescent="0.25">
      <c r="A130" s="122" t="s">
        <v>709</v>
      </c>
      <c r="B130" s="122" t="s">
        <v>794</v>
      </c>
      <c r="C130" s="122" t="s">
        <v>141</v>
      </c>
      <c r="D130" s="122" t="s">
        <v>291</v>
      </c>
      <c r="E130" s="123" t="s">
        <v>795</v>
      </c>
      <c r="F130" s="122" t="s">
        <v>406</v>
      </c>
      <c r="G130" s="122" t="s">
        <v>407</v>
      </c>
      <c r="H130" s="122" t="s">
        <v>796</v>
      </c>
      <c r="I130" s="122" t="s">
        <v>407</v>
      </c>
      <c r="J130" s="122" t="s">
        <v>409</v>
      </c>
      <c r="K130" s="122" t="s">
        <v>410</v>
      </c>
      <c r="L130" s="122" t="s">
        <v>411</v>
      </c>
      <c r="M130" s="122" t="s">
        <v>412</v>
      </c>
      <c r="N130" s="122" t="s">
        <v>413</v>
      </c>
      <c r="O130" s="122" t="s">
        <v>141</v>
      </c>
      <c r="P130" s="122" t="s">
        <v>141</v>
      </c>
      <c r="Q130" s="122" t="s">
        <v>141</v>
      </c>
      <c r="S130" s="122" t="s">
        <v>141</v>
      </c>
      <c r="T130" s="122" t="s">
        <v>141</v>
      </c>
      <c r="V130" s="122" t="s">
        <v>141</v>
      </c>
      <c r="W130" s="122" t="s">
        <v>141</v>
      </c>
      <c r="X130" s="122" t="s">
        <v>141</v>
      </c>
      <c r="Y130" s="122" t="s">
        <v>141</v>
      </c>
      <c r="Z130" s="122" t="s">
        <v>414</v>
      </c>
      <c r="AA130" s="122" t="s">
        <v>415</v>
      </c>
      <c r="AB130" s="122" t="s">
        <v>141</v>
      </c>
      <c r="AC130" s="122" t="s">
        <v>141</v>
      </c>
      <c r="AD130" s="122" t="s">
        <v>141</v>
      </c>
      <c r="AE130" s="122" t="s">
        <v>141</v>
      </c>
      <c r="AF130" s="122" t="s">
        <v>141</v>
      </c>
      <c r="AG130" s="122" t="s">
        <v>141</v>
      </c>
      <c r="AH130" s="122" t="s">
        <v>141</v>
      </c>
      <c r="AI130" s="122" t="s">
        <v>141</v>
      </c>
      <c r="AJ130" s="122" t="s">
        <v>416</v>
      </c>
      <c r="AK130" s="122" t="s">
        <v>141</v>
      </c>
      <c r="AL130" s="122" t="s">
        <v>141</v>
      </c>
      <c r="AM130" s="122" t="s">
        <v>417</v>
      </c>
      <c r="AN130" s="122" t="s">
        <v>678</v>
      </c>
      <c r="AP130" s="1" t="e" vm="226">
        <v>#VALUE!</v>
      </c>
      <c r="AU130"/>
      <c r="AV130"/>
    </row>
    <row r="131" spans="1:48" ht="72.75" customHeight="1" x14ac:dyDescent="0.25">
      <c r="A131" s="122" t="s">
        <v>709</v>
      </c>
      <c r="B131" s="122" t="s">
        <v>797</v>
      </c>
      <c r="C131" s="122" t="s">
        <v>141</v>
      </c>
      <c r="D131" s="122" t="s">
        <v>292</v>
      </c>
      <c r="E131" s="123" t="s">
        <v>798</v>
      </c>
      <c r="F131" s="122" t="s">
        <v>406</v>
      </c>
      <c r="G131" s="122" t="s">
        <v>407</v>
      </c>
      <c r="H131" s="122" t="s">
        <v>799</v>
      </c>
      <c r="I131" s="122" t="s">
        <v>407</v>
      </c>
      <c r="J131" s="122" t="s">
        <v>409</v>
      </c>
      <c r="K131" s="122" t="s">
        <v>410</v>
      </c>
      <c r="L131" s="122" t="s">
        <v>411</v>
      </c>
      <c r="M131" s="122" t="s">
        <v>412</v>
      </c>
      <c r="N131" s="122" t="s">
        <v>413</v>
      </c>
      <c r="O131" s="122" t="s">
        <v>141</v>
      </c>
      <c r="P131" s="122" t="s">
        <v>141</v>
      </c>
      <c r="Q131" s="122" t="s">
        <v>141</v>
      </c>
      <c r="S131" s="122" t="s">
        <v>141</v>
      </c>
      <c r="T131" s="122" t="s">
        <v>141</v>
      </c>
      <c r="V131" s="122" t="s">
        <v>141</v>
      </c>
      <c r="W131" s="122" t="s">
        <v>141</v>
      </c>
      <c r="X131" s="122" t="s">
        <v>141</v>
      </c>
      <c r="Y131" s="122" t="s">
        <v>141</v>
      </c>
      <c r="Z131" s="122" t="s">
        <v>414</v>
      </c>
      <c r="AA131" s="122" t="s">
        <v>415</v>
      </c>
      <c r="AB131" s="122" t="s">
        <v>141</v>
      </c>
      <c r="AC131" s="122" t="s">
        <v>141</v>
      </c>
      <c r="AD131" s="122" t="s">
        <v>141</v>
      </c>
      <c r="AE131" s="122" t="s">
        <v>141</v>
      </c>
      <c r="AF131" s="122" t="s">
        <v>141</v>
      </c>
      <c r="AG131" s="122" t="s">
        <v>141</v>
      </c>
      <c r="AH131" s="122" t="s">
        <v>141</v>
      </c>
      <c r="AI131" s="122" t="s">
        <v>141</v>
      </c>
      <c r="AJ131" s="122" t="s">
        <v>416</v>
      </c>
      <c r="AK131" s="122" t="s">
        <v>141</v>
      </c>
      <c r="AL131" s="122" t="s">
        <v>141</v>
      </c>
      <c r="AM131" s="122" t="s">
        <v>417</v>
      </c>
      <c r="AN131" s="122" t="s">
        <v>678</v>
      </c>
      <c r="AP131" s="1" t="e" vm="227">
        <v>#VALUE!</v>
      </c>
      <c r="AU131"/>
      <c r="AV131"/>
    </row>
    <row r="132" spans="1:48" ht="72.75" customHeight="1" x14ac:dyDescent="0.25">
      <c r="A132" s="122" t="s">
        <v>709</v>
      </c>
      <c r="B132" s="122" t="s">
        <v>800</v>
      </c>
      <c r="C132" s="122" t="s">
        <v>141</v>
      </c>
      <c r="D132" s="122" t="s">
        <v>293</v>
      </c>
      <c r="E132" s="123" t="s">
        <v>801</v>
      </c>
      <c r="F132" s="122" t="s">
        <v>406</v>
      </c>
      <c r="G132" s="122" t="s">
        <v>407</v>
      </c>
      <c r="H132" s="122" t="s">
        <v>802</v>
      </c>
      <c r="I132" s="122" t="s">
        <v>407</v>
      </c>
      <c r="J132" s="122" t="s">
        <v>409</v>
      </c>
      <c r="K132" s="122" t="s">
        <v>410</v>
      </c>
      <c r="L132" s="122" t="s">
        <v>411</v>
      </c>
      <c r="M132" s="122" t="s">
        <v>412</v>
      </c>
      <c r="N132" s="122" t="s">
        <v>413</v>
      </c>
      <c r="O132" s="122" t="s">
        <v>141</v>
      </c>
      <c r="P132" s="122" t="s">
        <v>141</v>
      </c>
      <c r="Q132" s="122" t="s">
        <v>141</v>
      </c>
      <c r="S132" s="122" t="s">
        <v>141</v>
      </c>
      <c r="T132" s="122" t="s">
        <v>141</v>
      </c>
      <c r="V132" s="122" t="s">
        <v>141</v>
      </c>
      <c r="W132" s="122" t="s">
        <v>141</v>
      </c>
      <c r="X132" s="122" t="s">
        <v>141</v>
      </c>
      <c r="Y132" s="122" t="s">
        <v>141</v>
      </c>
      <c r="Z132" s="122" t="s">
        <v>414</v>
      </c>
      <c r="AA132" s="122" t="s">
        <v>415</v>
      </c>
      <c r="AB132" s="122" t="s">
        <v>141</v>
      </c>
      <c r="AC132" s="122" t="s">
        <v>141</v>
      </c>
      <c r="AD132" s="122" t="s">
        <v>141</v>
      </c>
      <c r="AE132" s="122" t="s">
        <v>141</v>
      </c>
      <c r="AF132" s="122" t="s">
        <v>141</v>
      </c>
      <c r="AG132" s="122" t="s">
        <v>141</v>
      </c>
      <c r="AH132" s="122" t="s">
        <v>141</v>
      </c>
      <c r="AI132" s="122" t="s">
        <v>141</v>
      </c>
      <c r="AJ132" s="122" t="s">
        <v>416</v>
      </c>
      <c r="AK132" s="122" t="s">
        <v>141</v>
      </c>
      <c r="AL132" s="122" t="s">
        <v>141</v>
      </c>
      <c r="AM132" s="122" t="s">
        <v>417</v>
      </c>
      <c r="AN132" s="122" t="s">
        <v>678</v>
      </c>
      <c r="AP132" s="1" t="e" vm="228">
        <v>#VALUE!</v>
      </c>
      <c r="AU132"/>
      <c r="AV132"/>
    </row>
    <row r="133" spans="1:48" ht="72.75" customHeight="1" x14ac:dyDescent="0.25">
      <c r="A133" s="122" t="s">
        <v>709</v>
      </c>
      <c r="B133" s="122" t="s">
        <v>803</v>
      </c>
      <c r="C133" s="122" t="s">
        <v>141</v>
      </c>
      <c r="D133" s="122" t="s">
        <v>294</v>
      </c>
      <c r="E133" s="123" t="s">
        <v>804</v>
      </c>
      <c r="F133" s="122" t="s">
        <v>406</v>
      </c>
      <c r="G133" s="122" t="s">
        <v>407</v>
      </c>
      <c r="H133" s="122" t="s">
        <v>805</v>
      </c>
      <c r="I133" s="122" t="s">
        <v>407</v>
      </c>
      <c r="J133" s="122" t="s">
        <v>409</v>
      </c>
      <c r="K133" s="122" t="s">
        <v>410</v>
      </c>
      <c r="L133" s="122" t="s">
        <v>411</v>
      </c>
      <c r="M133" s="122" t="s">
        <v>412</v>
      </c>
      <c r="N133" s="122" t="s">
        <v>413</v>
      </c>
      <c r="O133" s="122" t="s">
        <v>141</v>
      </c>
      <c r="P133" s="122" t="s">
        <v>141</v>
      </c>
      <c r="Q133" s="122" t="s">
        <v>141</v>
      </c>
      <c r="S133" s="122" t="s">
        <v>141</v>
      </c>
      <c r="T133" s="122" t="s">
        <v>141</v>
      </c>
      <c r="V133" s="122" t="s">
        <v>141</v>
      </c>
      <c r="W133" s="122" t="s">
        <v>141</v>
      </c>
      <c r="X133" s="122" t="s">
        <v>141</v>
      </c>
      <c r="Y133" s="122" t="s">
        <v>141</v>
      </c>
      <c r="Z133" s="122" t="s">
        <v>414</v>
      </c>
      <c r="AA133" s="122" t="s">
        <v>415</v>
      </c>
      <c r="AB133" s="122" t="s">
        <v>141</v>
      </c>
      <c r="AC133" s="122" t="s">
        <v>141</v>
      </c>
      <c r="AD133" s="122" t="s">
        <v>141</v>
      </c>
      <c r="AE133" s="122" t="s">
        <v>141</v>
      </c>
      <c r="AF133" s="122" t="s">
        <v>141</v>
      </c>
      <c r="AG133" s="122" t="s">
        <v>141</v>
      </c>
      <c r="AH133" s="122" t="s">
        <v>141</v>
      </c>
      <c r="AI133" s="122" t="s">
        <v>141</v>
      </c>
      <c r="AJ133" s="122" t="s">
        <v>416</v>
      </c>
      <c r="AK133" s="122" t="s">
        <v>141</v>
      </c>
      <c r="AL133" s="122" t="s">
        <v>141</v>
      </c>
      <c r="AM133" s="122" t="s">
        <v>417</v>
      </c>
      <c r="AN133" s="122" t="s">
        <v>678</v>
      </c>
      <c r="AP133" s="1" t="e" vm="229">
        <v>#VALUE!</v>
      </c>
      <c r="AU133"/>
      <c r="AV133"/>
    </row>
    <row r="134" spans="1:48" ht="72.75" customHeight="1" x14ac:dyDescent="0.25">
      <c r="A134" s="122" t="s">
        <v>709</v>
      </c>
      <c r="B134" s="122" t="s">
        <v>806</v>
      </c>
      <c r="C134" s="122" t="s">
        <v>141</v>
      </c>
      <c r="D134" s="122" t="s">
        <v>295</v>
      </c>
      <c r="E134" s="123" t="s">
        <v>807</v>
      </c>
      <c r="F134" s="122" t="s">
        <v>406</v>
      </c>
      <c r="G134" s="122" t="s">
        <v>407</v>
      </c>
      <c r="H134" s="122" t="s">
        <v>808</v>
      </c>
      <c r="I134" s="122" t="s">
        <v>407</v>
      </c>
      <c r="J134" s="122" t="s">
        <v>409</v>
      </c>
      <c r="K134" s="122" t="s">
        <v>410</v>
      </c>
      <c r="L134" s="122" t="s">
        <v>411</v>
      </c>
      <c r="M134" s="122" t="s">
        <v>412</v>
      </c>
      <c r="N134" s="122" t="s">
        <v>413</v>
      </c>
      <c r="O134" s="122" t="s">
        <v>141</v>
      </c>
      <c r="P134" s="122" t="s">
        <v>141</v>
      </c>
      <c r="Q134" s="122" t="s">
        <v>141</v>
      </c>
      <c r="S134" s="122" t="s">
        <v>141</v>
      </c>
      <c r="T134" s="122" t="s">
        <v>141</v>
      </c>
      <c r="V134" s="122" t="s">
        <v>141</v>
      </c>
      <c r="W134" s="122" t="s">
        <v>141</v>
      </c>
      <c r="X134" s="122" t="s">
        <v>141</v>
      </c>
      <c r="Y134" s="122" t="s">
        <v>141</v>
      </c>
      <c r="Z134" s="122" t="s">
        <v>414</v>
      </c>
      <c r="AA134" s="122" t="s">
        <v>415</v>
      </c>
      <c r="AB134" s="122" t="s">
        <v>141</v>
      </c>
      <c r="AC134" s="122" t="s">
        <v>141</v>
      </c>
      <c r="AD134" s="122" t="s">
        <v>141</v>
      </c>
      <c r="AE134" s="122" t="s">
        <v>141</v>
      </c>
      <c r="AF134" s="122" t="s">
        <v>141</v>
      </c>
      <c r="AG134" s="122" t="s">
        <v>141</v>
      </c>
      <c r="AH134" s="122" t="s">
        <v>141</v>
      </c>
      <c r="AI134" s="122" t="s">
        <v>141</v>
      </c>
      <c r="AJ134" s="122" t="s">
        <v>416</v>
      </c>
      <c r="AK134" s="122" t="s">
        <v>141</v>
      </c>
      <c r="AL134" s="122" t="s">
        <v>141</v>
      </c>
      <c r="AM134" s="122" t="s">
        <v>417</v>
      </c>
      <c r="AN134" s="122" t="s">
        <v>678</v>
      </c>
      <c r="AO134" s="124">
        <v>330180195</v>
      </c>
      <c r="AP134" s="1" t="e" vm="230">
        <v>#VALUE!</v>
      </c>
      <c r="AU134"/>
      <c r="AV134"/>
    </row>
    <row r="135" spans="1:48" ht="72.75" customHeight="1" x14ac:dyDescent="0.25">
      <c r="A135" s="122" t="s">
        <v>709</v>
      </c>
      <c r="B135" s="122" t="s">
        <v>809</v>
      </c>
      <c r="C135" s="122" t="s">
        <v>141</v>
      </c>
      <c r="D135" s="122" t="s">
        <v>296</v>
      </c>
      <c r="E135" s="123" t="s">
        <v>810</v>
      </c>
      <c r="F135" s="122" t="s">
        <v>406</v>
      </c>
      <c r="G135" s="122" t="s">
        <v>407</v>
      </c>
      <c r="H135" s="122" t="s">
        <v>811</v>
      </c>
      <c r="I135" s="122" t="s">
        <v>407</v>
      </c>
      <c r="J135" s="122" t="s">
        <v>409</v>
      </c>
      <c r="K135" s="122" t="s">
        <v>410</v>
      </c>
      <c r="L135" s="122" t="s">
        <v>411</v>
      </c>
      <c r="M135" s="122" t="s">
        <v>412</v>
      </c>
      <c r="N135" s="122" t="s">
        <v>413</v>
      </c>
      <c r="O135" s="122" t="s">
        <v>141</v>
      </c>
      <c r="P135" s="122" t="s">
        <v>141</v>
      </c>
      <c r="Q135" s="122" t="s">
        <v>141</v>
      </c>
      <c r="S135" s="122" t="s">
        <v>141</v>
      </c>
      <c r="T135" s="122" t="s">
        <v>141</v>
      </c>
      <c r="V135" s="122" t="s">
        <v>141</v>
      </c>
      <c r="W135" s="122" t="s">
        <v>141</v>
      </c>
      <c r="X135" s="122" t="s">
        <v>141</v>
      </c>
      <c r="Y135" s="122" t="s">
        <v>141</v>
      </c>
      <c r="Z135" s="122" t="s">
        <v>414</v>
      </c>
      <c r="AA135" s="122" t="s">
        <v>415</v>
      </c>
      <c r="AB135" s="122" t="s">
        <v>141</v>
      </c>
      <c r="AC135" s="122" t="s">
        <v>141</v>
      </c>
      <c r="AD135" s="122" t="s">
        <v>141</v>
      </c>
      <c r="AE135" s="122" t="s">
        <v>141</v>
      </c>
      <c r="AF135" s="122" t="s">
        <v>141</v>
      </c>
      <c r="AG135" s="122" t="s">
        <v>141</v>
      </c>
      <c r="AH135" s="122" t="s">
        <v>141</v>
      </c>
      <c r="AI135" s="122" t="s">
        <v>141</v>
      </c>
      <c r="AJ135" s="122" t="s">
        <v>416</v>
      </c>
      <c r="AK135" s="122" t="s">
        <v>141</v>
      </c>
      <c r="AL135" s="122" t="s">
        <v>141</v>
      </c>
      <c r="AM135" s="122" t="s">
        <v>417</v>
      </c>
      <c r="AN135" s="122" t="s">
        <v>678</v>
      </c>
      <c r="AP135" s="1" t="e" vm="231">
        <v>#VALUE!</v>
      </c>
      <c r="AU135"/>
      <c r="AV135"/>
    </row>
    <row r="136" spans="1:48" ht="72.75" customHeight="1" x14ac:dyDescent="0.25">
      <c r="A136" s="122" t="s">
        <v>709</v>
      </c>
      <c r="B136" s="122" t="s">
        <v>812</v>
      </c>
      <c r="C136" s="122" t="s">
        <v>141</v>
      </c>
      <c r="D136" s="122" t="s">
        <v>297</v>
      </c>
      <c r="E136" s="123" t="s">
        <v>813</v>
      </c>
      <c r="F136" s="122" t="s">
        <v>406</v>
      </c>
      <c r="G136" s="122" t="s">
        <v>407</v>
      </c>
      <c r="H136" s="122" t="s">
        <v>814</v>
      </c>
      <c r="I136" s="122" t="s">
        <v>407</v>
      </c>
      <c r="J136" s="122" t="s">
        <v>409</v>
      </c>
      <c r="K136" s="122" t="s">
        <v>410</v>
      </c>
      <c r="L136" s="122" t="s">
        <v>411</v>
      </c>
      <c r="M136" s="122" t="s">
        <v>412</v>
      </c>
      <c r="N136" s="122" t="s">
        <v>413</v>
      </c>
      <c r="O136" s="122" t="s">
        <v>141</v>
      </c>
      <c r="P136" s="122" t="s">
        <v>141</v>
      </c>
      <c r="Q136" s="122" t="s">
        <v>141</v>
      </c>
      <c r="S136" s="122" t="s">
        <v>141</v>
      </c>
      <c r="T136" s="122" t="s">
        <v>141</v>
      </c>
      <c r="V136" s="122" t="s">
        <v>141</v>
      </c>
      <c r="W136" s="122" t="s">
        <v>141</v>
      </c>
      <c r="X136" s="122" t="s">
        <v>141</v>
      </c>
      <c r="Y136" s="122" t="s">
        <v>141</v>
      </c>
      <c r="Z136" s="122" t="s">
        <v>414</v>
      </c>
      <c r="AA136" s="122" t="s">
        <v>415</v>
      </c>
      <c r="AB136" s="122" t="s">
        <v>141</v>
      </c>
      <c r="AC136" s="122" t="s">
        <v>141</v>
      </c>
      <c r="AD136" s="122" t="s">
        <v>141</v>
      </c>
      <c r="AE136" s="122" t="s">
        <v>141</v>
      </c>
      <c r="AF136" s="122" t="s">
        <v>141</v>
      </c>
      <c r="AG136" s="122" t="s">
        <v>141</v>
      </c>
      <c r="AH136" s="122" t="s">
        <v>141</v>
      </c>
      <c r="AI136" s="122" t="s">
        <v>141</v>
      </c>
      <c r="AJ136" s="122" t="s">
        <v>416</v>
      </c>
      <c r="AK136" s="122" t="s">
        <v>141</v>
      </c>
      <c r="AL136" s="122" t="s">
        <v>141</v>
      </c>
      <c r="AM136" s="122" t="s">
        <v>417</v>
      </c>
      <c r="AN136" s="122" t="s">
        <v>678</v>
      </c>
      <c r="AP136" s="1" t="e" vm="232">
        <v>#VALUE!</v>
      </c>
      <c r="AU136"/>
      <c r="AV136"/>
    </row>
    <row r="137" spans="1:48" ht="72.75" customHeight="1" x14ac:dyDescent="0.25">
      <c r="A137" s="122" t="s">
        <v>709</v>
      </c>
      <c r="B137" s="122" t="s">
        <v>815</v>
      </c>
      <c r="C137" s="122" t="s">
        <v>141</v>
      </c>
      <c r="D137" s="122" t="s">
        <v>298</v>
      </c>
      <c r="E137" s="123" t="s">
        <v>816</v>
      </c>
      <c r="F137" s="122" t="s">
        <v>406</v>
      </c>
      <c r="G137" s="122" t="s">
        <v>407</v>
      </c>
      <c r="H137" s="122" t="s">
        <v>817</v>
      </c>
      <c r="I137" s="122" t="s">
        <v>407</v>
      </c>
      <c r="J137" s="122" t="s">
        <v>409</v>
      </c>
      <c r="K137" s="122" t="s">
        <v>410</v>
      </c>
      <c r="L137" s="122" t="s">
        <v>411</v>
      </c>
      <c r="M137" s="122" t="s">
        <v>412</v>
      </c>
      <c r="N137" s="122" t="s">
        <v>413</v>
      </c>
      <c r="O137" s="122" t="s">
        <v>141</v>
      </c>
      <c r="P137" s="122" t="s">
        <v>141</v>
      </c>
      <c r="Q137" s="122" t="s">
        <v>141</v>
      </c>
      <c r="S137" s="122" t="s">
        <v>141</v>
      </c>
      <c r="T137" s="122" t="s">
        <v>141</v>
      </c>
      <c r="V137" s="122" t="s">
        <v>141</v>
      </c>
      <c r="W137" s="122" t="s">
        <v>141</v>
      </c>
      <c r="X137" s="122" t="s">
        <v>141</v>
      </c>
      <c r="Y137" s="122" t="s">
        <v>141</v>
      </c>
      <c r="Z137" s="122" t="s">
        <v>414</v>
      </c>
      <c r="AA137" s="122" t="s">
        <v>415</v>
      </c>
      <c r="AB137" s="122" t="s">
        <v>141</v>
      </c>
      <c r="AC137" s="122" t="s">
        <v>141</v>
      </c>
      <c r="AD137" s="122" t="s">
        <v>141</v>
      </c>
      <c r="AE137" s="122" t="s">
        <v>141</v>
      </c>
      <c r="AF137" s="122" t="s">
        <v>141</v>
      </c>
      <c r="AG137" s="122" t="s">
        <v>141</v>
      </c>
      <c r="AH137" s="122" t="s">
        <v>141</v>
      </c>
      <c r="AI137" s="122" t="s">
        <v>141</v>
      </c>
      <c r="AJ137" s="122" t="s">
        <v>416</v>
      </c>
      <c r="AK137" s="122" t="s">
        <v>141</v>
      </c>
      <c r="AL137" s="122" t="s">
        <v>141</v>
      </c>
      <c r="AM137" s="122" t="s">
        <v>417</v>
      </c>
      <c r="AN137" s="122" t="s">
        <v>678</v>
      </c>
      <c r="AP137" s="1" t="e" vm="233">
        <v>#VALUE!</v>
      </c>
      <c r="AU137"/>
      <c r="AV137"/>
    </row>
    <row r="138" spans="1:48" ht="72.75" customHeight="1" x14ac:dyDescent="0.25">
      <c r="A138" s="122" t="s">
        <v>709</v>
      </c>
      <c r="B138" s="122" t="s">
        <v>818</v>
      </c>
      <c r="C138" s="122" t="s">
        <v>141</v>
      </c>
      <c r="D138" s="122" t="s">
        <v>299</v>
      </c>
      <c r="E138" s="123" t="s">
        <v>819</v>
      </c>
      <c r="F138" s="122" t="s">
        <v>406</v>
      </c>
      <c r="G138" s="122" t="s">
        <v>407</v>
      </c>
      <c r="H138" s="122" t="s">
        <v>820</v>
      </c>
      <c r="I138" s="122" t="s">
        <v>407</v>
      </c>
      <c r="J138" s="122" t="s">
        <v>409</v>
      </c>
      <c r="K138" s="122" t="s">
        <v>410</v>
      </c>
      <c r="L138" s="122" t="s">
        <v>411</v>
      </c>
      <c r="M138" s="122" t="s">
        <v>412</v>
      </c>
      <c r="N138" s="122" t="s">
        <v>413</v>
      </c>
      <c r="O138" s="122" t="s">
        <v>141</v>
      </c>
      <c r="P138" s="122" t="s">
        <v>141</v>
      </c>
      <c r="Q138" s="122" t="s">
        <v>141</v>
      </c>
      <c r="S138" s="122" t="s">
        <v>141</v>
      </c>
      <c r="T138" s="122" t="s">
        <v>141</v>
      </c>
      <c r="V138" s="122" t="s">
        <v>141</v>
      </c>
      <c r="W138" s="122" t="s">
        <v>141</v>
      </c>
      <c r="X138" s="122" t="s">
        <v>141</v>
      </c>
      <c r="Y138" s="122" t="s">
        <v>141</v>
      </c>
      <c r="Z138" s="122" t="s">
        <v>414</v>
      </c>
      <c r="AA138" s="122" t="s">
        <v>415</v>
      </c>
      <c r="AB138" s="122" t="s">
        <v>141</v>
      </c>
      <c r="AC138" s="122" t="s">
        <v>141</v>
      </c>
      <c r="AD138" s="122" t="s">
        <v>141</v>
      </c>
      <c r="AE138" s="122" t="s">
        <v>141</v>
      </c>
      <c r="AF138" s="122" t="s">
        <v>141</v>
      </c>
      <c r="AG138" s="122" t="s">
        <v>141</v>
      </c>
      <c r="AH138" s="122" t="s">
        <v>141</v>
      </c>
      <c r="AI138" s="122" t="s">
        <v>141</v>
      </c>
      <c r="AJ138" s="122" t="s">
        <v>416</v>
      </c>
      <c r="AK138" s="122" t="s">
        <v>141</v>
      </c>
      <c r="AL138" s="122" t="s">
        <v>141</v>
      </c>
      <c r="AM138" s="122" t="s">
        <v>417</v>
      </c>
      <c r="AN138" s="122" t="s">
        <v>678</v>
      </c>
      <c r="AP138" s="1" t="e" vm="234">
        <v>#VALUE!</v>
      </c>
      <c r="AU138"/>
      <c r="AV138"/>
    </row>
    <row r="139" spans="1:48" ht="72.75" customHeight="1" x14ac:dyDescent="0.25">
      <c r="A139" s="122" t="s">
        <v>709</v>
      </c>
      <c r="B139" s="122" t="s">
        <v>821</v>
      </c>
      <c r="C139" s="122" t="s">
        <v>141</v>
      </c>
      <c r="D139" s="122" t="s">
        <v>300</v>
      </c>
      <c r="E139" s="123" t="s">
        <v>822</v>
      </c>
      <c r="F139" s="122" t="s">
        <v>406</v>
      </c>
      <c r="G139" s="122" t="s">
        <v>407</v>
      </c>
      <c r="H139" s="122" t="s">
        <v>823</v>
      </c>
      <c r="I139" s="122" t="s">
        <v>407</v>
      </c>
      <c r="J139" s="122" t="s">
        <v>409</v>
      </c>
      <c r="K139" s="122" t="s">
        <v>410</v>
      </c>
      <c r="L139" s="122" t="s">
        <v>411</v>
      </c>
      <c r="M139" s="122" t="s">
        <v>412</v>
      </c>
      <c r="N139" s="122" t="s">
        <v>413</v>
      </c>
      <c r="O139" s="122" t="s">
        <v>141</v>
      </c>
      <c r="P139" s="122" t="s">
        <v>141</v>
      </c>
      <c r="Q139" s="122" t="s">
        <v>141</v>
      </c>
      <c r="S139" s="122" t="s">
        <v>141</v>
      </c>
      <c r="T139" s="122" t="s">
        <v>141</v>
      </c>
      <c r="V139" s="122" t="s">
        <v>141</v>
      </c>
      <c r="W139" s="122" t="s">
        <v>141</v>
      </c>
      <c r="X139" s="122" t="s">
        <v>141</v>
      </c>
      <c r="Y139" s="122" t="s">
        <v>141</v>
      </c>
      <c r="Z139" s="122" t="s">
        <v>414</v>
      </c>
      <c r="AA139" s="122" t="s">
        <v>415</v>
      </c>
      <c r="AB139" s="122" t="s">
        <v>141</v>
      </c>
      <c r="AC139" s="122" t="s">
        <v>141</v>
      </c>
      <c r="AD139" s="122" t="s">
        <v>141</v>
      </c>
      <c r="AE139" s="122" t="s">
        <v>141</v>
      </c>
      <c r="AF139" s="122" t="s">
        <v>141</v>
      </c>
      <c r="AG139" s="122" t="s">
        <v>141</v>
      </c>
      <c r="AH139" s="122" t="s">
        <v>141</v>
      </c>
      <c r="AI139" s="122" t="s">
        <v>141</v>
      </c>
      <c r="AJ139" s="122" t="s">
        <v>416</v>
      </c>
      <c r="AK139" s="122" t="s">
        <v>141</v>
      </c>
      <c r="AL139" s="122" t="s">
        <v>141</v>
      </c>
      <c r="AM139" s="122" t="s">
        <v>417</v>
      </c>
      <c r="AN139" s="122" t="s">
        <v>678</v>
      </c>
      <c r="AP139" s="1" t="e" vm="235">
        <v>#VALUE!</v>
      </c>
      <c r="AU139"/>
      <c r="AV139"/>
    </row>
    <row r="140" spans="1:48" ht="72.75" customHeight="1" x14ac:dyDescent="0.25">
      <c r="A140" s="122" t="s">
        <v>709</v>
      </c>
      <c r="B140" s="122" t="s">
        <v>824</v>
      </c>
      <c r="C140" s="122" t="s">
        <v>141</v>
      </c>
      <c r="D140" s="122" t="s">
        <v>301</v>
      </c>
      <c r="E140" s="123" t="s">
        <v>825</v>
      </c>
      <c r="F140" s="122" t="s">
        <v>406</v>
      </c>
      <c r="G140" s="122" t="s">
        <v>407</v>
      </c>
      <c r="H140" s="122" t="s">
        <v>826</v>
      </c>
      <c r="I140" s="122" t="s">
        <v>407</v>
      </c>
      <c r="J140" s="122" t="s">
        <v>409</v>
      </c>
      <c r="K140" s="122" t="s">
        <v>410</v>
      </c>
      <c r="L140" s="122" t="s">
        <v>411</v>
      </c>
      <c r="M140" s="122" t="s">
        <v>412</v>
      </c>
      <c r="N140" s="122" t="s">
        <v>413</v>
      </c>
      <c r="O140" s="122" t="s">
        <v>141</v>
      </c>
      <c r="P140" s="122" t="s">
        <v>141</v>
      </c>
      <c r="Q140" s="122" t="s">
        <v>141</v>
      </c>
      <c r="S140" s="122" t="s">
        <v>141</v>
      </c>
      <c r="T140" s="122" t="s">
        <v>141</v>
      </c>
      <c r="V140" s="122" t="s">
        <v>141</v>
      </c>
      <c r="W140" s="122" t="s">
        <v>141</v>
      </c>
      <c r="X140" s="122" t="s">
        <v>141</v>
      </c>
      <c r="Y140" s="122" t="s">
        <v>141</v>
      </c>
      <c r="Z140" s="122" t="s">
        <v>414</v>
      </c>
      <c r="AA140" s="122" t="s">
        <v>415</v>
      </c>
      <c r="AB140" s="122" t="s">
        <v>141</v>
      </c>
      <c r="AC140" s="122" t="s">
        <v>141</v>
      </c>
      <c r="AD140" s="122" t="s">
        <v>141</v>
      </c>
      <c r="AE140" s="122" t="s">
        <v>141</v>
      </c>
      <c r="AF140" s="122" t="s">
        <v>141</v>
      </c>
      <c r="AG140" s="122" t="s">
        <v>141</v>
      </c>
      <c r="AH140" s="122" t="s">
        <v>141</v>
      </c>
      <c r="AI140" s="122" t="s">
        <v>141</v>
      </c>
      <c r="AJ140" s="122" t="s">
        <v>416</v>
      </c>
      <c r="AK140" s="122" t="s">
        <v>141</v>
      </c>
      <c r="AL140" s="122" t="s">
        <v>141</v>
      </c>
      <c r="AM140" s="122" t="s">
        <v>417</v>
      </c>
      <c r="AN140" s="122" t="s">
        <v>678</v>
      </c>
      <c r="AP140" s="1" t="e" vm="236">
        <v>#VALUE!</v>
      </c>
      <c r="AU140"/>
      <c r="AV140"/>
    </row>
    <row r="141" spans="1:48" ht="72.75" customHeight="1" x14ac:dyDescent="0.25">
      <c r="A141" s="122" t="s">
        <v>709</v>
      </c>
      <c r="B141" s="122" t="s">
        <v>827</v>
      </c>
      <c r="C141" s="122" t="s">
        <v>141</v>
      </c>
      <c r="D141" s="122" t="s">
        <v>302</v>
      </c>
      <c r="E141" s="123" t="s">
        <v>828</v>
      </c>
      <c r="F141" s="122" t="s">
        <v>406</v>
      </c>
      <c r="G141" s="122" t="s">
        <v>407</v>
      </c>
      <c r="H141" s="122" t="s">
        <v>829</v>
      </c>
      <c r="I141" s="122" t="s">
        <v>407</v>
      </c>
      <c r="J141" s="122" t="s">
        <v>409</v>
      </c>
      <c r="K141" s="122" t="s">
        <v>410</v>
      </c>
      <c r="L141" s="122" t="s">
        <v>411</v>
      </c>
      <c r="M141" s="122" t="s">
        <v>412</v>
      </c>
      <c r="N141" s="122" t="s">
        <v>413</v>
      </c>
      <c r="O141" s="122" t="s">
        <v>141</v>
      </c>
      <c r="P141" s="122" t="s">
        <v>141</v>
      </c>
      <c r="Q141" s="122" t="s">
        <v>141</v>
      </c>
      <c r="S141" s="122" t="s">
        <v>141</v>
      </c>
      <c r="T141" s="122" t="s">
        <v>141</v>
      </c>
      <c r="V141" s="122" t="s">
        <v>141</v>
      </c>
      <c r="W141" s="122" t="s">
        <v>141</v>
      </c>
      <c r="X141" s="122" t="s">
        <v>141</v>
      </c>
      <c r="Y141" s="122" t="s">
        <v>141</v>
      </c>
      <c r="Z141" s="122" t="s">
        <v>414</v>
      </c>
      <c r="AA141" s="122" t="s">
        <v>415</v>
      </c>
      <c r="AB141" s="122" t="s">
        <v>141</v>
      </c>
      <c r="AC141" s="122" t="s">
        <v>141</v>
      </c>
      <c r="AD141" s="122" t="s">
        <v>141</v>
      </c>
      <c r="AE141" s="122" t="s">
        <v>141</v>
      </c>
      <c r="AF141" s="122" t="s">
        <v>141</v>
      </c>
      <c r="AG141" s="122" t="s">
        <v>141</v>
      </c>
      <c r="AH141" s="122" t="s">
        <v>141</v>
      </c>
      <c r="AI141" s="122" t="s">
        <v>141</v>
      </c>
      <c r="AJ141" s="122" t="s">
        <v>416</v>
      </c>
      <c r="AK141" s="122" t="s">
        <v>141</v>
      </c>
      <c r="AL141" s="122" t="s">
        <v>141</v>
      </c>
      <c r="AM141" s="122" t="s">
        <v>417</v>
      </c>
      <c r="AN141" s="122" t="s">
        <v>678</v>
      </c>
      <c r="AP141" s="1" t="e" vm="237">
        <v>#VALUE!</v>
      </c>
      <c r="AU141"/>
      <c r="AV141"/>
    </row>
    <row r="142" spans="1:48" ht="72.75" customHeight="1" x14ac:dyDescent="0.25">
      <c r="A142" s="122" t="s">
        <v>709</v>
      </c>
      <c r="B142" s="122" t="s">
        <v>830</v>
      </c>
      <c r="C142" s="122" t="s">
        <v>141</v>
      </c>
      <c r="D142" s="122" t="s">
        <v>303</v>
      </c>
      <c r="E142" s="123" t="s">
        <v>831</v>
      </c>
      <c r="F142" s="122" t="s">
        <v>406</v>
      </c>
      <c r="G142" s="122" t="s">
        <v>407</v>
      </c>
      <c r="H142" s="122" t="s">
        <v>832</v>
      </c>
      <c r="I142" s="122" t="s">
        <v>407</v>
      </c>
      <c r="J142" s="122" t="s">
        <v>409</v>
      </c>
      <c r="K142" s="122" t="s">
        <v>410</v>
      </c>
      <c r="L142" s="122" t="s">
        <v>411</v>
      </c>
      <c r="M142" s="122" t="s">
        <v>412</v>
      </c>
      <c r="N142" s="122" t="s">
        <v>413</v>
      </c>
      <c r="O142" s="122" t="s">
        <v>141</v>
      </c>
      <c r="P142" s="122" t="s">
        <v>141</v>
      </c>
      <c r="Q142" s="122" t="s">
        <v>141</v>
      </c>
      <c r="S142" s="122" t="s">
        <v>141</v>
      </c>
      <c r="T142" s="122" t="s">
        <v>141</v>
      </c>
      <c r="V142" s="122" t="s">
        <v>141</v>
      </c>
      <c r="W142" s="122" t="s">
        <v>141</v>
      </c>
      <c r="X142" s="122" t="s">
        <v>141</v>
      </c>
      <c r="Y142" s="122" t="s">
        <v>141</v>
      </c>
      <c r="Z142" s="122" t="s">
        <v>414</v>
      </c>
      <c r="AA142" s="122" t="s">
        <v>415</v>
      </c>
      <c r="AB142" s="122" t="s">
        <v>141</v>
      </c>
      <c r="AC142" s="122" t="s">
        <v>141</v>
      </c>
      <c r="AD142" s="122" t="s">
        <v>141</v>
      </c>
      <c r="AE142" s="122" t="s">
        <v>141</v>
      </c>
      <c r="AF142" s="122" t="s">
        <v>141</v>
      </c>
      <c r="AG142" s="122" t="s">
        <v>141</v>
      </c>
      <c r="AH142" s="122" t="s">
        <v>141</v>
      </c>
      <c r="AI142" s="122" t="s">
        <v>141</v>
      </c>
      <c r="AJ142" s="122" t="s">
        <v>416</v>
      </c>
      <c r="AK142" s="122" t="s">
        <v>141</v>
      </c>
      <c r="AL142" s="122" t="s">
        <v>141</v>
      </c>
      <c r="AM142" s="122" t="s">
        <v>417</v>
      </c>
      <c r="AN142" s="122" t="s">
        <v>678</v>
      </c>
      <c r="AP142" s="1" t="e" vm="238">
        <v>#VALUE!</v>
      </c>
      <c r="AU142"/>
      <c r="AV142"/>
    </row>
    <row r="143" spans="1:48" ht="72.75" customHeight="1" x14ac:dyDescent="0.25">
      <c r="A143" s="122" t="s">
        <v>709</v>
      </c>
      <c r="B143" s="122" t="s">
        <v>833</v>
      </c>
      <c r="C143" s="122" t="s">
        <v>141</v>
      </c>
      <c r="D143" s="122" t="s">
        <v>304</v>
      </c>
      <c r="E143" s="123" t="s">
        <v>834</v>
      </c>
      <c r="F143" s="122" t="s">
        <v>406</v>
      </c>
      <c r="G143" s="122" t="s">
        <v>407</v>
      </c>
      <c r="H143" s="122" t="s">
        <v>835</v>
      </c>
      <c r="I143" s="122" t="s">
        <v>407</v>
      </c>
      <c r="J143" s="122" t="s">
        <v>409</v>
      </c>
      <c r="K143" s="122" t="s">
        <v>410</v>
      </c>
      <c r="L143" s="122" t="s">
        <v>411</v>
      </c>
      <c r="M143" s="122" t="s">
        <v>412</v>
      </c>
      <c r="N143" s="122" t="s">
        <v>413</v>
      </c>
      <c r="O143" s="122" t="s">
        <v>141</v>
      </c>
      <c r="P143" s="122" t="s">
        <v>141</v>
      </c>
      <c r="Q143" s="122" t="s">
        <v>141</v>
      </c>
      <c r="S143" s="122" t="s">
        <v>141</v>
      </c>
      <c r="T143" s="122" t="s">
        <v>141</v>
      </c>
      <c r="V143" s="122" t="s">
        <v>141</v>
      </c>
      <c r="W143" s="122" t="s">
        <v>141</v>
      </c>
      <c r="X143" s="122" t="s">
        <v>141</v>
      </c>
      <c r="Y143" s="122" t="s">
        <v>141</v>
      </c>
      <c r="Z143" s="122" t="s">
        <v>414</v>
      </c>
      <c r="AA143" s="122" t="s">
        <v>415</v>
      </c>
      <c r="AB143" s="122" t="s">
        <v>141</v>
      </c>
      <c r="AC143" s="122" t="s">
        <v>141</v>
      </c>
      <c r="AD143" s="122" t="s">
        <v>141</v>
      </c>
      <c r="AE143" s="122" t="s">
        <v>141</v>
      </c>
      <c r="AF143" s="122" t="s">
        <v>141</v>
      </c>
      <c r="AG143" s="122" t="s">
        <v>141</v>
      </c>
      <c r="AH143" s="122" t="s">
        <v>141</v>
      </c>
      <c r="AI143" s="122" t="s">
        <v>141</v>
      </c>
      <c r="AJ143" s="122" t="s">
        <v>416</v>
      </c>
      <c r="AK143" s="122" t="s">
        <v>141</v>
      </c>
      <c r="AL143" s="122" t="s">
        <v>141</v>
      </c>
      <c r="AM143" s="122" t="s">
        <v>417</v>
      </c>
      <c r="AN143" s="122" t="s">
        <v>678</v>
      </c>
      <c r="AP143" s="1" t="e" vm="239">
        <v>#VALUE!</v>
      </c>
      <c r="AU143"/>
      <c r="AV143"/>
    </row>
    <row r="144" spans="1:48" ht="72.75" customHeight="1" x14ac:dyDescent="0.25">
      <c r="A144" s="122" t="s">
        <v>709</v>
      </c>
      <c r="B144" s="122" t="s">
        <v>836</v>
      </c>
      <c r="C144" s="122" t="s">
        <v>141</v>
      </c>
      <c r="D144" s="122" t="s">
        <v>305</v>
      </c>
      <c r="E144" s="123" t="s">
        <v>837</v>
      </c>
      <c r="F144" s="122" t="s">
        <v>406</v>
      </c>
      <c r="G144" s="122" t="s">
        <v>407</v>
      </c>
      <c r="H144" s="122" t="s">
        <v>838</v>
      </c>
      <c r="I144" s="122" t="s">
        <v>407</v>
      </c>
      <c r="J144" s="122" t="s">
        <v>409</v>
      </c>
      <c r="K144" s="122" t="s">
        <v>410</v>
      </c>
      <c r="L144" s="122" t="s">
        <v>411</v>
      </c>
      <c r="M144" s="122" t="s">
        <v>412</v>
      </c>
      <c r="N144" s="122" t="s">
        <v>413</v>
      </c>
      <c r="O144" s="122" t="s">
        <v>141</v>
      </c>
      <c r="P144" s="122" t="s">
        <v>141</v>
      </c>
      <c r="Q144" s="122" t="s">
        <v>141</v>
      </c>
      <c r="S144" s="122" t="s">
        <v>141</v>
      </c>
      <c r="T144" s="122" t="s">
        <v>141</v>
      </c>
      <c r="V144" s="122" t="s">
        <v>141</v>
      </c>
      <c r="W144" s="122" t="s">
        <v>141</v>
      </c>
      <c r="X144" s="122" t="s">
        <v>141</v>
      </c>
      <c r="Y144" s="122" t="s">
        <v>141</v>
      </c>
      <c r="Z144" s="122" t="s">
        <v>414</v>
      </c>
      <c r="AA144" s="122" t="s">
        <v>415</v>
      </c>
      <c r="AB144" s="122" t="s">
        <v>141</v>
      </c>
      <c r="AC144" s="122" t="s">
        <v>141</v>
      </c>
      <c r="AD144" s="122" t="s">
        <v>141</v>
      </c>
      <c r="AE144" s="122" t="s">
        <v>141</v>
      </c>
      <c r="AF144" s="122" t="s">
        <v>141</v>
      </c>
      <c r="AG144" s="122" t="s">
        <v>141</v>
      </c>
      <c r="AH144" s="122" t="s">
        <v>141</v>
      </c>
      <c r="AI144" s="122" t="s">
        <v>141</v>
      </c>
      <c r="AJ144" s="122" t="s">
        <v>416</v>
      </c>
      <c r="AK144" s="122" t="s">
        <v>141</v>
      </c>
      <c r="AL144" s="122" t="s">
        <v>141</v>
      </c>
      <c r="AM144" s="122" t="s">
        <v>417</v>
      </c>
      <c r="AN144" s="122" t="s">
        <v>678</v>
      </c>
      <c r="AP144" s="1" t="e" vm="240">
        <v>#VALUE!</v>
      </c>
      <c r="AU144"/>
      <c r="AV144"/>
    </row>
    <row r="145" spans="1:48" ht="72.75" customHeight="1" x14ac:dyDescent="0.25">
      <c r="A145" s="122" t="s">
        <v>709</v>
      </c>
      <c r="B145" s="122" t="s">
        <v>839</v>
      </c>
      <c r="C145" s="122" t="s">
        <v>141</v>
      </c>
      <c r="D145" s="122" t="s">
        <v>306</v>
      </c>
      <c r="E145" s="123" t="s">
        <v>840</v>
      </c>
      <c r="F145" s="122" t="s">
        <v>406</v>
      </c>
      <c r="G145" s="122" t="s">
        <v>407</v>
      </c>
      <c r="H145" s="122" t="s">
        <v>841</v>
      </c>
      <c r="I145" s="122" t="s">
        <v>407</v>
      </c>
      <c r="J145" s="122" t="s">
        <v>409</v>
      </c>
      <c r="K145" s="122" t="s">
        <v>410</v>
      </c>
      <c r="L145" s="122" t="s">
        <v>411</v>
      </c>
      <c r="M145" s="122" t="s">
        <v>412</v>
      </c>
      <c r="N145" s="122" t="s">
        <v>413</v>
      </c>
      <c r="O145" s="122" t="s">
        <v>141</v>
      </c>
      <c r="P145" s="122" t="s">
        <v>141</v>
      </c>
      <c r="Q145" s="122" t="s">
        <v>141</v>
      </c>
      <c r="S145" s="122" t="s">
        <v>141</v>
      </c>
      <c r="T145" s="122" t="s">
        <v>141</v>
      </c>
      <c r="V145" s="122" t="s">
        <v>141</v>
      </c>
      <c r="W145" s="122" t="s">
        <v>141</v>
      </c>
      <c r="X145" s="122" t="s">
        <v>141</v>
      </c>
      <c r="Y145" s="122" t="s">
        <v>141</v>
      </c>
      <c r="Z145" s="122" t="s">
        <v>414</v>
      </c>
      <c r="AA145" s="122" t="s">
        <v>415</v>
      </c>
      <c r="AB145" s="122" t="s">
        <v>141</v>
      </c>
      <c r="AC145" s="122" t="s">
        <v>141</v>
      </c>
      <c r="AD145" s="122" t="s">
        <v>141</v>
      </c>
      <c r="AE145" s="122" t="s">
        <v>141</v>
      </c>
      <c r="AF145" s="122" t="s">
        <v>141</v>
      </c>
      <c r="AG145" s="122" t="s">
        <v>141</v>
      </c>
      <c r="AH145" s="122" t="s">
        <v>141</v>
      </c>
      <c r="AI145" s="122" t="s">
        <v>141</v>
      </c>
      <c r="AJ145" s="122" t="s">
        <v>416</v>
      </c>
      <c r="AK145" s="122" t="s">
        <v>141</v>
      </c>
      <c r="AL145" s="122" t="s">
        <v>141</v>
      </c>
      <c r="AM145" s="122" t="s">
        <v>417</v>
      </c>
      <c r="AN145" s="122" t="s">
        <v>678</v>
      </c>
      <c r="AP145" s="1" t="e" vm="241">
        <v>#VALUE!</v>
      </c>
      <c r="AU145"/>
      <c r="AV145"/>
    </row>
    <row r="146" spans="1:48" ht="72.75" customHeight="1" x14ac:dyDescent="0.25">
      <c r="A146" s="122" t="s">
        <v>709</v>
      </c>
      <c r="B146" s="122" t="s">
        <v>842</v>
      </c>
      <c r="C146" s="122" t="s">
        <v>141</v>
      </c>
      <c r="D146" s="122" t="s">
        <v>307</v>
      </c>
      <c r="E146" s="123" t="s">
        <v>843</v>
      </c>
      <c r="F146" s="122" t="s">
        <v>406</v>
      </c>
      <c r="G146" s="122" t="s">
        <v>407</v>
      </c>
      <c r="H146" s="122" t="s">
        <v>844</v>
      </c>
      <c r="I146" s="122" t="s">
        <v>407</v>
      </c>
      <c r="J146" s="122" t="s">
        <v>409</v>
      </c>
      <c r="K146" s="122" t="s">
        <v>410</v>
      </c>
      <c r="L146" s="122" t="s">
        <v>411</v>
      </c>
      <c r="M146" s="122" t="s">
        <v>412</v>
      </c>
      <c r="N146" s="122" t="s">
        <v>413</v>
      </c>
      <c r="O146" s="122" t="s">
        <v>141</v>
      </c>
      <c r="P146" s="122" t="s">
        <v>141</v>
      </c>
      <c r="Q146" s="122" t="s">
        <v>141</v>
      </c>
      <c r="S146" s="122" t="s">
        <v>141</v>
      </c>
      <c r="T146" s="122" t="s">
        <v>141</v>
      </c>
      <c r="V146" s="122" t="s">
        <v>141</v>
      </c>
      <c r="W146" s="122" t="s">
        <v>141</v>
      </c>
      <c r="X146" s="122" t="s">
        <v>141</v>
      </c>
      <c r="Y146" s="122" t="s">
        <v>141</v>
      </c>
      <c r="Z146" s="122" t="s">
        <v>414</v>
      </c>
      <c r="AA146" s="122" t="s">
        <v>415</v>
      </c>
      <c r="AB146" s="122" t="s">
        <v>141</v>
      </c>
      <c r="AC146" s="122" t="s">
        <v>141</v>
      </c>
      <c r="AD146" s="122" t="s">
        <v>141</v>
      </c>
      <c r="AE146" s="122" t="s">
        <v>141</v>
      </c>
      <c r="AF146" s="122" t="s">
        <v>141</v>
      </c>
      <c r="AG146" s="122" t="s">
        <v>141</v>
      </c>
      <c r="AH146" s="122" t="s">
        <v>141</v>
      </c>
      <c r="AI146" s="122" t="s">
        <v>141</v>
      </c>
      <c r="AJ146" s="122" t="s">
        <v>416</v>
      </c>
      <c r="AK146" s="122" t="s">
        <v>141</v>
      </c>
      <c r="AL146" s="122" t="s">
        <v>141</v>
      </c>
      <c r="AM146" s="122" t="s">
        <v>417</v>
      </c>
      <c r="AN146" s="122" t="s">
        <v>678</v>
      </c>
      <c r="AP146" s="1" t="e" vm="242">
        <v>#VALUE!</v>
      </c>
      <c r="AU146"/>
      <c r="AV146"/>
    </row>
    <row r="147" spans="1:48" ht="72.75" customHeight="1" x14ac:dyDescent="0.25">
      <c r="A147" s="122" t="s">
        <v>709</v>
      </c>
      <c r="B147" s="122" t="s">
        <v>845</v>
      </c>
      <c r="C147" s="122" t="s">
        <v>141</v>
      </c>
      <c r="D147" s="122" t="s">
        <v>308</v>
      </c>
      <c r="E147" s="123" t="s">
        <v>846</v>
      </c>
      <c r="F147" s="122" t="s">
        <v>406</v>
      </c>
      <c r="G147" s="122" t="s">
        <v>407</v>
      </c>
      <c r="H147" s="122" t="s">
        <v>847</v>
      </c>
      <c r="I147" s="122" t="s">
        <v>407</v>
      </c>
      <c r="J147" s="122" t="s">
        <v>409</v>
      </c>
      <c r="K147" s="122" t="s">
        <v>410</v>
      </c>
      <c r="L147" s="122" t="s">
        <v>411</v>
      </c>
      <c r="M147" s="122" t="s">
        <v>412</v>
      </c>
      <c r="N147" s="122" t="s">
        <v>413</v>
      </c>
      <c r="O147" s="122" t="s">
        <v>141</v>
      </c>
      <c r="P147" s="122" t="s">
        <v>141</v>
      </c>
      <c r="Q147" s="122" t="s">
        <v>141</v>
      </c>
      <c r="S147" s="122" t="s">
        <v>141</v>
      </c>
      <c r="T147" s="122" t="s">
        <v>141</v>
      </c>
      <c r="V147" s="122" t="s">
        <v>141</v>
      </c>
      <c r="W147" s="122" t="s">
        <v>141</v>
      </c>
      <c r="X147" s="122" t="s">
        <v>141</v>
      </c>
      <c r="Y147" s="122" t="s">
        <v>141</v>
      </c>
      <c r="Z147" s="122" t="s">
        <v>414</v>
      </c>
      <c r="AA147" s="122" t="s">
        <v>415</v>
      </c>
      <c r="AB147" s="122" t="s">
        <v>141</v>
      </c>
      <c r="AC147" s="122" t="s">
        <v>141</v>
      </c>
      <c r="AD147" s="122" t="s">
        <v>141</v>
      </c>
      <c r="AE147" s="122" t="s">
        <v>141</v>
      </c>
      <c r="AF147" s="122" t="s">
        <v>141</v>
      </c>
      <c r="AG147" s="122" t="s">
        <v>141</v>
      </c>
      <c r="AH147" s="122" t="s">
        <v>141</v>
      </c>
      <c r="AI147" s="122" t="s">
        <v>141</v>
      </c>
      <c r="AJ147" s="122" t="s">
        <v>416</v>
      </c>
      <c r="AK147" s="122" t="s">
        <v>141</v>
      </c>
      <c r="AL147" s="122" t="s">
        <v>141</v>
      </c>
      <c r="AM147" s="122" t="s">
        <v>417</v>
      </c>
      <c r="AN147" s="122" t="s">
        <v>678</v>
      </c>
      <c r="AP147" s="1" t="e" vm="243">
        <v>#VALUE!</v>
      </c>
      <c r="AU147"/>
      <c r="AV147"/>
    </row>
    <row r="148" spans="1:48" ht="72.75" customHeight="1" x14ac:dyDescent="0.25">
      <c r="A148" s="122" t="s">
        <v>709</v>
      </c>
      <c r="B148" s="122" t="s">
        <v>848</v>
      </c>
      <c r="C148" s="122" t="s">
        <v>141</v>
      </c>
      <c r="D148" s="122" t="s">
        <v>309</v>
      </c>
      <c r="E148" s="123" t="s">
        <v>849</v>
      </c>
      <c r="F148" s="122" t="s">
        <v>406</v>
      </c>
      <c r="G148" s="122" t="s">
        <v>407</v>
      </c>
      <c r="H148" s="122" t="s">
        <v>847</v>
      </c>
      <c r="I148" s="122" t="s">
        <v>407</v>
      </c>
      <c r="J148" s="122" t="s">
        <v>409</v>
      </c>
      <c r="K148" s="122" t="s">
        <v>410</v>
      </c>
      <c r="L148" s="122" t="s">
        <v>411</v>
      </c>
      <c r="M148" s="122" t="s">
        <v>412</v>
      </c>
      <c r="N148" s="122" t="s">
        <v>413</v>
      </c>
      <c r="O148" s="122" t="s">
        <v>141</v>
      </c>
      <c r="P148" s="122" t="s">
        <v>141</v>
      </c>
      <c r="Q148" s="122" t="s">
        <v>141</v>
      </c>
      <c r="S148" s="122" t="s">
        <v>141</v>
      </c>
      <c r="T148" s="122" t="s">
        <v>141</v>
      </c>
      <c r="V148" s="122" t="s">
        <v>141</v>
      </c>
      <c r="W148" s="122" t="s">
        <v>141</v>
      </c>
      <c r="X148" s="122" t="s">
        <v>141</v>
      </c>
      <c r="Y148" s="122" t="s">
        <v>141</v>
      </c>
      <c r="Z148" s="122" t="s">
        <v>414</v>
      </c>
      <c r="AA148" s="122" t="s">
        <v>415</v>
      </c>
      <c r="AB148" s="122" t="s">
        <v>141</v>
      </c>
      <c r="AC148" s="122" t="s">
        <v>141</v>
      </c>
      <c r="AD148" s="122" t="s">
        <v>141</v>
      </c>
      <c r="AE148" s="122" t="s">
        <v>141</v>
      </c>
      <c r="AF148" s="122" t="s">
        <v>141</v>
      </c>
      <c r="AG148" s="122" t="s">
        <v>141</v>
      </c>
      <c r="AH148" s="122" t="s">
        <v>141</v>
      </c>
      <c r="AI148" s="122" t="s">
        <v>141</v>
      </c>
      <c r="AJ148" s="122" t="s">
        <v>416</v>
      </c>
      <c r="AK148" s="122" t="s">
        <v>141</v>
      </c>
      <c r="AL148" s="122" t="s">
        <v>141</v>
      </c>
      <c r="AM148" s="122" t="s">
        <v>417</v>
      </c>
      <c r="AN148" s="122" t="s">
        <v>678</v>
      </c>
      <c r="AP148" s="1" t="e" vm="244">
        <v>#VALUE!</v>
      </c>
      <c r="AU148"/>
      <c r="AV148"/>
    </row>
    <row r="149" spans="1:48" ht="72.75" customHeight="1" x14ac:dyDescent="0.25">
      <c r="A149" s="122" t="s">
        <v>709</v>
      </c>
      <c r="B149" s="122" t="s">
        <v>850</v>
      </c>
      <c r="C149" s="122" t="s">
        <v>141</v>
      </c>
      <c r="D149" s="122" t="s">
        <v>310</v>
      </c>
      <c r="E149" s="123" t="s">
        <v>851</v>
      </c>
      <c r="F149" s="122" t="s">
        <v>406</v>
      </c>
      <c r="G149" s="122" t="s">
        <v>407</v>
      </c>
      <c r="H149" s="122" t="s">
        <v>852</v>
      </c>
      <c r="I149" s="122" t="s">
        <v>407</v>
      </c>
      <c r="J149" s="122" t="s">
        <v>409</v>
      </c>
      <c r="K149" s="122" t="s">
        <v>410</v>
      </c>
      <c r="L149" s="122" t="s">
        <v>411</v>
      </c>
      <c r="M149" s="122" t="s">
        <v>412</v>
      </c>
      <c r="N149" s="122" t="s">
        <v>413</v>
      </c>
      <c r="O149" s="122" t="s">
        <v>141</v>
      </c>
      <c r="P149" s="122" t="s">
        <v>141</v>
      </c>
      <c r="Q149" s="122" t="s">
        <v>141</v>
      </c>
      <c r="S149" s="122" t="s">
        <v>141</v>
      </c>
      <c r="T149" s="122" t="s">
        <v>141</v>
      </c>
      <c r="V149" s="122" t="s">
        <v>141</v>
      </c>
      <c r="W149" s="122" t="s">
        <v>141</v>
      </c>
      <c r="X149" s="122" t="s">
        <v>141</v>
      </c>
      <c r="Y149" s="122" t="s">
        <v>141</v>
      </c>
      <c r="Z149" s="122" t="s">
        <v>414</v>
      </c>
      <c r="AA149" s="122" t="s">
        <v>415</v>
      </c>
      <c r="AB149" s="122" t="s">
        <v>141</v>
      </c>
      <c r="AC149" s="122" t="s">
        <v>141</v>
      </c>
      <c r="AD149" s="122" t="s">
        <v>141</v>
      </c>
      <c r="AE149" s="122" t="s">
        <v>141</v>
      </c>
      <c r="AF149" s="122" t="s">
        <v>141</v>
      </c>
      <c r="AG149" s="122" t="s">
        <v>141</v>
      </c>
      <c r="AH149" s="122" t="s">
        <v>141</v>
      </c>
      <c r="AI149" s="122" t="s">
        <v>141</v>
      </c>
      <c r="AJ149" s="122" t="s">
        <v>416</v>
      </c>
      <c r="AK149" s="122" t="s">
        <v>141</v>
      </c>
      <c r="AL149" s="122" t="s">
        <v>141</v>
      </c>
      <c r="AM149" s="122" t="s">
        <v>417</v>
      </c>
      <c r="AN149" s="122" t="s">
        <v>678</v>
      </c>
      <c r="AP149" s="1" t="e" vm="245">
        <v>#VALUE!</v>
      </c>
      <c r="AU149"/>
      <c r="AV149"/>
    </row>
    <row r="150" spans="1:48" ht="72.75" customHeight="1" x14ac:dyDescent="0.25">
      <c r="A150" s="122" t="s">
        <v>709</v>
      </c>
      <c r="B150" s="122" t="s">
        <v>853</v>
      </c>
      <c r="C150" s="122" t="s">
        <v>141</v>
      </c>
      <c r="D150" s="122" t="s">
        <v>311</v>
      </c>
      <c r="E150" s="123" t="s">
        <v>854</v>
      </c>
      <c r="F150" s="122" t="s">
        <v>406</v>
      </c>
      <c r="G150" s="122" t="s">
        <v>407</v>
      </c>
      <c r="H150" s="122" t="s">
        <v>852</v>
      </c>
      <c r="I150" s="122" t="s">
        <v>407</v>
      </c>
      <c r="J150" s="122" t="s">
        <v>409</v>
      </c>
      <c r="K150" s="122" t="s">
        <v>410</v>
      </c>
      <c r="L150" s="122" t="s">
        <v>411</v>
      </c>
      <c r="M150" s="122" t="s">
        <v>412</v>
      </c>
      <c r="N150" s="122" t="s">
        <v>413</v>
      </c>
      <c r="O150" s="122" t="s">
        <v>141</v>
      </c>
      <c r="P150" s="122" t="s">
        <v>141</v>
      </c>
      <c r="Q150" s="122" t="s">
        <v>141</v>
      </c>
      <c r="S150" s="122" t="s">
        <v>141</v>
      </c>
      <c r="T150" s="122" t="s">
        <v>141</v>
      </c>
      <c r="V150" s="122" t="s">
        <v>141</v>
      </c>
      <c r="W150" s="122" t="s">
        <v>141</v>
      </c>
      <c r="X150" s="122" t="s">
        <v>141</v>
      </c>
      <c r="Y150" s="122" t="s">
        <v>141</v>
      </c>
      <c r="Z150" s="122" t="s">
        <v>414</v>
      </c>
      <c r="AA150" s="122" t="s">
        <v>415</v>
      </c>
      <c r="AB150" s="122" t="s">
        <v>141</v>
      </c>
      <c r="AC150" s="122" t="s">
        <v>141</v>
      </c>
      <c r="AD150" s="122" t="s">
        <v>141</v>
      </c>
      <c r="AE150" s="122" t="s">
        <v>141</v>
      </c>
      <c r="AF150" s="122" t="s">
        <v>141</v>
      </c>
      <c r="AG150" s="122" t="s">
        <v>141</v>
      </c>
      <c r="AH150" s="122" t="s">
        <v>141</v>
      </c>
      <c r="AI150" s="122" t="s">
        <v>141</v>
      </c>
      <c r="AJ150" s="122" t="s">
        <v>416</v>
      </c>
      <c r="AK150" s="122" t="s">
        <v>141</v>
      </c>
      <c r="AL150" s="122" t="s">
        <v>141</v>
      </c>
      <c r="AM150" s="122" t="s">
        <v>417</v>
      </c>
      <c r="AN150" s="122" t="s">
        <v>678</v>
      </c>
      <c r="AP150" s="1" t="e" vm="246">
        <v>#VALUE!</v>
      </c>
      <c r="AU150"/>
      <c r="AV150"/>
    </row>
    <row r="151" spans="1:48" ht="72.75" customHeight="1" x14ac:dyDescent="0.25">
      <c r="A151" s="122" t="s">
        <v>709</v>
      </c>
      <c r="B151" s="122" t="s">
        <v>855</v>
      </c>
      <c r="C151" s="122" t="s">
        <v>141</v>
      </c>
      <c r="D151" s="122" t="s">
        <v>312</v>
      </c>
      <c r="E151" s="123" t="s">
        <v>856</v>
      </c>
      <c r="F151" s="122" t="s">
        <v>406</v>
      </c>
      <c r="G151" s="122" t="s">
        <v>407</v>
      </c>
      <c r="H151" s="122" t="s">
        <v>857</v>
      </c>
      <c r="I151" s="122" t="s">
        <v>407</v>
      </c>
      <c r="J151" s="122" t="s">
        <v>409</v>
      </c>
      <c r="K151" s="122" t="s">
        <v>410</v>
      </c>
      <c r="L151" s="122" t="s">
        <v>411</v>
      </c>
      <c r="M151" s="122" t="s">
        <v>412</v>
      </c>
      <c r="N151" s="122" t="s">
        <v>413</v>
      </c>
      <c r="O151" s="122" t="s">
        <v>141</v>
      </c>
      <c r="P151" s="122" t="s">
        <v>141</v>
      </c>
      <c r="Q151" s="122" t="s">
        <v>141</v>
      </c>
      <c r="S151" s="122" t="s">
        <v>141</v>
      </c>
      <c r="T151" s="122" t="s">
        <v>141</v>
      </c>
      <c r="V151" s="122" t="s">
        <v>141</v>
      </c>
      <c r="W151" s="122" t="s">
        <v>141</v>
      </c>
      <c r="X151" s="122" t="s">
        <v>141</v>
      </c>
      <c r="Y151" s="122" t="s">
        <v>141</v>
      </c>
      <c r="Z151" s="122" t="s">
        <v>414</v>
      </c>
      <c r="AA151" s="122" t="s">
        <v>415</v>
      </c>
      <c r="AB151" s="122" t="s">
        <v>141</v>
      </c>
      <c r="AC151" s="122" t="s">
        <v>141</v>
      </c>
      <c r="AD151" s="122" t="s">
        <v>141</v>
      </c>
      <c r="AE151" s="122" t="s">
        <v>141</v>
      </c>
      <c r="AF151" s="122" t="s">
        <v>141</v>
      </c>
      <c r="AG151" s="122" t="s">
        <v>141</v>
      </c>
      <c r="AH151" s="122" t="s">
        <v>141</v>
      </c>
      <c r="AI151" s="122" t="s">
        <v>141</v>
      </c>
      <c r="AJ151" s="122" t="s">
        <v>416</v>
      </c>
      <c r="AK151" s="122" t="s">
        <v>141</v>
      </c>
      <c r="AL151" s="122" t="s">
        <v>141</v>
      </c>
      <c r="AM151" s="122" t="s">
        <v>417</v>
      </c>
      <c r="AN151" s="122" t="s">
        <v>678</v>
      </c>
      <c r="AP151" s="1" t="e" vm="247">
        <v>#VALUE!</v>
      </c>
      <c r="AU151"/>
      <c r="AV151"/>
    </row>
    <row r="152" spans="1:48" ht="72.75" customHeight="1" x14ac:dyDescent="0.25">
      <c r="A152" s="122" t="s">
        <v>709</v>
      </c>
      <c r="B152" s="122" t="s">
        <v>858</v>
      </c>
      <c r="C152" s="122" t="s">
        <v>141</v>
      </c>
      <c r="D152" s="122" t="s">
        <v>313</v>
      </c>
      <c r="E152" s="123" t="s">
        <v>859</v>
      </c>
      <c r="F152" s="122" t="s">
        <v>406</v>
      </c>
      <c r="G152" s="122" t="s">
        <v>407</v>
      </c>
      <c r="H152" s="122" t="s">
        <v>860</v>
      </c>
      <c r="I152" s="122" t="s">
        <v>407</v>
      </c>
      <c r="J152" s="122" t="s">
        <v>409</v>
      </c>
      <c r="K152" s="122" t="s">
        <v>410</v>
      </c>
      <c r="L152" s="122" t="s">
        <v>411</v>
      </c>
      <c r="M152" s="122" t="s">
        <v>412</v>
      </c>
      <c r="N152" s="122" t="s">
        <v>413</v>
      </c>
      <c r="O152" s="122" t="s">
        <v>141</v>
      </c>
      <c r="P152" s="122" t="s">
        <v>141</v>
      </c>
      <c r="Q152" s="122" t="s">
        <v>141</v>
      </c>
      <c r="S152" s="122" t="s">
        <v>141</v>
      </c>
      <c r="T152" s="122" t="s">
        <v>141</v>
      </c>
      <c r="V152" s="122" t="s">
        <v>141</v>
      </c>
      <c r="W152" s="122" t="s">
        <v>141</v>
      </c>
      <c r="X152" s="122" t="s">
        <v>141</v>
      </c>
      <c r="Y152" s="122" t="s">
        <v>141</v>
      </c>
      <c r="Z152" s="122" t="s">
        <v>414</v>
      </c>
      <c r="AA152" s="122" t="s">
        <v>415</v>
      </c>
      <c r="AB152" s="122" t="s">
        <v>141</v>
      </c>
      <c r="AC152" s="122" t="s">
        <v>141</v>
      </c>
      <c r="AD152" s="122" t="s">
        <v>141</v>
      </c>
      <c r="AE152" s="122" t="s">
        <v>141</v>
      </c>
      <c r="AF152" s="122" t="s">
        <v>141</v>
      </c>
      <c r="AG152" s="122" t="s">
        <v>141</v>
      </c>
      <c r="AH152" s="122" t="s">
        <v>141</v>
      </c>
      <c r="AI152" s="122" t="s">
        <v>141</v>
      </c>
      <c r="AJ152" s="122" t="s">
        <v>416</v>
      </c>
      <c r="AK152" s="122" t="s">
        <v>141</v>
      </c>
      <c r="AL152" s="122" t="s">
        <v>141</v>
      </c>
      <c r="AM152" s="122" t="s">
        <v>417</v>
      </c>
      <c r="AN152" s="122" t="s">
        <v>678</v>
      </c>
      <c r="AP152" s="1" t="e" vm="248">
        <v>#VALUE!</v>
      </c>
      <c r="AU152"/>
      <c r="AV152"/>
    </row>
    <row r="153" spans="1:48" ht="72.75" customHeight="1" x14ac:dyDescent="0.25">
      <c r="A153" s="122" t="s">
        <v>709</v>
      </c>
      <c r="B153" s="122" t="s">
        <v>861</v>
      </c>
      <c r="C153" s="122" t="s">
        <v>141</v>
      </c>
      <c r="D153" s="122" t="s">
        <v>314</v>
      </c>
      <c r="E153" s="123" t="s">
        <v>862</v>
      </c>
      <c r="F153" s="122" t="s">
        <v>406</v>
      </c>
      <c r="G153" s="122" t="s">
        <v>407</v>
      </c>
      <c r="H153" s="122" t="s">
        <v>863</v>
      </c>
      <c r="I153" s="122" t="s">
        <v>407</v>
      </c>
      <c r="J153" s="122" t="s">
        <v>409</v>
      </c>
      <c r="K153" s="122" t="s">
        <v>410</v>
      </c>
      <c r="L153" s="122" t="s">
        <v>411</v>
      </c>
      <c r="M153" s="122" t="s">
        <v>412</v>
      </c>
      <c r="N153" s="122" t="s">
        <v>413</v>
      </c>
      <c r="O153" s="122" t="s">
        <v>141</v>
      </c>
      <c r="P153" s="122" t="s">
        <v>141</v>
      </c>
      <c r="Q153" s="122" t="s">
        <v>141</v>
      </c>
      <c r="S153" s="122" t="s">
        <v>141</v>
      </c>
      <c r="T153" s="122" t="s">
        <v>141</v>
      </c>
      <c r="V153" s="122" t="s">
        <v>141</v>
      </c>
      <c r="W153" s="122" t="s">
        <v>141</v>
      </c>
      <c r="X153" s="122" t="s">
        <v>141</v>
      </c>
      <c r="Y153" s="122" t="s">
        <v>141</v>
      </c>
      <c r="Z153" s="122" t="s">
        <v>414</v>
      </c>
      <c r="AA153" s="122" t="s">
        <v>415</v>
      </c>
      <c r="AB153" s="122" t="s">
        <v>141</v>
      </c>
      <c r="AC153" s="122" t="s">
        <v>141</v>
      </c>
      <c r="AD153" s="122" t="s">
        <v>141</v>
      </c>
      <c r="AE153" s="122" t="s">
        <v>141</v>
      </c>
      <c r="AF153" s="122" t="s">
        <v>141</v>
      </c>
      <c r="AG153" s="122" t="s">
        <v>141</v>
      </c>
      <c r="AH153" s="122" t="s">
        <v>141</v>
      </c>
      <c r="AI153" s="122" t="s">
        <v>141</v>
      </c>
      <c r="AJ153" s="122" t="s">
        <v>416</v>
      </c>
      <c r="AK153" s="122" t="s">
        <v>141</v>
      </c>
      <c r="AL153" s="122" t="s">
        <v>141</v>
      </c>
      <c r="AM153" s="122" t="s">
        <v>417</v>
      </c>
      <c r="AN153" s="122" t="s">
        <v>678</v>
      </c>
      <c r="AP153" s="1" t="e" vm="249">
        <v>#VALUE!</v>
      </c>
      <c r="AU153"/>
      <c r="AV153"/>
    </row>
    <row r="154" spans="1:48" ht="72.75" customHeight="1" x14ac:dyDescent="0.25">
      <c r="A154" s="122" t="s">
        <v>709</v>
      </c>
      <c r="B154" s="122" t="s">
        <v>864</v>
      </c>
      <c r="C154" s="122" t="s">
        <v>141</v>
      </c>
      <c r="D154" s="122" t="s">
        <v>315</v>
      </c>
      <c r="E154" s="123" t="s">
        <v>865</v>
      </c>
      <c r="F154" s="122" t="s">
        <v>406</v>
      </c>
      <c r="G154" s="122" t="s">
        <v>407</v>
      </c>
      <c r="H154" s="122" t="s">
        <v>866</v>
      </c>
      <c r="I154" s="122" t="s">
        <v>407</v>
      </c>
      <c r="J154" s="122" t="s">
        <v>409</v>
      </c>
      <c r="K154" s="122" t="s">
        <v>410</v>
      </c>
      <c r="L154" s="122" t="s">
        <v>411</v>
      </c>
      <c r="M154" s="122" t="s">
        <v>412</v>
      </c>
      <c r="N154" s="122" t="s">
        <v>413</v>
      </c>
      <c r="O154" s="122" t="s">
        <v>141</v>
      </c>
      <c r="P154" s="122" t="s">
        <v>141</v>
      </c>
      <c r="Q154" s="122" t="s">
        <v>141</v>
      </c>
      <c r="S154" s="122" t="s">
        <v>141</v>
      </c>
      <c r="T154" s="122" t="s">
        <v>141</v>
      </c>
      <c r="V154" s="122" t="s">
        <v>141</v>
      </c>
      <c r="W154" s="122" t="s">
        <v>141</v>
      </c>
      <c r="X154" s="122" t="s">
        <v>141</v>
      </c>
      <c r="Y154" s="122" t="s">
        <v>141</v>
      </c>
      <c r="Z154" s="122" t="s">
        <v>414</v>
      </c>
      <c r="AA154" s="122" t="s">
        <v>415</v>
      </c>
      <c r="AB154" s="122" t="s">
        <v>141</v>
      </c>
      <c r="AC154" s="122" t="s">
        <v>141</v>
      </c>
      <c r="AD154" s="122" t="s">
        <v>141</v>
      </c>
      <c r="AE154" s="122" t="s">
        <v>141</v>
      </c>
      <c r="AF154" s="122" t="s">
        <v>141</v>
      </c>
      <c r="AG154" s="122" t="s">
        <v>141</v>
      </c>
      <c r="AH154" s="122" t="s">
        <v>141</v>
      </c>
      <c r="AI154" s="122" t="s">
        <v>141</v>
      </c>
      <c r="AJ154" s="122" t="s">
        <v>416</v>
      </c>
      <c r="AK154" s="122" t="s">
        <v>141</v>
      </c>
      <c r="AL154" s="122" t="s">
        <v>141</v>
      </c>
      <c r="AM154" s="122" t="s">
        <v>417</v>
      </c>
      <c r="AN154" s="122" t="s">
        <v>678</v>
      </c>
      <c r="AP154" s="1" t="e" vm="250">
        <v>#VALUE!</v>
      </c>
      <c r="AU154"/>
      <c r="AV154"/>
    </row>
    <row r="155" spans="1:48" ht="72.75" customHeight="1" x14ac:dyDescent="0.25">
      <c r="A155" s="122" t="s">
        <v>709</v>
      </c>
      <c r="B155" s="122" t="s">
        <v>867</v>
      </c>
      <c r="C155" s="122" t="s">
        <v>141</v>
      </c>
      <c r="D155" s="122" t="s">
        <v>316</v>
      </c>
      <c r="E155" s="123" t="s">
        <v>868</v>
      </c>
      <c r="F155" s="122" t="s">
        <v>406</v>
      </c>
      <c r="G155" s="122" t="s">
        <v>407</v>
      </c>
      <c r="H155" s="122" t="s">
        <v>869</v>
      </c>
      <c r="I155" s="122" t="s">
        <v>407</v>
      </c>
      <c r="J155" s="122" t="s">
        <v>409</v>
      </c>
      <c r="K155" s="122" t="s">
        <v>410</v>
      </c>
      <c r="L155" s="122" t="s">
        <v>411</v>
      </c>
      <c r="M155" s="122" t="s">
        <v>412</v>
      </c>
      <c r="N155" s="122" t="s">
        <v>413</v>
      </c>
      <c r="O155" s="122" t="s">
        <v>141</v>
      </c>
      <c r="P155" s="122" t="s">
        <v>141</v>
      </c>
      <c r="Q155" s="122" t="s">
        <v>141</v>
      </c>
      <c r="S155" s="122" t="s">
        <v>141</v>
      </c>
      <c r="T155" s="122" t="s">
        <v>141</v>
      </c>
      <c r="V155" s="122" t="s">
        <v>141</v>
      </c>
      <c r="W155" s="122" t="s">
        <v>141</v>
      </c>
      <c r="X155" s="122" t="s">
        <v>141</v>
      </c>
      <c r="Y155" s="122" t="s">
        <v>141</v>
      </c>
      <c r="Z155" s="122" t="s">
        <v>414</v>
      </c>
      <c r="AA155" s="122" t="s">
        <v>415</v>
      </c>
      <c r="AB155" s="122" t="s">
        <v>141</v>
      </c>
      <c r="AC155" s="122" t="s">
        <v>141</v>
      </c>
      <c r="AD155" s="122" t="s">
        <v>141</v>
      </c>
      <c r="AE155" s="122" t="s">
        <v>141</v>
      </c>
      <c r="AF155" s="122" t="s">
        <v>141</v>
      </c>
      <c r="AG155" s="122" t="s">
        <v>141</v>
      </c>
      <c r="AH155" s="122" t="s">
        <v>141</v>
      </c>
      <c r="AI155" s="122" t="s">
        <v>141</v>
      </c>
      <c r="AJ155" s="122" t="s">
        <v>416</v>
      </c>
      <c r="AK155" s="122" t="s">
        <v>141</v>
      </c>
      <c r="AL155" s="122" t="s">
        <v>141</v>
      </c>
      <c r="AM155" s="122" t="s">
        <v>417</v>
      </c>
      <c r="AN155" s="122" t="s">
        <v>678</v>
      </c>
      <c r="AP155" s="1" t="e" vm="251">
        <v>#VALUE!</v>
      </c>
      <c r="AU155"/>
      <c r="AV155"/>
    </row>
    <row r="156" spans="1:48" ht="72.75" customHeight="1" x14ac:dyDescent="0.25">
      <c r="A156" s="122" t="s">
        <v>709</v>
      </c>
      <c r="B156" s="122" t="s">
        <v>870</v>
      </c>
      <c r="C156" s="122" t="s">
        <v>141</v>
      </c>
      <c r="D156" s="122" t="s">
        <v>317</v>
      </c>
      <c r="E156" s="123" t="s">
        <v>871</v>
      </c>
      <c r="F156" s="122" t="s">
        <v>406</v>
      </c>
      <c r="G156" s="122" t="s">
        <v>407</v>
      </c>
      <c r="H156" s="122" t="s">
        <v>872</v>
      </c>
      <c r="I156" s="122" t="s">
        <v>407</v>
      </c>
      <c r="J156" s="122" t="s">
        <v>409</v>
      </c>
      <c r="K156" s="122" t="s">
        <v>410</v>
      </c>
      <c r="L156" s="122" t="s">
        <v>411</v>
      </c>
      <c r="M156" s="122" t="s">
        <v>412</v>
      </c>
      <c r="N156" s="122" t="s">
        <v>413</v>
      </c>
      <c r="O156" s="122" t="s">
        <v>141</v>
      </c>
      <c r="P156" s="122" t="s">
        <v>141</v>
      </c>
      <c r="Q156" s="122" t="s">
        <v>141</v>
      </c>
      <c r="S156" s="122" t="s">
        <v>141</v>
      </c>
      <c r="T156" s="122" t="s">
        <v>141</v>
      </c>
      <c r="V156" s="122" t="s">
        <v>141</v>
      </c>
      <c r="W156" s="122" t="s">
        <v>141</v>
      </c>
      <c r="X156" s="122" t="s">
        <v>141</v>
      </c>
      <c r="Y156" s="122" t="s">
        <v>141</v>
      </c>
      <c r="Z156" s="122" t="s">
        <v>414</v>
      </c>
      <c r="AA156" s="122" t="s">
        <v>415</v>
      </c>
      <c r="AB156" s="122" t="s">
        <v>141</v>
      </c>
      <c r="AC156" s="122" t="s">
        <v>141</v>
      </c>
      <c r="AD156" s="122" t="s">
        <v>141</v>
      </c>
      <c r="AE156" s="122" t="s">
        <v>141</v>
      </c>
      <c r="AF156" s="122" t="s">
        <v>141</v>
      </c>
      <c r="AG156" s="122" t="s">
        <v>141</v>
      </c>
      <c r="AH156" s="122" t="s">
        <v>141</v>
      </c>
      <c r="AI156" s="122" t="s">
        <v>141</v>
      </c>
      <c r="AJ156" s="122" t="s">
        <v>416</v>
      </c>
      <c r="AK156" s="122" t="s">
        <v>141</v>
      </c>
      <c r="AL156" s="122" t="s">
        <v>141</v>
      </c>
      <c r="AM156" s="122" t="s">
        <v>417</v>
      </c>
      <c r="AN156" s="122" t="s">
        <v>678</v>
      </c>
      <c r="AP156" s="1" t="e" vm="252">
        <v>#VALUE!</v>
      </c>
      <c r="AU156"/>
      <c r="AV156"/>
    </row>
    <row r="157" spans="1:48" ht="72.75" customHeight="1" x14ac:dyDescent="0.25">
      <c r="A157" s="122" t="s">
        <v>709</v>
      </c>
      <c r="B157" s="122" t="s">
        <v>873</v>
      </c>
      <c r="C157" s="122" t="s">
        <v>141</v>
      </c>
      <c r="D157" s="122" t="s">
        <v>318</v>
      </c>
      <c r="E157" s="123" t="s">
        <v>874</v>
      </c>
      <c r="F157" s="122" t="s">
        <v>406</v>
      </c>
      <c r="G157" s="122" t="s">
        <v>407</v>
      </c>
      <c r="H157" s="122" t="s">
        <v>875</v>
      </c>
      <c r="I157" s="122" t="s">
        <v>407</v>
      </c>
      <c r="J157" s="122" t="s">
        <v>409</v>
      </c>
      <c r="K157" s="122" t="s">
        <v>410</v>
      </c>
      <c r="L157" s="122" t="s">
        <v>411</v>
      </c>
      <c r="M157" s="122" t="s">
        <v>412</v>
      </c>
      <c r="N157" s="122" t="s">
        <v>413</v>
      </c>
      <c r="O157" s="122" t="s">
        <v>141</v>
      </c>
      <c r="P157" s="122" t="s">
        <v>141</v>
      </c>
      <c r="Q157" s="122" t="s">
        <v>141</v>
      </c>
      <c r="S157" s="122" t="s">
        <v>141</v>
      </c>
      <c r="T157" s="122" t="s">
        <v>141</v>
      </c>
      <c r="V157" s="122" t="s">
        <v>141</v>
      </c>
      <c r="W157" s="122" t="s">
        <v>141</v>
      </c>
      <c r="X157" s="122" t="s">
        <v>141</v>
      </c>
      <c r="Y157" s="122" t="s">
        <v>141</v>
      </c>
      <c r="Z157" s="122" t="s">
        <v>414</v>
      </c>
      <c r="AA157" s="122" t="s">
        <v>415</v>
      </c>
      <c r="AB157" s="122" t="s">
        <v>141</v>
      </c>
      <c r="AC157" s="122" t="s">
        <v>141</v>
      </c>
      <c r="AD157" s="122" t="s">
        <v>141</v>
      </c>
      <c r="AE157" s="122" t="s">
        <v>141</v>
      </c>
      <c r="AF157" s="122" t="s">
        <v>141</v>
      </c>
      <c r="AG157" s="122" t="s">
        <v>141</v>
      </c>
      <c r="AH157" s="122" t="s">
        <v>141</v>
      </c>
      <c r="AI157" s="122" t="s">
        <v>141</v>
      </c>
      <c r="AJ157" s="122" t="s">
        <v>416</v>
      </c>
      <c r="AK157" s="122" t="s">
        <v>141</v>
      </c>
      <c r="AL157" s="122" t="s">
        <v>141</v>
      </c>
      <c r="AM157" s="122" t="s">
        <v>417</v>
      </c>
      <c r="AN157" s="122" t="s">
        <v>678</v>
      </c>
      <c r="AP157" s="1" t="e" vm="253">
        <v>#VALUE!</v>
      </c>
      <c r="AU157"/>
      <c r="AV157"/>
    </row>
    <row r="158" spans="1:48" ht="72.75" customHeight="1" x14ac:dyDescent="0.25">
      <c r="A158" s="122" t="s">
        <v>709</v>
      </c>
      <c r="B158" s="122" t="s">
        <v>876</v>
      </c>
      <c r="C158" s="122" t="s">
        <v>141</v>
      </c>
      <c r="D158" s="122" t="s">
        <v>319</v>
      </c>
      <c r="E158" s="123" t="s">
        <v>877</v>
      </c>
      <c r="F158" s="122" t="s">
        <v>406</v>
      </c>
      <c r="G158" s="122" t="s">
        <v>407</v>
      </c>
      <c r="H158" s="122" t="s">
        <v>878</v>
      </c>
      <c r="I158" s="122" t="s">
        <v>407</v>
      </c>
      <c r="J158" s="122" t="s">
        <v>409</v>
      </c>
      <c r="K158" s="122" t="s">
        <v>410</v>
      </c>
      <c r="L158" s="122" t="s">
        <v>411</v>
      </c>
      <c r="M158" s="122" t="s">
        <v>412</v>
      </c>
      <c r="N158" s="122" t="s">
        <v>413</v>
      </c>
      <c r="O158" s="122" t="s">
        <v>141</v>
      </c>
      <c r="P158" s="122" t="s">
        <v>141</v>
      </c>
      <c r="Q158" s="122" t="s">
        <v>141</v>
      </c>
      <c r="S158" s="122" t="s">
        <v>141</v>
      </c>
      <c r="T158" s="122" t="s">
        <v>141</v>
      </c>
      <c r="V158" s="122" t="s">
        <v>141</v>
      </c>
      <c r="W158" s="122" t="s">
        <v>141</v>
      </c>
      <c r="X158" s="122" t="s">
        <v>141</v>
      </c>
      <c r="Y158" s="122" t="s">
        <v>141</v>
      </c>
      <c r="Z158" s="122" t="s">
        <v>414</v>
      </c>
      <c r="AA158" s="122" t="s">
        <v>415</v>
      </c>
      <c r="AB158" s="122" t="s">
        <v>141</v>
      </c>
      <c r="AC158" s="122" t="s">
        <v>141</v>
      </c>
      <c r="AD158" s="122" t="s">
        <v>141</v>
      </c>
      <c r="AE158" s="122" t="s">
        <v>141</v>
      </c>
      <c r="AF158" s="122" t="s">
        <v>141</v>
      </c>
      <c r="AG158" s="122" t="s">
        <v>141</v>
      </c>
      <c r="AH158" s="122" t="s">
        <v>141</v>
      </c>
      <c r="AI158" s="122" t="s">
        <v>141</v>
      </c>
      <c r="AJ158" s="122" t="s">
        <v>416</v>
      </c>
      <c r="AK158" s="122" t="s">
        <v>141</v>
      </c>
      <c r="AL158" s="122" t="s">
        <v>141</v>
      </c>
      <c r="AM158" s="122" t="s">
        <v>417</v>
      </c>
      <c r="AN158" s="122" t="s">
        <v>678</v>
      </c>
      <c r="AP158" s="1" t="e" vm="254">
        <v>#VALUE!</v>
      </c>
      <c r="AU158"/>
      <c r="AV158"/>
    </row>
    <row r="159" spans="1:48" ht="72.75" customHeight="1" x14ac:dyDescent="0.25">
      <c r="A159" s="122" t="s">
        <v>709</v>
      </c>
      <c r="B159" s="122" t="s">
        <v>879</v>
      </c>
      <c r="C159" s="122" t="s">
        <v>141</v>
      </c>
      <c r="D159" s="122" t="s">
        <v>320</v>
      </c>
      <c r="E159" s="123" t="s">
        <v>880</v>
      </c>
      <c r="F159" s="122" t="s">
        <v>406</v>
      </c>
      <c r="G159" s="122" t="s">
        <v>407</v>
      </c>
      <c r="H159" s="122" t="s">
        <v>881</v>
      </c>
      <c r="I159" s="122" t="s">
        <v>407</v>
      </c>
      <c r="J159" s="122" t="s">
        <v>409</v>
      </c>
      <c r="K159" s="122" t="s">
        <v>410</v>
      </c>
      <c r="L159" s="122" t="s">
        <v>411</v>
      </c>
      <c r="M159" s="122" t="s">
        <v>412</v>
      </c>
      <c r="N159" s="122" t="s">
        <v>413</v>
      </c>
      <c r="O159" s="122" t="s">
        <v>141</v>
      </c>
      <c r="P159" s="122" t="s">
        <v>141</v>
      </c>
      <c r="Q159" s="122" t="s">
        <v>141</v>
      </c>
      <c r="S159" s="122" t="s">
        <v>141</v>
      </c>
      <c r="T159" s="122" t="s">
        <v>141</v>
      </c>
      <c r="V159" s="122" t="s">
        <v>141</v>
      </c>
      <c r="W159" s="122" t="s">
        <v>141</v>
      </c>
      <c r="X159" s="122" t="s">
        <v>141</v>
      </c>
      <c r="Y159" s="122" t="s">
        <v>141</v>
      </c>
      <c r="Z159" s="122" t="s">
        <v>414</v>
      </c>
      <c r="AA159" s="122" t="s">
        <v>415</v>
      </c>
      <c r="AB159" s="122" t="s">
        <v>141</v>
      </c>
      <c r="AC159" s="122" t="s">
        <v>141</v>
      </c>
      <c r="AD159" s="122" t="s">
        <v>141</v>
      </c>
      <c r="AE159" s="122" t="s">
        <v>141</v>
      </c>
      <c r="AF159" s="122" t="s">
        <v>141</v>
      </c>
      <c r="AG159" s="122" t="s">
        <v>141</v>
      </c>
      <c r="AH159" s="122" t="s">
        <v>141</v>
      </c>
      <c r="AI159" s="122" t="s">
        <v>141</v>
      </c>
      <c r="AJ159" s="122" t="s">
        <v>416</v>
      </c>
      <c r="AK159" s="122" t="s">
        <v>141</v>
      </c>
      <c r="AL159" s="122" t="s">
        <v>141</v>
      </c>
      <c r="AM159" s="122" t="s">
        <v>417</v>
      </c>
      <c r="AN159" s="122" t="s">
        <v>678</v>
      </c>
      <c r="AP159" s="1" t="e" vm="255">
        <v>#VALUE!</v>
      </c>
      <c r="AU159"/>
      <c r="AV159"/>
    </row>
    <row r="160" spans="1:48" ht="72.75" customHeight="1" x14ac:dyDescent="0.25">
      <c r="A160" s="122" t="s">
        <v>709</v>
      </c>
      <c r="B160" s="122" t="s">
        <v>882</v>
      </c>
      <c r="C160" s="122" t="s">
        <v>141</v>
      </c>
      <c r="D160" s="122" t="s">
        <v>321</v>
      </c>
      <c r="E160" s="123" t="s">
        <v>883</v>
      </c>
      <c r="F160" s="122" t="s">
        <v>406</v>
      </c>
      <c r="G160" s="122" t="s">
        <v>407</v>
      </c>
      <c r="H160" s="122" t="s">
        <v>881</v>
      </c>
      <c r="I160" s="122" t="s">
        <v>407</v>
      </c>
      <c r="J160" s="122" t="s">
        <v>409</v>
      </c>
      <c r="K160" s="122" t="s">
        <v>410</v>
      </c>
      <c r="L160" s="122" t="s">
        <v>411</v>
      </c>
      <c r="M160" s="122" t="s">
        <v>412</v>
      </c>
      <c r="N160" s="122" t="s">
        <v>413</v>
      </c>
      <c r="O160" s="122" t="s">
        <v>141</v>
      </c>
      <c r="P160" s="122" t="s">
        <v>141</v>
      </c>
      <c r="Q160" s="122" t="s">
        <v>141</v>
      </c>
      <c r="S160" s="122" t="s">
        <v>141</v>
      </c>
      <c r="T160" s="122" t="s">
        <v>141</v>
      </c>
      <c r="V160" s="122" t="s">
        <v>141</v>
      </c>
      <c r="W160" s="122" t="s">
        <v>141</v>
      </c>
      <c r="X160" s="122" t="s">
        <v>141</v>
      </c>
      <c r="Y160" s="122" t="s">
        <v>141</v>
      </c>
      <c r="Z160" s="122" t="s">
        <v>414</v>
      </c>
      <c r="AA160" s="122" t="s">
        <v>415</v>
      </c>
      <c r="AB160" s="122" t="s">
        <v>141</v>
      </c>
      <c r="AC160" s="122" t="s">
        <v>141</v>
      </c>
      <c r="AD160" s="122" t="s">
        <v>141</v>
      </c>
      <c r="AE160" s="122" t="s">
        <v>141</v>
      </c>
      <c r="AF160" s="122" t="s">
        <v>141</v>
      </c>
      <c r="AG160" s="122" t="s">
        <v>141</v>
      </c>
      <c r="AH160" s="122" t="s">
        <v>141</v>
      </c>
      <c r="AI160" s="122" t="s">
        <v>141</v>
      </c>
      <c r="AJ160" s="122" t="s">
        <v>416</v>
      </c>
      <c r="AK160" s="122" t="s">
        <v>141</v>
      </c>
      <c r="AL160" s="122" t="s">
        <v>141</v>
      </c>
      <c r="AM160" s="122" t="s">
        <v>417</v>
      </c>
      <c r="AN160" s="122" t="s">
        <v>678</v>
      </c>
      <c r="AP160" s="1" t="e" vm="256">
        <v>#VALUE!</v>
      </c>
      <c r="AU160"/>
      <c r="AV160"/>
    </row>
    <row r="161" spans="1:48" ht="72.75" customHeight="1" x14ac:dyDescent="0.25">
      <c r="A161" s="122" t="s">
        <v>709</v>
      </c>
      <c r="B161" s="122" t="s">
        <v>884</v>
      </c>
      <c r="C161" s="122" t="s">
        <v>141</v>
      </c>
      <c r="D161" s="122" t="s">
        <v>322</v>
      </c>
      <c r="E161" s="123" t="s">
        <v>885</v>
      </c>
      <c r="F161" s="122" t="s">
        <v>406</v>
      </c>
      <c r="G161" s="122" t="s">
        <v>407</v>
      </c>
      <c r="H161" s="122" t="s">
        <v>886</v>
      </c>
      <c r="I161" s="122" t="s">
        <v>407</v>
      </c>
      <c r="J161" s="122" t="s">
        <v>409</v>
      </c>
      <c r="K161" s="122" t="s">
        <v>410</v>
      </c>
      <c r="L161" s="122" t="s">
        <v>411</v>
      </c>
      <c r="M161" s="122" t="s">
        <v>412</v>
      </c>
      <c r="N161" s="122" t="s">
        <v>413</v>
      </c>
      <c r="O161" s="122" t="s">
        <v>141</v>
      </c>
      <c r="P161" s="122" t="s">
        <v>141</v>
      </c>
      <c r="Q161" s="122" t="s">
        <v>141</v>
      </c>
      <c r="S161" s="122" t="s">
        <v>141</v>
      </c>
      <c r="T161" s="122" t="s">
        <v>141</v>
      </c>
      <c r="V161" s="122" t="s">
        <v>141</v>
      </c>
      <c r="W161" s="122" t="s">
        <v>141</v>
      </c>
      <c r="X161" s="122" t="s">
        <v>141</v>
      </c>
      <c r="Y161" s="122" t="s">
        <v>141</v>
      </c>
      <c r="Z161" s="122" t="s">
        <v>414</v>
      </c>
      <c r="AA161" s="122" t="s">
        <v>415</v>
      </c>
      <c r="AB161" s="122" t="s">
        <v>141</v>
      </c>
      <c r="AC161" s="122" t="s">
        <v>141</v>
      </c>
      <c r="AD161" s="122" t="s">
        <v>141</v>
      </c>
      <c r="AE161" s="122" t="s">
        <v>141</v>
      </c>
      <c r="AF161" s="122" t="s">
        <v>141</v>
      </c>
      <c r="AG161" s="122" t="s">
        <v>141</v>
      </c>
      <c r="AH161" s="122" t="s">
        <v>141</v>
      </c>
      <c r="AI161" s="122" t="s">
        <v>141</v>
      </c>
      <c r="AJ161" s="122" t="s">
        <v>416</v>
      </c>
      <c r="AK161" s="122" t="s">
        <v>141</v>
      </c>
      <c r="AL161" s="122" t="s">
        <v>141</v>
      </c>
      <c r="AM161" s="122" t="s">
        <v>417</v>
      </c>
      <c r="AN161" s="122" t="s">
        <v>678</v>
      </c>
      <c r="AP161" s="1" t="e" vm="257">
        <v>#VALUE!</v>
      </c>
      <c r="AU161"/>
      <c r="AV161"/>
    </row>
    <row r="162" spans="1:48" ht="72.75" customHeight="1" x14ac:dyDescent="0.25">
      <c r="A162" s="122" t="s">
        <v>709</v>
      </c>
      <c r="B162" s="122" t="s">
        <v>887</v>
      </c>
      <c r="C162" s="122" t="s">
        <v>141</v>
      </c>
      <c r="D162" s="122" t="s">
        <v>323</v>
      </c>
      <c r="E162" s="123" t="s">
        <v>888</v>
      </c>
      <c r="F162" s="122" t="s">
        <v>406</v>
      </c>
      <c r="G162" s="122" t="s">
        <v>407</v>
      </c>
      <c r="H162" s="122" t="s">
        <v>886</v>
      </c>
      <c r="I162" s="122" t="s">
        <v>407</v>
      </c>
      <c r="J162" s="122" t="s">
        <v>409</v>
      </c>
      <c r="K162" s="122" t="s">
        <v>410</v>
      </c>
      <c r="L162" s="122" t="s">
        <v>411</v>
      </c>
      <c r="M162" s="122" t="s">
        <v>412</v>
      </c>
      <c r="N162" s="122" t="s">
        <v>413</v>
      </c>
      <c r="O162" s="122" t="s">
        <v>141</v>
      </c>
      <c r="P162" s="122" t="s">
        <v>141</v>
      </c>
      <c r="Q162" s="122" t="s">
        <v>141</v>
      </c>
      <c r="S162" s="122" t="s">
        <v>141</v>
      </c>
      <c r="T162" s="122" t="s">
        <v>141</v>
      </c>
      <c r="V162" s="122" t="s">
        <v>141</v>
      </c>
      <c r="W162" s="122" t="s">
        <v>141</v>
      </c>
      <c r="X162" s="122" t="s">
        <v>141</v>
      </c>
      <c r="Y162" s="122" t="s">
        <v>141</v>
      </c>
      <c r="Z162" s="122" t="s">
        <v>414</v>
      </c>
      <c r="AA162" s="122" t="s">
        <v>415</v>
      </c>
      <c r="AB162" s="122" t="s">
        <v>141</v>
      </c>
      <c r="AC162" s="122" t="s">
        <v>141</v>
      </c>
      <c r="AD162" s="122" t="s">
        <v>141</v>
      </c>
      <c r="AE162" s="122" t="s">
        <v>141</v>
      </c>
      <c r="AF162" s="122" t="s">
        <v>141</v>
      </c>
      <c r="AG162" s="122" t="s">
        <v>141</v>
      </c>
      <c r="AH162" s="122" t="s">
        <v>141</v>
      </c>
      <c r="AI162" s="122" t="s">
        <v>141</v>
      </c>
      <c r="AJ162" s="122" t="s">
        <v>416</v>
      </c>
      <c r="AK162" s="122" t="s">
        <v>141</v>
      </c>
      <c r="AL162" s="122" t="s">
        <v>141</v>
      </c>
      <c r="AM162" s="122" t="s">
        <v>417</v>
      </c>
      <c r="AN162" s="122" t="s">
        <v>678</v>
      </c>
      <c r="AP162" s="1" t="e" vm="258">
        <v>#VALUE!</v>
      </c>
      <c r="AU162"/>
      <c r="AV162"/>
    </row>
    <row r="163" spans="1:48" ht="72.75" customHeight="1" x14ac:dyDescent="0.25">
      <c r="A163" s="122" t="s">
        <v>709</v>
      </c>
      <c r="B163" s="122" t="s">
        <v>889</v>
      </c>
      <c r="C163" s="122" t="s">
        <v>141</v>
      </c>
      <c r="D163" s="122" t="s">
        <v>324</v>
      </c>
      <c r="E163" s="123" t="s">
        <v>890</v>
      </c>
      <c r="F163" s="122" t="s">
        <v>406</v>
      </c>
      <c r="G163" s="122" t="s">
        <v>407</v>
      </c>
      <c r="H163" s="122" t="s">
        <v>891</v>
      </c>
      <c r="I163" s="122" t="s">
        <v>407</v>
      </c>
      <c r="J163" s="122" t="s">
        <v>409</v>
      </c>
      <c r="K163" s="122" t="s">
        <v>410</v>
      </c>
      <c r="L163" s="122" t="s">
        <v>411</v>
      </c>
      <c r="M163" s="122" t="s">
        <v>412</v>
      </c>
      <c r="N163" s="122" t="s">
        <v>413</v>
      </c>
      <c r="O163" s="122" t="s">
        <v>141</v>
      </c>
      <c r="P163" s="122" t="s">
        <v>141</v>
      </c>
      <c r="Q163" s="122" t="s">
        <v>141</v>
      </c>
      <c r="S163" s="122" t="s">
        <v>141</v>
      </c>
      <c r="T163" s="122" t="s">
        <v>141</v>
      </c>
      <c r="V163" s="122" t="s">
        <v>141</v>
      </c>
      <c r="W163" s="122" t="s">
        <v>141</v>
      </c>
      <c r="X163" s="122" t="s">
        <v>141</v>
      </c>
      <c r="Y163" s="122" t="s">
        <v>141</v>
      </c>
      <c r="Z163" s="122" t="s">
        <v>414</v>
      </c>
      <c r="AA163" s="122" t="s">
        <v>415</v>
      </c>
      <c r="AB163" s="122" t="s">
        <v>141</v>
      </c>
      <c r="AC163" s="122" t="s">
        <v>141</v>
      </c>
      <c r="AD163" s="122" t="s">
        <v>141</v>
      </c>
      <c r="AE163" s="122" t="s">
        <v>141</v>
      </c>
      <c r="AF163" s="122" t="s">
        <v>141</v>
      </c>
      <c r="AG163" s="122" t="s">
        <v>141</v>
      </c>
      <c r="AH163" s="122" t="s">
        <v>141</v>
      </c>
      <c r="AI163" s="122" t="s">
        <v>141</v>
      </c>
      <c r="AJ163" s="122" t="s">
        <v>416</v>
      </c>
      <c r="AK163" s="122" t="s">
        <v>141</v>
      </c>
      <c r="AL163" s="122" t="s">
        <v>141</v>
      </c>
      <c r="AM163" s="122" t="s">
        <v>417</v>
      </c>
      <c r="AN163" s="122" t="s">
        <v>678</v>
      </c>
      <c r="AP163" s="1" t="e" vm="259">
        <v>#VALUE!</v>
      </c>
      <c r="AU163"/>
      <c r="AV163"/>
    </row>
    <row r="164" spans="1:48" ht="72.75" customHeight="1" x14ac:dyDescent="0.25">
      <c r="A164" s="122" t="s">
        <v>709</v>
      </c>
      <c r="B164" s="122" t="s">
        <v>892</v>
      </c>
      <c r="C164" s="122" t="s">
        <v>141</v>
      </c>
      <c r="D164" s="122" t="s">
        <v>325</v>
      </c>
      <c r="E164" s="123" t="s">
        <v>893</v>
      </c>
      <c r="F164" s="122" t="s">
        <v>406</v>
      </c>
      <c r="G164" s="122" t="s">
        <v>407</v>
      </c>
      <c r="H164" s="122" t="s">
        <v>894</v>
      </c>
      <c r="I164" s="122" t="s">
        <v>407</v>
      </c>
      <c r="J164" s="122" t="s">
        <v>409</v>
      </c>
      <c r="K164" s="122" t="s">
        <v>410</v>
      </c>
      <c r="L164" s="122" t="s">
        <v>411</v>
      </c>
      <c r="M164" s="122" t="s">
        <v>412</v>
      </c>
      <c r="N164" s="122" t="s">
        <v>413</v>
      </c>
      <c r="O164" s="122" t="s">
        <v>141</v>
      </c>
      <c r="P164" s="122" t="s">
        <v>141</v>
      </c>
      <c r="Q164" s="122" t="s">
        <v>141</v>
      </c>
      <c r="S164" s="122" t="s">
        <v>141</v>
      </c>
      <c r="T164" s="122" t="s">
        <v>141</v>
      </c>
      <c r="V164" s="122" t="s">
        <v>141</v>
      </c>
      <c r="W164" s="122" t="s">
        <v>141</v>
      </c>
      <c r="X164" s="122" t="s">
        <v>141</v>
      </c>
      <c r="Y164" s="122" t="s">
        <v>141</v>
      </c>
      <c r="Z164" s="122" t="s">
        <v>414</v>
      </c>
      <c r="AA164" s="122" t="s">
        <v>415</v>
      </c>
      <c r="AB164" s="122" t="s">
        <v>141</v>
      </c>
      <c r="AC164" s="122" t="s">
        <v>141</v>
      </c>
      <c r="AD164" s="122" t="s">
        <v>141</v>
      </c>
      <c r="AE164" s="122" t="s">
        <v>141</v>
      </c>
      <c r="AF164" s="122" t="s">
        <v>141</v>
      </c>
      <c r="AG164" s="122" t="s">
        <v>141</v>
      </c>
      <c r="AH164" s="122" t="s">
        <v>141</v>
      </c>
      <c r="AI164" s="122" t="s">
        <v>141</v>
      </c>
      <c r="AJ164" s="122" t="s">
        <v>416</v>
      </c>
      <c r="AK164" s="122" t="s">
        <v>141</v>
      </c>
      <c r="AL164" s="122" t="s">
        <v>141</v>
      </c>
      <c r="AM164" s="122" t="s">
        <v>417</v>
      </c>
      <c r="AN164" s="122" t="s">
        <v>678</v>
      </c>
      <c r="AP164" s="1" t="e" vm="260">
        <v>#VALUE!</v>
      </c>
      <c r="AU164"/>
      <c r="AV164"/>
    </row>
    <row r="165" spans="1:48" ht="72.75" customHeight="1" x14ac:dyDescent="0.25">
      <c r="A165" s="122" t="s">
        <v>709</v>
      </c>
      <c r="B165" s="122" t="s">
        <v>895</v>
      </c>
      <c r="C165" s="122" t="s">
        <v>141</v>
      </c>
      <c r="D165" s="122" t="s">
        <v>326</v>
      </c>
      <c r="E165" s="123" t="s">
        <v>896</v>
      </c>
      <c r="F165" s="122" t="s">
        <v>406</v>
      </c>
      <c r="G165" s="122" t="s">
        <v>407</v>
      </c>
      <c r="H165" s="122" t="s">
        <v>897</v>
      </c>
      <c r="I165" s="122" t="s">
        <v>407</v>
      </c>
      <c r="J165" s="122" t="s">
        <v>409</v>
      </c>
      <c r="K165" s="122" t="s">
        <v>410</v>
      </c>
      <c r="L165" s="122" t="s">
        <v>411</v>
      </c>
      <c r="M165" s="122" t="s">
        <v>412</v>
      </c>
      <c r="N165" s="122" t="s">
        <v>413</v>
      </c>
      <c r="O165" s="122" t="s">
        <v>141</v>
      </c>
      <c r="P165" s="122" t="s">
        <v>141</v>
      </c>
      <c r="Q165" s="122" t="s">
        <v>141</v>
      </c>
      <c r="S165" s="122" t="s">
        <v>141</v>
      </c>
      <c r="T165" s="122" t="s">
        <v>141</v>
      </c>
      <c r="V165" s="122" t="s">
        <v>141</v>
      </c>
      <c r="W165" s="122" t="s">
        <v>141</v>
      </c>
      <c r="X165" s="122" t="s">
        <v>141</v>
      </c>
      <c r="Y165" s="122" t="s">
        <v>141</v>
      </c>
      <c r="Z165" s="122" t="s">
        <v>414</v>
      </c>
      <c r="AA165" s="122" t="s">
        <v>415</v>
      </c>
      <c r="AB165" s="122" t="s">
        <v>141</v>
      </c>
      <c r="AC165" s="122" t="s">
        <v>141</v>
      </c>
      <c r="AD165" s="122" t="s">
        <v>141</v>
      </c>
      <c r="AE165" s="122" t="s">
        <v>141</v>
      </c>
      <c r="AF165" s="122" t="s">
        <v>141</v>
      </c>
      <c r="AG165" s="122" t="s">
        <v>141</v>
      </c>
      <c r="AH165" s="122" t="s">
        <v>141</v>
      </c>
      <c r="AI165" s="122" t="s">
        <v>141</v>
      </c>
      <c r="AJ165" s="122" t="s">
        <v>416</v>
      </c>
      <c r="AK165" s="122" t="s">
        <v>141</v>
      </c>
      <c r="AL165" s="122" t="s">
        <v>141</v>
      </c>
      <c r="AM165" s="122" t="s">
        <v>417</v>
      </c>
      <c r="AN165" s="122" t="s">
        <v>678</v>
      </c>
      <c r="AP165" s="1" t="e" vm="261">
        <v>#VALUE!</v>
      </c>
      <c r="AU165"/>
      <c r="AV165"/>
    </row>
    <row r="166" spans="1:48" ht="72.75" customHeight="1" x14ac:dyDescent="0.25">
      <c r="A166" s="122" t="s">
        <v>709</v>
      </c>
      <c r="B166" s="122" t="s">
        <v>898</v>
      </c>
      <c r="C166" s="122" t="s">
        <v>141</v>
      </c>
      <c r="D166" s="122" t="s">
        <v>327</v>
      </c>
      <c r="E166" s="123" t="s">
        <v>899</v>
      </c>
      <c r="F166" s="122" t="s">
        <v>406</v>
      </c>
      <c r="G166" s="122" t="s">
        <v>407</v>
      </c>
      <c r="H166" s="122" t="s">
        <v>900</v>
      </c>
      <c r="I166" s="122" t="s">
        <v>407</v>
      </c>
      <c r="J166" s="122" t="s">
        <v>409</v>
      </c>
      <c r="K166" s="122" t="s">
        <v>410</v>
      </c>
      <c r="L166" s="122" t="s">
        <v>411</v>
      </c>
      <c r="M166" s="122" t="s">
        <v>412</v>
      </c>
      <c r="N166" s="122" t="s">
        <v>413</v>
      </c>
      <c r="O166" s="122" t="s">
        <v>141</v>
      </c>
      <c r="P166" s="122" t="s">
        <v>141</v>
      </c>
      <c r="Q166" s="122" t="s">
        <v>141</v>
      </c>
      <c r="S166" s="122" t="s">
        <v>141</v>
      </c>
      <c r="T166" s="122" t="s">
        <v>141</v>
      </c>
      <c r="V166" s="122" t="s">
        <v>141</v>
      </c>
      <c r="W166" s="122" t="s">
        <v>141</v>
      </c>
      <c r="X166" s="122" t="s">
        <v>141</v>
      </c>
      <c r="Y166" s="122" t="s">
        <v>141</v>
      </c>
      <c r="Z166" s="122" t="s">
        <v>414</v>
      </c>
      <c r="AA166" s="122" t="s">
        <v>415</v>
      </c>
      <c r="AB166" s="122" t="s">
        <v>141</v>
      </c>
      <c r="AC166" s="122" t="s">
        <v>141</v>
      </c>
      <c r="AD166" s="122" t="s">
        <v>141</v>
      </c>
      <c r="AE166" s="122" t="s">
        <v>141</v>
      </c>
      <c r="AF166" s="122" t="s">
        <v>141</v>
      </c>
      <c r="AG166" s="122" t="s">
        <v>141</v>
      </c>
      <c r="AH166" s="122" t="s">
        <v>141</v>
      </c>
      <c r="AI166" s="122" t="s">
        <v>141</v>
      </c>
      <c r="AJ166" s="122" t="s">
        <v>416</v>
      </c>
      <c r="AK166" s="122" t="s">
        <v>141</v>
      </c>
      <c r="AL166" s="122" t="s">
        <v>141</v>
      </c>
      <c r="AM166" s="122" t="s">
        <v>417</v>
      </c>
      <c r="AN166" s="122" t="s">
        <v>678</v>
      </c>
      <c r="AP166" s="1" t="e" vm="262">
        <v>#VALUE!</v>
      </c>
      <c r="AU166"/>
      <c r="AV166"/>
    </row>
    <row r="167" spans="1:48" ht="72.75" customHeight="1" x14ac:dyDescent="0.25">
      <c r="A167" s="122" t="s">
        <v>709</v>
      </c>
      <c r="B167" s="122" t="s">
        <v>901</v>
      </c>
      <c r="C167" s="122" t="s">
        <v>141</v>
      </c>
      <c r="D167" s="122" t="s">
        <v>328</v>
      </c>
      <c r="E167" s="123" t="s">
        <v>902</v>
      </c>
      <c r="F167" s="122" t="s">
        <v>406</v>
      </c>
      <c r="G167" s="122" t="s">
        <v>407</v>
      </c>
      <c r="H167" s="122" t="s">
        <v>903</v>
      </c>
      <c r="I167" s="122" t="s">
        <v>407</v>
      </c>
      <c r="J167" s="122" t="s">
        <v>409</v>
      </c>
      <c r="K167" s="122" t="s">
        <v>410</v>
      </c>
      <c r="L167" s="122" t="s">
        <v>411</v>
      </c>
      <c r="M167" s="122" t="s">
        <v>412</v>
      </c>
      <c r="N167" s="122" t="s">
        <v>413</v>
      </c>
      <c r="O167" s="122" t="s">
        <v>141</v>
      </c>
      <c r="P167" s="122" t="s">
        <v>141</v>
      </c>
      <c r="Q167" s="122" t="s">
        <v>141</v>
      </c>
      <c r="S167" s="122" t="s">
        <v>141</v>
      </c>
      <c r="T167" s="122" t="s">
        <v>141</v>
      </c>
      <c r="V167" s="122" t="s">
        <v>141</v>
      </c>
      <c r="W167" s="122" t="s">
        <v>141</v>
      </c>
      <c r="X167" s="122" t="s">
        <v>141</v>
      </c>
      <c r="Y167" s="122" t="s">
        <v>141</v>
      </c>
      <c r="Z167" s="122" t="s">
        <v>414</v>
      </c>
      <c r="AA167" s="122" t="s">
        <v>415</v>
      </c>
      <c r="AB167" s="122" t="s">
        <v>141</v>
      </c>
      <c r="AC167" s="122" t="s">
        <v>141</v>
      </c>
      <c r="AD167" s="122" t="s">
        <v>141</v>
      </c>
      <c r="AE167" s="122" t="s">
        <v>141</v>
      </c>
      <c r="AF167" s="122" t="s">
        <v>141</v>
      </c>
      <c r="AG167" s="122" t="s">
        <v>141</v>
      </c>
      <c r="AH167" s="122" t="s">
        <v>141</v>
      </c>
      <c r="AI167" s="122" t="s">
        <v>141</v>
      </c>
      <c r="AJ167" s="122" t="s">
        <v>416</v>
      </c>
      <c r="AK167" s="122" t="s">
        <v>141</v>
      </c>
      <c r="AL167" s="122" t="s">
        <v>141</v>
      </c>
      <c r="AM167" s="122" t="s">
        <v>417</v>
      </c>
      <c r="AN167" s="122" t="s">
        <v>678</v>
      </c>
      <c r="AP167" s="1" t="e" vm="263">
        <v>#VALUE!</v>
      </c>
      <c r="AU167"/>
      <c r="AV167"/>
    </row>
    <row r="168" spans="1:48" ht="72.75" customHeight="1" x14ac:dyDescent="0.25">
      <c r="A168" s="122" t="s">
        <v>709</v>
      </c>
      <c r="B168" s="122" t="s">
        <v>904</v>
      </c>
      <c r="C168" s="122" t="s">
        <v>141</v>
      </c>
      <c r="D168" s="122" t="s">
        <v>329</v>
      </c>
      <c r="E168" s="123" t="s">
        <v>905</v>
      </c>
      <c r="F168" s="122" t="s">
        <v>406</v>
      </c>
      <c r="G168" s="122" t="s">
        <v>407</v>
      </c>
      <c r="H168" s="122" t="s">
        <v>906</v>
      </c>
      <c r="I168" s="122" t="s">
        <v>407</v>
      </c>
      <c r="J168" s="122" t="s">
        <v>409</v>
      </c>
      <c r="K168" s="122" t="s">
        <v>410</v>
      </c>
      <c r="L168" s="122" t="s">
        <v>411</v>
      </c>
      <c r="M168" s="122" t="s">
        <v>412</v>
      </c>
      <c r="N168" s="122" t="s">
        <v>413</v>
      </c>
      <c r="O168" s="122" t="s">
        <v>141</v>
      </c>
      <c r="P168" s="122" t="s">
        <v>141</v>
      </c>
      <c r="Q168" s="122" t="s">
        <v>141</v>
      </c>
      <c r="S168" s="122" t="s">
        <v>141</v>
      </c>
      <c r="T168" s="122" t="s">
        <v>141</v>
      </c>
      <c r="V168" s="122" t="s">
        <v>141</v>
      </c>
      <c r="W168" s="122" t="s">
        <v>141</v>
      </c>
      <c r="X168" s="122" t="s">
        <v>141</v>
      </c>
      <c r="Y168" s="122" t="s">
        <v>141</v>
      </c>
      <c r="Z168" s="122" t="s">
        <v>414</v>
      </c>
      <c r="AA168" s="122" t="s">
        <v>415</v>
      </c>
      <c r="AB168" s="122" t="s">
        <v>141</v>
      </c>
      <c r="AC168" s="122" t="s">
        <v>141</v>
      </c>
      <c r="AD168" s="122" t="s">
        <v>141</v>
      </c>
      <c r="AE168" s="122" t="s">
        <v>141</v>
      </c>
      <c r="AF168" s="122" t="s">
        <v>141</v>
      </c>
      <c r="AG168" s="122" t="s">
        <v>141</v>
      </c>
      <c r="AH168" s="122" t="s">
        <v>141</v>
      </c>
      <c r="AI168" s="122" t="s">
        <v>141</v>
      </c>
      <c r="AJ168" s="122" t="s">
        <v>416</v>
      </c>
      <c r="AK168" s="122" t="s">
        <v>141</v>
      </c>
      <c r="AL168" s="122" t="s">
        <v>141</v>
      </c>
      <c r="AM168" s="122" t="s">
        <v>417</v>
      </c>
      <c r="AN168" s="122" t="s">
        <v>678</v>
      </c>
      <c r="AP168" s="1" t="e" vm="264">
        <v>#VALUE!</v>
      </c>
      <c r="AU168"/>
      <c r="AV168"/>
    </row>
    <row r="169" spans="1:48" ht="72.75" customHeight="1" x14ac:dyDescent="0.25">
      <c r="A169" s="122" t="s">
        <v>709</v>
      </c>
      <c r="B169" s="122" t="s">
        <v>907</v>
      </c>
      <c r="C169" s="122" t="s">
        <v>141</v>
      </c>
      <c r="D169" s="122" t="s">
        <v>330</v>
      </c>
      <c r="E169" s="123" t="s">
        <v>908</v>
      </c>
      <c r="F169" s="122" t="s">
        <v>406</v>
      </c>
      <c r="G169" s="122" t="s">
        <v>407</v>
      </c>
      <c r="H169" s="122" t="s">
        <v>909</v>
      </c>
      <c r="I169" s="122" t="s">
        <v>407</v>
      </c>
      <c r="J169" s="122" t="s">
        <v>409</v>
      </c>
      <c r="K169" s="122" t="s">
        <v>410</v>
      </c>
      <c r="L169" s="122" t="s">
        <v>411</v>
      </c>
      <c r="M169" s="122" t="s">
        <v>412</v>
      </c>
      <c r="N169" s="122" t="s">
        <v>413</v>
      </c>
      <c r="O169" s="122" t="s">
        <v>141</v>
      </c>
      <c r="P169" s="122" t="s">
        <v>141</v>
      </c>
      <c r="Q169" s="122" t="s">
        <v>141</v>
      </c>
      <c r="S169" s="122" t="s">
        <v>141</v>
      </c>
      <c r="T169" s="122" t="s">
        <v>141</v>
      </c>
      <c r="V169" s="122" t="s">
        <v>141</v>
      </c>
      <c r="W169" s="122" t="s">
        <v>141</v>
      </c>
      <c r="X169" s="122" t="s">
        <v>141</v>
      </c>
      <c r="Y169" s="122" t="s">
        <v>141</v>
      </c>
      <c r="Z169" s="122" t="s">
        <v>414</v>
      </c>
      <c r="AA169" s="122" t="s">
        <v>415</v>
      </c>
      <c r="AB169" s="122" t="s">
        <v>141</v>
      </c>
      <c r="AC169" s="122" t="s">
        <v>141</v>
      </c>
      <c r="AD169" s="122" t="s">
        <v>141</v>
      </c>
      <c r="AE169" s="122" t="s">
        <v>141</v>
      </c>
      <c r="AF169" s="122" t="s">
        <v>141</v>
      </c>
      <c r="AG169" s="122" t="s">
        <v>141</v>
      </c>
      <c r="AH169" s="122" t="s">
        <v>141</v>
      </c>
      <c r="AI169" s="122" t="s">
        <v>141</v>
      </c>
      <c r="AJ169" s="122" t="s">
        <v>416</v>
      </c>
      <c r="AK169" s="122" t="s">
        <v>141</v>
      </c>
      <c r="AL169" s="122" t="s">
        <v>141</v>
      </c>
      <c r="AM169" s="122" t="s">
        <v>417</v>
      </c>
      <c r="AN169" s="122" t="s">
        <v>678</v>
      </c>
      <c r="AP169" s="1" t="e" vm="265">
        <v>#VALUE!</v>
      </c>
      <c r="AU169"/>
      <c r="AV169"/>
    </row>
    <row r="170" spans="1:48" ht="72.75" customHeight="1" x14ac:dyDescent="0.25">
      <c r="A170" s="122" t="s">
        <v>709</v>
      </c>
      <c r="B170" s="122" t="s">
        <v>910</v>
      </c>
      <c r="C170" s="122" t="s">
        <v>141</v>
      </c>
      <c r="D170" s="122" t="s">
        <v>331</v>
      </c>
      <c r="E170" s="123" t="s">
        <v>911</v>
      </c>
      <c r="F170" s="122" t="s">
        <v>406</v>
      </c>
      <c r="G170" s="122" t="s">
        <v>407</v>
      </c>
      <c r="H170" s="122" t="s">
        <v>912</v>
      </c>
      <c r="I170" s="122" t="s">
        <v>407</v>
      </c>
      <c r="J170" s="122" t="s">
        <v>409</v>
      </c>
      <c r="K170" s="122" t="s">
        <v>410</v>
      </c>
      <c r="L170" s="122" t="s">
        <v>411</v>
      </c>
      <c r="M170" s="122" t="s">
        <v>412</v>
      </c>
      <c r="N170" s="122" t="s">
        <v>413</v>
      </c>
      <c r="O170" s="122" t="s">
        <v>141</v>
      </c>
      <c r="P170" s="122" t="s">
        <v>141</v>
      </c>
      <c r="Q170" s="122" t="s">
        <v>141</v>
      </c>
      <c r="S170" s="122" t="s">
        <v>141</v>
      </c>
      <c r="T170" s="122" t="s">
        <v>141</v>
      </c>
      <c r="V170" s="122" t="s">
        <v>141</v>
      </c>
      <c r="W170" s="122" t="s">
        <v>141</v>
      </c>
      <c r="X170" s="122" t="s">
        <v>141</v>
      </c>
      <c r="Y170" s="122" t="s">
        <v>141</v>
      </c>
      <c r="Z170" s="122" t="s">
        <v>414</v>
      </c>
      <c r="AA170" s="122" t="s">
        <v>415</v>
      </c>
      <c r="AB170" s="122" t="s">
        <v>141</v>
      </c>
      <c r="AC170" s="122" t="s">
        <v>141</v>
      </c>
      <c r="AD170" s="122" t="s">
        <v>141</v>
      </c>
      <c r="AE170" s="122" t="s">
        <v>141</v>
      </c>
      <c r="AF170" s="122" t="s">
        <v>141</v>
      </c>
      <c r="AG170" s="122" t="s">
        <v>141</v>
      </c>
      <c r="AH170" s="122" t="s">
        <v>141</v>
      </c>
      <c r="AI170" s="122" t="s">
        <v>141</v>
      </c>
      <c r="AJ170" s="122" t="s">
        <v>416</v>
      </c>
      <c r="AK170" s="122" t="s">
        <v>141</v>
      </c>
      <c r="AL170" s="122" t="s">
        <v>141</v>
      </c>
      <c r="AM170" s="122" t="s">
        <v>417</v>
      </c>
      <c r="AN170" s="122" t="s">
        <v>678</v>
      </c>
      <c r="AP170" s="1" t="e" vm="266">
        <v>#VALUE!</v>
      </c>
      <c r="AU170"/>
      <c r="AV170"/>
    </row>
    <row r="171" spans="1:48" ht="72.75" customHeight="1" x14ac:dyDescent="0.25">
      <c r="A171" s="122" t="s">
        <v>709</v>
      </c>
      <c r="B171" s="122" t="s">
        <v>913</v>
      </c>
      <c r="C171" s="122" t="s">
        <v>141</v>
      </c>
      <c r="D171" s="122" t="s">
        <v>332</v>
      </c>
      <c r="E171" s="123" t="s">
        <v>914</v>
      </c>
      <c r="F171" s="122" t="s">
        <v>406</v>
      </c>
      <c r="G171" s="122" t="s">
        <v>407</v>
      </c>
      <c r="H171" s="122" t="s">
        <v>915</v>
      </c>
      <c r="I171" s="122" t="s">
        <v>407</v>
      </c>
      <c r="J171" s="122" t="s">
        <v>409</v>
      </c>
      <c r="K171" s="122" t="s">
        <v>410</v>
      </c>
      <c r="L171" s="122" t="s">
        <v>411</v>
      </c>
      <c r="M171" s="122" t="s">
        <v>412</v>
      </c>
      <c r="N171" s="122" t="s">
        <v>413</v>
      </c>
      <c r="O171" s="122" t="s">
        <v>141</v>
      </c>
      <c r="P171" s="122" t="s">
        <v>141</v>
      </c>
      <c r="Q171" s="122" t="s">
        <v>141</v>
      </c>
      <c r="S171" s="122" t="s">
        <v>141</v>
      </c>
      <c r="T171" s="122" t="s">
        <v>141</v>
      </c>
      <c r="V171" s="122" t="s">
        <v>141</v>
      </c>
      <c r="W171" s="122" t="s">
        <v>141</v>
      </c>
      <c r="X171" s="122" t="s">
        <v>141</v>
      </c>
      <c r="Y171" s="122" t="s">
        <v>141</v>
      </c>
      <c r="Z171" s="122" t="s">
        <v>414</v>
      </c>
      <c r="AA171" s="122" t="s">
        <v>415</v>
      </c>
      <c r="AB171" s="122" t="s">
        <v>141</v>
      </c>
      <c r="AC171" s="122" t="s">
        <v>141</v>
      </c>
      <c r="AD171" s="122" t="s">
        <v>141</v>
      </c>
      <c r="AE171" s="122" t="s">
        <v>141</v>
      </c>
      <c r="AF171" s="122" t="s">
        <v>141</v>
      </c>
      <c r="AG171" s="122" t="s">
        <v>141</v>
      </c>
      <c r="AH171" s="122" t="s">
        <v>141</v>
      </c>
      <c r="AI171" s="122" t="s">
        <v>141</v>
      </c>
      <c r="AJ171" s="122" t="s">
        <v>416</v>
      </c>
      <c r="AK171" s="122" t="s">
        <v>141</v>
      </c>
      <c r="AL171" s="122" t="s">
        <v>141</v>
      </c>
      <c r="AM171" s="122" t="s">
        <v>417</v>
      </c>
      <c r="AN171" s="122" t="s">
        <v>678</v>
      </c>
      <c r="AP171" s="1" t="e" vm="267">
        <v>#VALUE!</v>
      </c>
      <c r="AU171"/>
      <c r="AV171"/>
    </row>
    <row r="172" spans="1:48" ht="72.75" customHeight="1" x14ac:dyDescent="0.25">
      <c r="A172" s="122" t="s">
        <v>709</v>
      </c>
      <c r="B172" s="122" t="s">
        <v>916</v>
      </c>
      <c r="C172" s="122" t="s">
        <v>141</v>
      </c>
      <c r="D172" s="122" t="s">
        <v>333</v>
      </c>
      <c r="E172" s="123" t="s">
        <v>917</v>
      </c>
      <c r="F172" s="122" t="s">
        <v>406</v>
      </c>
      <c r="G172" s="122" t="s">
        <v>407</v>
      </c>
      <c r="H172" s="122" t="s">
        <v>918</v>
      </c>
      <c r="I172" s="122" t="s">
        <v>407</v>
      </c>
      <c r="J172" s="122" t="s">
        <v>409</v>
      </c>
      <c r="K172" s="122" t="s">
        <v>410</v>
      </c>
      <c r="L172" s="122" t="s">
        <v>411</v>
      </c>
      <c r="M172" s="122" t="s">
        <v>412</v>
      </c>
      <c r="N172" s="122" t="s">
        <v>413</v>
      </c>
      <c r="O172" s="122" t="s">
        <v>141</v>
      </c>
      <c r="P172" s="122" t="s">
        <v>141</v>
      </c>
      <c r="Q172" s="122" t="s">
        <v>141</v>
      </c>
      <c r="S172" s="122" t="s">
        <v>141</v>
      </c>
      <c r="T172" s="122" t="s">
        <v>141</v>
      </c>
      <c r="V172" s="122" t="s">
        <v>141</v>
      </c>
      <c r="W172" s="122" t="s">
        <v>141</v>
      </c>
      <c r="X172" s="122" t="s">
        <v>141</v>
      </c>
      <c r="Y172" s="122" t="s">
        <v>141</v>
      </c>
      <c r="Z172" s="122" t="s">
        <v>414</v>
      </c>
      <c r="AA172" s="122" t="s">
        <v>415</v>
      </c>
      <c r="AB172" s="122" t="s">
        <v>141</v>
      </c>
      <c r="AC172" s="122" t="s">
        <v>141</v>
      </c>
      <c r="AD172" s="122" t="s">
        <v>141</v>
      </c>
      <c r="AE172" s="122" t="s">
        <v>141</v>
      </c>
      <c r="AF172" s="122" t="s">
        <v>141</v>
      </c>
      <c r="AG172" s="122" t="s">
        <v>141</v>
      </c>
      <c r="AH172" s="122" t="s">
        <v>141</v>
      </c>
      <c r="AI172" s="122" t="s">
        <v>141</v>
      </c>
      <c r="AJ172" s="122" t="s">
        <v>416</v>
      </c>
      <c r="AK172" s="122" t="s">
        <v>141</v>
      </c>
      <c r="AL172" s="122" t="s">
        <v>141</v>
      </c>
      <c r="AM172" s="122" t="s">
        <v>417</v>
      </c>
      <c r="AN172" s="122" t="s">
        <v>678</v>
      </c>
      <c r="AP172" s="1" t="e" vm="268">
        <v>#VALUE!</v>
      </c>
      <c r="AU172"/>
      <c r="AV172"/>
    </row>
    <row r="173" spans="1:48" ht="72.75" customHeight="1" x14ac:dyDescent="0.25">
      <c r="A173" s="122" t="s">
        <v>709</v>
      </c>
      <c r="B173" s="122" t="s">
        <v>919</v>
      </c>
      <c r="C173" s="122" t="s">
        <v>141</v>
      </c>
      <c r="D173" s="122" t="s">
        <v>334</v>
      </c>
      <c r="E173" s="123" t="s">
        <v>920</v>
      </c>
      <c r="F173" s="122" t="s">
        <v>406</v>
      </c>
      <c r="G173" s="122" t="s">
        <v>407</v>
      </c>
      <c r="H173" s="122" t="s">
        <v>921</v>
      </c>
      <c r="I173" s="122" t="s">
        <v>407</v>
      </c>
      <c r="J173" s="122" t="s">
        <v>409</v>
      </c>
      <c r="K173" s="122" t="s">
        <v>410</v>
      </c>
      <c r="L173" s="122" t="s">
        <v>411</v>
      </c>
      <c r="M173" s="122" t="s">
        <v>412</v>
      </c>
      <c r="N173" s="122" t="s">
        <v>413</v>
      </c>
      <c r="O173" s="122" t="s">
        <v>141</v>
      </c>
      <c r="P173" s="122" t="s">
        <v>141</v>
      </c>
      <c r="Q173" s="122" t="s">
        <v>141</v>
      </c>
      <c r="S173" s="122" t="s">
        <v>141</v>
      </c>
      <c r="T173" s="122" t="s">
        <v>141</v>
      </c>
      <c r="V173" s="122" t="s">
        <v>141</v>
      </c>
      <c r="W173" s="122" t="s">
        <v>141</v>
      </c>
      <c r="X173" s="122" t="s">
        <v>141</v>
      </c>
      <c r="Y173" s="122" t="s">
        <v>141</v>
      </c>
      <c r="Z173" s="122" t="s">
        <v>414</v>
      </c>
      <c r="AA173" s="122" t="s">
        <v>415</v>
      </c>
      <c r="AB173" s="122" t="s">
        <v>141</v>
      </c>
      <c r="AC173" s="122" t="s">
        <v>141</v>
      </c>
      <c r="AD173" s="122" t="s">
        <v>141</v>
      </c>
      <c r="AE173" s="122" t="s">
        <v>141</v>
      </c>
      <c r="AF173" s="122" t="s">
        <v>141</v>
      </c>
      <c r="AG173" s="122" t="s">
        <v>141</v>
      </c>
      <c r="AH173" s="122" t="s">
        <v>141</v>
      </c>
      <c r="AI173" s="122" t="s">
        <v>141</v>
      </c>
      <c r="AJ173" s="122" t="s">
        <v>416</v>
      </c>
      <c r="AK173" s="122" t="s">
        <v>141</v>
      </c>
      <c r="AL173" s="122" t="s">
        <v>141</v>
      </c>
      <c r="AM173" s="122" t="s">
        <v>417</v>
      </c>
      <c r="AN173" s="122" t="s">
        <v>678</v>
      </c>
      <c r="AP173" s="1" t="e" vm="269">
        <v>#VALUE!</v>
      </c>
      <c r="AU173"/>
      <c r="AV173"/>
    </row>
    <row r="174" spans="1:48" ht="72.75" customHeight="1" x14ac:dyDescent="0.25">
      <c r="A174" s="122" t="s">
        <v>709</v>
      </c>
      <c r="B174" s="122" t="s">
        <v>922</v>
      </c>
      <c r="C174" s="122" t="s">
        <v>141</v>
      </c>
      <c r="D174" s="122" t="s">
        <v>335</v>
      </c>
      <c r="E174" s="123" t="s">
        <v>923</v>
      </c>
      <c r="F174" s="122" t="s">
        <v>406</v>
      </c>
      <c r="G174" s="122" t="s">
        <v>407</v>
      </c>
      <c r="H174" s="122" t="s">
        <v>924</v>
      </c>
      <c r="I174" s="122" t="s">
        <v>407</v>
      </c>
      <c r="J174" s="122" t="s">
        <v>409</v>
      </c>
      <c r="K174" s="122" t="s">
        <v>410</v>
      </c>
      <c r="L174" s="122" t="s">
        <v>411</v>
      </c>
      <c r="M174" s="122" t="s">
        <v>412</v>
      </c>
      <c r="N174" s="122" t="s">
        <v>413</v>
      </c>
      <c r="O174" s="122" t="s">
        <v>141</v>
      </c>
      <c r="P174" s="122" t="s">
        <v>141</v>
      </c>
      <c r="Q174" s="122" t="s">
        <v>141</v>
      </c>
      <c r="S174" s="122" t="s">
        <v>141</v>
      </c>
      <c r="T174" s="122" t="s">
        <v>141</v>
      </c>
      <c r="V174" s="122" t="s">
        <v>141</v>
      </c>
      <c r="W174" s="122" t="s">
        <v>141</v>
      </c>
      <c r="X174" s="122" t="s">
        <v>141</v>
      </c>
      <c r="Y174" s="122" t="s">
        <v>141</v>
      </c>
      <c r="Z174" s="122" t="s">
        <v>414</v>
      </c>
      <c r="AA174" s="122" t="s">
        <v>415</v>
      </c>
      <c r="AB174" s="122" t="s">
        <v>141</v>
      </c>
      <c r="AC174" s="122" t="s">
        <v>141</v>
      </c>
      <c r="AD174" s="122" t="s">
        <v>141</v>
      </c>
      <c r="AE174" s="122" t="s">
        <v>141</v>
      </c>
      <c r="AF174" s="122" t="s">
        <v>141</v>
      </c>
      <c r="AG174" s="122" t="s">
        <v>141</v>
      </c>
      <c r="AH174" s="122" t="s">
        <v>141</v>
      </c>
      <c r="AI174" s="122" t="s">
        <v>141</v>
      </c>
      <c r="AJ174" s="122" t="s">
        <v>416</v>
      </c>
      <c r="AK174" s="122" t="s">
        <v>141</v>
      </c>
      <c r="AL174" s="122" t="s">
        <v>141</v>
      </c>
      <c r="AM174" s="122" t="s">
        <v>417</v>
      </c>
      <c r="AN174" s="122" t="s">
        <v>678</v>
      </c>
      <c r="AP174" s="1" t="e" vm="270">
        <v>#VALUE!</v>
      </c>
      <c r="AU174"/>
      <c r="AV174"/>
    </row>
    <row r="175" spans="1:48" ht="72.75" customHeight="1" x14ac:dyDescent="0.25">
      <c r="A175" s="122" t="s">
        <v>709</v>
      </c>
      <c r="B175" s="122" t="s">
        <v>925</v>
      </c>
      <c r="C175" s="122" t="s">
        <v>141</v>
      </c>
      <c r="D175" s="122" t="s">
        <v>336</v>
      </c>
      <c r="E175" s="123" t="s">
        <v>926</v>
      </c>
      <c r="F175" s="122" t="s">
        <v>406</v>
      </c>
      <c r="G175" s="122" t="s">
        <v>407</v>
      </c>
      <c r="H175" s="122" t="s">
        <v>927</v>
      </c>
      <c r="I175" s="122" t="s">
        <v>407</v>
      </c>
      <c r="J175" s="122" t="s">
        <v>409</v>
      </c>
      <c r="K175" s="122" t="s">
        <v>410</v>
      </c>
      <c r="L175" s="122" t="s">
        <v>411</v>
      </c>
      <c r="M175" s="122" t="s">
        <v>412</v>
      </c>
      <c r="N175" s="122" t="s">
        <v>413</v>
      </c>
      <c r="O175" s="122" t="s">
        <v>141</v>
      </c>
      <c r="P175" s="122" t="s">
        <v>141</v>
      </c>
      <c r="Q175" s="122" t="s">
        <v>141</v>
      </c>
      <c r="S175" s="122" t="s">
        <v>141</v>
      </c>
      <c r="T175" s="122" t="s">
        <v>141</v>
      </c>
      <c r="V175" s="122" t="s">
        <v>141</v>
      </c>
      <c r="W175" s="122" t="s">
        <v>141</v>
      </c>
      <c r="X175" s="122" t="s">
        <v>141</v>
      </c>
      <c r="Y175" s="122" t="s">
        <v>141</v>
      </c>
      <c r="Z175" s="122" t="s">
        <v>414</v>
      </c>
      <c r="AA175" s="122" t="s">
        <v>415</v>
      </c>
      <c r="AB175" s="122" t="s">
        <v>141</v>
      </c>
      <c r="AC175" s="122" t="s">
        <v>141</v>
      </c>
      <c r="AD175" s="122" t="s">
        <v>141</v>
      </c>
      <c r="AE175" s="122" t="s">
        <v>141</v>
      </c>
      <c r="AF175" s="122" t="s">
        <v>141</v>
      </c>
      <c r="AG175" s="122" t="s">
        <v>141</v>
      </c>
      <c r="AH175" s="122" t="s">
        <v>141</v>
      </c>
      <c r="AI175" s="122" t="s">
        <v>141</v>
      </c>
      <c r="AJ175" s="122" t="s">
        <v>416</v>
      </c>
      <c r="AK175" s="122" t="s">
        <v>141</v>
      </c>
      <c r="AL175" s="122" t="s">
        <v>141</v>
      </c>
      <c r="AM175" s="122" t="s">
        <v>417</v>
      </c>
      <c r="AN175" s="122" t="s">
        <v>678</v>
      </c>
      <c r="AP175" s="1" t="e" vm="271">
        <v>#VALUE!</v>
      </c>
      <c r="AU175"/>
      <c r="AV175"/>
    </row>
    <row r="176" spans="1:48" ht="72.75" customHeight="1" x14ac:dyDescent="0.25">
      <c r="A176" s="122" t="s">
        <v>709</v>
      </c>
      <c r="B176" s="122" t="s">
        <v>928</v>
      </c>
      <c r="C176" s="122" t="s">
        <v>141</v>
      </c>
      <c r="D176" s="122" t="s">
        <v>337</v>
      </c>
      <c r="E176" s="123" t="s">
        <v>929</v>
      </c>
      <c r="F176" s="122" t="s">
        <v>406</v>
      </c>
      <c r="G176" s="122" t="s">
        <v>407</v>
      </c>
      <c r="H176" s="122" t="s">
        <v>930</v>
      </c>
      <c r="I176" s="122" t="s">
        <v>407</v>
      </c>
      <c r="J176" s="122" t="s">
        <v>409</v>
      </c>
      <c r="K176" s="122" t="s">
        <v>410</v>
      </c>
      <c r="L176" s="122" t="s">
        <v>411</v>
      </c>
      <c r="M176" s="122" t="s">
        <v>412</v>
      </c>
      <c r="N176" s="122" t="s">
        <v>413</v>
      </c>
      <c r="O176" s="122" t="s">
        <v>141</v>
      </c>
      <c r="P176" s="122" t="s">
        <v>141</v>
      </c>
      <c r="Q176" s="122" t="s">
        <v>141</v>
      </c>
      <c r="S176" s="122" t="s">
        <v>141</v>
      </c>
      <c r="T176" s="122" t="s">
        <v>141</v>
      </c>
      <c r="V176" s="122" t="s">
        <v>141</v>
      </c>
      <c r="W176" s="122" t="s">
        <v>141</v>
      </c>
      <c r="X176" s="122" t="s">
        <v>141</v>
      </c>
      <c r="Y176" s="122" t="s">
        <v>141</v>
      </c>
      <c r="Z176" s="122" t="s">
        <v>414</v>
      </c>
      <c r="AA176" s="122" t="s">
        <v>415</v>
      </c>
      <c r="AB176" s="122" t="s">
        <v>141</v>
      </c>
      <c r="AC176" s="122" t="s">
        <v>141</v>
      </c>
      <c r="AD176" s="122" t="s">
        <v>141</v>
      </c>
      <c r="AE176" s="122" t="s">
        <v>141</v>
      </c>
      <c r="AF176" s="122" t="s">
        <v>141</v>
      </c>
      <c r="AG176" s="122" t="s">
        <v>141</v>
      </c>
      <c r="AH176" s="122" t="s">
        <v>141</v>
      </c>
      <c r="AI176" s="122" t="s">
        <v>141</v>
      </c>
      <c r="AJ176" s="122" t="s">
        <v>416</v>
      </c>
      <c r="AK176" s="122" t="s">
        <v>141</v>
      </c>
      <c r="AL176" s="122" t="s">
        <v>141</v>
      </c>
      <c r="AM176" s="122" t="s">
        <v>417</v>
      </c>
      <c r="AN176" s="122" t="s">
        <v>678</v>
      </c>
      <c r="AO176" s="124">
        <v>330170884</v>
      </c>
      <c r="AP176" s="1" t="e" vm="272">
        <v>#VALUE!</v>
      </c>
      <c r="AU176"/>
      <c r="AV176"/>
    </row>
    <row r="177" spans="1:48" ht="72.75" customHeight="1" x14ac:dyDescent="0.25">
      <c r="A177" s="122" t="s">
        <v>709</v>
      </c>
      <c r="B177" s="122" t="s">
        <v>931</v>
      </c>
      <c r="C177" s="122" t="s">
        <v>141</v>
      </c>
      <c r="D177" s="122" t="s">
        <v>338</v>
      </c>
      <c r="E177" s="123" t="s">
        <v>932</v>
      </c>
      <c r="F177" s="122" t="s">
        <v>406</v>
      </c>
      <c r="G177" s="122" t="s">
        <v>407</v>
      </c>
      <c r="H177" s="122" t="s">
        <v>933</v>
      </c>
      <c r="I177" s="122" t="s">
        <v>407</v>
      </c>
      <c r="J177" s="122" t="s">
        <v>409</v>
      </c>
      <c r="K177" s="122" t="s">
        <v>410</v>
      </c>
      <c r="L177" s="122" t="s">
        <v>411</v>
      </c>
      <c r="M177" s="122" t="s">
        <v>412</v>
      </c>
      <c r="N177" s="122" t="s">
        <v>413</v>
      </c>
      <c r="O177" s="122" t="s">
        <v>141</v>
      </c>
      <c r="P177" s="122" t="s">
        <v>141</v>
      </c>
      <c r="Q177" s="122" t="s">
        <v>141</v>
      </c>
      <c r="S177" s="122" t="s">
        <v>141</v>
      </c>
      <c r="T177" s="122" t="s">
        <v>141</v>
      </c>
      <c r="V177" s="122" t="s">
        <v>141</v>
      </c>
      <c r="W177" s="122" t="s">
        <v>141</v>
      </c>
      <c r="X177" s="122" t="s">
        <v>141</v>
      </c>
      <c r="Y177" s="122" t="s">
        <v>141</v>
      </c>
      <c r="Z177" s="122" t="s">
        <v>414</v>
      </c>
      <c r="AA177" s="122" t="s">
        <v>415</v>
      </c>
      <c r="AB177" s="122" t="s">
        <v>141</v>
      </c>
      <c r="AC177" s="122" t="s">
        <v>141</v>
      </c>
      <c r="AD177" s="122" t="s">
        <v>141</v>
      </c>
      <c r="AE177" s="122" t="s">
        <v>141</v>
      </c>
      <c r="AF177" s="122" t="s">
        <v>141</v>
      </c>
      <c r="AG177" s="122" t="s">
        <v>141</v>
      </c>
      <c r="AH177" s="122" t="s">
        <v>141</v>
      </c>
      <c r="AI177" s="122" t="s">
        <v>141</v>
      </c>
      <c r="AJ177" s="122" t="s">
        <v>416</v>
      </c>
      <c r="AK177" s="122" t="s">
        <v>141</v>
      </c>
      <c r="AL177" s="122" t="s">
        <v>141</v>
      </c>
      <c r="AM177" s="122" t="s">
        <v>417</v>
      </c>
      <c r="AN177" s="122" t="s">
        <v>678</v>
      </c>
      <c r="AP177" s="1" t="e" vm="273">
        <v>#VALUE!</v>
      </c>
      <c r="AU177"/>
      <c r="AV177"/>
    </row>
    <row r="178" spans="1:48" ht="72.75" customHeight="1" x14ac:dyDescent="0.25">
      <c r="A178" s="122" t="s">
        <v>709</v>
      </c>
      <c r="B178" s="122" t="s">
        <v>934</v>
      </c>
      <c r="C178" s="122" t="s">
        <v>141</v>
      </c>
      <c r="D178" s="122" t="s">
        <v>339</v>
      </c>
      <c r="E178" s="123" t="s">
        <v>935</v>
      </c>
      <c r="F178" s="122" t="s">
        <v>406</v>
      </c>
      <c r="G178" s="122" t="s">
        <v>407</v>
      </c>
      <c r="H178" s="122" t="s">
        <v>936</v>
      </c>
      <c r="I178" s="122" t="s">
        <v>407</v>
      </c>
      <c r="J178" s="122" t="s">
        <v>409</v>
      </c>
      <c r="K178" s="122" t="s">
        <v>410</v>
      </c>
      <c r="L178" s="122" t="s">
        <v>411</v>
      </c>
      <c r="M178" s="122" t="s">
        <v>412</v>
      </c>
      <c r="N178" s="122" t="s">
        <v>413</v>
      </c>
      <c r="O178" s="122" t="s">
        <v>141</v>
      </c>
      <c r="P178" s="122" t="s">
        <v>141</v>
      </c>
      <c r="Q178" s="122" t="s">
        <v>141</v>
      </c>
      <c r="S178" s="122" t="s">
        <v>141</v>
      </c>
      <c r="T178" s="122" t="s">
        <v>141</v>
      </c>
      <c r="V178" s="122" t="s">
        <v>141</v>
      </c>
      <c r="W178" s="122" t="s">
        <v>141</v>
      </c>
      <c r="X178" s="122" t="s">
        <v>141</v>
      </c>
      <c r="Y178" s="122" t="s">
        <v>141</v>
      </c>
      <c r="Z178" s="122" t="s">
        <v>414</v>
      </c>
      <c r="AA178" s="122" t="s">
        <v>415</v>
      </c>
      <c r="AB178" s="122" t="s">
        <v>141</v>
      </c>
      <c r="AC178" s="122" t="s">
        <v>141</v>
      </c>
      <c r="AD178" s="122" t="s">
        <v>141</v>
      </c>
      <c r="AE178" s="122" t="s">
        <v>141</v>
      </c>
      <c r="AF178" s="122" t="s">
        <v>141</v>
      </c>
      <c r="AG178" s="122" t="s">
        <v>141</v>
      </c>
      <c r="AH178" s="122" t="s">
        <v>141</v>
      </c>
      <c r="AI178" s="122" t="s">
        <v>141</v>
      </c>
      <c r="AJ178" s="122" t="s">
        <v>416</v>
      </c>
      <c r="AK178" s="122" t="s">
        <v>141</v>
      </c>
      <c r="AL178" s="122" t="s">
        <v>141</v>
      </c>
      <c r="AM178" s="122" t="s">
        <v>417</v>
      </c>
      <c r="AN178" s="122" t="s">
        <v>678</v>
      </c>
      <c r="AP178" s="1" t="e" vm="274">
        <v>#VALUE!</v>
      </c>
      <c r="AU178"/>
      <c r="AV178"/>
    </row>
    <row r="179" spans="1:48" ht="72.75" customHeight="1" x14ac:dyDescent="0.25">
      <c r="A179" s="122" t="s">
        <v>709</v>
      </c>
      <c r="B179" s="122" t="s">
        <v>937</v>
      </c>
      <c r="C179" s="122" t="s">
        <v>141</v>
      </c>
      <c r="D179" s="122" t="s">
        <v>340</v>
      </c>
      <c r="E179" s="123" t="s">
        <v>938</v>
      </c>
      <c r="F179" s="122" t="s">
        <v>406</v>
      </c>
      <c r="G179" s="122" t="s">
        <v>407</v>
      </c>
      <c r="H179" s="122" t="s">
        <v>939</v>
      </c>
      <c r="I179" s="122" t="s">
        <v>407</v>
      </c>
      <c r="J179" s="122" t="s">
        <v>409</v>
      </c>
      <c r="K179" s="122" t="s">
        <v>410</v>
      </c>
      <c r="L179" s="122" t="s">
        <v>411</v>
      </c>
      <c r="M179" s="122" t="s">
        <v>412</v>
      </c>
      <c r="N179" s="122" t="s">
        <v>413</v>
      </c>
      <c r="O179" s="122" t="s">
        <v>141</v>
      </c>
      <c r="P179" s="122" t="s">
        <v>141</v>
      </c>
      <c r="Q179" s="122" t="s">
        <v>141</v>
      </c>
      <c r="S179" s="122" t="s">
        <v>141</v>
      </c>
      <c r="T179" s="122" t="s">
        <v>141</v>
      </c>
      <c r="V179" s="122" t="s">
        <v>141</v>
      </c>
      <c r="W179" s="122" t="s">
        <v>141</v>
      </c>
      <c r="X179" s="122" t="s">
        <v>141</v>
      </c>
      <c r="Y179" s="122" t="s">
        <v>141</v>
      </c>
      <c r="Z179" s="122" t="s">
        <v>414</v>
      </c>
      <c r="AA179" s="122" t="s">
        <v>415</v>
      </c>
      <c r="AB179" s="122" t="s">
        <v>141</v>
      </c>
      <c r="AC179" s="122" t="s">
        <v>141</v>
      </c>
      <c r="AD179" s="122" t="s">
        <v>141</v>
      </c>
      <c r="AE179" s="122" t="s">
        <v>141</v>
      </c>
      <c r="AF179" s="122" t="s">
        <v>141</v>
      </c>
      <c r="AG179" s="122" t="s">
        <v>141</v>
      </c>
      <c r="AH179" s="122" t="s">
        <v>141</v>
      </c>
      <c r="AI179" s="122" t="s">
        <v>141</v>
      </c>
      <c r="AJ179" s="122" t="s">
        <v>416</v>
      </c>
      <c r="AK179" s="122" t="s">
        <v>141</v>
      </c>
      <c r="AL179" s="122" t="s">
        <v>141</v>
      </c>
      <c r="AM179" s="122" t="s">
        <v>417</v>
      </c>
      <c r="AN179" s="122" t="s">
        <v>678</v>
      </c>
      <c r="AP179" s="1" t="e" vm="275">
        <v>#VALUE!</v>
      </c>
      <c r="AU179"/>
      <c r="AV179"/>
    </row>
    <row r="180" spans="1:48" ht="72.75" customHeight="1" x14ac:dyDescent="0.25">
      <c r="A180" s="122" t="s">
        <v>709</v>
      </c>
      <c r="B180" s="122" t="s">
        <v>940</v>
      </c>
      <c r="C180" s="122" t="s">
        <v>141</v>
      </c>
      <c r="D180" s="122" t="s">
        <v>341</v>
      </c>
      <c r="E180" s="123" t="s">
        <v>941</v>
      </c>
      <c r="F180" s="122" t="s">
        <v>406</v>
      </c>
      <c r="G180" s="122" t="s">
        <v>407</v>
      </c>
      <c r="H180" s="122" t="s">
        <v>942</v>
      </c>
      <c r="I180" s="122" t="s">
        <v>407</v>
      </c>
      <c r="J180" s="122" t="s">
        <v>409</v>
      </c>
      <c r="K180" s="122" t="s">
        <v>410</v>
      </c>
      <c r="L180" s="122" t="s">
        <v>411</v>
      </c>
      <c r="M180" s="122" t="s">
        <v>412</v>
      </c>
      <c r="N180" s="122" t="s">
        <v>413</v>
      </c>
      <c r="O180" s="122" t="s">
        <v>141</v>
      </c>
      <c r="P180" s="122" t="s">
        <v>141</v>
      </c>
      <c r="Q180" s="122" t="s">
        <v>141</v>
      </c>
      <c r="S180" s="122" t="s">
        <v>141</v>
      </c>
      <c r="T180" s="122" t="s">
        <v>141</v>
      </c>
      <c r="V180" s="122" t="s">
        <v>141</v>
      </c>
      <c r="W180" s="122" t="s">
        <v>141</v>
      </c>
      <c r="X180" s="122" t="s">
        <v>141</v>
      </c>
      <c r="Y180" s="122" t="s">
        <v>141</v>
      </c>
      <c r="Z180" s="122" t="s">
        <v>414</v>
      </c>
      <c r="AA180" s="122" t="s">
        <v>415</v>
      </c>
      <c r="AB180" s="122" t="s">
        <v>141</v>
      </c>
      <c r="AC180" s="122" t="s">
        <v>141</v>
      </c>
      <c r="AD180" s="122" t="s">
        <v>141</v>
      </c>
      <c r="AE180" s="122" t="s">
        <v>141</v>
      </c>
      <c r="AF180" s="122" t="s">
        <v>141</v>
      </c>
      <c r="AG180" s="122" t="s">
        <v>141</v>
      </c>
      <c r="AH180" s="122" t="s">
        <v>141</v>
      </c>
      <c r="AI180" s="122" t="s">
        <v>141</v>
      </c>
      <c r="AJ180" s="122" t="s">
        <v>416</v>
      </c>
      <c r="AK180" s="122" t="s">
        <v>141</v>
      </c>
      <c r="AL180" s="122" t="s">
        <v>141</v>
      </c>
      <c r="AM180" s="122" t="s">
        <v>417</v>
      </c>
      <c r="AN180" s="122" t="s">
        <v>678</v>
      </c>
      <c r="AP180" s="1" t="e" vm="276">
        <v>#VALUE!</v>
      </c>
      <c r="AU180"/>
      <c r="AV180"/>
    </row>
    <row r="181" spans="1:48" ht="72.75" customHeight="1" x14ac:dyDescent="0.25">
      <c r="A181" s="122" t="s">
        <v>709</v>
      </c>
      <c r="B181" s="122" t="s">
        <v>943</v>
      </c>
      <c r="C181" s="122" t="s">
        <v>141</v>
      </c>
      <c r="D181" s="122" t="s">
        <v>342</v>
      </c>
      <c r="E181" s="123" t="s">
        <v>944</v>
      </c>
      <c r="F181" s="122" t="s">
        <v>406</v>
      </c>
      <c r="G181" s="122" t="s">
        <v>407</v>
      </c>
      <c r="H181" s="122" t="s">
        <v>945</v>
      </c>
      <c r="I181" s="122" t="s">
        <v>407</v>
      </c>
      <c r="J181" s="122" t="s">
        <v>409</v>
      </c>
      <c r="K181" s="122" t="s">
        <v>410</v>
      </c>
      <c r="L181" s="122" t="s">
        <v>411</v>
      </c>
      <c r="M181" s="122" t="s">
        <v>412</v>
      </c>
      <c r="N181" s="122" t="s">
        <v>413</v>
      </c>
      <c r="O181" s="122" t="s">
        <v>141</v>
      </c>
      <c r="P181" s="122" t="s">
        <v>141</v>
      </c>
      <c r="Q181" s="122" t="s">
        <v>141</v>
      </c>
      <c r="S181" s="122" t="s">
        <v>141</v>
      </c>
      <c r="T181" s="122" t="s">
        <v>141</v>
      </c>
      <c r="V181" s="122" t="s">
        <v>141</v>
      </c>
      <c r="W181" s="122" t="s">
        <v>141</v>
      </c>
      <c r="X181" s="122" t="s">
        <v>141</v>
      </c>
      <c r="Y181" s="122" t="s">
        <v>141</v>
      </c>
      <c r="Z181" s="122" t="s">
        <v>414</v>
      </c>
      <c r="AA181" s="122" t="s">
        <v>415</v>
      </c>
      <c r="AB181" s="122" t="s">
        <v>141</v>
      </c>
      <c r="AC181" s="122" t="s">
        <v>141</v>
      </c>
      <c r="AD181" s="122" t="s">
        <v>141</v>
      </c>
      <c r="AE181" s="122" t="s">
        <v>141</v>
      </c>
      <c r="AF181" s="122" t="s">
        <v>141</v>
      </c>
      <c r="AG181" s="122" t="s">
        <v>141</v>
      </c>
      <c r="AH181" s="122" t="s">
        <v>141</v>
      </c>
      <c r="AI181" s="122" t="s">
        <v>141</v>
      </c>
      <c r="AJ181" s="122" t="s">
        <v>416</v>
      </c>
      <c r="AK181" s="122" t="s">
        <v>141</v>
      </c>
      <c r="AL181" s="122" t="s">
        <v>141</v>
      </c>
      <c r="AM181" s="122" t="s">
        <v>417</v>
      </c>
      <c r="AN181" s="122" t="s">
        <v>678</v>
      </c>
      <c r="AO181" s="124">
        <v>330280545</v>
      </c>
      <c r="AP181" s="1" t="e" vm="277">
        <v>#VALUE!</v>
      </c>
      <c r="AU181"/>
      <c r="AV181"/>
    </row>
    <row r="182" spans="1:48" ht="72.75" customHeight="1" x14ac:dyDescent="0.25">
      <c r="A182" s="122" t="s">
        <v>709</v>
      </c>
      <c r="B182" s="122" t="s">
        <v>946</v>
      </c>
      <c r="C182" s="122" t="s">
        <v>141</v>
      </c>
      <c r="D182" s="122" t="s">
        <v>343</v>
      </c>
      <c r="E182" s="123" t="s">
        <v>947</v>
      </c>
      <c r="F182" s="122" t="s">
        <v>406</v>
      </c>
      <c r="G182" s="122" t="s">
        <v>407</v>
      </c>
      <c r="H182" s="122" t="s">
        <v>948</v>
      </c>
      <c r="I182" s="122" t="s">
        <v>407</v>
      </c>
      <c r="J182" s="122" t="s">
        <v>409</v>
      </c>
      <c r="K182" s="122" t="s">
        <v>410</v>
      </c>
      <c r="L182" s="122" t="s">
        <v>411</v>
      </c>
      <c r="M182" s="122" t="s">
        <v>412</v>
      </c>
      <c r="N182" s="122" t="s">
        <v>413</v>
      </c>
      <c r="O182" s="122" t="s">
        <v>141</v>
      </c>
      <c r="P182" s="122" t="s">
        <v>141</v>
      </c>
      <c r="Q182" s="122" t="s">
        <v>141</v>
      </c>
      <c r="S182" s="122" t="s">
        <v>141</v>
      </c>
      <c r="T182" s="122" t="s">
        <v>141</v>
      </c>
      <c r="V182" s="122" t="s">
        <v>141</v>
      </c>
      <c r="W182" s="122" t="s">
        <v>141</v>
      </c>
      <c r="X182" s="122" t="s">
        <v>141</v>
      </c>
      <c r="Y182" s="122" t="s">
        <v>141</v>
      </c>
      <c r="Z182" s="122" t="s">
        <v>414</v>
      </c>
      <c r="AA182" s="122" t="s">
        <v>415</v>
      </c>
      <c r="AB182" s="122" t="s">
        <v>141</v>
      </c>
      <c r="AC182" s="122" t="s">
        <v>141</v>
      </c>
      <c r="AD182" s="122" t="s">
        <v>141</v>
      </c>
      <c r="AE182" s="122" t="s">
        <v>141</v>
      </c>
      <c r="AF182" s="122" t="s">
        <v>141</v>
      </c>
      <c r="AG182" s="122" t="s">
        <v>141</v>
      </c>
      <c r="AH182" s="122" t="s">
        <v>141</v>
      </c>
      <c r="AI182" s="122" t="s">
        <v>141</v>
      </c>
      <c r="AJ182" s="122" t="s">
        <v>416</v>
      </c>
      <c r="AK182" s="122" t="s">
        <v>141</v>
      </c>
      <c r="AL182" s="122" t="s">
        <v>141</v>
      </c>
      <c r="AM182" s="122" t="s">
        <v>417</v>
      </c>
      <c r="AN182" s="122" t="s">
        <v>678</v>
      </c>
      <c r="AP182" s="1" t="e" vm="278">
        <v>#VALUE!</v>
      </c>
      <c r="AU182"/>
      <c r="AV182"/>
    </row>
    <row r="183" spans="1:48" ht="72.75" customHeight="1" x14ac:dyDescent="0.25">
      <c r="A183" s="122" t="s">
        <v>709</v>
      </c>
      <c r="B183" s="122" t="s">
        <v>949</v>
      </c>
      <c r="C183" s="122" t="s">
        <v>141</v>
      </c>
      <c r="D183" s="122" t="s">
        <v>344</v>
      </c>
      <c r="E183" s="123" t="s">
        <v>950</v>
      </c>
      <c r="F183" s="122" t="s">
        <v>406</v>
      </c>
      <c r="G183" s="122" t="s">
        <v>407</v>
      </c>
      <c r="H183" s="122" t="s">
        <v>951</v>
      </c>
      <c r="I183" s="122" t="s">
        <v>407</v>
      </c>
      <c r="J183" s="122" t="s">
        <v>409</v>
      </c>
      <c r="K183" s="122" t="s">
        <v>410</v>
      </c>
      <c r="L183" s="122" t="s">
        <v>411</v>
      </c>
      <c r="M183" s="122" t="s">
        <v>412</v>
      </c>
      <c r="N183" s="122" t="s">
        <v>413</v>
      </c>
      <c r="O183" s="122" t="s">
        <v>141</v>
      </c>
      <c r="P183" s="122" t="s">
        <v>141</v>
      </c>
      <c r="Q183" s="122" t="s">
        <v>141</v>
      </c>
      <c r="S183" s="122" t="s">
        <v>141</v>
      </c>
      <c r="T183" s="122" t="s">
        <v>141</v>
      </c>
      <c r="V183" s="122" t="s">
        <v>141</v>
      </c>
      <c r="W183" s="122" t="s">
        <v>141</v>
      </c>
      <c r="X183" s="122" t="s">
        <v>141</v>
      </c>
      <c r="Y183" s="122" t="s">
        <v>141</v>
      </c>
      <c r="Z183" s="122" t="s">
        <v>414</v>
      </c>
      <c r="AA183" s="122" t="s">
        <v>415</v>
      </c>
      <c r="AB183" s="122" t="s">
        <v>141</v>
      </c>
      <c r="AC183" s="122" t="s">
        <v>141</v>
      </c>
      <c r="AD183" s="122" t="s">
        <v>141</v>
      </c>
      <c r="AE183" s="122" t="s">
        <v>141</v>
      </c>
      <c r="AF183" s="122" t="s">
        <v>141</v>
      </c>
      <c r="AG183" s="122" t="s">
        <v>141</v>
      </c>
      <c r="AH183" s="122" t="s">
        <v>141</v>
      </c>
      <c r="AI183" s="122" t="s">
        <v>141</v>
      </c>
      <c r="AJ183" s="122" t="s">
        <v>416</v>
      </c>
      <c r="AK183" s="122" t="s">
        <v>141</v>
      </c>
      <c r="AL183" s="122" t="s">
        <v>141</v>
      </c>
      <c r="AM183" s="122" t="s">
        <v>417</v>
      </c>
      <c r="AN183" s="122" t="s">
        <v>678</v>
      </c>
      <c r="AP183" s="1" t="e" vm="279">
        <v>#VALUE!</v>
      </c>
      <c r="AU183"/>
      <c r="AV183"/>
    </row>
    <row r="184" spans="1:48" ht="72.75" customHeight="1" x14ac:dyDescent="0.25">
      <c r="A184" s="122" t="s">
        <v>709</v>
      </c>
      <c r="B184" s="122" t="s">
        <v>952</v>
      </c>
      <c r="C184" s="122" t="s">
        <v>141</v>
      </c>
      <c r="D184" s="122" t="s">
        <v>345</v>
      </c>
      <c r="E184" s="123" t="s">
        <v>953</v>
      </c>
      <c r="F184" s="122" t="s">
        <v>406</v>
      </c>
      <c r="G184" s="122" t="s">
        <v>407</v>
      </c>
      <c r="H184" s="122" t="s">
        <v>954</v>
      </c>
      <c r="I184" s="122" t="s">
        <v>407</v>
      </c>
      <c r="J184" s="122" t="s">
        <v>409</v>
      </c>
      <c r="K184" s="122" t="s">
        <v>410</v>
      </c>
      <c r="L184" s="122" t="s">
        <v>411</v>
      </c>
      <c r="M184" s="122" t="s">
        <v>412</v>
      </c>
      <c r="N184" s="122" t="s">
        <v>413</v>
      </c>
      <c r="O184" s="122" t="s">
        <v>141</v>
      </c>
      <c r="P184" s="122" t="s">
        <v>141</v>
      </c>
      <c r="Q184" s="122" t="s">
        <v>141</v>
      </c>
      <c r="S184" s="122" t="s">
        <v>141</v>
      </c>
      <c r="T184" s="122" t="s">
        <v>141</v>
      </c>
      <c r="V184" s="122" t="s">
        <v>141</v>
      </c>
      <c r="W184" s="122" t="s">
        <v>141</v>
      </c>
      <c r="X184" s="122" t="s">
        <v>141</v>
      </c>
      <c r="Y184" s="122" t="s">
        <v>141</v>
      </c>
      <c r="Z184" s="122" t="s">
        <v>414</v>
      </c>
      <c r="AA184" s="122" t="s">
        <v>415</v>
      </c>
      <c r="AB184" s="122" t="s">
        <v>141</v>
      </c>
      <c r="AC184" s="122" t="s">
        <v>141</v>
      </c>
      <c r="AD184" s="122" t="s">
        <v>141</v>
      </c>
      <c r="AE184" s="122" t="s">
        <v>141</v>
      </c>
      <c r="AF184" s="122" t="s">
        <v>141</v>
      </c>
      <c r="AG184" s="122" t="s">
        <v>141</v>
      </c>
      <c r="AH184" s="122" t="s">
        <v>141</v>
      </c>
      <c r="AI184" s="122" t="s">
        <v>141</v>
      </c>
      <c r="AJ184" s="122" t="s">
        <v>416</v>
      </c>
      <c r="AK184" s="122" t="s">
        <v>141</v>
      </c>
      <c r="AL184" s="122" t="s">
        <v>141</v>
      </c>
      <c r="AM184" s="122" t="s">
        <v>417</v>
      </c>
      <c r="AN184" s="122" t="s">
        <v>678</v>
      </c>
      <c r="AP184" s="1" t="e" vm="280">
        <v>#VALUE!</v>
      </c>
      <c r="AU184"/>
      <c r="AV184"/>
    </row>
    <row r="185" spans="1:48" ht="72.75" customHeight="1" x14ac:dyDescent="0.25">
      <c r="A185" s="122" t="s">
        <v>709</v>
      </c>
      <c r="B185" s="122" t="s">
        <v>955</v>
      </c>
      <c r="C185" s="122" t="s">
        <v>141</v>
      </c>
      <c r="D185" s="122" t="s">
        <v>346</v>
      </c>
      <c r="E185" s="123" t="s">
        <v>956</v>
      </c>
      <c r="F185" s="122" t="s">
        <v>406</v>
      </c>
      <c r="G185" s="122" t="s">
        <v>407</v>
      </c>
      <c r="H185" s="122" t="s">
        <v>957</v>
      </c>
      <c r="I185" s="122" t="s">
        <v>407</v>
      </c>
      <c r="J185" s="122" t="s">
        <v>409</v>
      </c>
      <c r="K185" s="122" t="s">
        <v>410</v>
      </c>
      <c r="L185" s="122" t="s">
        <v>411</v>
      </c>
      <c r="M185" s="122" t="s">
        <v>412</v>
      </c>
      <c r="N185" s="122" t="s">
        <v>413</v>
      </c>
      <c r="O185" s="122" t="s">
        <v>141</v>
      </c>
      <c r="P185" s="122" t="s">
        <v>141</v>
      </c>
      <c r="Q185" s="122" t="s">
        <v>141</v>
      </c>
      <c r="S185" s="122" t="s">
        <v>141</v>
      </c>
      <c r="T185" s="122" t="s">
        <v>141</v>
      </c>
      <c r="V185" s="122" t="s">
        <v>141</v>
      </c>
      <c r="W185" s="122" t="s">
        <v>141</v>
      </c>
      <c r="X185" s="122" t="s">
        <v>141</v>
      </c>
      <c r="Y185" s="122" t="s">
        <v>141</v>
      </c>
      <c r="Z185" s="122" t="s">
        <v>414</v>
      </c>
      <c r="AA185" s="122" t="s">
        <v>415</v>
      </c>
      <c r="AB185" s="122" t="s">
        <v>141</v>
      </c>
      <c r="AC185" s="122" t="s">
        <v>141</v>
      </c>
      <c r="AD185" s="122" t="s">
        <v>141</v>
      </c>
      <c r="AE185" s="122" t="s">
        <v>141</v>
      </c>
      <c r="AF185" s="122" t="s">
        <v>141</v>
      </c>
      <c r="AG185" s="122" t="s">
        <v>141</v>
      </c>
      <c r="AH185" s="122" t="s">
        <v>141</v>
      </c>
      <c r="AI185" s="122" t="s">
        <v>141</v>
      </c>
      <c r="AJ185" s="122" t="s">
        <v>416</v>
      </c>
      <c r="AK185" s="122" t="s">
        <v>141</v>
      </c>
      <c r="AL185" s="122" t="s">
        <v>141</v>
      </c>
      <c r="AM185" s="122" t="s">
        <v>417</v>
      </c>
      <c r="AN185" s="122" t="s">
        <v>678</v>
      </c>
      <c r="AP185" s="1" t="e" vm="281">
        <v>#VALUE!</v>
      </c>
      <c r="AU185"/>
      <c r="AV185"/>
    </row>
    <row r="186" spans="1:48" ht="72.75" customHeight="1" x14ac:dyDescent="0.25">
      <c r="A186" s="122" t="s">
        <v>709</v>
      </c>
      <c r="B186" s="122" t="s">
        <v>958</v>
      </c>
      <c r="C186" s="122" t="s">
        <v>141</v>
      </c>
      <c r="D186" s="122" t="s">
        <v>347</v>
      </c>
      <c r="E186" s="123" t="s">
        <v>959</v>
      </c>
      <c r="F186" s="122" t="s">
        <v>406</v>
      </c>
      <c r="G186" s="122" t="s">
        <v>407</v>
      </c>
      <c r="H186" s="122" t="s">
        <v>960</v>
      </c>
      <c r="I186" s="122" t="s">
        <v>407</v>
      </c>
      <c r="J186" s="122" t="s">
        <v>409</v>
      </c>
      <c r="K186" s="122" t="s">
        <v>410</v>
      </c>
      <c r="L186" s="122" t="s">
        <v>411</v>
      </c>
      <c r="M186" s="122" t="s">
        <v>412</v>
      </c>
      <c r="N186" s="122" t="s">
        <v>413</v>
      </c>
      <c r="O186" s="122" t="s">
        <v>141</v>
      </c>
      <c r="P186" s="122" t="s">
        <v>141</v>
      </c>
      <c r="Q186" s="122" t="s">
        <v>141</v>
      </c>
      <c r="S186" s="122" t="s">
        <v>141</v>
      </c>
      <c r="T186" s="122" t="s">
        <v>141</v>
      </c>
      <c r="V186" s="122" t="s">
        <v>141</v>
      </c>
      <c r="W186" s="122" t="s">
        <v>141</v>
      </c>
      <c r="X186" s="122" t="s">
        <v>141</v>
      </c>
      <c r="Y186" s="122" t="s">
        <v>141</v>
      </c>
      <c r="Z186" s="122" t="s">
        <v>414</v>
      </c>
      <c r="AA186" s="122" t="s">
        <v>415</v>
      </c>
      <c r="AB186" s="122" t="s">
        <v>141</v>
      </c>
      <c r="AC186" s="122" t="s">
        <v>141</v>
      </c>
      <c r="AD186" s="122" t="s">
        <v>141</v>
      </c>
      <c r="AE186" s="122" t="s">
        <v>141</v>
      </c>
      <c r="AF186" s="122" t="s">
        <v>141</v>
      </c>
      <c r="AG186" s="122" t="s">
        <v>141</v>
      </c>
      <c r="AH186" s="122" t="s">
        <v>141</v>
      </c>
      <c r="AI186" s="122" t="s">
        <v>141</v>
      </c>
      <c r="AJ186" s="122" t="s">
        <v>416</v>
      </c>
      <c r="AK186" s="122" t="s">
        <v>141</v>
      </c>
      <c r="AL186" s="122" t="s">
        <v>141</v>
      </c>
      <c r="AM186" s="122" t="s">
        <v>417</v>
      </c>
      <c r="AN186" s="122" t="s">
        <v>678</v>
      </c>
      <c r="AP186" s="1" t="e" vm="282">
        <v>#VALUE!</v>
      </c>
      <c r="AU186"/>
      <c r="AV186"/>
    </row>
    <row r="187" spans="1:48" ht="72.75" customHeight="1" x14ac:dyDescent="0.25">
      <c r="A187" s="122" t="s">
        <v>709</v>
      </c>
      <c r="B187" s="122" t="s">
        <v>961</v>
      </c>
      <c r="C187" s="122" t="s">
        <v>141</v>
      </c>
      <c r="D187" s="122" t="s">
        <v>348</v>
      </c>
      <c r="E187" s="123" t="s">
        <v>962</v>
      </c>
      <c r="F187" s="122" t="s">
        <v>406</v>
      </c>
      <c r="G187" s="122" t="s">
        <v>407</v>
      </c>
      <c r="H187" s="122" t="s">
        <v>963</v>
      </c>
      <c r="I187" s="122" t="s">
        <v>407</v>
      </c>
      <c r="J187" s="122" t="s">
        <v>409</v>
      </c>
      <c r="K187" s="122" t="s">
        <v>410</v>
      </c>
      <c r="L187" s="122" t="s">
        <v>411</v>
      </c>
      <c r="M187" s="122" t="s">
        <v>412</v>
      </c>
      <c r="N187" s="122" t="s">
        <v>413</v>
      </c>
      <c r="O187" s="122" t="s">
        <v>141</v>
      </c>
      <c r="P187" s="122" t="s">
        <v>141</v>
      </c>
      <c r="Q187" s="122" t="s">
        <v>141</v>
      </c>
      <c r="S187" s="122" t="s">
        <v>141</v>
      </c>
      <c r="T187" s="122" t="s">
        <v>141</v>
      </c>
      <c r="V187" s="122" t="s">
        <v>141</v>
      </c>
      <c r="W187" s="122" t="s">
        <v>141</v>
      </c>
      <c r="X187" s="122" t="s">
        <v>141</v>
      </c>
      <c r="Y187" s="122" t="s">
        <v>141</v>
      </c>
      <c r="Z187" s="122" t="s">
        <v>414</v>
      </c>
      <c r="AA187" s="122" t="s">
        <v>415</v>
      </c>
      <c r="AB187" s="122" t="s">
        <v>141</v>
      </c>
      <c r="AC187" s="122" t="s">
        <v>141</v>
      </c>
      <c r="AD187" s="122" t="s">
        <v>141</v>
      </c>
      <c r="AE187" s="122" t="s">
        <v>141</v>
      </c>
      <c r="AF187" s="122" t="s">
        <v>141</v>
      </c>
      <c r="AG187" s="122" t="s">
        <v>141</v>
      </c>
      <c r="AH187" s="122" t="s">
        <v>141</v>
      </c>
      <c r="AI187" s="122" t="s">
        <v>141</v>
      </c>
      <c r="AJ187" s="122" t="s">
        <v>416</v>
      </c>
      <c r="AK187" s="122" t="s">
        <v>141</v>
      </c>
      <c r="AL187" s="122" t="s">
        <v>141</v>
      </c>
      <c r="AM187" s="122" t="s">
        <v>417</v>
      </c>
      <c r="AN187" s="122" t="s">
        <v>678</v>
      </c>
      <c r="AP187" s="1" t="e" vm="283">
        <v>#VALUE!</v>
      </c>
      <c r="AU187"/>
      <c r="AV187"/>
    </row>
    <row r="188" spans="1:48" ht="72.75" customHeight="1" x14ac:dyDescent="0.25">
      <c r="A188" s="122" t="s">
        <v>709</v>
      </c>
      <c r="B188" s="122" t="s">
        <v>964</v>
      </c>
      <c r="C188" s="122" t="s">
        <v>141</v>
      </c>
      <c r="D188" s="122" t="s">
        <v>349</v>
      </c>
      <c r="E188" s="123" t="s">
        <v>965</v>
      </c>
      <c r="F188" s="122" t="s">
        <v>406</v>
      </c>
      <c r="G188" s="122" t="s">
        <v>407</v>
      </c>
      <c r="H188" s="122" t="s">
        <v>966</v>
      </c>
      <c r="I188" s="122" t="s">
        <v>407</v>
      </c>
      <c r="J188" s="122" t="s">
        <v>409</v>
      </c>
      <c r="K188" s="122" t="s">
        <v>410</v>
      </c>
      <c r="L188" s="122" t="s">
        <v>411</v>
      </c>
      <c r="M188" s="122" t="s">
        <v>412</v>
      </c>
      <c r="N188" s="122" t="s">
        <v>413</v>
      </c>
      <c r="O188" s="122" t="s">
        <v>141</v>
      </c>
      <c r="P188" s="122" t="s">
        <v>141</v>
      </c>
      <c r="Q188" s="122" t="s">
        <v>141</v>
      </c>
      <c r="S188" s="122" t="s">
        <v>141</v>
      </c>
      <c r="T188" s="122" t="s">
        <v>141</v>
      </c>
      <c r="V188" s="122" t="s">
        <v>141</v>
      </c>
      <c r="W188" s="122" t="s">
        <v>141</v>
      </c>
      <c r="X188" s="122" t="s">
        <v>141</v>
      </c>
      <c r="Y188" s="122" t="s">
        <v>141</v>
      </c>
      <c r="Z188" s="122" t="s">
        <v>414</v>
      </c>
      <c r="AA188" s="122" t="s">
        <v>415</v>
      </c>
      <c r="AB188" s="122" t="s">
        <v>141</v>
      </c>
      <c r="AC188" s="122" t="s">
        <v>141</v>
      </c>
      <c r="AD188" s="122" t="s">
        <v>141</v>
      </c>
      <c r="AE188" s="122" t="s">
        <v>141</v>
      </c>
      <c r="AF188" s="122" t="s">
        <v>141</v>
      </c>
      <c r="AG188" s="122" t="s">
        <v>141</v>
      </c>
      <c r="AH188" s="122" t="s">
        <v>141</v>
      </c>
      <c r="AI188" s="122" t="s">
        <v>141</v>
      </c>
      <c r="AJ188" s="122" t="s">
        <v>416</v>
      </c>
      <c r="AK188" s="122" t="s">
        <v>141</v>
      </c>
      <c r="AL188" s="122" t="s">
        <v>141</v>
      </c>
      <c r="AM188" s="122" t="s">
        <v>417</v>
      </c>
      <c r="AN188" s="122" t="s">
        <v>678</v>
      </c>
      <c r="AP188" s="1" t="e" vm="284">
        <v>#VALUE!</v>
      </c>
      <c r="AU188"/>
      <c r="AV188"/>
    </row>
    <row r="189" spans="1:48" ht="72.75" customHeight="1" x14ac:dyDescent="0.25">
      <c r="A189" s="122" t="s">
        <v>709</v>
      </c>
      <c r="B189" s="122" t="s">
        <v>967</v>
      </c>
      <c r="C189" s="122" t="s">
        <v>141</v>
      </c>
      <c r="D189" s="122" t="s">
        <v>350</v>
      </c>
      <c r="E189" s="123" t="s">
        <v>968</v>
      </c>
      <c r="F189" s="122" t="s">
        <v>406</v>
      </c>
      <c r="G189" s="122" t="s">
        <v>407</v>
      </c>
      <c r="H189" s="122" t="s">
        <v>969</v>
      </c>
      <c r="I189" s="122" t="s">
        <v>407</v>
      </c>
      <c r="J189" s="122" t="s">
        <v>409</v>
      </c>
      <c r="K189" s="122" t="s">
        <v>410</v>
      </c>
      <c r="L189" s="122" t="s">
        <v>411</v>
      </c>
      <c r="M189" s="122" t="s">
        <v>412</v>
      </c>
      <c r="N189" s="122" t="s">
        <v>413</v>
      </c>
      <c r="O189" s="122" t="s">
        <v>141</v>
      </c>
      <c r="P189" s="122" t="s">
        <v>141</v>
      </c>
      <c r="Q189" s="122" t="s">
        <v>141</v>
      </c>
      <c r="S189" s="122" t="s">
        <v>141</v>
      </c>
      <c r="T189" s="122" t="s">
        <v>141</v>
      </c>
      <c r="V189" s="122" t="s">
        <v>141</v>
      </c>
      <c r="W189" s="122" t="s">
        <v>141</v>
      </c>
      <c r="X189" s="122" t="s">
        <v>141</v>
      </c>
      <c r="Y189" s="122" t="s">
        <v>141</v>
      </c>
      <c r="Z189" s="122" t="s">
        <v>414</v>
      </c>
      <c r="AA189" s="122" t="s">
        <v>415</v>
      </c>
      <c r="AB189" s="122" t="s">
        <v>141</v>
      </c>
      <c r="AC189" s="122" t="s">
        <v>141</v>
      </c>
      <c r="AD189" s="122" t="s">
        <v>141</v>
      </c>
      <c r="AE189" s="122" t="s">
        <v>141</v>
      </c>
      <c r="AF189" s="122" t="s">
        <v>141</v>
      </c>
      <c r="AG189" s="122" t="s">
        <v>141</v>
      </c>
      <c r="AH189" s="122" t="s">
        <v>141</v>
      </c>
      <c r="AI189" s="122" t="s">
        <v>141</v>
      </c>
      <c r="AJ189" s="122" t="s">
        <v>416</v>
      </c>
      <c r="AK189" s="122" t="s">
        <v>141</v>
      </c>
      <c r="AL189" s="122" t="s">
        <v>141</v>
      </c>
      <c r="AM189" s="122" t="s">
        <v>417</v>
      </c>
      <c r="AN189" s="122" t="s">
        <v>678</v>
      </c>
      <c r="AP189" s="1" t="e" vm="285">
        <v>#VALUE!</v>
      </c>
      <c r="AU189"/>
      <c r="AV189"/>
    </row>
    <row r="190" spans="1:48" ht="72.75" customHeight="1" x14ac:dyDescent="0.25">
      <c r="A190" s="122" t="s">
        <v>709</v>
      </c>
      <c r="B190" s="122" t="s">
        <v>970</v>
      </c>
      <c r="C190" s="122" t="s">
        <v>141</v>
      </c>
      <c r="D190" s="122" t="s">
        <v>351</v>
      </c>
      <c r="E190" s="123" t="s">
        <v>971</v>
      </c>
      <c r="F190" s="122" t="s">
        <v>406</v>
      </c>
      <c r="G190" s="122" t="s">
        <v>407</v>
      </c>
      <c r="H190" s="122" t="s">
        <v>972</v>
      </c>
      <c r="I190" s="122" t="s">
        <v>407</v>
      </c>
      <c r="J190" s="122" t="s">
        <v>409</v>
      </c>
      <c r="K190" s="122" t="s">
        <v>410</v>
      </c>
      <c r="L190" s="122" t="s">
        <v>411</v>
      </c>
      <c r="M190" s="122" t="s">
        <v>412</v>
      </c>
      <c r="N190" s="122" t="s">
        <v>413</v>
      </c>
      <c r="O190" s="122" t="s">
        <v>141</v>
      </c>
      <c r="P190" s="122" t="s">
        <v>141</v>
      </c>
      <c r="Q190" s="122" t="s">
        <v>141</v>
      </c>
      <c r="S190" s="122" t="s">
        <v>141</v>
      </c>
      <c r="T190" s="122" t="s">
        <v>141</v>
      </c>
      <c r="V190" s="122" t="s">
        <v>141</v>
      </c>
      <c r="W190" s="122" t="s">
        <v>141</v>
      </c>
      <c r="X190" s="122" t="s">
        <v>141</v>
      </c>
      <c r="Y190" s="122" t="s">
        <v>141</v>
      </c>
      <c r="Z190" s="122" t="s">
        <v>414</v>
      </c>
      <c r="AA190" s="122" t="s">
        <v>415</v>
      </c>
      <c r="AB190" s="122" t="s">
        <v>141</v>
      </c>
      <c r="AC190" s="122" t="s">
        <v>141</v>
      </c>
      <c r="AD190" s="122" t="s">
        <v>141</v>
      </c>
      <c r="AE190" s="122" t="s">
        <v>141</v>
      </c>
      <c r="AF190" s="122" t="s">
        <v>141</v>
      </c>
      <c r="AG190" s="122" t="s">
        <v>141</v>
      </c>
      <c r="AH190" s="122" t="s">
        <v>141</v>
      </c>
      <c r="AI190" s="122" t="s">
        <v>141</v>
      </c>
      <c r="AJ190" s="122" t="s">
        <v>416</v>
      </c>
      <c r="AK190" s="122" t="s">
        <v>141</v>
      </c>
      <c r="AL190" s="122" t="s">
        <v>141</v>
      </c>
      <c r="AM190" s="122" t="s">
        <v>417</v>
      </c>
      <c r="AN190" s="122" t="s">
        <v>678</v>
      </c>
      <c r="AP190" s="1" t="e" vm="286">
        <v>#VALUE!</v>
      </c>
      <c r="AU190"/>
      <c r="AV190"/>
    </row>
    <row r="191" spans="1:48" ht="72.75" customHeight="1" x14ac:dyDescent="0.25">
      <c r="A191" s="122" t="s">
        <v>709</v>
      </c>
      <c r="B191" s="122" t="s">
        <v>973</v>
      </c>
      <c r="C191" s="122" t="s">
        <v>141</v>
      </c>
      <c r="D191" s="122" t="s">
        <v>352</v>
      </c>
      <c r="E191" s="123" t="s">
        <v>974</v>
      </c>
      <c r="F191" s="122" t="s">
        <v>406</v>
      </c>
      <c r="G191" s="122" t="s">
        <v>407</v>
      </c>
      <c r="H191" s="122" t="s">
        <v>975</v>
      </c>
      <c r="I191" s="122" t="s">
        <v>407</v>
      </c>
      <c r="J191" s="122" t="s">
        <v>409</v>
      </c>
      <c r="K191" s="122" t="s">
        <v>410</v>
      </c>
      <c r="L191" s="122" t="s">
        <v>411</v>
      </c>
      <c r="M191" s="122" t="s">
        <v>412</v>
      </c>
      <c r="N191" s="122" t="s">
        <v>413</v>
      </c>
      <c r="O191" s="122" t="s">
        <v>141</v>
      </c>
      <c r="P191" s="122" t="s">
        <v>141</v>
      </c>
      <c r="Q191" s="122" t="s">
        <v>141</v>
      </c>
      <c r="S191" s="122" t="s">
        <v>141</v>
      </c>
      <c r="T191" s="122" t="s">
        <v>141</v>
      </c>
      <c r="V191" s="122" t="s">
        <v>141</v>
      </c>
      <c r="W191" s="122" t="s">
        <v>141</v>
      </c>
      <c r="X191" s="122" t="s">
        <v>141</v>
      </c>
      <c r="Y191" s="122" t="s">
        <v>141</v>
      </c>
      <c r="Z191" s="122" t="s">
        <v>414</v>
      </c>
      <c r="AA191" s="122" t="s">
        <v>415</v>
      </c>
      <c r="AB191" s="122" t="s">
        <v>141</v>
      </c>
      <c r="AC191" s="122" t="s">
        <v>141</v>
      </c>
      <c r="AD191" s="122" t="s">
        <v>141</v>
      </c>
      <c r="AE191" s="122" t="s">
        <v>141</v>
      </c>
      <c r="AF191" s="122" t="s">
        <v>141</v>
      </c>
      <c r="AG191" s="122" t="s">
        <v>141</v>
      </c>
      <c r="AH191" s="122" t="s">
        <v>141</v>
      </c>
      <c r="AI191" s="122" t="s">
        <v>141</v>
      </c>
      <c r="AJ191" s="122" t="s">
        <v>416</v>
      </c>
      <c r="AK191" s="122" t="s">
        <v>141</v>
      </c>
      <c r="AL191" s="122" t="s">
        <v>141</v>
      </c>
      <c r="AM191" s="122" t="s">
        <v>417</v>
      </c>
      <c r="AN191" s="122" t="s">
        <v>678</v>
      </c>
      <c r="AP191" s="1" t="e" vm="287">
        <v>#VALUE!</v>
      </c>
      <c r="AU191"/>
      <c r="AV191"/>
    </row>
    <row r="192" spans="1:48" ht="72.75" customHeight="1" x14ac:dyDescent="0.25">
      <c r="A192" s="122" t="s">
        <v>709</v>
      </c>
      <c r="B192" s="122" t="s">
        <v>976</v>
      </c>
      <c r="C192" s="122" t="s">
        <v>141</v>
      </c>
      <c r="D192" s="122" t="s">
        <v>353</v>
      </c>
      <c r="E192" s="123" t="s">
        <v>977</v>
      </c>
      <c r="F192" s="122" t="s">
        <v>406</v>
      </c>
      <c r="G192" s="122" t="s">
        <v>407</v>
      </c>
      <c r="H192" s="122" t="s">
        <v>978</v>
      </c>
      <c r="I192" s="122" t="s">
        <v>407</v>
      </c>
      <c r="J192" s="122" t="s">
        <v>409</v>
      </c>
      <c r="K192" s="122" t="s">
        <v>410</v>
      </c>
      <c r="L192" s="122" t="s">
        <v>411</v>
      </c>
      <c r="M192" s="122" t="s">
        <v>412</v>
      </c>
      <c r="N192" s="122" t="s">
        <v>413</v>
      </c>
      <c r="O192" s="122" t="s">
        <v>141</v>
      </c>
      <c r="P192" s="122" t="s">
        <v>141</v>
      </c>
      <c r="Q192" s="122" t="s">
        <v>141</v>
      </c>
      <c r="S192" s="122" t="s">
        <v>141</v>
      </c>
      <c r="T192" s="122" t="s">
        <v>141</v>
      </c>
      <c r="V192" s="122" t="s">
        <v>141</v>
      </c>
      <c r="W192" s="122" t="s">
        <v>141</v>
      </c>
      <c r="X192" s="122" t="s">
        <v>141</v>
      </c>
      <c r="Y192" s="122" t="s">
        <v>141</v>
      </c>
      <c r="Z192" s="122" t="s">
        <v>414</v>
      </c>
      <c r="AA192" s="122" t="s">
        <v>415</v>
      </c>
      <c r="AB192" s="122" t="s">
        <v>141</v>
      </c>
      <c r="AC192" s="122" t="s">
        <v>141</v>
      </c>
      <c r="AD192" s="122" t="s">
        <v>141</v>
      </c>
      <c r="AE192" s="122" t="s">
        <v>141</v>
      </c>
      <c r="AF192" s="122" t="s">
        <v>141</v>
      </c>
      <c r="AG192" s="122" t="s">
        <v>141</v>
      </c>
      <c r="AH192" s="122" t="s">
        <v>141</v>
      </c>
      <c r="AI192" s="122" t="s">
        <v>141</v>
      </c>
      <c r="AJ192" s="122" t="s">
        <v>416</v>
      </c>
      <c r="AK192" s="122" t="s">
        <v>141</v>
      </c>
      <c r="AL192" s="122" t="s">
        <v>141</v>
      </c>
      <c r="AM192" s="122" t="s">
        <v>417</v>
      </c>
      <c r="AN192" s="122" t="s">
        <v>678</v>
      </c>
      <c r="AP192" s="1" t="e" vm="288">
        <v>#VALUE!</v>
      </c>
      <c r="AU192"/>
      <c r="AV192"/>
    </row>
    <row r="193" spans="1:48" ht="72.75" customHeight="1" x14ac:dyDescent="0.25">
      <c r="A193" s="122" t="s">
        <v>709</v>
      </c>
      <c r="B193" s="122" t="s">
        <v>979</v>
      </c>
      <c r="C193" s="122" t="s">
        <v>141</v>
      </c>
      <c r="D193" s="122" t="s">
        <v>354</v>
      </c>
      <c r="E193" s="123" t="s">
        <v>980</v>
      </c>
      <c r="F193" s="122" t="s">
        <v>406</v>
      </c>
      <c r="G193" s="122" t="s">
        <v>407</v>
      </c>
      <c r="H193" s="122" t="s">
        <v>981</v>
      </c>
      <c r="I193" s="122" t="s">
        <v>407</v>
      </c>
      <c r="J193" s="122" t="s">
        <v>409</v>
      </c>
      <c r="K193" s="122" t="s">
        <v>410</v>
      </c>
      <c r="L193" s="122" t="s">
        <v>411</v>
      </c>
      <c r="M193" s="122" t="s">
        <v>412</v>
      </c>
      <c r="N193" s="122" t="s">
        <v>413</v>
      </c>
      <c r="O193" s="122" t="s">
        <v>141</v>
      </c>
      <c r="P193" s="122" t="s">
        <v>141</v>
      </c>
      <c r="Q193" s="122" t="s">
        <v>141</v>
      </c>
      <c r="S193" s="122" t="s">
        <v>141</v>
      </c>
      <c r="T193" s="122" t="s">
        <v>141</v>
      </c>
      <c r="V193" s="122" t="s">
        <v>141</v>
      </c>
      <c r="W193" s="122" t="s">
        <v>141</v>
      </c>
      <c r="X193" s="122" t="s">
        <v>141</v>
      </c>
      <c r="Y193" s="122" t="s">
        <v>141</v>
      </c>
      <c r="Z193" s="122" t="s">
        <v>414</v>
      </c>
      <c r="AA193" s="122" t="s">
        <v>415</v>
      </c>
      <c r="AB193" s="122" t="s">
        <v>141</v>
      </c>
      <c r="AC193" s="122" t="s">
        <v>141</v>
      </c>
      <c r="AD193" s="122" t="s">
        <v>141</v>
      </c>
      <c r="AE193" s="122" t="s">
        <v>141</v>
      </c>
      <c r="AF193" s="122" t="s">
        <v>141</v>
      </c>
      <c r="AG193" s="122" t="s">
        <v>141</v>
      </c>
      <c r="AH193" s="122" t="s">
        <v>141</v>
      </c>
      <c r="AI193" s="122" t="s">
        <v>141</v>
      </c>
      <c r="AJ193" s="122" t="s">
        <v>416</v>
      </c>
      <c r="AK193" s="122" t="s">
        <v>141</v>
      </c>
      <c r="AL193" s="122" t="s">
        <v>141</v>
      </c>
      <c r="AM193" s="122" t="s">
        <v>417</v>
      </c>
      <c r="AN193" s="122" t="s">
        <v>678</v>
      </c>
      <c r="AP193" s="1" t="e" vm="289">
        <v>#VALUE!</v>
      </c>
      <c r="AU193"/>
      <c r="AV193"/>
    </row>
    <row r="194" spans="1:48" ht="72.75" customHeight="1" x14ac:dyDescent="0.25">
      <c r="A194" s="122" t="s">
        <v>709</v>
      </c>
      <c r="B194" s="122" t="s">
        <v>982</v>
      </c>
      <c r="C194" s="122" t="s">
        <v>141</v>
      </c>
      <c r="D194" s="122" t="s">
        <v>355</v>
      </c>
      <c r="E194" s="123" t="s">
        <v>983</v>
      </c>
      <c r="F194" s="122" t="s">
        <v>406</v>
      </c>
      <c r="G194" s="122" t="s">
        <v>407</v>
      </c>
      <c r="H194" s="122" t="s">
        <v>984</v>
      </c>
      <c r="I194" s="122" t="s">
        <v>407</v>
      </c>
      <c r="J194" s="122" t="s">
        <v>409</v>
      </c>
      <c r="K194" s="122" t="s">
        <v>410</v>
      </c>
      <c r="L194" s="122" t="s">
        <v>411</v>
      </c>
      <c r="M194" s="122" t="s">
        <v>412</v>
      </c>
      <c r="N194" s="122" t="s">
        <v>413</v>
      </c>
      <c r="O194" s="122" t="s">
        <v>141</v>
      </c>
      <c r="P194" s="122" t="s">
        <v>141</v>
      </c>
      <c r="Q194" s="122" t="s">
        <v>141</v>
      </c>
      <c r="S194" s="122" t="s">
        <v>141</v>
      </c>
      <c r="T194" s="122" t="s">
        <v>141</v>
      </c>
      <c r="V194" s="122" t="s">
        <v>141</v>
      </c>
      <c r="W194" s="122" t="s">
        <v>141</v>
      </c>
      <c r="X194" s="122" t="s">
        <v>141</v>
      </c>
      <c r="Y194" s="122" t="s">
        <v>141</v>
      </c>
      <c r="Z194" s="122" t="s">
        <v>414</v>
      </c>
      <c r="AA194" s="122" t="s">
        <v>415</v>
      </c>
      <c r="AB194" s="122" t="s">
        <v>141</v>
      </c>
      <c r="AC194" s="122" t="s">
        <v>141</v>
      </c>
      <c r="AD194" s="122" t="s">
        <v>141</v>
      </c>
      <c r="AE194" s="122" t="s">
        <v>141</v>
      </c>
      <c r="AF194" s="122" t="s">
        <v>141</v>
      </c>
      <c r="AG194" s="122" t="s">
        <v>141</v>
      </c>
      <c r="AH194" s="122" t="s">
        <v>141</v>
      </c>
      <c r="AI194" s="122" t="s">
        <v>141</v>
      </c>
      <c r="AJ194" s="122" t="s">
        <v>416</v>
      </c>
      <c r="AK194" s="122" t="s">
        <v>141</v>
      </c>
      <c r="AL194" s="122" t="s">
        <v>141</v>
      </c>
      <c r="AM194" s="122" t="s">
        <v>417</v>
      </c>
      <c r="AN194" s="122" t="s">
        <v>678</v>
      </c>
      <c r="AP194" s="1" t="e" vm="290">
        <v>#VALUE!</v>
      </c>
      <c r="AU194"/>
      <c r="AV194"/>
    </row>
    <row r="195" spans="1:48" ht="72.75" customHeight="1" x14ac:dyDescent="0.25">
      <c r="A195" s="122" t="s">
        <v>709</v>
      </c>
      <c r="B195" s="122" t="s">
        <v>985</v>
      </c>
      <c r="C195" s="122" t="s">
        <v>141</v>
      </c>
      <c r="D195" s="122" t="s">
        <v>356</v>
      </c>
      <c r="E195" s="123" t="s">
        <v>986</v>
      </c>
      <c r="F195" s="122" t="s">
        <v>406</v>
      </c>
      <c r="G195" s="122" t="s">
        <v>407</v>
      </c>
      <c r="H195" s="122" t="s">
        <v>987</v>
      </c>
      <c r="I195" s="122" t="s">
        <v>407</v>
      </c>
      <c r="J195" s="122" t="s">
        <v>409</v>
      </c>
      <c r="K195" s="122" t="s">
        <v>410</v>
      </c>
      <c r="L195" s="122" t="s">
        <v>411</v>
      </c>
      <c r="M195" s="122" t="s">
        <v>412</v>
      </c>
      <c r="N195" s="122" t="s">
        <v>413</v>
      </c>
      <c r="O195" s="122" t="s">
        <v>141</v>
      </c>
      <c r="P195" s="122" t="s">
        <v>141</v>
      </c>
      <c r="Q195" s="122" t="s">
        <v>141</v>
      </c>
      <c r="S195" s="122" t="s">
        <v>141</v>
      </c>
      <c r="T195" s="122" t="s">
        <v>141</v>
      </c>
      <c r="V195" s="122" t="s">
        <v>141</v>
      </c>
      <c r="W195" s="122" t="s">
        <v>141</v>
      </c>
      <c r="X195" s="122" t="s">
        <v>141</v>
      </c>
      <c r="Y195" s="122" t="s">
        <v>141</v>
      </c>
      <c r="Z195" s="122" t="s">
        <v>414</v>
      </c>
      <c r="AA195" s="122" t="s">
        <v>415</v>
      </c>
      <c r="AB195" s="122" t="s">
        <v>141</v>
      </c>
      <c r="AC195" s="122" t="s">
        <v>141</v>
      </c>
      <c r="AD195" s="122" t="s">
        <v>141</v>
      </c>
      <c r="AE195" s="122" t="s">
        <v>141</v>
      </c>
      <c r="AF195" s="122" t="s">
        <v>141</v>
      </c>
      <c r="AG195" s="122" t="s">
        <v>141</v>
      </c>
      <c r="AH195" s="122" t="s">
        <v>141</v>
      </c>
      <c r="AI195" s="122" t="s">
        <v>141</v>
      </c>
      <c r="AJ195" s="122" t="s">
        <v>416</v>
      </c>
      <c r="AK195" s="122" t="s">
        <v>141</v>
      </c>
      <c r="AL195" s="122" t="s">
        <v>141</v>
      </c>
      <c r="AM195" s="122" t="s">
        <v>417</v>
      </c>
      <c r="AN195" s="122" t="s">
        <v>678</v>
      </c>
      <c r="AP195" s="1" t="e" vm="291">
        <v>#VALUE!</v>
      </c>
      <c r="AU195"/>
      <c r="AV195"/>
    </row>
    <row r="196" spans="1:48" ht="72.75" customHeight="1" x14ac:dyDescent="0.25">
      <c r="A196" s="122" t="s">
        <v>709</v>
      </c>
      <c r="B196" s="122" t="s">
        <v>988</v>
      </c>
      <c r="C196" s="122" t="s">
        <v>141</v>
      </c>
      <c r="D196" s="122" t="s">
        <v>357</v>
      </c>
      <c r="E196" s="123" t="s">
        <v>989</v>
      </c>
      <c r="F196" s="122" t="s">
        <v>406</v>
      </c>
      <c r="G196" s="122" t="s">
        <v>407</v>
      </c>
      <c r="H196" s="122" t="s">
        <v>990</v>
      </c>
      <c r="I196" s="122" t="s">
        <v>407</v>
      </c>
      <c r="J196" s="122" t="s">
        <v>409</v>
      </c>
      <c r="K196" s="122" t="s">
        <v>410</v>
      </c>
      <c r="L196" s="122" t="s">
        <v>411</v>
      </c>
      <c r="M196" s="122" t="s">
        <v>412</v>
      </c>
      <c r="N196" s="122" t="s">
        <v>413</v>
      </c>
      <c r="O196" s="122" t="s">
        <v>141</v>
      </c>
      <c r="P196" s="122" t="s">
        <v>141</v>
      </c>
      <c r="Q196" s="122" t="s">
        <v>141</v>
      </c>
      <c r="S196" s="122" t="s">
        <v>141</v>
      </c>
      <c r="T196" s="122" t="s">
        <v>141</v>
      </c>
      <c r="V196" s="122" t="s">
        <v>141</v>
      </c>
      <c r="W196" s="122" t="s">
        <v>141</v>
      </c>
      <c r="X196" s="122" t="s">
        <v>141</v>
      </c>
      <c r="Y196" s="122" t="s">
        <v>141</v>
      </c>
      <c r="Z196" s="122" t="s">
        <v>414</v>
      </c>
      <c r="AA196" s="122" t="s">
        <v>415</v>
      </c>
      <c r="AB196" s="122" t="s">
        <v>141</v>
      </c>
      <c r="AC196" s="122" t="s">
        <v>141</v>
      </c>
      <c r="AD196" s="122" t="s">
        <v>141</v>
      </c>
      <c r="AE196" s="122" t="s">
        <v>141</v>
      </c>
      <c r="AF196" s="122" t="s">
        <v>141</v>
      </c>
      <c r="AG196" s="122" t="s">
        <v>141</v>
      </c>
      <c r="AH196" s="122" t="s">
        <v>141</v>
      </c>
      <c r="AI196" s="122" t="s">
        <v>141</v>
      </c>
      <c r="AJ196" s="122" t="s">
        <v>416</v>
      </c>
      <c r="AK196" s="122" t="s">
        <v>141</v>
      </c>
      <c r="AL196" s="122" t="s">
        <v>141</v>
      </c>
      <c r="AM196" s="122" t="s">
        <v>417</v>
      </c>
      <c r="AN196" s="122" t="s">
        <v>678</v>
      </c>
      <c r="AP196" s="1" t="e" vm="292">
        <v>#VALUE!</v>
      </c>
      <c r="AU196"/>
      <c r="AV196"/>
    </row>
    <row r="197" spans="1:48" ht="72.75" customHeight="1" x14ac:dyDescent="0.25">
      <c r="A197" s="122" t="s">
        <v>709</v>
      </c>
      <c r="B197" s="122" t="s">
        <v>991</v>
      </c>
      <c r="C197" s="122" t="s">
        <v>141</v>
      </c>
      <c r="D197" s="122" t="s">
        <v>358</v>
      </c>
      <c r="E197" s="123" t="s">
        <v>992</v>
      </c>
      <c r="F197" s="122" t="s">
        <v>406</v>
      </c>
      <c r="G197" s="122" t="s">
        <v>407</v>
      </c>
      <c r="H197" s="122" t="s">
        <v>993</v>
      </c>
      <c r="I197" s="122" t="s">
        <v>407</v>
      </c>
      <c r="J197" s="122" t="s">
        <v>409</v>
      </c>
      <c r="K197" s="122" t="s">
        <v>410</v>
      </c>
      <c r="L197" s="122" t="s">
        <v>411</v>
      </c>
      <c r="M197" s="122" t="s">
        <v>412</v>
      </c>
      <c r="N197" s="122" t="s">
        <v>413</v>
      </c>
      <c r="O197" s="122" t="s">
        <v>141</v>
      </c>
      <c r="P197" s="122" t="s">
        <v>141</v>
      </c>
      <c r="Q197" s="122" t="s">
        <v>141</v>
      </c>
      <c r="S197" s="122" t="s">
        <v>141</v>
      </c>
      <c r="T197" s="122" t="s">
        <v>141</v>
      </c>
      <c r="V197" s="122" t="s">
        <v>141</v>
      </c>
      <c r="W197" s="122" t="s">
        <v>141</v>
      </c>
      <c r="X197" s="122" t="s">
        <v>141</v>
      </c>
      <c r="Y197" s="122" t="s">
        <v>141</v>
      </c>
      <c r="Z197" s="122" t="s">
        <v>414</v>
      </c>
      <c r="AA197" s="122" t="s">
        <v>415</v>
      </c>
      <c r="AB197" s="122" t="s">
        <v>141</v>
      </c>
      <c r="AC197" s="122" t="s">
        <v>141</v>
      </c>
      <c r="AD197" s="122" t="s">
        <v>141</v>
      </c>
      <c r="AE197" s="122" t="s">
        <v>141</v>
      </c>
      <c r="AF197" s="122" t="s">
        <v>141</v>
      </c>
      <c r="AG197" s="122" t="s">
        <v>141</v>
      </c>
      <c r="AH197" s="122" t="s">
        <v>141</v>
      </c>
      <c r="AI197" s="122" t="s">
        <v>141</v>
      </c>
      <c r="AJ197" s="122" t="s">
        <v>416</v>
      </c>
      <c r="AK197" s="122" t="s">
        <v>141</v>
      </c>
      <c r="AL197" s="122" t="s">
        <v>141</v>
      </c>
      <c r="AM197" s="122" t="s">
        <v>417</v>
      </c>
      <c r="AN197" s="122" t="s">
        <v>678</v>
      </c>
      <c r="AP197" s="1" t="e" vm="293">
        <v>#VALUE!</v>
      </c>
      <c r="AU197"/>
      <c r="AV197"/>
    </row>
    <row r="198" spans="1:48" ht="72.75" customHeight="1" x14ac:dyDescent="0.25">
      <c r="A198" s="122" t="s">
        <v>709</v>
      </c>
      <c r="B198" s="122" t="s">
        <v>994</v>
      </c>
      <c r="C198" s="122" t="s">
        <v>141</v>
      </c>
      <c r="D198" s="122" t="s">
        <v>359</v>
      </c>
      <c r="E198" s="123" t="s">
        <v>995</v>
      </c>
      <c r="F198" s="122" t="s">
        <v>406</v>
      </c>
      <c r="G198" s="122" t="s">
        <v>407</v>
      </c>
      <c r="H198" s="122" t="s">
        <v>996</v>
      </c>
      <c r="I198" s="122" t="s">
        <v>407</v>
      </c>
      <c r="J198" s="122" t="s">
        <v>409</v>
      </c>
      <c r="K198" s="122" t="s">
        <v>410</v>
      </c>
      <c r="L198" s="122" t="s">
        <v>411</v>
      </c>
      <c r="M198" s="122" t="s">
        <v>412</v>
      </c>
      <c r="N198" s="122" t="s">
        <v>413</v>
      </c>
      <c r="O198" s="122" t="s">
        <v>141</v>
      </c>
      <c r="P198" s="122" t="s">
        <v>141</v>
      </c>
      <c r="Q198" s="122" t="s">
        <v>141</v>
      </c>
      <c r="S198" s="122" t="s">
        <v>141</v>
      </c>
      <c r="T198" s="122" t="s">
        <v>141</v>
      </c>
      <c r="V198" s="122" t="s">
        <v>141</v>
      </c>
      <c r="W198" s="122" t="s">
        <v>141</v>
      </c>
      <c r="X198" s="122" t="s">
        <v>141</v>
      </c>
      <c r="Y198" s="122" t="s">
        <v>141</v>
      </c>
      <c r="Z198" s="122" t="s">
        <v>414</v>
      </c>
      <c r="AA198" s="122" t="s">
        <v>415</v>
      </c>
      <c r="AB198" s="122" t="s">
        <v>141</v>
      </c>
      <c r="AC198" s="122" t="s">
        <v>141</v>
      </c>
      <c r="AD198" s="122" t="s">
        <v>141</v>
      </c>
      <c r="AE198" s="122" t="s">
        <v>141</v>
      </c>
      <c r="AF198" s="122" t="s">
        <v>141</v>
      </c>
      <c r="AG198" s="122" t="s">
        <v>141</v>
      </c>
      <c r="AH198" s="122" t="s">
        <v>141</v>
      </c>
      <c r="AI198" s="122" t="s">
        <v>141</v>
      </c>
      <c r="AJ198" s="122" t="s">
        <v>416</v>
      </c>
      <c r="AK198" s="122" t="s">
        <v>141</v>
      </c>
      <c r="AL198" s="122" t="s">
        <v>141</v>
      </c>
      <c r="AM198" s="122" t="s">
        <v>417</v>
      </c>
      <c r="AN198" s="122" t="s">
        <v>678</v>
      </c>
      <c r="AP198" s="1" t="e" vm="294">
        <v>#VALUE!</v>
      </c>
      <c r="AU198"/>
      <c r="AV198"/>
    </row>
  </sheetData>
  <autoFilter ref="A1:AX198" xr:uid="{92453251-2E89-4AF4-9885-1D2241F750BD}">
    <filterColumn colId="46" showButton="0"/>
  </autoFilter>
  <conditionalFormatting sqref="AU1:AU1048576">
    <cfRule type="duplicateValues" dxfId="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34F48-2CF9-4096-B003-3B9FFABA66E2}">
  <sheetPr codeName="Sheet8"/>
  <dimension ref="C2:C13"/>
  <sheetViews>
    <sheetView topLeftCell="A9" workbookViewId="0">
      <selection activeCell="C13" sqref="C13"/>
    </sheetView>
  </sheetViews>
  <sheetFormatPr defaultRowHeight="15" x14ac:dyDescent="0.25"/>
  <cols>
    <col min="3" max="3" width="12.140625" style="1" bestFit="1" customWidth="1"/>
    <col min="4" max="4" width="39.42578125" customWidth="1"/>
  </cols>
  <sheetData>
    <row r="2" spans="3:3" ht="90" customHeight="1" x14ac:dyDescent="0.25">
      <c r="C2" s="1" t="s">
        <v>65</v>
      </c>
    </row>
    <row r="3" spans="3:3" ht="90" customHeight="1" x14ac:dyDescent="0.25">
      <c r="C3" s="1" t="s">
        <v>58</v>
      </c>
    </row>
    <row r="4" spans="3:3" ht="90" customHeight="1" x14ac:dyDescent="0.25">
      <c r="C4" s="1" t="s">
        <v>62</v>
      </c>
    </row>
    <row r="5" spans="3:3" ht="90" customHeight="1" x14ac:dyDescent="0.25">
      <c r="C5" s="1" t="s">
        <v>130</v>
      </c>
    </row>
    <row r="6" spans="3:3" ht="90" customHeight="1" x14ac:dyDescent="0.25">
      <c r="C6" s="1" t="s">
        <v>64</v>
      </c>
    </row>
    <row r="7" spans="3:3" ht="90" customHeight="1" x14ac:dyDescent="0.25">
      <c r="C7" s="1" t="s">
        <v>57</v>
      </c>
    </row>
    <row r="8" spans="3:3" ht="90" customHeight="1" x14ac:dyDescent="0.25">
      <c r="C8" s="1" t="s">
        <v>131</v>
      </c>
    </row>
    <row r="9" spans="3:3" ht="90" customHeight="1" x14ac:dyDescent="0.25">
      <c r="C9" s="1" t="s">
        <v>129</v>
      </c>
    </row>
    <row r="10" spans="3:3" ht="90" customHeight="1" x14ac:dyDescent="0.25">
      <c r="C10" s="1" t="s">
        <v>140</v>
      </c>
    </row>
    <row r="11" spans="3:3" ht="90" customHeight="1" x14ac:dyDescent="0.25">
      <c r="C11" s="1" t="s">
        <v>145</v>
      </c>
    </row>
    <row r="12" spans="3:3" ht="90" customHeight="1" x14ac:dyDescent="0.25">
      <c r="C12" s="1" t="s">
        <v>1001</v>
      </c>
    </row>
    <row r="13" spans="3:3" ht="90" customHeight="1" x14ac:dyDescent="0.25">
      <c r="C13" s="1" t="s">
        <v>1424</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023ED-5545-4CFA-A575-0721B5B671ED}">
  <sheetPr codeName="Sheet4"/>
  <dimension ref="D2:M17"/>
  <sheetViews>
    <sheetView workbookViewId="0">
      <selection activeCell="L6" sqref="L6"/>
    </sheetView>
  </sheetViews>
  <sheetFormatPr defaultRowHeight="15" x14ac:dyDescent="0.25"/>
  <cols>
    <col min="4" max="4" width="12.140625" bestFit="1" customWidth="1"/>
    <col min="5" max="5" width="38.5703125" bestFit="1" customWidth="1"/>
    <col min="8" max="8" width="3.42578125" bestFit="1" customWidth="1"/>
    <col min="9" max="9" width="30" bestFit="1" customWidth="1"/>
    <col min="10" max="10" width="51.7109375" bestFit="1" customWidth="1"/>
    <col min="11" max="11" width="36.85546875" bestFit="1" customWidth="1"/>
    <col min="12" max="12" width="24.140625" bestFit="1" customWidth="1"/>
    <col min="13" max="13" width="13.7109375" bestFit="1" customWidth="1"/>
  </cols>
  <sheetData>
    <row r="2" spans="4:13" x14ac:dyDescent="0.25">
      <c r="H2" t="s">
        <v>55</v>
      </c>
      <c r="I2" t="s">
        <v>79</v>
      </c>
      <c r="J2" t="s">
        <v>92</v>
      </c>
      <c r="K2" t="s">
        <v>93</v>
      </c>
      <c r="L2" t="s">
        <v>1606</v>
      </c>
      <c r="M2" t="s">
        <v>1607</v>
      </c>
    </row>
    <row r="3" spans="4:13" x14ac:dyDescent="0.25">
      <c r="H3" t="s">
        <v>147</v>
      </c>
      <c r="I3" t="s">
        <v>159</v>
      </c>
      <c r="J3" t="s">
        <v>161</v>
      </c>
      <c r="K3" t="s">
        <v>160</v>
      </c>
      <c r="L3" t="s">
        <v>1608</v>
      </c>
      <c r="M3" t="s">
        <v>1609</v>
      </c>
    </row>
    <row r="4" spans="4:13" x14ac:dyDescent="0.25">
      <c r="H4" t="s">
        <v>1590</v>
      </c>
      <c r="I4" t="s">
        <v>1591</v>
      </c>
      <c r="J4" t="s">
        <v>1592</v>
      </c>
      <c r="K4" t="s">
        <v>1593</v>
      </c>
      <c r="L4" t="s">
        <v>1594</v>
      </c>
      <c r="M4" t="s">
        <v>1595</v>
      </c>
    </row>
    <row r="5" spans="4:13" x14ac:dyDescent="0.25">
      <c r="H5" t="s">
        <v>1596</v>
      </c>
      <c r="I5" t="s">
        <v>1597</v>
      </c>
      <c r="J5" t="s">
        <v>1598</v>
      </c>
      <c r="K5" t="s">
        <v>1599</v>
      </c>
      <c r="L5" t="s">
        <v>1600</v>
      </c>
      <c r="M5" t="s">
        <v>1601</v>
      </c>
    </row>
    <row r="6" spans="4:13" x14ac:dyDescent="0.25">
      <c r="D6" t="s">
        <v>62</v>
      </c>
      <c r="E6" t="s">
        <v>150</v>
      </c>
      <c r="H6" t="s">
        <v>1602</v>
      </c>
      <c r="I6" t="s">
        <v>1603</v>
      </c>
    </row>
    <row r="7" spans="4:13" x14ac:dyDescent="0.25">
      <c r="D7" t="s">
        <v>58</v>
      </c>
      <c r="E7" t="s">
        <v>151</v>
      </c>
      <c r="H7" t="s">
        <v>1604</v>
      </c>
      <c r="I7" t="s">
        <v>1605</v>
      </c>
    </row>
    <row r="8" spans="4:13" x14ac:dyDescent="0.25">
      <c r="D8" t="s">
        <v>64</v>
      </c>
      <c r="E8" t="s">
        <v>152</v>
      </c>
    </row>
    <row r="9" spans="4:13" x14ac:dyDescent="0.25">
      <c r="D9" t="s">
        <v>130</v>
      </c>
      <c r="E9" t="s">
        <v>153</v>
      </c>
    </row>
    <row r="10" spans="4:13" x14ac:dyDescent="0.25">
      <c r="D10" t="s">
        <v>131</v>
      </c>
      <c r="E10" t="s">
        <v>154</v>
      </c>
    </row>
    <row r="11" spans="4:13" x14ac:dyDescent="0.25">
      <c r="D11" t="s">
        <v>145</v>
      </c>
      <c r="E11" t="s">
        <v>155</v>
      </c>
    </row>
    <row r="12" spans="4:13" x14ac:dyDescent="0.25">
      <c r="D12" t="s">
        <v>65</v>
      </c>
      <c r="E12" t="s">
        <v>156</v>
      </c>
    </row>
    <row r="13" spans="4:13" x14ac:dyDescent="0.25">
      <c r="D13" t="s">
        <v>57</v>
      </c>
      <c r="E13" t="s">
        <v>156</v>
      </c>
    </row>
    <row r="14" spans="4:13" x14ac:dyDescent="0.25">
      <c r="D14" t="s">
        <v>129</v>
      </c>
      <c r="E14" t="s">
        <v>158</v>
      </c>
    </row>
    <row r="15" spans="4:13" x14ac:dyDescent="0.25">
      <c r="D15" t="s">
        <v>140</v>
      </c>
      <c r="E15" t="s">
        <v>157</v>
      </c>
    </row>
    <row r="16" spans="4:13" x14ac:dyDescent="0.25">
      <c r="D16" t="s">
        <v>1001</v>
      </c>
      <c r="E16" t="s">
        <v>1002</v>
      </c>
    </row>
    <row r="17" spans="4:5" x14ac:dyDescent="0.25">
      <c r="D17" s="5" t="s">
        <v>1424</v>
      </c>
      <c r="E17" t="s">
        <v>1425</v>
      </c>
    </row>
  </sheetData>
  <phoneticPr fontId="6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shipping label template</vt:lpstr>
      <vt:lpstr>bill of lading template</vt:lpstr>
      <vt:lpstr>Production</vt:lpstr>
      <vt:lpstr>QRs Labels</vt:lpstr>
      <vt:lpstr>UPSGlobal</vt:lpstr>
      <vt:lpstr>UPSHomeDepot</vt:lpstr>
      <vt:lpstr>UPSMultiPackage</vt:lpstr>
      <vt:lpstr>Sheet2</vt:lpstr>
      <vt:lpstr>Labels + Carriers</vt:lpstr>
      <vt:lpstr>Carriers + Customer</vt:lpstr>
      <vt:lpstr>'bill of lading template'!Print_Area</vt:lpstr>
      <vt:lpstr>Production!Print_Area</vt:lpstr>
      <vt:lpstr>'QRs Labels'!Print_Area</vt:lpstr>
      <vt:lpstr>'shipping label template'!Print_Area</vt:lpstr>
      <vt:lpstr>SelectedFDC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2025-09-16T13:10:01Z</cp:lastPrinted>
  <dcterms:created xsi:type="dcterms:W3CDTF">2025-06-09T11:39:30Z</dcterms:created>
  <dcterms:modified xsi:type="dcterms:W3CDTF">2025-09-16T13:10:04Z</dcterms:modified>
</cp:coreProperties>
</file>