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F7DB3AEE-3C1D-4B94-9736-D86949BE9E3E}" xr6:coauthVersionLast="45" xr6:coauthVersionMax="45" xr10:uidLastSave="{00000000-0000-0000-0000-000000000000}"/>
  <bookViews>
    <workbookView xWindow="38280" yWindow="9405" windowWidth="29040" windowHeight="15840" tabRatio="500" firstSheet="1" activeTab="9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14"/>
  <c r="N5" i="7"/>
  <c r="N4" i="12"/>
  <c r="N5" i="11"/>
  <c r="N4" i="9"/>
  <c r="N4" i="5"/>
  <c r="N4" i="13"/>
  <c r="N4" i="3"/>
  <c r="N4" i="10"/>
  <c r="N4" i="6"/>
  <c r="N4" i="8"/>
  <c r="N4" i="4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14"/>
  <c r="N5" i="5"/>
  <c r="N5" i="4"/>
  <c r="N5" i="8"/>
  <c r="N5" i="12"/>
  <c r="N6" i="11"/>
  <c r="N5" i="13"/>
  <c r="N5" i="10"/>
  <c r="N6" i="7"/>
  <c r="N5" i="9"/>
  <c r="N5" i="6"/>
  <c r="N5" i="3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5"/>
  <c r="N6" i="8"/>
  <c r="N7" i="11"/>
  <c r="N6" i="9"/>
  <c r="N7" i="7"/>
  <c r="N6" i="12"/>
  <c r="N6" i="3"/>
  <c r="N6" i="4"/>
  <c r="N6" i="6"/>
  <c r="N6" i="13"/>
  <c r="N6" i="14"/>
  <c r="N6" i="10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8" i="11"/>
  <c r="N7" i="8"/>
  <c r="N7" i="13"/>
  <c r="N7" i="9"/>
  <c r="N7" i="4"/>
  <c r="N7" i="10"/>
  <c r="N7" i="3"/>
  <c r="N8" i="7"/>
  <c r="N7" i="6"/>
  <c r="N7" i="5"/>
  <c r="N7" i="12"/>
  <c r="N7" i="14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4"/>
  <c r="N8" i="5"/>
  <c r="N9" i="11"/>
  <c r="N9" i="7"/>
  <c r="N8" i="14"/>
  <c r="N8" i="9"/>
  <c r="N8" i="12"/>
  <c r="N8" i="10"/>
  <c r="N8" i="3"/>
  <c r="N8" i="6"/>
  <c r="N8" i="8"/>
  <c r="N8" i="13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4"/>
  <c r="N9" i="5"/>
  <c r="N9" i="13"/>
  <c r="N9" i="14"/>
  <c r="N10" i="11"/>
  <c r="N9" i="3"/>
  <c r="N9" i="8"/>
  <c r="N9" i="10"/>
  <c r="N9" i="6"/>
  <c r="N10" i="7"/>
  <c r="N9" i="12"/>
  <c r="N9" i="9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5"/>
  <c r="N10" i="4"/>
  <c r="N11" i="11"/>
  <c r="N11" i="7"/>
  <c r="N10" i="3"/>
  <c r="N10" i="6"/>
  <c r="N10" i="13"/>
  <c r="N10" i="10"/>
  <c r="N10" i="8"/>
  <c r="N10" i="12"/>
  <c r="N10" i="14"/>
  <c r="N10" i="9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2" i="7"/>
  <c r="N11" i="14"/>
  <c r="N11" i="13"/>
  <c r="N11" i="3"/>
  <c r="N11" i="6"/>
  <c r="N11" i="10"/>
  <c r="N11" i="12"/>
  <c r="N11" i="5"/>
  <c r="N11" i="4"/>
  <c r="N12" i="11"/>
  <c r="N11" i="8"/>
  <c r="N11" i="9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K12" i="9"/>
  <c r="U12" i="15" s="1"/>
  <c r="B12" i="9"/>
  <c r="C12" i="9" s="1"/>
  <c r="A13" i="9"/>
  <c r="I12" i="7"/>
  <c r="O9" i="16"/>
  <c r="N9" i="16"/>
  <c r="N12" i="12"/>
  <c r="N12" i="4"/>
  <c r="N12" i="6"/>
  <c r="N12" i="9"/>
  <c r="N12" i="5"/>
  <c r="N13" i="11"/>
  <c r="N12" i="3"/>
  <c r="N12" i="14"/>
  <c r="N13" i="7"/>
  <c r="N12" i="13"/>
  <c r="N12" i="10"/>
  <c r="N12" i="8"/>
  <c r="I12" i="9" l="1"/>
  <c r="I13" i="7"/>
  <c r="I12" i="14"/>
  <c r="I12" i="3"/>
  <c r="I12" i="12"/>
  <c r="T13" i="15"/>
  <c r="A14" i="9"/>
  <c r="K13" i="9"/>
  <c r="U13" i="15" s="1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10"/>
  <c r="N13" i="6"/>
  <c r="N13" i="8"/>
  <c r="N13" i="5"/>
  <c r="N14" i="7"/>
  <c r="N13" i="9"/>
  <c r="N13" i="12"/>
  <c r="N13" i="13"/>
  <c r="N14" i="11"/>
  <c r="N13" i="3"/>
  <c r="N13" i="14"/>
  <c r="N13" i="4"/>
  <c r="I13" i="9" l="1"/>
  <c r="I13" i="8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8"/>
  <c r="N14" i="9"/>
  <c r="N14" i="3"/>
  <c r="N15" i="11"/>
  <c r="N14" i="14"/>
  <c r="N14" i="4"/>
  <c r="N14" i="5"/>
  <c r="N14" i="13"/>
  <c r="N14" i="6"/>
  <c r="N14" i="10"/>
  <c r="N15" i="7"/>
  <c r="N14" i="12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6" i="11"/>
  <c r="N15" i="14"/>
  <c r="N15" i="3"/>
  <c r="N16" i="7"/>
  <c r="N15" i="9"/>
  <c r="N15" i="10"/>
  <c r="N15" i="6"/>
  <c r="N15" i="13"/>
  <c r="N15" i="5"/>
  <c r="N15" i="8"/>
  <c r="N15" i="4"/>
  <c r="N15" i="12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5"/>
  <c r="N16" i="4"/>
  <c r="N16" i="13"/>
  <c r="N16" i="6"/>
  <c r="N17" i="11"/>
  <c r="N16" i="14"/>
  <c r="N16" i="9"/>
  <c r="N16" i="8"/>
  <c r="N16" i="10"/>
  <c r="N16" i="12"/>
  <c r="N16" i="3"/>
  <c r="N17" i="7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8" i="11"/>
  <c r="N17" i="12"/>
  <c r="N17" i="10"/>
  <c r="N18" i="7"/>
  <c r="N17" i="14"/>
  <c r="N17" i="3"/>
  <c r="N17" i="13"/>
  <c r="N17" i="4"/>
  <c r="N17" i="8"/>
  <c r="N17" i="9"/>
  <c r="N17" i="6"/>
  <c r="N17" i="5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3"/>
  <c r="N18" i="12"/>
  <c r="N18" i="5"/>
  <c r="N18" i="14"/>
  <c r="N18" i="3"/>
  <c r="N18" i="9"/>
  <c r="N18" i="6"/>
  <c r="N19" i="7"/>
  <c r="N18" i="8"/>
  <c r="N18" i="4"/>
  <c r="N19" i="11"/>
  <c r="N18" i="10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8"/>
  <c r="N19" i="6"/>
  <c r="N20" i="11"/>
  <c r="N19" i="10"/>
  <c r="N20" i="7"/>
  <c r="N19" i="12"/>
  <c r="N19" i="14"/>
  <c r="N19" i="5"/>
  <c r="N19" i="3"/>
  <c r="N19" i="4"/>
  <c r="N19" i="9"/>
  <c r="N19" i="13"/>
  <c r="I19" i="9" l="1"/>
  <c r="I19" i="5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1" i="11"/>
  <c r="N20" i="8"/>
  <c r="N20" i="4"/>
  <c r="N21" i="7"/>
  <c r="N20" i="3"/>
  <c r="N20" i="5"/>
  <c r="N20" i="13"/>
  <c r="N20" i="6"/>
  <c r="N20" i="12"/>
  <c r="N20" i="10"/>
  <c r="N20" i="14"/>
  <c r="N20" i="9"/>
  <c r="I20" i="9" l="1"/>
  <c r="I20" i="8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10"/>
  <c r="N21" i="8"/>
  <c r="N21" i="12"/>
  <c r="N21" i="5"/>
  <c r="N22" i="7"/>
  <c r="N21" i="9"/>
  <c r="N21" i="3"/>
  <c r="N22" i="11"/>
  <c r="N21" i="13"/>
  <c r="N21" i="14"/>
  <c r="N21" i="6"/>
  <c r="N21" i="4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B22" i="8"/>
  <c r="C22" i="8" s="1"/>
  <c r="AC18" i="16"/>
  <c r="AD18" i="16"/>
  <c r="M20" i="12"/>
  <c r="M21" i="15"/>
  <c r="L21" i="6"/>
  <c r="M21" i="6" s="1"/>
  <c r="N22" i="4"/>
  <c r="N22" i="6"/>
  <c r="N22" i="3"/>
  <c r="N22" i="8"/>
  <c r="N23" i="11"/>
  <c r="N22" i="12"/>
  <c r="N22" i="14"/>
  <c r="N22" i="9"/>
  <c r="N22" i="13"/>
  <c r="N23" i="7"/>
  <c r="N22" i="10"/>
  <c r="N22" i="5"/>
  <c r="I22" i="8" l="1"/>
  <c r="I23" i="1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3"/>
  <c r="N23" i="8"/>
  <c r="N23" i="5"/>
  <c r="N23" i="12"/>
  <c r="N24" i="7"/>
  <c r="N23" i="6"/>
  <c r="N23" i="10"/>
  <c r="N23" i="13"/>
  <c r="N24" i="11"/>
  <c r="N23" i="9"/>
  <c r="N23" i="14"/>
  <c r="N23" i="4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3"/>
  <c r="N24" i="4"/>
  <c r="N24" i="6"/>
  <c r="N24" i="12"/>
  <c r="N24" i="3"/>
  <c r="N24" i="14"/>
  <c r="N24" i="8"/>
  <c r="N24" i="5"/>
  <c r="N24" i="10"/>
  <c r="N25" i="7"/>
  <c r="N24" i="9"/>
  <c r="N25" i="11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9"/>
  <c r="N26" i="11"/>
  <c r="N25" i="14"/>
  <c r="N25" i="3"/>
  <c r="N25" i="12"/>
  <c r="N25" i="4"/>
  <c r="N25" i="8"/>
  <c r="N25" i="6"/>
  <c r="N25" i="10"/>
  <c r="N25" i="13"/>
  <c r="N25" i="5"/>
  <c r="N26" i="7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8"/>
  <c r="N27" i="7"/>
  <c r="N27" i="11"/>
  <c r="N26" i="6"/>
  <c r="N26" i="13"/>
  <c r="N26" i="10"/>
  <c r="N26" i="14"/>
  <c r="N26" i="3"/>
  <c r="N26" i="12"/>
  <c r="N26" i="9"/>
  <c r="N26" i="4"/>
  <c r="N26" i="5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9"/>
  <c r="N28" i="7"/>
  <c r="N27" i="14"/>
  <c r="N27" i="3"/>
  <c r="N27" i="12"/>
  <c r="N28" i="11"/>
  <c r="N27" i="8"/>
  <c r="N27" i="5"/>
  <c r="N27" i="13"/>
  <c r="N27" i="6"/>
  <c r="N27" i="10"/>
  <c r="N27" i="4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9" i="11"/>
  <c r="N28" i="13"/>
  <c r="N28" i="8"/>
  <c r="N28" i="9"/>
  <c r="N28" i="5"/>
  <c r="N28" i="12"/>
  <c r="N29" i="7"/>
  <c r="N28" i="14"/>
  <c r="N28" i="10"/>
  <c r="N28" i="6"/>
  <c r="N28" i="4"/>
  <c r="N28" i="3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4"/>
  <c r="N29" i="14"/>
  <c r="N29" i="8"/>
  <c r="N29" i="3"/>
  <c r="N29" i="13"/>
  <c r="N29" i="6"/>
  <c r="N30" i="7"/>
  <c r="N29" i="5"/>
  <c r="N29" i="12"/>
  <c r="N29" i="10"/>
  <c r="N29" i="9"/>
  <c r="N30" i="11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0"/>
  <c r="N30" i="5"/>
  <c r="N30" i="8"/>
  <c r="N30" i="4"/>
  <c r="N30" i="6"/>
  <c r="N31" i="7"/>
  <c r="N30" i="12"/>
  <c r="N31" i="11"/>
  <c r="N30" i="3"/>
  <c r="N30" i="14"/>
  <c r="N30" i="9"/>
  <c r="N30" i="13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3"/>
  <c r="N34" i="7"/>
  <c r="N31" i="10"/>
  <c r="N33" i="7"/>
  <c r="N33" i="11"/>
  <c r="N31" i="13"/>
  <c r="N31" i="12"/>
  <c r="N31" i="8"/>
  <c r="N32" i="7"/>
  <c r="N31" i="6"/>
  <c r="N31" i="4"/>
  <c r="N31" i="14"/>
  <c r="N31" i="5"/>
  <c r="N31" i="9"/>
  <c r="N32" i="11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3" i="14"/>
  <c r="N33" i="8"/>
  <c r="N34" i="9"/>
  <c r="N33" i="5"/>
  <c r="N33" i="13"/>
  <c r="N32" i="12"/>
  <c r="N32" i="8"/>
  <c r="N34" i="3"/>
  <c r="N32" i="3"/>
  <c r="N32" i="13"/>
  <c r="N34" i="12"/>
  <c r="N34" i="14"/>
  <c r="N34" i="10"/>
  <c r="N32" i="14"/>
  <c r="N32" i="9"/>
  <c r="N33" i="12"/>
  <c r="N32" i="6"/>
  <c r="N34" i="5"/>
  <c r="N33" i="9"/>
  <c r="N32" i="5"/>
  <c r="N32" i="10"/>
  <c r="N33" i="10"/>
  <c r="N32" i="4"/>
  <c r="N33" i="6"/>
  <c r="N33" i="3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<sst xmlns="http://schemas.openxmlformats.org/spreadsheetml/2006/main" count="491" uniqueCount="202">
  <si>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</si>
  <si>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</si>
  <si>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</si>
  <si>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</si>
  <si>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</si>
  <si>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</si>
  <si>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</si>
  <si>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</si>
  <si>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</si>
  <si>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</si>
  <si>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</si>
  <si>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</si>
  <si>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</si>
  <si>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</si>
  <si>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</si>
  <si>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</si>
  <si>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</si>
  <si>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</si>
  <si>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</si>
  <si>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</si>
  <si>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</si>
  <si>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</si>
  <si>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</si>
  <si>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</si>
  <si>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</si>
  <si>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</si>
  <si>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</si>
  <si>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</si>
  <si>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</si>
  <si>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</si>
  <si>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</si>
  <si>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</si>
  <si>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</si>
  <si>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</si>
  <si>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</si>
  <si>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</si>
  <si>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</si>
  <si>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</si>
  <si>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</si>
  <si>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</si>
  <si>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</si>
  <si>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</si>
  <si>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</si>
  <si>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</si>
  <si>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</si>
  <si>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</si>
  <si>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</si>
  <si>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</si>
  <si>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</si>
  <si>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</si>
  <si>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</si>
  <si>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</si>
  <si>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</si>
  <si>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</si>
  <si>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</si>
  <si>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</si>
  <si>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</si>
  <si>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</si>
  <si>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</si>
  <si>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</si>
  <si>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</si>
  <si>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</si>
  <si>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</si>
  <si>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</si>
  <si>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</si>
  <si>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</si>
  <si>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</si>
  <si>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</si>
  <si>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</si>
  <si>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</si>
  <si>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</si>
  <si>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</si>
  <si>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</si>
  <si>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</si>
  <si>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</si>
  <si>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</si>
  <si>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</si>
  <si>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</si>
  <si>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</si>
  <si>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</si>
  <si>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</si>
  <si>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</si>
  <si>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</si>
  <si>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</si>
  <si>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</si>
  <si>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</si>
  <si>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</si>
  <si>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</si>
  <si>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</si>
  <si>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</si>
  <si>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</si>
  <si>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</si>
  <si>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</si>
  <si>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</si>
  <si>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</si>
  <si>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</si>
  <si>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</si>
  <si>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</si>
  <si>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</si>
  <si>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</si>
  <si>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</si>
  <si>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</si>
  <si>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</si>
  <si>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</si>
  <si>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</si>
  <si>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</si>
  <si>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</si>
  <si>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</si>
  <si>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</si>
  <si>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</si>
  <si>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</si>
  <si>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</si>
  <si>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</si>
  <si>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</si>
  <si>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</si>
  <si>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</si>
  <si>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</si>
  <si>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</si>
  <si>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</si>
  <si>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</si>
  <si>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</si>
  <si>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</si>
  <si>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</si>
  <si>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</si>
  <si>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</si>
  <si>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</si>
  <si>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</si>
  <si>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</si>
  <si>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</si>
  <si>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</si>
  <si>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</si>
  <si>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</si>
  <si>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</si>
  <si>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</si>
  <si>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</si>
  <si>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</si>
  <si>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</si>
  <si>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</si>
  <si>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</si>
  <si>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</si>
  <si>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</si>
  <si>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</si>
  <si>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</si>
  <si>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</si>
  <si>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</si>
  <si>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</si>
  <si>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</si>
  <si>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</si>
  <si>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</si>
  <si>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</si>
  <si>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</si>
  <si>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</si>
  <si>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</si>
  <si>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</si>
  <si>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</si>
  <si>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</si>
  <si>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</si>
  <si>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</si>
  <si>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</si>
  <si>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</si>
  <si>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</si>
  <si>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</si>
  <si>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</si>
  <si>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</si>
  <si>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</si>
  <si>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</si>
  <si>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</si>
  <si>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</si>
  <si>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</si>
  <si>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</si>
  <si>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</si>
  <si>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</si>
  <si>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</si>
  <si>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</si>
  <si>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</si>
  <si>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</si>
  <si>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</si>
  <si>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</si>
  <si>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</si>
  <si>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</si>
  <si>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</si>
  <si>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</si>
  <si>
    <t>No Restuls: Lots of documentation about ecat and soes</t>
  </si>
  <si>
    <t>Resultis: Soldering of pcb</t>
  </si>
  <si>
    <t>Results: The connectors</t>
  </si>
  <si>
    <t>Results: The SPI and programming was successfully tested on the PCB</t>
  </si>
  <si>
    <t>No Results: Osciloscope</t>
  </si>
  <si>
    <t>No results: Touch Sensor</t>
  </si>
  <si>
    <t>Results: SPI on DigiAnalizer,LAN9252 Access, RWR reliable</t>
  </si>
  <si>
    <t>Results: Wireshark ECAT frames</t>
  </si>
  <si>
    <t>No results: USB Hub components</t>
  </si>
  <si>
    <t>No results: USB HUB Final design</t>
  </si>
  <si>
    <t>No Results: ECAT frames attempt</t>
  </si>
  <si>
    <t>No results: Touch Sensor Final Design</t>
  </si>
  <si>
    <t>Part Results: Library compiled</t>
  </si>
  <si>
    <t>no PA results: Level shifter + PCB git</t>
  </si>
  <si>
    <t>Results: ESI FILE with config word started ESC</t>
  </si>
  <si>
    <t>No results: Consult to Mouser and Level shifter started</t>
  </si>
  <si>
    <t>no PA: Level shifter second version</t>
  </si>
  <si>
    <t>No results: change of places</t>
  </si>
  <si>
    <t>No results: Report of results</t>
  </si>
  <si>
    <t>To fill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</si>
</sst>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6C56183-4627-431E-8022-AEBD42E6F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E41107B-BC68-4C55-82FF-D549FA0D8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65B14D5D-C0F5-445B-9861-59DBC7B48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3FA4D4C-4967-4A42-8EA6-09E59438D1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137054E-6145-4D77-8775-07F73904D0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836080F-D568-44A6-AC44-7CEE90B56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81A73BD1-894C-4886-A81F-783E00E4A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268E5CA4-2E4F-4812-A9AE-D1986C951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8270BC3-34C6-4265-8233-4115D967CA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201C9B4D-2C95-4BB9-8779-8158583B9F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2578125" defaultRowHeight="12.75" x14ac:dyDescent="0.2"/>
  <cols>
    <col min="1" max="1" width="18.7109375" style="1" customWidth="1"/>
    <col min="2" max="2" width="9.85546875" style="1" customWidth="1"/>
    <col min="3" max="3" width="15" style="1" customWidth="1"/>
    <col min="4" max="10" width="11.28515625" style="1" customWidth="1"/>
    <col min="11" max="1024" width="11.42578125" style="1"/>
  </cols>
  <sheetData>
    <row r="1" spans="1:10" x14ac:dyDescent="0.2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">
      <c r="A6" s="8" t="s">
        <v>5</v>
      </c>
      <c r="B6" s="9"/>
      <c r="C6" s="10"/>
      <c r="E6" s="11" t="s">
        <v>6</v>
      </c>
      <c r="F6" s="12"/>
    </row>
    <row r="7" spans="1:10" x14ac:dyDescent="0.2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">
      <c r="A9" s="6" t="s">
        <v>9</v>
      </c>
      <c r="B9" s="23">
        <f>Jahr</f>
        <v>2020</v>
      </c>
      <c r="C9" s="24">
        <f>C8-C7</f>
        <v>0</v>
      </c>
    </row>
    <row r="11" spans="1:10" x14ac:dyDescent="0.2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">
      <c r="A17" s="49"/>
    </row>
    <row r="18" spans="1:9" x14ac:dyDescent="0.2">
      <c r="A18" s="50" t="s">
        <v>24</v>
      </c>
      <c r="B18" s="28" t="s">
        <v>25</v>
      </c>
      <c r="C18" s="51" t="s">
        <v>26</v>
      </c>
    </row>
    <row r="19" spans="1:9" x14ac:dyDescent="0.2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">
      <c r="A20" s="56" t="s">
        <v>30</v>
      </c>
      <c r="B20" s="57" t="s">
        <v>31</v>
      </c>
      <c r="C20" s="58">
        <v>1</v>
      </c>
    </row>
    <row r="21" spans="1:9" x14ac:dyDescent="0.2">
      <c r="A21" s="59" t="s">
        <v>32</v>
      </c>
      <c r="B21" s="60" t="s">
        <v>33</v>
      </c>
      <c r="C21" s="61">
        <v>0</v>
      </c>
    </row>
    <row r="22" spans="1:9" ht="12.75" customHeight="1" x14ac:dyDescent="0.2">
      <c r="A22" s="59" t="s">
        <v>34</v>
      </c>
      <c r="B22" s="62" t="s">
        <v>35</v>
      </c>
      <c r="C22" s="61" t="s">
        <v>36</v>
      </c>
    </row>
    <row r="23" spans="1:9" x14ac:dyDescent="0.2">
      <c r="A23" s="59" t="s">
        <v>37</v>
      </c>
      <c r="B23" s="63" t="s">
        <v>38</v>
      </c>
      <c r="C23" s="61">
        <v>0</v>
      </c>
    </row>
    <row r="24" spans="1:9" x14ac:dyDescent="0.2">
      <c r="A24" s="59" t="s">
        <v>39</v>
      </c>
      <c r="B24" s="63" t="s">
        <v>40</v>
      </c>
      <c r="C24" s="61" t="s">
        <v>36</v>
      </c>
    </row>
    <row r="25" spans="1:9" x14ac:dyDescent="0.2">
      <c r="A25" s="59" t="s">
        <v>41</v>
      </c>
      <c r="B25" s="64" t="s">
        <v>42</v>
      </c>
      <c r="C25" s="61">
        <v>0</v>
      </c>
    </row>
    <row r="26" spans="1:9" x14ac:dyDescent="0.2">
      <c r="A26" s="59" t="s">
        <v>43</v>
      </c>
      <c r="B26" s="65" t="s">
        <v>44</v>
      </c>
      <c r="C26" s="61">
        <v>0.5</v>
      </c>
    </row>
    <row r="27" spans="1:9" x14ac:dyDescent="0.2">
      <c r="A27" s="59" t="s">
        <v>45</v>
      </c>
      <c r="B27" s="66" t="s">
        <v>46</v>
      </c>
      <c r="C27" s="61">
        <v>1</v>
      </c>
    </row>
    <row r="28" spans="1:9" x14ac:dyDescent="0.2">
      <c r="A28" s="67" t="s">
        <v>47</v>
      </c>
      <c r="B28" s="68" t="s">
        <v>48</v>
      </c>
      <c r="C28" s="69" t="s">
        <v>49</v>
      </c>
    </row>
    <row r="29" spans="1:9" x14ac:dyDescent="0.2">
      <c r="A29" s="67" t="s">
        <v>50</v>
      </c>
      <c r="B29" s="70" t="s">
        <v>51</v>
      </c>
      <c r="C29" s="69"/>
    </row>
    <row r="30" spans="1:9" x14ac:dyDescent="0.2">
      <c r="A30" s="67" t="s">
        <v>52</v>
      </c>
      <c r="B30" s="68" t="s">
        <v>53</v>
      </c>
      <c r="C30" s="69"/>
    </row>
    <row r="31" spans="1:9" x14ac:dyDescent="0.2">
      <c r="A31" s="67" t="s">
        <v>54</v>
      </c>
      <c r="B31" s="71" t="s">
        <v>55</v>
      </c>
      <c r="C31" s="69"/>
    </row>
    <row r="32" spans="1:9" x14ac:dyDescent="0.2">
      <c r="A32" s="67" t="s">
        <v>56</v>
      </c>
      <c r="B32" s="72" t="s">
        <v>57</v>
      </c>
      <c r="C32" s="69"/>
    </row>
    <row r="33" spans="1:10" x14ac:dyDescent="0.2">
      <c r="A33" s="73" t="s">
        <v>58</v>
      </c>
      <c r="B33" s="74" t="s">
        <v>59</v>
      </c>
      <c r="C33" s="75"/>
    </row>
    <row r="35" spans="1:10" s="79" customFormat="1" ht="12" x14ac:dyDescent="0.2">
      <c r="A35" s="25" t="s">
        <v>60</v>
      </c>
      <c r="B35" s="76"/>
      <c r="C35" s="77" t="s">
        <v>61</v>
      </c>
      <c r="D35" s="78"/>
    </row>
    <row r="36" spans="1:10" s="79" customFormat="1" ht="12" x14ac:dyDescent="0.2">
      <c r="A36" s="80" t="str">
        <f>"für ("&amp;Jahr&amp;")"</f>
        <v>für (2020)</v>
      </c>
      <c r="B36" s="81"/>
      <c r="C36" s="82">
        <v>0</v>
      </c>
    </row>
    <row r="37" spans="1:10" s="79" customFormat="1" ht="12" x14ac:dyDescent="0.2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2" x14ac:dyDescent="0.2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10" sqref="O10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DATE(Jahr,8,1)</f>
        <v>42582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3.1611111111111199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>
        <v>0.75</v>
      </c>
      <c r="E5" s="200">
        <v>0.91666666666666663</v>
      </c>
      <c r="F5" s="200"/>
      <c r="G5" s="200"/>
      <c r="H5" s="201"/>
      <c r="I5" s="202" t="str">
        <f t="shared" si="2"/>
        <v/>
      </c>
      <c r="J5" s="203"/>
      <c r="K5" s="204">
        <f t="shared" si="3"/>
        <v>0.16666666666666663</v>
      </c>
      <c r="L5" s="205">
        <f t="shared" ca="1" si="4"/>
        <v>0</v>
      </c>
      <c r="M5" s="206">
        <f t="shared" ca="1" si="5"/>
        <v>0.16666666666666999</v>
      </c>
      <c r="N5" s="207">
        <f t="shared" ca="1" si="6"/>
        <v>0</v>
      </c>
      <c r="O5" s="208" t="s">
        <v>198</v>
      </c>
      <c r="P5" s="209">
        <f t="shared" ref="P5:P34" ca="1" si="8">IF(A5="","",IF(M5&lt;&gt;"",ROUND(P4+M5,14),P4))</f>
        <v>3.3277777777777899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>
        <v>0.375</v>
      </c>
      <c r="E6" s="200">
        <v>0.54166666666666663</v>
      </c>
      <c r="F6" s="200"/>
      <c r="G6" s="200"/>
      <c r="H6" s="201"/>
      <c r="I6" s="202" t="str">
        <f t="shared" si="2"/>
        <v/>
      </c>
      <c r="J6" s="203"/>
      <c r="K6" s="204">
        <f t="shared" si="3"/>
        <v>0.16666666666666663</v>
      </c>
      <c r="L6" s="205">
        <f t="shared" ca="1" si="4"/>
        <v>0</v>
      </c>
      <c r="M6" s="206">
        <f t="shared" ca="1" si="5"/>
        <v>0.16666666666666999</v>
      </c>
      <c r="N6" s="207">
        <f t="shared" ca="1" si="6"/>
        <v>0</v>
      </c>
      <c r="O6" s="208" t="s">
        <v>195</v>
      </c>
      <c r="P6" s="209">
        <f t="shared" ca="1" si="8"/>
        <v>3.49444444444446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3.49444444444446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>
        <v>0.375</v>
      </c>
      <c r="E8" s="200">
        <v>0.75</v>
      </c>
      <c r="F8" s="200"/>
      <c r="G8" s="200"/>
      <c r="H8" s="201">
        <v>2.0833333333333332E-2</v>
      </c>
      <c r="I8" s="202" t="str">
        <f t="shared" si="2"/>
        <v/>
      </c>
      <c r="J8" s="203"/>
      <c r="K8" s="204">
        <f t="shared" si="3"/>
        <v>0.35416666666666669</v>
      </c>
      <c r="L8" s="205">
        <f t="shared" ca="1" si="4"/>
        <v>0.33333333333333298</v>
      </c>
      <c r="M8" s="206">
        <f t="shared" ca="1" si="5"/>
        <v>2.0833333333330002E-2</v>
      </c>
      <c r="N8" s="207">
        <f t="shared" ca="1" si="6"/>
        <v>0.33333333333333298</v>
      </c>
      <c r="O8" s="208" t="s">
        <v>196</v>
      </c>
      <c r="P8" s="209">
        <f t="shared" ca="1" si="8"/>
        <v>3.5152777777777899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3.3486111111111199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 t="s">
        <v>201</v>
      </c>
      <c r="P10" s="209">
        <f t="shared" ca="1" si="8"/>
        <v>3.0152777777777899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3.0152777777777899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3.0152777777777899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3.0152777777777899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3.0152777777777899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2.68194444444446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2.5152777777777899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2.18194444444446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2.18194444444446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2.18194444444446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2.18194444444446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2.18194444444446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1.8486111111111301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1.68194444444446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1.3486111111111301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1.3486111111111301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1.3486111111111301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1.3486111111111301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1.3486111111111301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1.0152777777777999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0.84861111111112997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0.51527777777780004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0.51527777777780004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0.51527777777780004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0.51527777777780004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3.1611111111111199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0.6875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0.51527777777779005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DATE(Jahr,9,1)</f>
        <v>42613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0.51527777777779005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0.18194444444446001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1.527777777779E-2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-0.31805555555553999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-0.31805555555553999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-0.31805555555553999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-0.31805555555553999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-0.31805555555553999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-0.65138888888887003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-0.81805555555553999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-1.1513888888888699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-1.1513888888888699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-1.1513888888888699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-1.1513888888888699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-1.1513888888888699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-1.4847222222222001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-1.6513888888888699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-1.9847222222222001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-1.9847222222222001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-1.9847222222222001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-1.9847222222222001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-1.9847222222222001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-2.3180555555555298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-2.4847222222221998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-2.8180555555555298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-2.8180555555555298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-2.8180555555555298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-2.8180555555555298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-2.8180555555555298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-3.1513888888888602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0.51527777777779005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-3.1513888888888801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DATE(Jahr,10,1)</f>
        <v>42643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-3.3180555555555502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-3.6513888888888801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-3.6513888888888801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-3.6513888888888801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-3.6513888888888801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-3.6513888888888801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-3.9847222222222101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-4.1513888888888797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-4.4847222222222101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-4.4847222222222101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-4.4847222222222101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-4.4847222222222101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-4.4847222222222101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-4.8180555555555404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-4.9847222222222101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-5.3180555555555404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-5.3180555555555404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-5.3180555555555404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-5.3180555555555404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-5.3180555555555404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-5.6513888888888699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-5.8180555555555404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-6.1513888888888699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-6.1513888888888699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-6.1513888888888699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-6.1513888888888699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-6.1513888888888699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-6.4847222222222003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-6.6513888888888699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-6.9847222222222003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-6.9847222222222003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-3.1513888888888801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-6.9847222222222101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DATE(Jahr,11,1)</f>
        <v>42674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-6.9847222222222101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-6.9847222222222101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-6.9847222222222101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-7.3180555555555404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-7.4847222222222101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-7.8180555555555404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-7.8180555555555404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-7.8180555555555404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-7.8180555555555404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-7.8180555555555404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-8.1513888888888708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-8.3180555555555404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-8.6513888888888708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-8.6513888888888708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-8.6513888888888708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-8.6513888888888708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-8.6513888888888708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-8.9847222222221994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-9.1513888888888708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-9.4847222222221994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-9.4847222222221994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-9.4847222222221994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-9.4847222222221994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-9.4847222222221994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-9.8180555555555298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-9.9847222222221994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-10.3180555555555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-10.3180555555555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-10.3180555555555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-10.3180555555555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-6.9847222222222101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-10.3180555555555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DATE(Jahr,12,1)</f>
        <v>42704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-10.3180555555555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-10.6513888888888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-10.8180555555555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-11.1513888888888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-11.1513888888888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-11.1513888888888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-11.1513888888888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-11.1513888888888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-11.4847222222221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-11.6513888888888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-11.9847222222221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-11.9847222222221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-11.9847222222221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-11.9847222222221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-11.9847222222221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-12.3180555555554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-12.4847222222221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-12.8180555555554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-12.8180555555554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-12.8180555555554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-12.8180555555554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-12.8180555555554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-13.1513888888887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-13.234722222222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-13.234722222222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-13.234722222222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-13.234722222222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-13.234722222222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-13.234722222222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-13.568055555555301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-13.651388888888601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-10.3180555555555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-13.6513888888888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2578125" defaultRowHeight="12.75" x14ac:dyDescent="0.2"/>
  <cols>
    <col min="1" max="1" width="14.28515625" style="241" customWidth="1"/>
    <col min="2" max="2" width="3.7109375" style="241" customWidth="1"/>
    <col min="3" max="3" width="5.7109375" style="241" customWidth="1"/>
    <col min="4" max="5" width="3.7109375" style="241" customWidth="1"/>
    <col min="6" max="6" width="5.7109375" style="241" customWidth="1"/>
    <col min="7" max="8" width="3.7109375" style="241" customWidth="1"/>
    <col min="9" max="9" width="5.7109375" style="241" customWidth="1"/>
    <col min="10" max="11" width="3.7109375" style="241" customWidth="1"/>
    <col min="12" max="12" width="5.7109375" style="241" customWidth="1"/>
    <col min="13" max="14" width="3.7109375" style="241" customWidth="1"/>
    <col min="15" max="15" width="5.7109375" style="241" customWidth="1"/>
    <col min="16" max="17" width="3.7109375" style="241" customWidth="1"/>
    <col min="18" max="18" width="5.7109375" style="241" customWidth="1"/>
    <col min="19" max="20" width="3.7109375" style="241" customWidth="1"/>
    <col min="21" max="21" width="5.7109375" style="241" customWidth="1"/>
    <col min="22" max="23" width="3.7109375" style="241" customWidth="1"/>
    <col min="24" max="24" width="5.7109375" style="241" customWidth="1"/>
    <col min="25" max="26" width="3.7109375" style="241" customWidth="1"/>
    <col min="27" max="27" width="5.7109375" style="241" customWidth="1"/>
    <col min="28" max="29" width="3.7109375" style="241" customWidth="1"/>
    <col min="30" max="30" width="5.7109375" style="241" customWidth="1"/>
    <col min="31" max="32" width="3.7109375" style="241" customWidth="1"/>
    <col min="33" max="33" width="5.7109375" style="241" customWidth="1"/>
    <col min="34" max="35" width="3.7109375" style="241" customWidth="1"/>
    <col min="36" max="36" width="5.7109375" style="241" customWidth="1"/>
    <col min="37" max="37" width="3.7109375" style="241" customWidth="1"/>
    <col min="38" max="38" width="14.28515625" style="241" customWidth="1"/>
    <col min="39" max="1024" width="11.42578125" style="241"/>
  </cols>
  <sheetData>
    <row r="1" spans="1:38" x14ac:dyDescent="0.2">
      <c r="A1" s="390"/>
      <c r="B1" s="390"/>
      <c r="C1" s="390"/>
      <c r="D1" s="390"/>
      <c r="E1" s="391" t="str">
        <f>"Jahresübersicht "&amp;Jahr</f>
        <v>Jahresübersicht 2020</v>
      </c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2" t="str">
        <f>Voreinstellungen!C3</f>
        <v>Reyes Andrade, Juan Carlos</v>
      </c>
      <c r="AJ1" s="392"/>
      <c r="AK1" s="392"/>
      <c r="AL1" s="392"/>
    </row>
    <row r="2" spans="1:38" x14ac:dyDescent="0.2">
      <c r="A2" s="390"/>
      <c r="B2" s="390"/>
      <c r="C2" s="390"/>
      <c r="D2" s="390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3" t="str">
        <f>IF(ISBLANK(Voreinstellungen!C4),"","Personal-Nr.: "&amp;Voreinstellungen!C4)</f>
        <v/>
      </c>
      <c r="AJ2" s="393"/>
      <c r="AK2" s="393"/>
      <c r="AL2" s="393"/>
    </row>
    <row r="3" spans="1:38" ht="18" customHeight="1" x14ac:dyDescent="0.2">
      <c r="A3" s="281" t="s">
        <v>95</v>
      </c>
      <c r="B3" s="394" t="s">
        <v>129</v>
      </c>
      <c r="C3" s="394"/>
      <c r="D3" s="394"/>
      <c r="E3" s="394" t="s">
        <v>130</v>
      </c>
      <c r="F3" s="394"/>
      <c r="G3" s="394"/>
      <c r="H3" s="394" t="s">
        <v>131</v>
      </c>
      <c r="I3" s="394"/>
      <c r="J3" s="394"/>
      <c r="K3" s="394" t="s">
        <v>132</v>
      </c>
      <c r="L3" s="394"/>
      <c r="M3" s="394"/>
      <c r="N3" s="394" t="s">
        <v>133</v>
      </c>
      <c r="O3" s="394"/>
      <c r="P3" s="394"/>
      <c r="Q3" s="394" t="s">
        <v>134</v>
      </c>
      <c r="R3" s="394"/>
      <c r="S3" s="394"/>
      <c r="T3" s="394" t="s">
        <v>135</v>
      </c>
      <c r="U3" s="394"/>
      <c r="V3" s="394"/>
      <c r="W3" s="394" t="s">
        <v>136</v>
      </c>
      <c r="X3" s="394"/>
      <c r="Y3" s="394"/>
      <c r="Z3" s="394" t="s">
        <v>137</v>
      </c>
      <c r="AA3" s="394"/>
      <c r="AB3" s="394"/>
      <c r="AC3" s="394" t="s">
        <v>138</v>
      </c>
      <c r="AD3" s="394"/>
      <c r="AE3" s="394"/>
      <c r="AF3" s="394" t="s">
        <v>139</v>
      </c>
      <c r="AG3" s="394"/>
      <c r="AH3" s="394"/>
      <c r="AI3" s="394" t="s">
        <v>140</v>
      </c>
      <c r="AJ3" s="394"/>
      <c r="AK3" s="394"/>
      <c r="AL3" s="282" t="s">
        <v>95</v>
      </c>
    </row>
    <row r="4" spans="1:38" x14ac:dyDescent="0.2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>
        <f>IF(August!K5&gt;0,August!K5,"")</f>
        <v>0.16666666666666663</v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>
        <f>IF(August!K6&gt;0,August!K6,"")</f>
        <v>0.16666666666666663</v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>
        <f>IF(August!K8&gt;0,August!K8,"")</f>
        <v>0.35416666666666669</v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>
        <f>IF(Juli!K11&gt;0,Juli!K11,"")</f>
        <v>0.37152777777777773</v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>
        <f>IF(Juli!K12&gt;0,Juli!K12,"")</f>
        <v>0.2986111111111111</v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>
        <f>IF(Juli!K13&gt;0,Juli!K13,"")</f>
        <v>0.34027777777777779</v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>
        <f>IF(Juli!K18&gt;0,Juli!K18,"")</f>
        <v>0.39583333333333331</v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>
        <f>IF(Juli!K19&gt;0,Juli!K19,"")</f>
        <v>0.24999999999999992</v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>
        <f>IF(Juli!K20&gt;0,Juli!K20,"")</f>
        <v>0.35416666666666674</v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>
        <f>IF(Juni!K22&gt;0,Juni!K22,"")</f>
        <v>0.35416666666666674</v>
      </c>
      <c r="S22" s="299" t="str">
        <f>IF(OR(Juni!C22="",Juni!J22&lt;&gt;""),UPPER(Juni!J22),"F")</f>
        <v/>
      </c>
      <c r="T22" s="297">
        <f>Juli!A22</f>
        <v>42569</v>
      </c>
      <c r="U22" s="294">
        <f>IF(Juli!K22&gt;0,Juli!K22,"")</f>
        <v>0.16666666666666663</v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>
        <f>IF(Juni!K23&gt;0,Juni!K23,"")</f>
        <v>0.35416666666666663</v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>
        <f>IF(Juni!K24&gt;0,Juni!K24,"")</f>
        <v>0.16666666666666663</v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>
        <f>IF(Juli!K25&gt;0,Juli!K25,"")</f>
        <v>0.40277777777777779</v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>
        <f>IF(Juni!K27&gt;0,Juni!K27,"")</f>
        <v>0.375</v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>
        <f>IF(Juni!K31&gt;0,Juni!K31,"")</f>
        <v>0.18750000000000003</v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>
        <f>IF(Juli!K32&gt;0,Juli!K32,"")</f>
        <v>0.375</v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>
        <f>IF(Juli!K33&gt;0,Juli!K33,"")</f>
        <v>0.25</v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>
        <f>IF(Juli!K34&gt;0,Juli!K34,"")</f>
        <v>0.33333333333333337</v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">
      <c r="A35" s="310" t="s">
        <v>10</v>
      </c>
      <c r="B35" s="395">
        <f ca="1">Januar!F37</f>
        <v>0</v>
      </c>
      <c r="C35" s="395"/>
      <c r="D35" s="311"/>
      <c r="E35" s="395">
        <f ca="1">Februar!F37</f>
        <v>0</v>
      </c>
      <c r="F35" s="395"/>
      <c r="G35" s="312"/>
      <c r="H35" s="396">
        <f ca="1">März!F37</f>
        <v>0</v>
      </c>
      <c r="I35" s="396"/>
      <c r="J35" s="313"/>
      <c r="K35" s="395">
        <f ca="1">April!F37</f>
        <v>3.4999999999999991</v>
      </c>
      <c r="L35" s="395"/>
      <c r="M35" s="312"/>
      <c r="N35" s="396">
        <f ca="1">Mai!F37</f>
        <v>3.1666666666666652</v>
      </c>
      <c r="O35" s="396"/>
      <c r="P35" s="313"/>
      <c r="Q35" s="395">
        <f ca="1">Juni!F37</f>
        <v>3.3333333333333321</v>
      </c>
      <c r="R35" s="395"/>
      <c r="S35" s="312"/>
      <c r="T35" s="396">
        <f ca="1">Juli!F37</f>
        <v>4.1666666666666652</v>
      </c>
      <c r="U35" s="396"/>
      <c r="V35" s="313"/>
      <c r="W35" s="395">
        <f ca="1">August!F37</f>
        <v>3.3333333333333321</v>
      </c>
      <c r="X35" s="395"/>
      <c r="Y35" s="312"/>
      <c r="Z35" s="396">
        <f ca="1">September!F37</f>
        <v>3.6666666666666652</v>
      </c>
      <c r="AA35" s="396"/>
      <c r="AB35" s="313"/>
      <c r="AC35" s="395">
        <f ca="1">Oktober!F37</f>
        <v>3.8333333333333321</v>
      </c>
      <c r="AD35" s="395"/>
      <c r="AE35" s="312"/>
      <c r="AF35" s="396">
        <f ca="1">November!F37</f>
        <v>3.3333333333333321</v>
      </c>
      <c r="AG35" s="396"/>
      <c r="AH35" s="313"/>
      <c r="AI35" s="395">
        <f ca="1">Dezember!F37</f>
        <v>3.3333333333333321</v>
      </c>
      <c r="AJ35" s="395"/>
      <c r="AK35" s="312"/>
      <c r="AL35" s="314">
        <f t="shared" ref="AL35:AL49" ca="1" si="0">SUM(B35:AK35)</f>
        <v>31.666666666666654</v>
      </c>
    </row>
    <row r="36" spans="1:38" s="1" customFormat="1" x14ac:dyDescent="0.2">
      <c r="A36" s="315" t="s">
        <v>141</v>
      </c>
      <c r="B36" s="397">
        <f>Januar!F38</f>
        <v>0</v>
      </c>
      <c r="C36" s="397"/>
      <c r="D36" s="316"/>
      <c r="E36" s="397">
        <f>Februar!F38</f>
        <v>0</v>
      </c>
      <c r="F36" s="397"/>
      <c r="G36" s="317"/>
      <c r="H36" s="398">
        <f>März!F38</f>
        <v>0.33333333333333498</v>
      </c>
      <c r="I36" s="398"/>
      <c r="J36" s="318"/>
      <c r="K36" s="397">
        <f>April!F38</f>
        <v>4.5625000000000018</v>
      </c>
      <c r="L36" s="397"/>
      <c r="M36" s="317"/>
      <c r="N36" s="398">
        <f>Mai!F38</f>
        <v>4.5243055555555554</v>
      </c>
      <c r="O36" s="398"/>
      <c r="P36" s="318"/>
      <c r="Q36" s="397">
        <f>Juni!F38</f>
        <v>4.3694444444444436</v>
      </c>
      <c r="R36" s="397"/>
      <c r="S36" s="317"/>
      <c r="T36" s="398">
        <f>Juli!F38</f>
        <v>3.5381944444444442</v>
      </c>
      <c r="U36" s="398"/>
      <c r="V36" s="318"/>
      <c r="W36" s="397">
        <f>August!F38</f>
        <v>0.6875</v>
      </c>
      <c r="X36" s="397"/>
      <c r="Y36" s="317"/>
      <c r="Z36" s="398">
        <f>September!F38</f>
        <v>0</v>
      </c>
      <c r="AA36" s="398"/>
      <c r="AB36" s="318"/>
      <c r="AC36" s="397">
        <f>Oktober!F38</f>
        <v>0</v>
      </c>
      <c r="AD36" s="397"/>
      <c r="AE36" s="317"/>
      <c r="AF36" s="398">
        <f>November!F38</f>
        <v>0</v>
      </c>
      <c r="AG36" s="398"/>
      <c r="AH36" s="318"/>
      <c r="AI36" s="397">
        <f>Dezember!F38</f>
        <v>0</v>
      </c>
      <c r="AJ36" s="397"/>
      <c r="AK36" s="317"/>
      <c r="AL36" s="319">
        <f t="shared" si="0"/>
        <v>18.015277777777779</v>
      </c>
    </row>
    <row r="37" spans="1:38" s="1" customFormat="1" x14ac:dyDescent="0.2">
      <c r="A37" s="320" t="s">
        <v>142</v>
      </c>
      <c r="B37" s="399">
        <f ca="1">ROUND(B36-B35,10)</f>
        <v>0</v>
      </c>
      <c r="C37" s="399"/>
      <c r="D37" s="321"/>
      <c r="E37" s="399">
        <f ca="1">ROUND(E36-E35,10)</f>
        <v>0</v>
      </c>
      <c r="F37" s="399"/>
      <c r="G37" s="322"/>
      <c r="H37" s="400">
        <f ca="1">ROUND(H36-H35,10)</f>
        <v>0.33333333329999998</v>
      </c>
      <c r="I37" s="400"/>
      <c r="J37" s="323"/>
      <c r="K37" s="399">
        <f ca="1">ROUND(K36-K35,10)</f>
        <v>1.0625</v>
      </c>
      <c r="L37" s="399"/>
      <c r="M37" s="322"/>
      <c r="N37" s="400">
        <f ca="1">ROUND(N36-N35,10)</f>
        <v>1.3576388889</v>
      </c>
      <c r="O37" s="400"/>
      <c r="P37" s="323"/>
      <c r="Q37" s="399">
        <f ca="1">ROUND(Q36-Q35,10)</f>
        <v>1.0361111111000001</v>
      </c>
      <c r="R37" s="399"/>
      <c r="S37" s="322"/>
      <c r="T37" s="400">
        <f ca="1">ROUND(T36-T35,10)</f>
        <v>-0.62847222219999999</v>
      </c>
      <c r="U37" s="400"/>
      <c r="V37" s="323"/>
      <c r="W37" s="399">
        <f ca="1">ROUND(W36-W35,10)</f>
        <v>-2.6458333333000001</v>
      </c>
      <c r="X37" s="399"/>
      <c r="Y37" s="322"/>
      <c r="Z37" s="400">
        <f ca="1">ROUND(Z36-Z35,10)</f>
        <v>-3.6666666666999999</v>
      </c>
      <c r="AA37" s="400"/>
      <c r="AB37" s="323"/>
      <c r="AC37" s="399">
        <f ca="1">ROUND(AC36-AC35,10)</f>
        <v>-3.8333333333000001</v>
      </c>
      <c r="AD37" s="399"/>
      <c r="AE37" s="322"/>
      <c r="AF37" s="400">
        <f ca="1">ROUND(AF36-AF35,10)</f>
        <v>-3.3333333333000001</v>
      </c>
      <c r="AG37" s="400"/>
      <c r="AH37" s="323"/>
      <c r="AI37" s="399">
        <f ca="1">ROUND(AI36-AI35,10)</f>
        <v>-3.3333333333000001</v>
      </c>
      <c r="AJ37" s="399"/>
      <c r="AK37" s="322"/>
      <c r="AL37" s="324">
        <f t="shared" ca="1" si="0"/>
        <v>-13.651388888800001</v>
      </c>
    </row>
    <row r="38" spans="1:38" x14ac:dyDescent="0.2">
      <c r="A38" s="325" t="s">
        <v>143</v>
      </c>
      <c r="B38" s="401">
        <f>Januar!J40</f>
        <v>0</v>
      </c>
      <c r="C38" s="401"/>
      <c r="D38" s="401"/>
      <c r="E38" s="401">
        <f>Februar!J40</f>
        <v>0</v>
      </c>
      <c r="F38" s="401"/>
      <c r="G38" s="401"/>
      <c r="H38" s="401">
        <f>März!J40</f>
        <v>0</v>
      </c>
      <c r="I38" s="401"/>
      <c r="J38" s="401"/>
      <c r="K38" s="401">
        <f>April!J40</f>
        <v>6</v>
      </c>
      <c r="L38" s="401"/>
      <c r="M38" s="401"/>
      <c r="N38" s="401">
        <f>Mai!J40</f>
        <v>17</v>
      </c>
      <c r="O38" s="401"/>
      <c r="P38" s="401"/>
      <c r="Q38" s="401">
        <f>Juni!J40</f>
        <v>14</v>
      </c>
      <c r="R38" s="401"/>
      <c r="S38" s="401"/>
      <c r="T38" s="401">
        <f>Juli!J40</f>
        <v>11</v>
      </c>
      <c r="U38" s="401"/>
      <c r="V38" s="401"/>
      <c r="W38" s="401">
        <f>August!J40</f>
        <v>3</v>
      </c>
      <c r="X38" s="401"/>
      <c r="Y38" s="401"/>
      <c r="Z38" s="401">
        <f>September!J40</f>
        <v>0</v>
      </c>
      <c r="AA38" s="401"/>
      <c r="AB38" s="401"/>
      <c r="AC38" s="401">
        <f>Oktober!J40</f>
        <v>0</v>
      </c>
      <c r="AD38" s="401"/>
      <c r="AE38" s="401"/>
      <c r="AF38" s="401">
        <f>November!J40</f>
        <v>0</v>
      </c>
      <c r="AG38" s="401"/>
      <c r="AH38" s="401"/>
      <c r="AI38" s="401">
        <f>Dezember!J40</f>
        <v>0</v>
      </c>
      <c r="AJ38" s="401"/>
      <c r="AK38" s="401"/>
      <c r="AL38" s="326">
        <f t="shared" si="0"/>
        <v>51</v>
      </c>
    </row>
    <row r="39" spans="1:38" x14ac:dyDescent="0.2">
      <c r="A39" s="327" t="str">
        <f>Voreinstellungen!A20&amp;" ("&amp;Voreinstellungen!B20&amp;")"</f>
        <v>Gleittag (G)</v>
      </c>
      <c r="B39" s="402">
        <f>Januar!J38</f>
        <v>0</v>
      </c>
      <c r="C39" s="402"/>
      <c r="D39" s="402"/>
      <c r="E39" s="402">
        <f>Februar!J38</f>
        <v>0</v>
      </c>
      <c r="F39" s="402"/>
      <c r="G39" s="402"/>
      <c r="H39" s="402">
        <f>März!J38</f>
        <v>0</v>
      </c>
      <c r="I39" s="402"/>
      <c r="J39" s="402"/>
      <c r="K39" s="402">
        <f>April!J38</f>
        <v>0</v>
      </c>
      <c r="L39" s="402"/>
      <c r="M39" s="402"/>
      <c r="N39" s="402">
        <f>Mai!J38</f>
        <v>0</v>
      </c>
      <c r="O39" s="402"/>
      <c r="P39" s="402"/>
      <c r="Q39" s="402">
        <f>Juni!J38</f>
        <v>0</v>
      </c>
      <c r="R39" s="402"/>
      <c r="S39" s="402"/>
      <c r="T39" s="402">
        <f>Juli!J38</f>
        <v>0</v>
      </c>
      <c r="U39" s="402"/>
      <c r="V39" s="402"/>
      <c r="W39" s="402">
        <f>August!J38</f>
        <v>0</v>
      </c>
      <c r="X39" s="402"/>
      <c r="Y39" s="402"/>
      <c r="Z39" s="402">
        <f>September!J38</f>
        <v>0</v>
      </c>
      <c r="AA39" s="402"/>
      <c r="AB39" s="402"/>
      <c r="AC39" s="402">
        <f>Oktober!J38</f>
        <v>0</v>
      </c>
      <c r="AD39" s="402"/>
      <c r="AE39" s="402"/>
      <c r="AF39" s="402">
        <f>November!J38</f>
        <v>0</v>
      </c>
      <c r="AG39" s="402"/>
      <c r="AH39" s="402"/>
      <c r="AI39" s="402">
        <f>Dezember!J38</f>
        <v>0</v>
      </c>
      <c r="AJ39" s="402"/>
      <c r="AK39" s="402"/>
      <c r="AL39" s="328">
        <f t="shared" si="0"/>
        <v>0</v>
      </c>
    </row>
    <row r="40" spans="1:38" x14ac:dyDescent="0.2">
      <c r="A40" s="327" t="str">
        <f>Voreinstellungen!A21&amp;" ("&amp;Voreinstellungen!B21&amp;")"&amp;"/("&amp;Voreinstellungen!B22&amp;")"</f>
        <v>Krank (K)/(KR)</v>
      </c>
      <c r="B40" s="402">
        <f>Januar!J36</f>
        <v>0</v>
      </c>
      <c r="C40" s="402"/>
      <c r="D40" s="402"/>
      <c r="E40" s="402">
        <f>Februar!J36</f>
        <v>0</v>
      </c>
      <c r="F40" s="402"/>
      <c r="G40" s="402"/>
      <c r="H40" s="402">
        <f>März!J36</f>
        <v>0</v>
      </c>
      <c r="I40" s="402"/>
      <c r="J40" s="402"/>
      <c r="K40" s="402">
        <f>April!J36</f>
        <v>0</v>
      </c>
      <c r="L40" s="402"/>
      <c r="M40" s="402"/>
      <c r="N40" s="402">
        <f>Mai!J36</f>
        <v>0</v>
      </c>
      <c r="O40" s="402"/>
      <c r="P40" s="402"/>
      <c r="Q40" s="402">
        <f>Juni!J36</f>
        <v>0</v>
      </c>
      <c r="R40" s="402"/>
      <c r="S40" s="402"/>
      <c r="T40" s="402">
        <f>Juli!J36</f>
        <v>0</v>
      </c>
      <c r="U40" s="402"/>
      <c r="V40" s="402"/>
      <c r="W40" s="402">
        <f>August!J36</f>
        <v>0</v>
      </c>
      <c r="X40" s="402"/>
      <c r="Y40" s="402"/>
      <c r="Z40" s="402">
        <f>September!J36</f>
        <v>0</v>
      </c>
      <c r="AA40" s="402"/>
      <c r="AB40" s="402"/>
      <c r="AC40" s="402">
        <f>Oktober!J36</f>
        <v>0</v>
      </c>
      <c r="AD40" s="402"/>
      <c r="AE40" s="402"/>
      <c r="AF40" s="402">
        <f>November!J36</f>
        <v>0</v>
      </c>
      <c r="AG40" s="402"/>
      <c r="AH40" s="402"/>
      <c r="AI40" s="402">
        <f>Dezember!J36</f>
        <v>0</v>
      </c>
      <c r="AJ40" s="402"/>
      <c r="AK40" s="402"/>
      <c r="AL40" s="328">
        <f t="shared" si="0"/>
        <v>0</v>
      </c>
    </row>
    <row r="41" spans="1:38" x14ac:dyDescent="0.2">
      <c r="A41" s="327" t="str">
        <f>Voreinstellungen!A23&amp;" ("&amp;Voreinstellungen!B23&amp;")"&amp;"/("&amp;Voreinstellungen!B24&amp;")"</f>
        <v>Kurzarbeit (KU)/(KA)</v>
      </c>
      <c r="B41" s="402">
        <f>Januar!J39</f>
        <v>0</v>
      </c>
      <c r="C41" s="402"/>
      <c r="D41" s="402"/>
      <c r="E41" s="402">
        <f>Februar!J39</f>
        <v>0</v>
      </c>
      <c r="F41" s="402"/>
      <c r="G41" s="402"/>
      <c r="H41" s="402">
        <f>März!J39</f>
        <v>0</v>
      </c>
      <c r="I41" s="402"/>
      <c r="J41" s="402"/>
      <c r="K41" s="402">
        <f>April!J39</f>
        <v>0</v>
      </c>
      <c r="L41" s="402"/>
      <c r="M41" s="402"/>
      <c r="N41" s="402">
        <f>Mai!J39</f>
        <v>0</v>
      </c>
      <c r="O41" s="402"/>
      <c r="P41" s="402"/>
      <c r="Q41" s="402">
        <f>Juni!J39</f>
        <v>0</v>
      </c>
      <c r="R41" s="402"/>
      <c r="S41" s="402"/>
      <c r="T41" s="402">
        <f>Juli!J39</f>
        <v>0</v>
      </c>
      <c r="U41" s="402"/>
      <c r="V41" s="402"/>
      <c r="W41" s="402">
        <f>August!J39</f>
        <v>0</v>
      </c>
      <c r="X41" s="402"/>
      <c r="Y41" s="402"/>
      <c r="Z41" s="402">
        <f>September!J39</f>
        <v>0</v>
      </c>
      <c r="AA41" s="402"/>
      <c r="AB41" s="402"/>
      <c r="AC41" s="402">
        <f>Oktober!J39</f>
        <v>0</v>
      </c>
      <c r="AD41" s="402"/>
      <c r="AE41" s="402"/>
      <c r="AF41" s="402">
        <f>November!J39</f>
        <v>0</v>
      </c>
      <c r="AG41" s="402"/>
      <c r="AH41" s="402"/>
      <c r="AI41" s="402">
        <f>Dezember!J39</f>
        <v>0</v>
      </c>
      <c r="AJ41" s="402"/>
      <c r="AK41" s="402"/>
      <c r="AL41" s="328">
        <f t="shared" si="0"/>
        <v>0</v>
      </c>
    </row>
    <row r="42" spans="1:38" x14ac:dyDescent="0.2">
      <c r="A42" s="327" t="str">
        <f>Voreinstellungen!A25&amp;" ("&amp;Voreinstellungen!B25&amp;")"&amp;"/("&amp;Voreinstellungen!B26&amp;")"</f>
        <v>Urlaub (U)/(UH)</v>
      </c>
      <c r="B42" s="402">
        <f>Januar!J37</f>
        <v>0</v>
      </c>
      <c r="C42" s="402"/>
      <c r="D42" s="402"/>
      <c r="E42" s="402">
        <f>Februar!J37</f>
        <v>0</v>
      </c>
      <c r="F42" s="402"/>
      <c r="G42" s="402"/>
      <c r="H42" s="402">
        <f>März!J37</f>
        <v>0</v>
      </c>
      <c r="I42" s="402"/>
      <c r="J42" s="402"/>
      <c r="K42" s="402">
        <f>April!J37</f>
        <v>0</v>
      </c>
      <c r="L42" s="402"/>
      <c r="M42" s="402"/>
      <c r="N42" s="402">
        <f>Mai!J37</f>
        <v>0</v>
      </c>
      <c r="O42" s="402"/>
      <c r="P42" s="402"/>
      <c r="Q42" s="402">
        <f>Juni!J37</f>
        <v>0</v>
      </c>
      <c r="R42" s="402"/>
      <c r="S42" s="402"/>
      <c r="T42" s="402">
        <f>Juli!J37</f>
        <v>0</v>
      </c>
      <c r="U42" s="402"/>
      <c r="V42" s="402"/>
      <c r="W42" s="402">
        <f>August!J37</f>
        <v>0</v>
      </c>
      <c r="X42" s="402"/>
      <c r="Y42" s="402"/>
      <c r="Z42" s="402">
        <f>September!J37</f>
        <v>0</v>
      </c>
      <c r="AA42" s="402"/>
      <c r="AB42" s="402"/>
      <c r="AC42" s="402">
        <f>Oktober!J37</f>
        <v>0</v>
      </c>
      <c r="AD42" s="402"/>
      <c r="AE42" s="402"/>
      <c r="AF42" s="402">
        <f>November!J37</f>
        <v>0</v>
      </c>
      <c r="AG42" s="402"/>
      <c r="AH42" s="402"/>
      <c r="AI42" s="402">
        <f>Dezember!J37</f>
        <v>0</v>
      </c>
      <c r="AJ42" s="402"/>
      <c r="AK42" s="402"/>
      <c r="AL42" s="328">
        <f t="shared" si="0"/>
        <v>0</v>
      </c>
    </row>
    <row r="43" spans="1:38" x14ac:dyDescent="0.2">
      <c r="A43" s="327" t="str">
        <f>IF(Voreinstellungen!A28="","",Voreinstellungen!A28&amp;" ("&amp;Voreinstellungen!B28&amp;")")</f>
        <v>Bereitschaft (B)</v>
      </c>
      <c r="B43" s="402">
        <f>Januar!J42</f>
        <v>0</v>
      </c>
      <c r="C43" s="402"/>
      <c r="D43" s="402"/>
      <c r="E43" s="402">
        <f>Februar!J42</f>
        <v>0</v>
      </c>
      <c r="F43" s="402"/>
      <c r="G43" s="402"/>
      <c r="H43" s="402">
        <f>März!J42</f>
        <v>0</v>
      </c>
      <c r="I43" s="402"/>
      <c r="J43" s="402"/>
      <c r="K43" s="402">
        <f>April!J42</f>
        <v>0</v>
      </c>
      <c r="L43" s="402"/>
      <c r="M43" s="402"/>
      <c r="N43" s="402">
        <f>Mai!J42</f>
        <v>0</v>
      </c>
      <c r="O43" s="402"/>
      <c r="P43" s="402"/>
      <c r="Q43" s="402">
        <f>Juni!J42</f>
        <v>0</v>
      </c>
      <c r="R43" s="402"/>
      <c r="S43" s="402"/>
      <c r="T43" s="402">
        <f>Juli!J42</f>
        <v>0</v>
      </c>
      <c r="U43" s="402"/>
      <c r="V43" s="402"/>
      <c r="W43" s="402">
        <f>August!J42</f>
        <v>0</v>
      </c>
      <c r="X43" s="402"/>
      <c r="Y43" s="402"/>
      <c r="Z43" s="402">
        <f>September!J42</f>
        <v>0</v>
      </c>
      <c r="AA43" s="402"/>
      <c r="AB43" s="402"/>
      <c r="AC43" s="402">
        <f>Oktober!J42</f>
        <v>0</v>
      </c>
      <c r="AD43" s="402"/>
      <c r="AE43" s="402"/>
      <c r="AF43" s="402">
        <f>November!J42</f>
        <v>0</v>
      </c>
      <c r="AG43" s="402"/>
      <c r="AH43" s="402"/>
      <c r="AI43" s="402">
        <f>Dezember!J42</f>
        <v>0</v>
      </c>
      <c r="AJ43" s="402"/>
      <c r="AK43" s="402"/>
      <c r="AL43" s="328">
        <f t="shared" si="0"/>
        <v>0</v>
      </c>
    </row>
    <row r="44" spans="1:38" x14ac:dyDescent="0.2">
      <c r="A44" s="327" t="str">
        <f>IF(Voreinstellungen!A29="","",Voreinstellungen!A29&amp;" ("&amp;Voreinstellungen!B29&amp;")")</f>
        <v>Eigener Code 1 (E1)</v>
      </c>
      <c r="B44" s="402" t="str">
        <f>Januar!J43</f>
        <v/>
      </c>
      <c r="C44" s="402"/>
      <c r="D44" s="402"/>
      <c r="E44" s="402" t="str">
        <f>Februar!J43</f>
        <v/>
      </c>
      <c r="F44" s="402"/>
      <c r="G44" s="402"/>
      <c r="H44" s="402" t="str">
        <f>März!J43</f>
        <v/>
      </c>
      <c r="I44" s="402"/>
      <c r="J44" s="402"/>
      <c r="K44" s="402" t="str">
        <f>April!J43</f>
        <v/>
      </c>
      <c r="L44" s="402"/>
      <c r="M44" s="402"/>
      <c r="N44" s="402" t="str">
        <f>Mai!J43</f>
        <v/>
      </c>
      <c r="O44" s="402"/>
      <c r="P44" s="402"/>
      <c r="Q44" s="402" t="str">
        <f>Juni!J43</f>
        <v/>
      </c>
      <c r="R44" s="402"/>
      <c r="S44" s="402"/>
      <c r="T44" s="402" t="str">
        <f>Juli!J43</f>
        <v/>
      </c>
      <c r="U44" s="402"/>
      <c r="V44" s="402"/>
      <c r="W44" s="402" t="str">
        <f>August!J43</f>
        <v/>
      </c>
      <c r="X44" s="402"/>
      <c r="Y44" s="402"/>
      <c r="Z44" s="402" t="str">
        <f>September!J43</f>
        <v/>
      </c>
      <c r="AA44" s="402"/>
      <c r="AB44" s="402"/>
      <c r="AC44" s="402" t="str">
        <f>Oktober!J43</f>
        <v/>
      </c>
      <c r="AD44" s="402"/>
      <c r="AE44" s="402"/>
      <c r="AF44" s="402" t="str">
        <f>November!J43</f>
        <v/>
      </c>
      <c r="AG44" s="402"/>
      <c r="AH44" s="402"/>
      <c r="AI44" s="402" t="str">
        <f>Dezember!J43</f>
        <v/>
      </c>
      <c r="AJ44" s="402"/>
      <c r="AK44" s="402"/>
      <c r="AL44" s="328">
        <f t="shared" si="0"/>
        <v>0</v>
      </c>
    </row>
    <row r="45" spans="1:38" x14ac:dyDescent="0.2">
      <c r="A45" s="327" t="str">
        <f>IF(Voreinstellungen!A30="","",Voreinstellungen!A30&amp;" ("&amp;Voreinstellungen!B30&amp;")")</f>
        <v>Eigener Code 2 (E2)</v>
      </c>
      <c r="B45" s="402" t="str">
        <f>Januar!J44</f>
        <v/>
      </c>
      <c r="C45" s="402"/>
      <c r="D45" s="402"/>
      <c r="E45" s="402" t="str">
        <f>Februar!J44</f>
        <v/>
      </c>
      <c r="F45" s="402"/>
      <c r="G45" s="402"/>
      <c r="H45" s="402" t="str">
        <f>März!J44</f>
        <v/>
      </c>
      <c r="I45" s="402"/>
      <c r="J45" s="402"/>
      <c r="K45" s="402" t="str">
        <f>April!J44</f>
        <v/>
      </c>
      <c r="L45" s="402"/>
      <c r="M45" s="402"/>
      <c r="N45" s="402" t="str">
        <f>Mai!J44</f>
        <v/>
      </c>
      <c r="O45" s="402"/>
      <c r="P45" s="402"/>
      <c r="Q45" s="402" t="str">
        <f>Juni!J44</f>
        <v/>
      </c>
      <c r="R45" s="402"/>
      <c r="S45" s="402"/>
      <c r="T45" s="402" t="str">
        <f>Juli!J44</f>
        <v/>
      </c>
      <c r="U45" s="402"/>
      <c r="V45" s="402"/>
      <c r="W45" s="402" t="str">
        <f>August!J44</f>
        <v/>
      </c>
      <c r="X45" s="402"/>
      <c r="Y45" s="402"/>
      <c r="Z45" s="402" t="str">
        <f>September!J44</f>
        <v/>
      </c>
      <c r="AA45" s="402"/>
      <c r="AB45" s="402"/>
      <c r="AC45" s="402" t="str">
        <f>Oktober!J44</f>
        <v/>
      </c>
      <c r="AD45" s="402"/>
      <c r="AE45" s="402"/>
      <c r="AF45" s="402" t="str">
        <f>November!J44</f>
        <v/>
      </c>
      <c r="AG45" s="402"/>
      <c r="AH45" s="402"/>
      <c r="AI45" s="402" t="str">
        <f>Dezember!J44</f>
        <v/>
      </c>
      <c r="AJ45" s="402"/>
      <c r="AK45" s="402"/>
      <c r="AL45" s="328">
        <f t="shared" si="0"/>
        <v>0</v>
      </c>
    </row>
    <row r="46" spans="1:38" x14ac:dyDescent="0.2">
      <c r="A46" s="327" t="str">
        <f>IF(Voreinstellungen!A31="","",Voreinstellungen!A31&amp;" ("&amp;Voreinstellungen!B31&amp;")")</f>
        <v>Eigener Code 3 (E3)</v>
      </c>
      <c r="B46" s="402" t="str">
        <f>Januar!J45</f>
        <v/>
      </c>
      <c r="C46" s="402"/>
      <c r="D46" s="402"/>
      <c r="E46" s="402" t="str">
        <f>Februar!J45</f>
        <v/>
      </c>
      <c r="F46" s="402"/>
      <c r="G46" s="402"/>
      <c r="H46" s="402" t="str">
        <f>März!J45</f>
        <v/>
      </c>
      <c r="I46" s="402"/>
      <c r="J46" s="402"/>
      <c r="K46" s="402" t="str">
        <f>April!J45</f>
        <v/>
      </c>
      <c r="L46" s="402"/>
      <c r="M46" s="402"/>
      <c r="N46" s="402" t="str">
        <f>Mai!J45</f>
        <v/>
      </c>
      <c r="O46" s="402"/>
      <c r="P46" s="402"/>
      <c r="Q46" s="402" t="str">
        <f>Juni!J45</f>
        <v/>
      </c>
      <c r="R46" s="402"/>
      <c r="S46" s="402"/>
      <c r="T46" s="402" t="str">
        <f>Juli!J45</f>
        <v/>
      </c>
      <c r="U46" s="402"/>
      <c r="V46" s="402"/>
      <c r="W46" s="402" t="str">
        <f>August!J45</f>
        <v/>
      </c>
      <c r="X46" s="402"/>
      <c r="Y46" s="402"/>
      <c r="Z46" s="402" t="str">
        <f>September!J45</f>
        <v/>
      </c>
      <c r="AA46" s="402"/>
      <c r="AB46" s="402"/>
      <c r="AC46" s="402" t="str">
        <f>Oktober!J45</f>
        <v/>
      </c>
      <c r="AD46" s="402"/>
      <c r="AE46" s="402"/>
      <c r="AF46" s="402" t="str">
        <f>November!J45</f>
        <v/>
      </c>
      <c r="AG46" s="402"/>
      <c r="AH46" s="402"/>
      <c r="AI46" s="402" t="str">
        <f>Dezember!J45</f>
        <v/>
      </c>
      <c r="AJ46" s="402"/>
      <c r="AK46" s="402"/>
      <c r="AL46" s="328">
        <f t="shared" si="0"/>
        <v>0</v>
      </c>
    </row>
    <row r="47" spans="1:38" x14ac:dyDescent="0.2">
      <c r="A47" s="327" t="str">
        <f>IF(Voreinstellungen!A32="","",Voreinstellungen!A32&amp;" ("&amp;Voreinstellungen!B32&amp;")")</f>
        <v>Eigener Code 4 (E4)</v>
      </c>
      <c r="B47" s="402" t="str">
        <f>Januar!J46</f>
        <v/>
      </c>
      <c r="C47" s="402"/>
      <c r="D47" s="402"/>
      <c r="E47" s="402" t="str">
        <f>Februar!J46</f>
        <v/>
      </c>
      <c r="F47" s="402"/>
      <c r="G47" s="402"/>
      <c r="H47" s="402" t="str">
        <f>März!J46</f>
        <v/>
      </c>
      <c r="I47" s="402"/>
      <c r="J47" s="402"/>
      <c r="K47" s="402" t="str">
        <f>April!J46</f>
        <v/>
      </c>
      <c r="L47" s="402"/>
      <c r="M47" s="402"/>
      <c r="N47" s="402" t="str">
        <f>Mai!J46</f>
        <v/>
      </c>
      <c r="O47" s="402"/>
      <c r="P47" s="402"/>
      <c r="Q47" s="402" t="str">
        <f>Juni!J46</f>
        <v/>
      </c>
      <c r="R47" s="402"/>
      <c r="S47" s="402"/>
      <c r="T47" s="402" t="str">
        <f>Juli!J46</f>
        <v/>
      </c>
      <c r="U47" s="402"/>
      <c r="V47" s="402"/>
      <c r="W47" s="402" t="str">
        <f>August!J46</f>
        <v/>
      </c>
      <c r="X47" s="402"/>
      <c r="Y47" s="402"/>
      <c r="Z47" s="402" t="str">
        <f>September!J46</f>
        <v/>
      </c>
      <c r="AA47" s="402"/>
      <c r="AB47" s="402"/>
      <c r="AC47" s="402" t="str">
        <f>Oktober!J46</f>
        <v/>
      </c>
      <c r="AD47" s="402"/>
      <c r="AE47" s="402"/>
      <c r="AF47" s="402" t="str">
        <f>November!J46</f>
        <v/>
      </c>
      <c r="AG47" s="402"/>
      <c r="AH47" s="402"/>
      <c r="AI47" s="402" t="str">
        <f>Dezember!J46</f>
        <v/>
      </c>
      <c r="AJ47" s="402"/>
      <c r="AK47" s="402"/>
      <c r="AL47" s="328">
        <f t="shared" si="0"/>
        <v>0</v>
      </c>
    </row>
    <row r="48" spans="1:38" x14ac:dyDescent="0.2">
      <c r="A48" s="329" t="str">
        <f>IF(Voreinstellungen!A33="","",Voreinstellungen!A33&amp;" ("&amp;Voreinstellungen!B33&amp;")")</f>
        <v>Eigener Code 5 (E5)</v>
      </c>
      <c r="B48" s="403" t="str">
        <f>Januar!J47</f>
        <v/>
      </c>
      <c r="C48" s="403"/>
      <c r="D48" s="403"/>
      <c r="E48" s="403" t="str">
        <f>Februar!J47</f>
        <v/>
      </c>
      <c r="F48" s="403"/>
      <c r="G48" s="403"/>
      <c r="H48" s="403" t="str">
        <f>März!J47</f>
        <v/>
      </c>
      <c r="I48" s="403"/>
      <c r="J48" s="403"/>
      <c r="K48" s="403" t="str">
        <f>April!J47</f>
        <v/>
      </c>
      <c r="L48" s="403"/>
      <c r="M48" s="403"/>
      <c r="N48" s="403" t="str">
        <f>Mai!J47</f>
        <v/>
      </c>
      <c r="O48" s="403"/>
      <c r="P48" s="403"/>
      <c r="Q48" s="403" t="str">
        <f>Juni!J47</f>
        <v/>
      </c>
      <c r="R48" s="403"/>
      <c r="S48" s="403"/>
      <c r="T48" s="403" t="str">
        <f>Juli!J47</f>
        <v/>
      </c>
      <c r="U48" s="403"/>
      <c r="V48" s="403"/>
      <c r="W48" s="403" t="str">
        <f>August!J47</f>
        <v/>
      </c>
      <c r="X48" s="403"/>
      <c r="Y48" s="403"/>
      <c r="Z48" s="403" t="str">
        <f>September!J47</f>
        <v/>
      </c>
      <c r="AA48" s="403"/>
      <c r="AB48" s="403"/>
      <c r="AC48" s="403" t="str">
        <f>Oktober!J47</f>
        <v/>
      </c>
      <c r="AD48" s="403"/>
      <c r="AE48" s="403"/>
      <c r="AF48" s="403" t="str">
        <f>November!J47</f>
        <v/>
      </c>
      <c r="AG48" s="403"/>
      <c r="AH48" s="403"/>
      <c r="AI48" s="403" t="str">
        <f>Dezember!J47</f>
        <v/>
      </c>
      <c r="AJ48" s="403"/>
      <c r="AK48" s="403"/>
      <c r="AL48" s="330">
        <f t="shared" si="0"/>
        <v>0</v>
      </c>
    </row>
    <row r="49" spans="1:38" s="333" customFormat="1" ht="11.25" x14ac:dyDescent="0.2">
      <c r="A49" s="331" t="s">
        <v>144</v>
      </c>
      <c r="B49" s="404">
        <f>Januar!P39</f>
        <v>0</v>
      </c>
      <c r="C49" s="404"/>
      <c r="D49" s="404"/>
      <c r="E49" s="404">
        <f>Februar!P39</f>
        <v>0</v>
      </c>
      <c r="F49" s="404"/>
      <c r="G49" s="404"/>
      <c r="H49" s="404">
        <f>März!P39</f>
        <v>0</v>
      </c>
      <c r="I49" s="404"/>
      <c r="J49" s="404"/>
      <c r="K49" s="404">
        <f>April!P39</f>
        <v>0</v>
      </c>
      <c r="L49" s="404"/>
      <c r="M49" s="404"/>
      <c r="N49" s="404">
        <f>Mai!P39</f>
        <v>0</v>
      </c>
      <c r="O49" s="404"/>
      <c r="P49" s="404"/>
      <c r="Q49" s="404">
        <f>Juni!P39</f>
        <v>0</v>
      </c>
      <c r="R49" s="404"/>
      <c r="S49" s="404"/>
      <c r="T49" s="404">
        <f>Juli!P39</f>
        <v>0</v>
      </c>
      <c r="U49" s="404"/>
      <c r="V49" s="404"/>
      <c r="W49" s="404">
        <f>August!P39</f>
        <v>0</v>
      </c>
      <c r="X49" s="404"/>
      <c r="Y49" s="404"/>
      <c r="Z49" s="404">
        <f>September!P39</f>
        <v>0</v>
      </c>
      <c r="AA49" s="404"/>
      <c r="AB49" s="404"/>
      <c r="AC49" s="404">
        <f>Oktober!P39</f>
        <v>0</v>
      </c>
      <c r="AD49" s="404"/>
      <c r="AE49" s="404"/>
      <c r="AF49" s="404">
        <f>November!P39</f>
        <v>0</v>
      </c>
      <c r="AG49" s="404"/>
      <c r="AH49" s="404"/>
      <c r="AI49" s="404">
        <f>Dezember!P39</f>
        <v>0</v>
      </c>
      <c r="AJ49" s="404"/>
      <c r="AK49" s="404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2578125" defaultRowHeight="12.75" x14ac:dyDescent="0.2"/>
  <cols>
    <col min="1" max="1" width="4.42578125" style="334"/>
    <col min="2" max="37" width="4.7109375" style="335" customWidth="1"/>
    <col min="38" max="1024" width="4.42578125" style="334"/>
  </cols>
  <sheetData>
    <row r="1" spans="2:37" ht="18" customHeight="1" x14ac:dyDescent="0.2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">
      <c r="B35" s="340"/>
    </row>
    <row r="36" spans="2:2" x14ac:dyDescent="0.2">
      <c r="B36" s="340"/>
    </row>
    <row r="37" spans="2:2" x14ac:dyDescent="0.2">
      <c r="B37" s="340"/>
    </row>
    <row r="38" spans="2:2" x14ac:dyDescent="0.2">
      <c r="B38" s="340"/>
    </row>
    <row r="39" spans="2:2" x14ac:dyDescent="0.2">
      <c r="B39" s="340"/>
    </row>
    <row r="40" spans="2:2" x14ac:dyDescent="0.2">
      <c r="B40" s="340"/>
    </row>
    <row r="41" spans="2:2" x14ac:dyDescent="0.2">
      <c r="B41" s="340"/>
    </row>
  </sheetData>
  <mergeCells count="12">
    <mergeCell ref="AF1:AH1"/>
    <mergeCell ref="AI1:AK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2578125" defaultRowHeight="12.75" x14ac:dyDescent="0.2"/>
  <cols>
    <col min="1" max="1" width="25.140625" style="341" customWidth="1"/>
    <col min="2" max="2" width="7.7109375" style="341" customWidth="1"/>
    <col min="3" max="3" width="7.7109375" style="342" customWidth="1"/>
    <col min="4" max="4" width="12.42578125" style="341" customWidth="1"/>
    <col min="5" max="1024" width="11.42578125" style="341"/>
  </cols>
  <sheetData>
    <row r="1" spans="1:4" s="79" customFormat="1" ht="15.75" x14ac:dyDescent="0.2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2" x14ac:dyDescent="0.2">
      <c r="A2" s="345" t="s">
        <v>145</v>
      </c>
      <c r="B2" s="346"/>
      <c r="C2" s="346"/>
      <c r="D2" s="347">
        <f>Jahresübersicht!AL38</f>
        <v>51</v>
      </c>
    </row>
    <row r="3" spans="1:4" s="79" customFormat="1" ht="12" x14ac:dyDescent="0.2">
      <c r="A3" s="345" t="s">
        <v>146</v>
      </c>
      <c r="B3" s="346"/>
      <c r="C3" s="346"/>
      <c r="D3" s="348">
        <v>1</v>
      </c>
    </row>
    <row r="4" spans="1:4" s="79" customFormat="1" ht="12" x14ac:dyDescent="0.2">
      <c r="A4" s="345" t="s">
        <v>147</v>
      </c>
      <c r="B4" s="346"/>
      <c r="C4" s="346"/>
      <c r="D4" s="349">
        <f>D2*D3</f>
        <v>51</v>
      </c>
    </row>
    <row r="5" spans="1:4" s="79" customFormat="1" ht="12" x14ac:dyDescent="0.2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2" x14ac:dyDescent="0.2">
      <c r="A6" s="353" t="s">
        <v>149</v>
      </c>
      <c r="B6" s="354"/>
      <c r="C6" s="354"/>
      <c r="D6" s="355">
        <f>D5*D2</f>
        <v>15.299999999999999</v>
      </c>
    </row>
    <row r="7" spans="1:4" s="79" customFormat="1" ht="12" x14ac:dyDescent="0.2">
      <c r="C7" s="356"/>
    </row>
    <row r="8" spans="1:4" s="79" customFormat="1" ht="12" x14ac:dyDescent="0.2">
      <c r="A8" s="8" t="s">
        <v>150</v>
      </c>
      <c r="B8" s="9"/>
      <c r="C8" s="357"/>
      <c r="D8" s="10"/>
    </row>
    <row r="9" spans="1:4" x14ac:dyDescent="0.2">
      <c r="A9" s="358" t="s">
        <v>151</v>
      </c>
      <c r="B9" s="81"/>
      <c r="C9" s="81"/>
      <c r="D9" s="359"/>
    </row>
    <row r="10" spans="1:4" x14ac:dyDescent="0.2">
      <c r="A10" s="360" t="s">
        <v>152</v>
      </c>
      <c r="B10" s="84"/>
      <c r="C10" s="84"/>
      <c r="D10" s="361"/>
    </row>
    <row r="11" spans="1:4" x14ac:dyDescent="0.2">
      <c r="A11" s="362" t="s">
        <v>153</v>
      </c>
      <c r="B11" s="363"/>
      <c r="C11" s="363"/>
      <c r="D11" s="364"/>
    </row>
    <row r="12" spans="1:4" x14ac:dyDescent="0.2">
      <c r="A12" s="365" t="s">
        <v>154</v>
      </c>
      <c r="B12" s="366"/>
      <c r="C12" s="366"/>
      <c r="D12" s="367">
        <f>D13/12</f>
        <v>0</v>
      </c>
    </row>
    <row r="13" spans="1:4" x14ac:dyDescent="0.2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2578125" defaultRowHeight="12.75" x14ac:dyDescent="0.2"/>
  <cols>
    <col min="1" max="1" width="28.85546875" style="89" customWidth="1"/>
    <col min="2" max="2" width="18.28515625" style="89" customWidth="1"/>
    <col min="3" max="3" width="6.140625" style="89" customWidth="1"/>
    <col min="4" max="4" width="70.7109375" style="89" customWidth="1"/>
    <col min="5" max="1024" width="11.42578125" style="89"/>
  </cols>
  <sheetData>
    <row r="1" spans="1:4" s="90" customFormat="1" ht="12" x14ac:dyDescent="0.2">
      <c r="A1" s="378" t="str">
        <f>"Feiertage "&amp;Jahr</f>
        <v>Feiertage 2020</v>
      </c>
      <c r="B1" s="378"/>
      <c r="C1" s="378"/>
      <c r="D1" s="378"/>
    </row>
    <row r="2" spans="1:4" hidden="1" x14ac:dyDescent="0.2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2" x14ac:dyDescent="0.2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2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2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2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2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2" x14ac:dyDescent="0.2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2" x14ac:dyDescent="0.2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2" x14ac:dyDescent="0.2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2" x14ac:dyDescent="0.2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2" x14ac:dyDescent="0.2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2" x14ac:dyDescent="0.2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2" x14ac:dyDescent="0.2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2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2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2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2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2" x14ac:dyDescent="0.2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2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2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2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2" x14ac:dyDescent="0.2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2" x14ac:dyDescent="0.2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2" x14ac:dyDescent="0.2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2" x14ac:dyDescent="0.2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2" x14ac:dyDescent="0.2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2" x14ac:dyDescent="0.2">
      <c r="A30" s="145"/>
      <c r="B30" s="146"/>
      <c r="C30" s="147"/>
      <c r="D30" s="148"/>
    </row>
    <row r="31" spans="1:4" s="1" customFormat="1" ht="12" x14ac:dyDescent="0.2">
      <c r="A31" s="149"/>
      <c r="B31" s="150"/>
      <c r="C31" s="151"/>
      <c r="D31" s="152"/>
    </row>
    <row r="32" spans="1:4" s="1" customFormat="1" ht="12" x14ac:dyDescent="0.2">
      <c r="A32" s="149"/>
      <c r="B32" s="150"/>
      <c r="C32" s="151"/>
      <c r="D32" s="152"/>
    </row>
    <row r="33" spans="1:4" s="1" customFormat="1" ht="12" x14ac:dyDescent="0.2">
      <c r="A33" s="149"/>
      <c r="B33" s="150"/>
      <c r="C33" s="151"/>
      <c r="D33" s="152"/>
    </row>
    <row r="34" spans="1:4" s="1" customFormat="1" ht="12" x14ac:dyDescent="0.2">
      <c r="A34" s="149"/>
      <c r="B34" s="150"/>
      <c r="C34" s="151"/>
      <c r="D34" s="152"/>
    </row>
    <row r="35" spans="1:4" s="1" customFormat="1" ht="12" x14ac:dyDescent="0.2">
      <c r="A35" s="149"/>
      <c r="B35" s="150"/>
      <c r="C35" s="151"/>
      <c r="D35" s="152"/>
    </row>
    <row r="36" spans="1:4" s="1" customFormat="1" ht="12" x14ac:dyDescent="0.2">
      <c r="A36" s="149"/>
      <c r="B36" s="150"/>
      <c r="C36" s="151"/>
      <c r="D36" s="152"/>
    </row>
    <row r="37" spans="1:4" s="1" customFormat="1" ht="12" x14ac:dyDescent="0.2">
      <c r="A37" s="149"/>
      <c r="B37" s="150"/>
      <c r="C37" s="151"/>
      <c r="D37" s="152"/>
    </row>
    <row r="38" spans="1:4" s="1" customFormat="1" ht="12" x14ac:dyDescent="0.2">
      <c r="A38" s="153"/>
      <c r="B38" s="154"/>
      <c r="C38" s="155"/>
      <c r="D38" s="156"/>
    </row>
    <row r="39" spans="1:4" s="1" customFormat="1" ht="12" x14ac:dyDescent="0.2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703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3" customWidth="1"/>
    <col min="11" max="11" width="7.7109375" style="161" customWidth="1"/>
    <col min="12" max="13" width="7.7109375" style="163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5703125" style="164"/>
  </cols>
  <sheetData>
    <row r="1" spans="1:16" ht="15" customHeight="1" x14ac:dyDescent="0.2">
      <c r="A1" s="379">
        <f>DATE(Jahr,1,1)</f>
        <v>42369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2" t="s">
        <v>100</v>
      </c>
      <c r="I3" s="382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ht="12.75" customHeight="1" x14ac:dyDescent="0.2"/>
    <row r="42" spans="1:16" ht="12.75" customHeight="1" x14ac:dyDescent="0.2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ht="12.75" customHeight="1" x14ac:dyDescent="0.2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DATE(Jahr,2,1)</f>
        <v>42400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G34" sqref="G3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DATE(Jahr,3,1)</f>
        <v>42429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3" sqref="O3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DATE(Jahr,4,1)</f>
        <v>42460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6" activePane="bottomLeft" state="frozen"/>
      <selection pane="bottomLeft" activeCell="F34" sqref="F3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DATE(Jahr,5,1)</f>
        <v>42490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2" sqref="O32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DATE(Jahr,6,1)</f>
        <v>42521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>
        <v>0.39583333333333331</v>
      </c>
      <c r="E22" s="200">
        <v>0.77083333333333337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0.35416666666666674</v>
      </c>
      <c r="L22" s="205">
        <f t="shared" ca="1" si="4"/>
        <v>0.33333333333333298</v>
      </c>
      <c r="M22" s="206">
        <f t="shared" ca="1" si="5"/>
        <v>2.0833333333330002E-2</v>
      </c>
      <c r="N22" s="207">
        <f t="shared" ca="1" si="6"/>
        <v>0.33333333333333298</v>
      </c>
      <c r="O22" s="208" t="s">
        <v>182</v>
      </c>
      <c r="P22" s="209">
        <f t="shared" ca="1" si="8"/>
        <v>3.5395833333333502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>
        <v>0.52083333333333337</v>
      </c>
      <c r="E23" s="200">
        <v>0.9375</v>
      </c>
      <c r="F23" s="200"/>
      <c r="G23" s="200"/>
      <c r="H23" s="201">
        <v>6.25E-2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</v>
      </c>
      <c r="M23" s="206">
        <f t="shared" ca="1" si="5"/>
        <v>0.35416666666667002</v>
      </c>
      <c r="N23" s="207">
        <f t="shared" ca="1" si="6"/>
        <v>0</v>
      </c>
      <c r="O23" s="208" t="s">
        <v>183</v>
      </c>
      <c r="P23" s="209">
        <f t="shared" ca="1" si="8"/>
        <v>3.8937500000000198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>
        <v>0.70833333333333337</v>
      </c>
      <c r="E24" s="200">
        <v>0.875</v>
      </c>
      <c r="F24" s="200"/>
      <c r="G24" s="200"/>
      <c r="H24" s="201"/>
      <c r="I24" s="202" t="str">
        <f t="shared" si="2"/>
        <v/>
      </c>
      <c r="J24" s="203"/>
      <c r="K24" s="204">
        <f t="shared" si="3"/>
        <v>0.16666666666666663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184</v>
      </c>
      <c r="P24" s="209">
        <f t="shared" ca="1" si="8"/>
        <v>4.0604166666666899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4.0604166666666899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4.0604166666666899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>
        <v>0.39583333333333331</v>
      </c>
      <c r="E27" s="200">
        <v>0.79166666666666663</v>
      </c>
      <c r="F27" s="200"/>
      <c r="G27" s="200"/>
      <c r="H27" s="201">
        <v>2.0833333333333332E-2</v>
      </c>
      <c r="I27" s="202" t="str">
        <f t="shared" si="2"/>
        <v>!</v>
      </c>
      <c r="J27" s="203"/>
      <c r="K27" s="204">
        <f t="shared" si="3"/>
        <v>0.375</v>
      </c>
      <c r="L27" s="205">
        <f t="shared" ca="1" si="4"/>
        <v>0.33333333333333298</v>
      </c>
      <c r="M27" s="206">
        <f t="shared" ca="1" si="5"/>
        <v>4.1666666666670002E-2</v>
      </c>
      <c r="N27" s="207">
        <f t="shared" ca="1" si="6"/>
        <v>0.33333333333333298</v>
      </c>
      <c r="O27" s="208" t="s">
        <v>185</v>
      </c>
      <c r="P27" s="209">
        <f t="shared" ca="1" si="8"/>
        <v>4.1020833333333604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3.9354166666666899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3.6020833333333599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3.6020833333333599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>
        <v>0.54166666666666663</v>
      </c>
      <c r="E31" s="200">
        <v>0.75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0.18750000000000003</v>
      </c>
      <c r="L31" s="205">
        <f t="shared" ca="1" si="4"/>
        <v>0</v>
      </c>
      <c r="M31" s="206">
        <f t="shared" ca="1" si="5"/>
        <v>0.1875</v>
      </c>
      <c r="N31" s="207">
        <f t="shared" ca="1" si="6"/>
        <v>0</v>
      </c>
      <c r="O31" s="208" t="s">
        <v>186</v>
      </c>
      <c r="P31" s="209">
        <f t="shared" ca="1" si="8"/>
        <v>3.7895833333333599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3.7895833333333599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3.7895833333333599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4.3694444444444436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3.78958333333334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14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E26" sqref="E26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79">
        <f>DATE(Jahr,7,1)</f>
        <v>42551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3.45625000000001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3.28958333333334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2.95625000000001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2.95625000000001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2.95625000000001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2.95625000000001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2.95625000000001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>
        <v>0.40625</v>
      </c>
      <c r="E11" s="200">
        <v>0.79166666666666663</v>
      </c>
      <c r="F11" s="200"/>
      <c r="G11" s="200"/>
      <c r="H11" s="201">
        <v>1.3888888888888888E-2</v>
      </c>
      <c r="I11" s="202" t="str">
        <f t="shared" si="2"/>
        <v>!</v>
      </c>
      <c r="J11" s="203"/>
      <c r="K11" s="204">
        <f t="shared" si="3"/>
        <v>0.37152777777777773</v>
      </c>
      <c r="L11" s="205">
        <f t="shared" ca="1" si="4"/>
        <v>0.33333333333333298</v>
      </c>
      <c r="M11" s="206">
        <f t="shared" ca="1" si="5"/>
        <v>3.819444444444E-2</v>
      </c>
      <c r="N11" s="207">
        <f t="shared" ca="1" si="6"/>
        <v>0.33333333333333298</v>
      </c>
      <c r="O11" s="208" t="s">
        <v>187</v>
      </c>
      <c r="P11" s="209">
        <f t="shared" ca="1" si="8"/>
        <v>2.9944444444444498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>
        <v>0.52083333333333337</v>
      </c>
      <c r="E12" s="200">
        <v>0.83333333333333337</v>
      </c>
      <c r="F12" s="200"/>
      <c r="G12" s="200"/>
      <c r="H12" s="201">
        <v>1.3888888888888888E-2</v>
      </c>
      <c r="I12" s="202" t="str">
        <f t="shared" si="2"/>
        <v>!</v>
      </c>
      <c r="J12" s="203"/>
      <c r="K12" s="204">
        <f t="shared" si="3"/>
        <v>0.2986111111111111</v>
      </c>
      <c r="L12" s="205">
        <f t="shared" ca="1" si="4"/>
        <v>0.16666666666666699</v>
      </c>
      <c r="M12" s="206">
        <f t="shared" ca="1" si="5"/>
        <v>0.13194444444444001</v>
      </c>
      <c r="N12" s="207">
        <f t="shared" ca="1" si="6"/>
        <v>0.16666666666666699</v>
      </c>
      <c r="O12" s="208" t="s">
        <v>193</v>
      </c>
      <c r="P12" s="209">
        <f t="shared" ca="1" si="8"/>
        <v>3.12638888888889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>
        <v>0.39583333333333331</v>
      </c>
      <c r="E13" s="200">
        <v>0.75</v>
      </c>
      <c r="F13" s="200"/>
      <c r="G13" s="200"/>
      <c r="H13" s="201">
        <v>1.3888888888888888E-2</v>
      </c>
      <c r="I13" s="202" t="str">
        <f t="shared" si="2"/>
        <v>!</v>
      </c>
      <c r="J13" s="203"/>
      <c r="K13" s="204">
        <f t="shared" si="3"/>
        <v>0.34027777777777779</v>
      </c>
      <c r="L13" s="205">
        <f t="shared" ca="1" si="4"/>
        <v>0.33333333333333298</v>
      </c>
      <c r="M13" s="206">
        <f t="shared" ca="1" si="5"/>
        <v>6.9444444444399997E-3</v>
      </c>
      <c r="N13" s="207">
        <f t="shared" ca="1" si="6"/>
        <v>0.33333333333333298</v>
      </c>
      <c r="O13" s="208" t="s">
        <v>190</v>
      </c>
      <c r="P13" s="209">
        <f t="shared" ca="1" si="8"/>
        <v>3.1333333333333302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3.1333333333333302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3.1333333333333302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3.1333333333333302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3.1333333333333302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>
        <v>0.39583333333333331</v>
      </c>
      <c r="E18" s="200">
        <v>0.79166666666666663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0.39583333333333331</v>
      </c>
      <c r="L18" s="205">
        <f t="shared" ca="1" si="4"/>
        <v>0.33333333333333298</v>
      </c>
      <c r="M18" s="206">
        <f t="shared" ca="1" si="5"/>
        <v>6.25E-2</v>
      </c>
      <c r="N18" s="207">
        <f t="shared" ca="1" si="6"/>
        <v>0.33333333333333298</v>
      </c>
      <c r="O18" s="208" t="s">
        <v>191</v>
      </c>
      <c r="P18" s="209">
        <f t="shared" ca="1" si="8"/>
        <v>3.1958333333333302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>
        <v>0.52083333333333337</v>
      </c>
      <c r="E19" s="200">
        <v>0.79166666666666663</v>
      </c>
      <c r="F19" s="200"/>
      <c r="G19" s="200"/>
      <c r="H19" s="201">
        <v>2.0833333333333332E-2</v>
      </c>
      <c r="I19" s="202" t="str">
        <f t="shared" si="2"/>
        <v/>
      </c>
      <c r="J19" s="203"/>
      <c r="K19" s="204">
        <f t="shared" si="3"/>
        <v>0.24999999999999992</v>
      </c>
      <c r="L19" s="205">
        <f t="shared" ca="1" si="4"/>
        <v>0.16666666666666699</v>
      </c>
      <c r="M19" s="206">
        <f t="shared" ca="1" si="5"/>
        <v>8.3333333333329998E-2</v>
      </c>
      <c r="N19" s="207">
        <f t="shared" ca="1" si="6"/>
        <v>0.16666666666666699</v>
      </c>
      <c r="O19" s="208" t="s">
        <v>194</v>
      </c>
      <c r="P19" s="209">
        <f t="shared" ca="1" si="8"/>
        <v>3.2791666666666601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>
        <v>0.39583333333333331</v>
      </c>
      <c r="E20" s="200">
        <v>0.77083333333333337</v>
      </c>
      <c r="F20" s="200"/>
      <c r="G20" s="200"/>
      <c r="H20" s="201">
        <v>2.0833333333333332E-2</v>
      </c>
      <c r="I20" s="202" t="str">
        <f t="shared" si="2"/>
        <v/>
      </c>
      <c r="J20" s="203"/>
      <c r="K20" s="204">
        <f t="shared" si="3"/>
        <v>0.35416666666666674</v>
      </c>
      <c r="L20" s="205">
        <f t="shared" ca="1" si="4"/>
        <v>0.33333333333333298</v>
      </c>
      <c r="M20" s="206">
        <f t="shared" ca="1" si="5"/>
        <v>2.0833333333330002E-2</v>
      </c>
      <c r="N20" s="207">
        <f t="shared" ca="1" si="6"/>
        <v>0.33333333333333298</v>
      </c>
      <c r="O20" s="208" t="s">
        <v>192</v>
      </c>
      <c r="P20" s="209">
        <f t="shared" ca="1" si="8"/>
        <v>3.2999999999999901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3.2999999999999901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>
        <v>0.58333333333333337</v>
      </c>
      <c r="E22" s="200">
        <v>0.75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0.16666666666666663</v>
      </c>
      <c r="L22" s="205">
        <f t="shared" ca="1" si="4"/>
        <v>0</v>
      </c>
      <c r="M22" s="206">
        <f t="shared" ca="1" si="5"/>
        <v>0.16666666666666999</v>
      </c>
      <c r="N22" s="207">
        <f t="shared" ca="1" si="6"/>
        <v>0</v>
      </c>
      <c r="O22" s="208" t="s">
        <v>189</v>
      </c>
      <c r="P22" s="209">
        <f t="shared" ca="1" si="8"/>
        <v>3.4666666666666601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3.4666666666666601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3.4666666666666601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>
        <v>0.38541666666666669</v>
      </c>
      <c r="E25" s="200">
        <v>0.76041666666666663</v>
      </c>
      <c r="F25" s="200">
        <v>0.91666666666666663</v>
      </c>
      <c r="G25" s="200">
        <v>0.95833333333333337</v>
      </c>
      <c r="H25" s="201">
        <v>1.3888888888888888E-2</v>
      </c>
      <c r="I25" s="202" t="str">
        <f t="shared" si="2"/>
        <v/>
      </c>
      <c r="J25" s="203"/>
      <c r="K25" s="204">
        <f t="shared" si="3"/>
        <v>0.40277777777777779</v>
      </c>
      <c r="L25" s="205">
        <f t="shared" ca="1" si="4"/>
        <v>0.33333333333333298</v>
      </c>
      <c r="M25" s="206">
        <f t="shared" ca="1" si="5"/>
        <v>6.9444444444440007E-2</v>
      </c>
      <c r="N25" s="207">
        <f t="shared" ca="1" si="6"/>
        <v>0.33333333333333298</v>
      </c>
      <c r="O25" s="208" t="s">
        <v>188</v>
      </c>
      <c r="P25" s="209">
        <f t="shared" ca="1" si="8"/>
        <v>3.5361111111110999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3.3694444444444298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3.0361111111110999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3.0361111111110999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3.0361111111110999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3.0361111111110999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3.0361111111110999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>
        <v>0.39583333333333331</v>
      </c>
      <c r="E32" s="200">
        <v>0.79166666666666663</v>
      </c>
      <c r="F32" s="200"/>
      <c r="G32" s="200"/>
      <c r="H32" s="201">
        <v>2.0833333333333332E-2</v>
      </c>
      <c r="I32" s="202" t="str">
        <f t="shared" si="2"/>
        <v>!</v>
      </c>
      <c r="J32" s="203"/>
      <c r="K32" s="204">
        <f t="shared" si="3"/>
        <v>0.375</v>
      </c>
      <c r="L32" s="205">
        <f t="shared" ca="1" si="4"/>
        <v>0.33333333333333298</v>
      </c>
      <c r="M32" s="206">
        <f t="shared" ca="1" si="5"/>
        <v>4.1666666666670002E-2</v>
      </c>
      <c r="N32" s="207">
        <f t="shared" ca="1" si="6"/>
        <v>0.33333333333333298</v>
      </c>
      <c r="O32" s="208" t="s">
        <v>200</v>
      </c>
      <c r="P32" s="209">
        <f t="shared" ca="1" si="8"/>
        <v>3.07777777777777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>
        <v>0.54166666666666663</v>
      </c>
      <c r="E33" s="200">
        <v>0.79166666666666663</v>
      </c>
      <c r="F33" s="200"/>
      <c r="G33" s="200"/>
      <c r="H33" s="201"/>
      <c r="I33" s="202" t="str">
        <f t="shared" si="2"/>
        <v/>
      </c>
      <c r="J33" s="203"/>
      <c r="K33" s="204">
        <f t="shared" si="3"/>
        <v>0.25</v>
      </c>
      <c r="L33" s="205">
        <f t="shared" ca="1" si="4"/>
        <v>0.16666666666666699</v>
      </c>
      <c r="M33" s="206">
        <f t="shared" ca="1" si="5"/>
        <v>8.3333333333329998E-2</v>
      </c>
      <c r="N33" s="207">
        <f t="shared" ca="1" si="6"/>
        <v>0.16666666666666699</v>
      </c>
      <c r="O33" s="208" t="s">
        <v>199</v>
      </c>
      <c r="P33" s="209">
        <f t="shared" ca="1" si="8"/>
        <v>3.1611111111110999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>
        <v>0.39583333333333331</v>
      </c>
      <c r="E34" s="213">
        <v>0.75</v>
      </c>
      <c r="F34" s="213"/>
      <c r="G34" s="213"/>
      <c r="H34" s="214">
        <v>2.0833333333333332E-2</v>
      </c>
      <c r="I34" s="215" t="str">
        <f t="shared" si="2"/>
        <v/>
      </c>
      <c r="J34" s="216"/>
      <c r="K34" s="217">
        <f t="shared" si="3"/>
        <v>0.33333333333333337</v>
      </c>
      <c r="L34" s="218">
        <f t="shared" ca="1" si="4"/>
        <v>0.33333333333333298</v>
      </c>
      <c r="M34" s="219">
        <f t="shared" ca="1" si="5"/>
        <v>0</v>
      </c>
      <c r="N34" s="220">
        <f t="shared" ca="1" si="6"/>
        <v>0.33333333333333298</v>
      </c>
      <c r="O34" s="221" t="s">
        <v>197</v>
      </c>
      <c r="P34" s="222">
        <f t="shared" ca="1" si="8"/>
        <v>3.1611111111110999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3.78958333333334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3.5381944444444442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3.1611111111111199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11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2020-08-06T16:03:43Z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