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Projects\Projektarbeit\Admin\"/>
    </mc:Choice>
  </mc:AlternateContent>
  <xr:revisionPtr revIDLastSave="0" documentId="13_ncr:1_{BA1F9336-156E-41D6-9D5F-D8F96FC24FD2}" xr6:coauthVersionLast="45" xr6:coauthVersionMax="45" xr10:uidLastSave="{00000000-0000-0000-0000-000000000000}"/>
  <bookViews>
    <workbookView xWindow="-108" yWindow="-108" windowWidth="23256" windowHeight="13176" tabRatio="500" activeTab="6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Berechnungen" sheetId="16" state="hidden" r:id="rId16"/>
    <sheet name="Fahrtkosten" sheetId="17" r:id="rId17"/>
  </sheets>
  <definedNames>
    <definedName name="Code">Voreinstellungen!$B$20:$C$33</definedName>
    <definedName name="CodeList">Voreinstellungen!$B$20:$B$33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6">Fahrtkosten!$A$1:$D$13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Jahresübersicht!$A$1:$AL$49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SOLL_AZ_Ab">Voreinstellungen!$B$12:$B$16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7" l="1"/>
  <c r="D5" i="17" s="1"/>
  <c r="A1" i="17"/>
  <c r="A48" i="15"/>
  <c r="A47" i="15"/>
  <c r="A46" i="15"/>
  <c r="A45" i="15"/>
  <c r="A44" i="15"/>
  <c r="A43" i="15"/>
  <c r="A42" i="15"/>
  <c r="A41" i="15"/>
  <c r="A40" i="15"/>
  <c r="A39" i="15"/>
  <c r="AI2" i="15"/>
  <c r="AI1" i="15"/>
  <c r="E1" i="15"/>
  <c r="P47" i="14"/>
  <c r="K47" i="14"/>
  <c r="J47" i="14"/>
  <c r="AI48" i="15" s="1"/>
  <c r="P46" i="14"/>
  <c r="K46" i="14"/>
  <c r="J46" i="14"/>
  <c r="AI47" i="15" s="1"/>
  <c r="P45" i="14"/>
  <c r="K45" i="14"/>
  <c r="J45" i="14"/>
  <c r="AI46" i="15" s="1"/>
  <c r="P44" i="14"/>
  <c r="K44" i="14"/>
  <c r="J44" i="14"/>
  <c r="AI45" i="15" s="1"/>
  <c r="P43" i="14"/>
  <c r="K43" i="14"/>
  <c r="J43" i="14"/>
  <c r="AI44" i="15" s="1"/>
  <c r="P42" i="14"/>
  <c r="K42" i="14"/>
  <c r="J42" i="14"/>
  <c r="AI43" i="15" s="1"/>
  <c r="P39" i="14"/>
  <c r="AI49" i="15" s="1"/>
  <c r="J39" i="14"/>
  <c r="AI41" i="15" s="1"/>
  <c r="J38" i="14"/>
  <c r="AI39" i="15" s="1"/>
  <c r="P37" i="14"/>
  <c r="J37" i="14"/>
  <c r="AI42" i="15" s="1"/>
  <c r="P36" i="14"/>
  <c r="J36" i="14"/>
  <c r="AI40" i="15" s="1"/>
  <c r="O2" i="14"/>
  <c r="O1" i="14"/>
  <c r="A1" i="14"/>
  <c r="E37" i="14" s="1"/>
  <c r="P47" i="13"/>
  <c r="K47" i="13"/>
  <c r="J47" i="13"/>
  <c r="AF48" i="15" s="1"/>
  <c r="P46" i="13"/>
  <c r="K46" i="13"/>
  <c r="J46" i="13"/>
  <c r="AF47" i="15" s="1"/>
  <c r="P45" i="13"/>
  <c r="K45" i="13"/>
  <c r="J45" i="13"/>
  <c r="AF46" i="15" s="1"/>
  <c r="P44" i="13"/>
  <c r="K44" i="13"/>
  <c r="J44" i="13"/>
  <c r="AF45" i="15" s="1"/>
  <c r="P43" i="13"/>
  <c r="K43" i="13"/>
  <c r="J43" i="13"/>
  <c r="AF44" i="15" s="1"/>
  <c r="P42" i="13"/>
  <c r="K42" i="13"/>
  <c r="J42" i="13"/>
  <c r="AF43" i="15" s="1"/>
  <c r="P39" i="13"/>
  <c r="AF49" i="15" s="1"/>
  <c r="J39" i="13"/>
  <c r="AF41" i="15" s="1"/>
  <c r="J38" i="13"/>
  <c r="AF39" i="15" s="1"/>
  <c r="P37" i="13"/>
  <c r="J37" i="13"/>
  <c r="AF42" i="15" s="1"/>
  <c r="P36" i="13"/>
  <c r="J36" i="13"/>
  <c r="AF40" i="15" s="1"/>
  <c r="O2" i="13"/>
  <c r="O1" i="13"/>
  <c r="A1" i="13"/>
  <c r="E38" i="13" s="1"/>
  <c r="P47" i="12"/>
  <c r="K47" i="12"/>
  <c r="J47" i="12"/>
  <c r="AC48" i="15" s="1"/>
  <c r="P46" i="12"/>
  <c r="K46" i="12"/>
  <c r="J46" i="12"/>
  <c r="AC47" i="15" s="1"/>
  <c r="P45" i="12"/>
  <c r="K45" i="12"/>
  <c r="J45" i="12"/>
  <c r="AC46" i="15" s="1"/>
  <c r="P44" i="12"/>
  <c r="K44" i="12"/>
  <c r="J44" i="12"/>
  <c r="AC45" i="15" s="1"/>
  <c r="P43" i="12"/>
  <c r="K43" i="12"/>
  <c r="J43" i="12"/>
  <c r="AC44" i="15" s="1"/>
  <c r="P42" i="12"/>
  <c r="K42" i="12"/>
  <c r="J42" i="12"/>
  <c r="AC43" i="15" s="1"/>
  <c r="P39" i="12"/>
  <c r="AC49" i="15" s="1"/>
  <c r="J39" i="12"/>
  <c r="AC41" i="15" s="1"/>
  <c r="J38" i="12"/>
  <c r="AC39" i="15" s="1"/>
  <c r="P37" i="12"/>
  <c r="J37" i="12"/>
  <c r="AC42" i="15" s="1"/>
  <c r="E37" i="12"/>
  <c r="P36" i="12"/>
  <c r="J36" i="12"/>
  <c r="AC40" i="15" s="1"/>
  <c r="O2" i="12"/>
  <c r="O1" i="12"/>
  <c r="A1" i="12"/>
  <c r="E38" i="12" s="1"/>
  <c r="P47" i="11"/>
  <c r="K47" i="11"/>
  <c r="J47" i="11"/>
  <c r="Z48" i="15" s="1"/>
  <c r="P46" i="11"/>
  <c r="K46" i="11"/>
  <c r="J46" i="11"/>
  <c r="Z47" i="15" s="1"/>
  <c r="P45" i="11"/>
  <c r="K45" i="11"/>
  <c r="J45" i="11"/>
  <c r="Z46" i="15" s="1"/>
  <c r="P44" i="11"/>
  <c r="K44" i="11"/>
  <c r="J44" i="11"/>
  <c r="Z45" i="15" s="1"/>
  <c r="P43" i="11"/>
  <c r="K43" i="11"/>
  <c r="J43" i="11"/>
  <c r="Z44" i="15" s="1"/>
  <c r="P42" i="11"/>
  <c r="K42" i="11"/>
  <c r="J42" i="11"/>
  <c r="Z43" i="15" s="1"/>
  <c r="P39" i="11"/>
  <c r="Z49" i="15" s="1"/>
  <c r="J39" i="11"/>
  <c r="Z41" i="15" s="1"/>
  <c r="J38" i="11"/>
  <c r="Z39" i="15" s="1"/>
  <c r="P37" i="11"/>
  <c r="J37" i="11"/>
  <c r="Z42" i="15" s="1"/>
  <c r="P36" i="11"/>
  <c r="J36" i="11"/>
  <c r="Z40" i="15" s="1"/>
  <c r="A4" i="11"/>
  <c r="O2" i="11"/>
  <c r="O1" i="11"/>
  <c r="A1" i="11"/>
  <c r="E38" i="11" s="1"/>
  <c r="P47" i="10"/>
  <c r="K47" i="10"/>
  <c r="J47" i="10"/>
  <c r="W48" i="15" s="1"/>
  <c r="P46" i="10"/>
  <c r="K46" i="10"/>
  <c r="J46" i="10"/>
  <c r="W47" i="15" s="1"/>
  <c r="P45" i="10"/>
  <c r="K45" i="10"/>
  <c r="J45" i="10"/>
  <c r="W46" i="15" s="1"/>
  <c r="P44" i="10"/>
  <c r="K44" i="10"/>
  <c r="J44" i="10"/>
  <c r="W45" i="15" s="1"/>
  <c r="P43" i="10"/>
  <c r="K43" i="10"/>
  <c r="J43" i="10"/>
  <c r="W44" i="15" s="1"/>
  <c r="P42" i="10"/>
  <c r="K42" i="10"/>
  <c r="J42" i="10"/>
  <c r="W43" i="15" s="1"/>
  <c r="P39" i="10"/>
  <c r="W49" i="15" s="1"/>
  <c r="J39" i="10"/>
  <c r="W41" i="15" s="1"/>
  <c r="J38" i="10"/>
  <c r="W39" i="15" s="1"/>
  <c r="P37" i="10"/>
  <c r="J37" i="10"/>
  <c r="W42" i="15" s="1"/>
  <c r="P36" i="10"/>
  <c r="J36" i="10"/>
  <c r="W40" i="15" s="1"/>
  <c r="O2" i="10"/>
  <c r="O1" i="10"/>
  <c r="A1" i="10"/>
  <c r="P47" i="9"/>
  <c r="K47" i="9"/>
  <c r="J47" i="9"/>
  <c r="T48" i="15" s="1"/>
  <c r="P46" i="9"/>
  <c r="K46" i="9"/>
  <c r="J46" i="9"/>
  <c r="T47" i="15" s="1"/>
  <c r="P45" i="9"/>
  <c r="K45" i="9"/>
  <c r="J45" i="9"/>
  <c r="T46" i="15" s="1"/>
  <c r="P44" i="9"/>
  <c r="K44" i="9"/>
  <c r="J44" i="9"/>
  <c r="T45" i="15" s="1"/>
  <c r="P43" i="9"/>
  <c r="K43" i="9"/>
  <c r="J43" i="9"/>
  <c r="T44" i="15" s="1"/>
  <c r="P42" i="9"/>
  <c r="K42" i="9"/>
  <c r="J42" i="9"/>
  <c r="T43" i="15" s="1"/>
  <c r="P39" i="9"/>
  <c r="T49" i="15" s="1"/>
  <c r="J39" i="9"/>
  <c r="T41" i="15" s="1"/>
  <c r="J38" i="9"/>
  <c r="T39" i="15" s="1"/>
  <c r="P37" i="9"/>
  <c r="J37" i="9"/>
  <c r="T42" i="15" s="1"/>
  <c r="P36" i="9"/>
  <c r="J36" i="9"/>
  <c r="T40" i="15" s="1"/>
  <c r="O2" i="9"/>
  <c r="O1" i="9"/>
  <c r="A1" i="9"/>
  <c r="E38" i="9" s="1"/>
  <c r="P47" i="8"/>
  <c r="K47" i="8"/>
  <c r="J47" i="8"/>
  <c r="Q48" i="15" s="1"/>
  <c r="P46" i="8"/>
  <c r="K46" i="8"/>
  <c r="J46" i="8"/>
  <c r="Q47" i="15" s="1"/>
  <c r="P45" i="8"/>
  <c r="K45" i="8"/>
  <c r="J45" i="8"/>
  <c r="Q46" i="15" s="1"/>
  <c r="P44" i="8"/>
  <c r="K44" i="8"/>
  <c r="J44" i="8"/>
  <c r="Q45" i="15" s="1"/>
  <c r="P43" i="8"/>
  <c r="K43" i="8"/>
  <c r="J43" i="8"/>
  <c r="Q44" i="15" s="1"/>
  <c r="P42" i="8"/>
  <c r="K42" i="8"/>
  <c r="J42" i="8"/>
  <c r="Q43" i="15" s="1"/>
  <c r="P39" i="8"/>
  <c r="Q49" i="15" s="1"/>
  <c r="J39" i="8"/>
  <c r="Q41" i="15" s="1"/>
  <c r="J38" i="8"/>
  <c r="Q39" i="15" s="1"/>
  <c r="P37" i="8"/>
  <c r="J37" i="8"/>
  <c r="Q42" i="15" s="1"/>
  <c r="E37" i="8"/>
  <c r="P36" i="8"/>
  <c r="J36" i="8"/>
  <c r="Q40" i="15" s="1"/>
  <c r="O2" i="8"/>
  <c r="O1" i="8"/>
  <c r="A1" i="8"/>
  <c r="E38" i="8" s="1"/>
  <c r="P47" i="7"/>
  <c r="K47" i="7"/>
  <c r="J47" i="7"/>
  <c r="N48" i="15" s="1"/>
  <c r="P46" i="7"/>
  <c r="K46" i="7"/>
  <c r="J46" i="7"/>
  <c r="N47" i="15" s="1"/>
  <c r="P45" i="7"/>
  <c r="K45" i="7"/>
  <c r="J45" i="7"/>
  <c r="N46" i="15" s="1"/>
  <c r="P44" i="7"/>
  <c r="K44" i="7"/>
  <c r="J44" i="7"/>
  <c r="N45" i="15" s="1"/>
  <c r="P43" i="7"/>
  <c r="K43" i="7"/>
  <c r="J43" i="7"/>
  <c r="N44" i="15" s="1"/>
  <c r="P42" i="7"/>
  <c r="K42" i="7"/>
  <c r="J42" i="7"/>
  <c r="N43" i="15" s="1"/>
  <c r="P39" i="7"/>
  <c r="N49" i="15" s="1"/>
  <c r="J39" i="7"/>
  <c r="N41" i="15" s="1"/>
  <c r="J38" i="7"/>
  <c r="N39" i="15" s="1"/>
  <c r="P37" i="7"/>
  <c r="J37" i="7"/>
  <c r="N42" i="15" s="1"/>
  <c r="P36" i="7"/>
  <c r="J36" i="7"/>
  <c r="N40" i="15" s="1"/>
  <c r="A4" i="7"/>
  <c r="O2" i="7"/>
  <c r="O1" i="7"/>
  <c r="A1" i="7"/>
  <c r="P47" i="6"/>
  <c r="K47" i="6"/>
  <c r="J47" i="6"/>
  <c r="K48" i="15" s="1"/>
  <c r="P46" i="6"/>
  <c r="K46" i="6"/>
  <c r="J46" i="6"/>
  <c r="K47" i="15" s="1"/>
  <c r="P45" i="6"/>
  <c r="K45" i="6"/>
  <c r="J45" i="6"/>
  <c r="K46" i="15" s="1"/>
  <c r="P44" i="6"/>
  <c r="K44" i="6"/>
  <c r="J44" i="6"/>
  <c r="K45" i="15" s="1"/>
  <c r="P43" i="6"/>
  <c r="K43" i="6"/>
  <c r="J43" i="6"/>
  <c r="K44" i="15" s="1"/>
  <c r="P42" i="6"/>
  <c r="K42" i="6"/>
  <c r="J42" i="6"/>
  <c r="K43" i="15" s="1"/>
  <c r="P39" i="6"/>
  <c r="K49" i="15" s="1"/>
  <c r="J39" i="6"/>
  <c r="K41" i="15" s="1"/>
  <c r="J38" i="6"/>
  <c r="K39" i="15" s="1"/>
  <c r="P37" i="6"/>
  <c r="J37" i="6"/>
  <c r="K42" i="15" s="1"/>
  <c r="P36" i="6"/>
  <c r="J36" i="6"/>
  <c r="K40" i="15" s="1"/>
  <c r="O2" i="6"/>
  <c r="O1" i="6"/>
  <c r="A1" i="6"/>
  <c r="P47" i="5"/>
  <c r="K47" i="5"/>
  <c r="J47" i="5"/>
  <c r="H48" i="15" s="1"/>
  <c r="P46" i="5"/>
  <c r="K46" i="5"/>
  <c r="J46" i="5"/>
  <c r="H47" i="15" s="1"/>
  <c r="P45" i="5"/>
  <c r="K45" i="5"/>
  <c r="J45" i="5"/>
  <c r="H46" i="15" s="1"/>
  <c r="P44" i="5"/>
  <c r="K44" i="5"/>
  <c r="J44" i="5"/>
  <c r="H45" i="15" s="1"/>
  <c r="P43" i="5"/>
  <c r="K43" i="5"/>
  <c r="J43" i="5"/>
  <c r="H44" i="15" s="1"/>
  <c r="P42" i="5"/>
  <c r="K42" i="5"/>
  <c r="J42" i="5"/>
  <c r="H43" i="15" s="1"/>
  <c r="P39" i="5"/>
  <c r="H49" i="15" s="1"/>
  <c r="J39" i="5"/>
  <c r="H41" i="15" s="1"/>
  <c r="J38" i="5"/>
  <c r="H39" i="15" s="1"/>
  <c r="P37" i="5"/>
  <c r="J37" i="5"/>
  <c r="H42" i="15" s="1"/>
  <c r="P36" i="5"/>
  <c r="J36" i="5"/>
  <c r="H40" i="15" s="1"/>
  <c r="O2" i="5"/>
  <c r="O1" i="5"/>
  <c r="A1" i="5"/>
  <c r="E38" i="5" s="1"/>
  <c r="P47" i="4"/>
  <c r="K47" i="4"/>
  <c r="J47" i="4"/>
  <c r="E48" i="15" s="1"/>
  <c r="P46" i="4"/>
  <c r="K46" i="4"/>
  <c r="J46" i="4"/>
  <c r="E47" i="15" s="1"/>
  <c r="P45" i="4"/>
  <c r="K45" i="4"/>
  <c r="J45" i="4"/>
  <c r="E46" i="15" s="1"/>
  <c r="P44" i="4"/>
  <c r="K44" i="4"/>
  <c r="J44" i="4"/>
  <c r="E45" i="15" s="1"/>
  <c r="P43" i="4"/>
  <c r="K43" i="4"/>
  <c r="J43" i="4"/>
  <c r="E44" i="15" s="1"/>
  <c r="P42" i="4"/>
  <c r="K42" i="4"/>
  <c r="J42" i="4"/>
  <c r="E43" i="15" s="1"/>
  <c r="P39" i="4"/>
  <c r="E49" i="15" s="1"/>
  <c r="J39" i="4"/>
  <c r="E41" i="15" s="1"/>
  <c r="J38" i="4"/>
  <c r="E39" i="15" s="1"/>
  <c r="P37" i="4"/>
  <c r="J37" i="4"/>
  <c r="E42" i="15" s="1"/>
  <c r="E37" i="4"/>
  <c r="P36" i="4"/>
  <c r="J36" i="4"/>
  <c r="E40" i="15" s="1"/>
  <c r="O2" i="4"/>
  <c r="O1" i="4"/>
  <c r="A1" i="4"/>
  <c r="E36" i="4" s="1"/>
  <c r="P47" i="3"/>
  <c r="K47" i="3"/>
  <c r="J47" i="3"/>
  <c r="B48" i="15" s="1"/>
  <c r="P46" i="3"/>
  <c r="K46" i="3"/>
  <c r="J46" i="3"/>
  <c r="B47" i="15" s="1"/>
  <c r="P45" i="3"/>
  <c r="K45" i="3"/>
  <c r="J45" i="3"/>
  <c r="B46" i="15" s="1"/>
  <c r="P44" i="3"/>
  <c r="K44" i="3"/>
  <c r="J44" i="3"/>
  <c r="B45" i="15" s="1"/>
  <c r="P43" i="3"/>
  <c r="K43" i="3"/>
  <c r="J43" i="3"/>
  <c r="B44" i="15" s="1"/>
  <c r="P42" i="3"/>
  <c r="K42" i="3"/>
  <c r="J42" i="3"/>
  <c r="B43" i="15" s="1"/>
  <c r="P39" i="3"/>
  <c r="B49" i="15" s="1"/>
  <c r="J39" i="3"/>
  <c r="B41" i="15" s="1"/>
  <c r="J38" i="3"/>
  <c r="B39" i="15" s="1"/>
  <c r="P37" i="3"/>
  <c r="J37" i="3"/>
  <c r="B42" i="15" s="1"/>
  <c r="P36" i="3"/>
  <c r="J36" i="3"/>
  <c r="B40" i="15" s="1"/>
  <c r="F36" i="3"/>
  <c r="O2" i="3"/>
  <c r="O1" i="3"/>
  <c r="A1" i="3"/>
  <c r="E38" i="3" s="1"/>
  <c r="C29" i="2"/>
  <c r="A29" i="2"/>
  <c r="A28" i="2"/>
  <c r="A27" i="2"/>
  <c r="A26" i="2"/>
  <c r="D25" i="2"/>
  <c r="D24" i="2"/>
  <c r="D23" i="2"/>
  <c r="D22" i="2"/>
  <c r="A22" i="2"/>
  <c r="D21" i="2"/>
  <c r="D20" i="2"/>
  <c r="A20" i="2"/>
  <c r="D19" i="2"/>
  <c r="D18" i="2"/>
  <c r="D17" i="2"/>
  <c r="A12" i="2"/>
  <c r="D8" i="2"/>
  <c r="D5" i="2"/>
  <c r="A4" i="2"/>
  <c r="B2" i="2"/>
  <c r="A2" i="2"/>
  <c r="A1" i="2"/>
  <c r="A38" i="1"/>
  <c r="A37" i="1"/>
  <c r="A36" i="1"/>
  <c r="C16" i="1"/>
  <c r="C15" i="1"/>
  <c r="C14" i="1"/>
  <c r="C13" i="1"/>
  <c r="C12" i="1"/>
  <c r="B12" i="1"/>
  <c r="C9" i="1"/>
  <c r="B9" i="1"/>
  <c r="B8" i="1"/>
  <c r="B7" i="1"/>
  <c r="AL40" i="15" l="1"/>
  <c r="E36" i="8"/>
  <c r="E38" i="14"/>
  <c r="E36" i="12"/>
  <c r="A10" i="2"/>
  <c r="D16" i="2" s="1"/>
  <c r="AL49" i="15"/>
  <c r="A11" i="2"/>
  <c r="A13" i="2"/>
  <c r="E38" i="6"/>
  <c r="E37" i="6"/>
  <c r="E36" i="6"/>
  <c r="N4" i="15"/>
  <c r="A5" i="7"/>
  <c r="B4" i="7"/>
  <c r="K4" i="7"/>
  <c r="A4" i="3"/>
  <c r="AL45" i="15"/>
  <c r="E38" i="4"/>
  <c r="A4" i="6"/>
  <c r="Z4" i="15"/>
  <c r="A5" i="11"/>
  <c r="B4" i="11"/>
  <c r="K4" i="11"/>
  <c r="E37" i="3"/>
  <c r="E36" i="3"/>
  <c r="AL42" i="15"/>
  <c r="C38" i="1" s="1"/>
  <c r="AL46" i="15"/>
  <c r="A4" i="4"/>
  <c r="E38" i="10"/>
  <c r="E37" i="10"/>
  <c r="E36" i="10"/>
  <c r="A4" i="10"/>
  <c r="AL41" i="15"/>
  <c r="E37" i="7"/>
  <c r="E36" i="7"/>
  <c r="AL43" i="15"/>
  <c r="AL47" i="15"/>
  <c r="E38" i="7"/>
  <c r="AL39" i="15"/>
  <c r="AL44" i="15"/>
  <c r="AL48" i="15"/>
  <c r="E37" i="5"/>
  <c r="E36" i="5"/>
  <c r="A4" i="5"/>
  <c r="E37" i="9"/>
  <c r="E36" i="9"/>
  <c r="A4" i="9"/>
  <c r="E36" i="11"/>
  <c r="E37" i="11"/>
  <c r="A4" i="14"/>
  <c r="E36" i="14"/>
  <c r="A4" i="8"/>
  <c r="E37" i="13"/>
  <c r="E36" i="13"/>
  <c r="A4" i="13"/>
  <c r="A4" i="12"/>
  <c r="N4" i="7"/>
  <c r="N4" i="11"/>
  <c r="A14" i="2" l="1"/>
  <c r="A15" i="2"/>
  <c r="D6" i="2"/>
  <c r="D9" i="2"/>
  <c r="D7" i="2"/>
  <c r="A9" i="2"/>
  <c r="C4" i="11" s="1"/>
  <c r="H1" i="14"/>
  <c r="H1" i="9"/>
  <c r="I4" i="6"/>
  <c r="K4" i="15"/>
  <c r="A5" i="6"/>
  <c r="K4" i="6"/>
  <c r="B4" i="6"/>
  <c r="O4" i="15"/>
  <c r="N5" i="15"/>
  <c r="K5" i="7"/>
  <c r="O5" i="15" s="1"/>
  <c r="B5" i="7"/>
  <c r="A6" i="7"/>
  <c r="I4" i="7"/>
  <c r="AC4" i="15"/>
  <c r="K4" i="12"/>
  <c r="B4" i="12"/>
  <c r="C4" i="12" s="1"/>
  <c r="A5" i="12"/>
  <c r="I4" i="12"/>
  <c r="Q4" i="15"/>
  <c r="K4" i="8"/>
  <c r="B4" i="8"/>
  <c r="A5" i="8"/>
  <c r="AA4" i="15"/>
  <c r="I4" i="13"/>
  <c r="B4" i="13"/>
  <c r="AF4" i="15"/>
  <c r="A5" i="13"/>
  <c r="K4" i="13"/>
  <c r="H4" i="15"/>
  <c r="K4" i="5"/>
  <c r="I4" i="5"/>
  <c r="A5" i="5"/>
  <c r="B4" i="5"/>
  <c r="B4" i="10"/>
  <c r="C4" i="10" s="1"/>
  <c r="I4" i="10"/>
  <c r="W4" i="15"/>
  <c r="A5" i="10"/>
  <c r="K4" i="10"/>
  <c r="K37" i="14"/>
  <c r="K37" i="10"/>
  <c r="K37" i="6"/>
  <c r="K37" i="13"/>
  <c r="K37" i="12"/>
  <c r="K37" i="3"/>
  <c r="K37" i="7"/>
  <c r="K37" i="8"/>
  <c r="K37" i="4"/>
  <c r="K37" i="9"/>
  <c r="K37" i="5"/>
  <c r="K37" i="11"/>
  <c r="AI4" i="15"/>
  <c r="A5" i="14"/>
  <c r="K4" i="14"/>
  <c r="B4" i="14"/>
  <c r="T4" i="15"/>
  <c r="B4" i="9"/>
  <c r="C4" i="9" s="1"/>
  <c r="K4" i="9"/>
  <c r="A5" i="9"/>
  <c r="E4" i="15"/>
  <c r="A5" i="4"/>
  <c r="B4" i="4"/>
  <c r="K4" i="4"/>
  <c r="I4" i="4"/>
  <c r="I4" i="11"/>
  <c r="Z5" i="15"/>
  <c r="K5" i="11"/>
  <c r="AA5" i="15" s="1"/>
  <c r="A6" i="11"/>
  <c r="B5" i="11"/>
  <c r="B4" i="15"/>
  <c r="A5" i="3"/>
  <c r="B4" i="3"/>
  <c r="C4" i="3" s="1"/>
  <c r="K4" i="3"/>
  <c r="N4" i="8"/>
  <c r="N4" i="13"/>
  <c r="N4" i="14"/>
  <c r="N4" i="3"/>
  <c r="N5" i="11"/>
  <c r="N4" i="10"/>
  <c r="N4" i="12"/>
  <c r="N4" i="4"/>
  <c r="N4" i="5"/>
  <c r="N4" i="6"/>
  <c r="N4" i="9"/>
  <c r="N5" i="7"/>
  <c r="L4" i="11" l="1"/>
  <c r="M4" i="11" s="1"/>
  <c r="AB4" i="15"/>
  <c r="C4" i="5"/>
  <c r="C4" i="13"/>
  <c r="C5" i="7"/>
  <c r="C4" i="7"/>
  <c r="C4" i="14"/>
  <c r="L4" i="14" s="1"/>
  <c r="C4" i="4"/>
  <c r="G4" i="15" s="1"/>
  <c r="C4" i="8"/>
  <c r="C4" i="6"/>
  <c r="C5" i="11"/>
  <c r="H1" i="4"/>
  <c r="H1" i="10"/>
  <c r="H1" i="13"/>
  <c r="H1" i="7"/>
  <c r="H1" i="12"/>
  <c r="H1" i="3"/>
  <c r="H1" i="11"/>
  <c r="H1" i="8"/>
  <c r="H1" i="5"/>
  <c r="H1" i="6"/>
  <c r="I5" i="7"/>
  <c r="AB5" i="15"/>
  <c r="L5" i="11"/>
  <c r="M5" i="11" s="1"/>
  <c r="T5" i="15"/>
  <c r="B5" i="9"/>
  <c r="C5" i="9" s="1"/>
  <c r="K5" i="9"/>
  <c r="U5" i="15" s="1"/>
  <c r="A6" i="9"/>
  <c r="AK4" i="15"/>
  <c r="F4" i="15"/>
  <c r="U4" i="15"/>
  <c r="I4" i="9"/>
  <c r="I4" i="14"/>
  <c r="AH4" i="15"/>
  <c r="L4" i="13"/>
  <c r="R4" i="15"/>
  <c r="N6" i="15"/>
  <c r="B6" i="7"/>
  <c r="C6" i="7" s="1"/>
  <c r="A7" i="7"/>
  <c r="K6" i="7"/>
  <c r="L4" i="15"/>
  <c r="C4" i="15"/>
  <c r="I4" i="3"/>
  <c r="Z6" i="15"/>
  <c r="B6" i="11"/>
  <c r="C6" i="11" s="1"/>
  <c r="A7" i="11"/>
  <c r="K6" i="11"/>
  <c r="AA6" i="15" s="1"/>
  <c r="J4" i="15"/>
  <c r="L4" i="5"/>
  <c r="AF5" i="15"/>
  <c r="B5" i="13"/>
  <c r="C5" i="13" s="1"/>
  <c r="A6" i="13"/>
  <c r="K5" i="13"/>
  <c r="AG5" i="15" s="1"/>
  <c r="S4" i="15"/>
  <c r="L4" i="8"/>
  <c r="AE4" i="15"/>
  <c r="L4" i="12"/>
  <c r="M4" i="15"/>
  <c r="L4" i="6"/>
  <c r="H5" i="15"/>
  <c r="I5" i="5"/>
  <c r="K5" i="5"/>
  <c r="I5" i="15" s="1"/>
  <c r="A6" i="5"/>
  <c r="B5" i="5"/>
  <c r="C5" i="5" s="1"/>
  <c r="D4" i="15"/>
  <c r="L4" i="3"/>
  <c r="AJ4" i="15"/>
  <c r="X4" i="15"/>
  <c r="I4" i="8"/>
  <c r="AD4" i="15"/>
  <c r="B5" i="15"/>
  <c r="A6" i="3"/>
  <c r="B5" i="3"/>
  <c r="C5" i="3" s="1"/>
  <c r="K5" i="3"/>
  <c r="C5" i="15" s="1"/>
  <c r="I5" i="11"/>
  <c r="E5" i="15"/>
  <c r="K5" i="4"/>
  <c r="F5" i="15" s="1"/>
  <c r="A6" i="4"/>
  <c r="B5" i="4"/>
  <c r="C5" i="4" s="1"/>
  <c r="V4" i="15"/>
  <c r="L4" i="9"/>
  <c r="A6" i="14"/>
  <c r="B5" i="14"/>
  <c r="C5" i="14" s="1"/>
  <c r="K5" i="14"/>
  <c r="AJ5" i="15" s="1"/>
  <c r="AI5" i="15"/>
  <c r="I5" i="14"/>
  <c r="W5" i="15"/>
  <c r="A6" i="10"/>
  <c r="B5" i="10"/>
  <c r="C5" i="10" s="1"/>
  <c r="K5" i="10"/>
  <c r="X5" i="15" s="1"/>
  <c r="Y4" i="15"/>
  <c r="L4" i="10"/>
  <c r="I4" i="15"/>
  <c r="AG4" i="15"/>
  <c r="Q5" i="15"/>
  <c r="A6" i="8"/>
  <c r="B5" i="8"/>
  <c r="C5" i="8" s="1"/>
  <c r="K5" i="8"/>
  <c r="R5" i="15" s="1"/>
  <c r="AC5" i="15"/>
  <c r="A6" i="12"/>
  <c r="B5" i="12"/>
  <c r="C5" i="12" s="1"/>
  <c r="K5" i="12"/>
  <c r="AD5" i="15" s="1"/>
  <c r="P5" i="15"/>
  <c r="L5" i="7"/>
  <c r="M5" i="7" s="1"/>
  <c r="K5" i="15"/>
  <c r="A6" i="6"/>
  <c r="B5" i="6"/>
  <c r="C5" i="6" s="1"/>
  <c r="K5" i="6"/>
  <c r="L5" i="15" s="1"/>
  <c r="I5" i="6"/>
  <c r="N6" i="11"/>
  <c r="N5" i="3"/>
  <c r="N5" i="6"/>
  <c r="N5" i="4"/>
  <c r="N5" i="5"/>
  <c r="N5" i="9"/>
  <c r="N5" i="13"/>
  <c r="N5" i="14"/>
  <c r="N5" i="10"/>
  <c r="N5" i="8"/>
  <c r="N5" i="12"/>
  <c r="N6" i="7"/>
  <c r="Z2" i="16" l="1"/>
  <c r="AA2" i="16"/>
  <c r="L4" i="4"/>
  <c r="E2" i="16" s="1"/>
  <c r="I5" i="13"/>
  <c r="P4" i="15"/>
  <c r="L4" i="7"/>
  <c r="I5" i="10"/>
  <c r="K2" i="16"/>
  <c r="L2" i="16"/>
  <c r="AB6" i="15"/>
  <c r="L6" i="11"/>
  <c r="M6" i="11" s="1"/>
  <c r="P6" i="15"/>
  <c r="L6" i="7"/>
  <c r="M6" i="7" s="1"/>
  <c r="M5" i="15"/>
  <c r="L5" i="6"/>
  <c r="K6" i="14"/>
  <c r="I6" i="14" s="1"/>
  <c r="B6" i="14"/>
  <c r="C6" i="14" s="1"/>
  <c r="AI6" i="15"/>
  <c r="A7" i="14"/>
  <c r="AE5" i="15"/>
  <c r="L5" i="12"/>
  <c r="I5" i="12"/>
  <c r="C2" i="16"/>
  <c r="B2" i="16"/>
  <c r="M4" i="3"/>
  <c r="P4" i="3" s="1"/>
  <c r="A7" i="13"/>
  <c r="B6" i="13"/>
  <c r="C6" i="13" s="1"/>
  <c r="AF6" i="15"/>
  <c r="K6" i="13"/>
  <c r="I6" i="13" s="1"/>
  <c r="V5" i="15"/>
  <c r="L5" i="9"/>
  <c r="M4" i="6"/>
  <c r="AC6" i="15"/>
  <c r="A7" i="12"/>
  <c r="K6" i="12"/>
  <c r="AD6" i="15" s="1"/>
  <c r="B6" i="12"/>
  <c r="C6" i="12" s="1"/>
  <c r="H6" i="15"/>
  <c r="A7" i="5"/>
  <c r="B6" i="5"/>
  <c r="C6" i="5" s="1"/>
  <c r="K6" i="5"/>
  <c r="K6" i="15"/>
  <c r="K6" i="6"/>
  <c r="B6" i="6"/>
  <c r="C6" i="6" s="1"/>
  <c r="A7" i="6"/>
  <c r="S5" i="15"/>
  <c r="L5" i="8"/>
  <c r="M5" i="8" s="1"/>
  <c r="I5" i="8"/>
  <c r="T2" i="16"/>
  <c r="U2" i="16"/>
  <c r="M4" i="9"/>
  <c r="D5" i="15"/>
  <c r="L5" i="3"/>
  <c r="M5" i="3" s="1"/>
  <c r="Q2" i="16"/>
  <c r="R2" i="16"/>
  <c r="M4" i="8"/>
  <c r="O6" i="15"/>
  <c r="AG2" i="16"/>
  <c r="AF2" i="16"/>
  <c r="M4" i="13"/>
  <c r="Z3" i="16"/>
  <c r="AA3" i="16"/>
  <c r="Q6" i="15"/>
  <c r="A7" i="8"/>
  <c r="K6" i="8"/>
  <c r="R6" i="15" s="1"/>
  <c r="I6" i="8"/>
  <c r="B6" i="8"/>
  <c r="C6" i="8" s="1"/>
  <c r="Y5" i="15"/>
  <c r="L5" i="10"/>
  <c r="G5" i="15"/>
  <c r="L5" i="4"/>
  <c r="I5" i="3"/>
  <c r="B6" i="15"/>
  <c r="K6" i="3"/>
  <c r="C6" i="15" s="1"/>
  <c r="A7" i="3"/>
  <c r="B6" i="3"/>
  <c r="C6" i="3" s="1"/>
  <c r="I6" i="3"/>
  <c r="I6" i="11"/>
  <c r="N7" i="15"/>
  <c r="A8" i="7"/>
  <c r="K7" i="7"/>
  <c r="O7" i="15" s="1"/>
  <c r="B7" i="7"/>
  <c r="C7" i="7" s="1"/>
  <c r="I6" i="7"/>
  <c r="T6" i="15"/>
  <c r="A7" i="9"/>
  <c r="B6" i="9"/>
  <c r="C6" i="9" s="1"/>
  <c r="K6" i="9"/>
  <c r="I6" i="9" s="1"/>
  <c r="O3" i="16"/>
  <c r="N3" i="16"/>
  <c r="W2" i="16"/>
  <c r="X2" i="16"/>
  <c r="M4" i="10"/>
  <c r="W6" i="15"/>
  <c r="K6" i="10"/>
  <c r="I6" i="10" s="1"/>
  <c r="B6" i="10"/>
  <c r="C6" i="10" s="1"/>
  <c r="A7" i="10"/>
  <c r="AK5" i="15"/>
  <c r="L5" i="14"/>
  <c r="M5" i="14" s="1"/>
  <c r="I5" i="4"/>
  <c r="E6" i="15"/>
  <c r="K6" i="4"/>
  <c r="F6" i="15" s="1"/>
  <c r="A7" i="4"/>
  <c r="B6" i="4"/>
  <c r="C6" i="4" s="1"/>
  <c r="J5" i="15"/>
  <c r="L5" i="5"/>
  <c r="M5" i="5" s="1"/>
  <c r="AC2" i="16"/>
  <c r="AD2" i="16"/>
  <c r="M4" i="12"/>
  <c r="AH5" i="15"/>
  <c r="L5" i="13"/>
  <c r="H2" i="16"/>
  <c r="I2" i="16"/>
  <c r="M4" i="5"/>
  <c r="Z7" i="15"/>
  <c r="B7" i="11"/>
  <c r="C7" i="11" s="1"/>
  <c r="I7" i="11"/>
  <c r="A8" i="11"/>
  <c r="K7" i="11"/>
  <c r="AI2" i="16"/>
  <c r="AJ2" i="16"/>
  <c r="I5" i="9"/>
  <c r="M4" i="14"/>
  <c r="N6" i="8"/>
  <c r="N7" i="11"/>
  <c r="N6" i="14"/>
  <c r="N6" i="6"/>
  <c r="N6" i="10"/>
  <c r="N6" i="5"/>
  <c r="N6" i="3"/>
  <c r="N7" i="7"/>
  <c r="N6" i="13"/>
  <c r="N6" i="12"/>
  <c r="N6" i="9"/>
  <c r="N6" i="4"/>
  <c r="M4" i="4" l="1"/>
  <c r="F2" i="16"/>
  <c r="M4" i="7"/>
  <c r="N2" i="16"/>
  <c r="O2" i="16"/>
  <c r="P5" i="3"/>
  <c r="I6" i="6"/>
  <c r="K3" i="16"/>
  <c r="L3" i="16"/>
  <c r="M5" i="6"/>
  <c r="G6" i="15"/>
  <c r="L6" i="4"/>
  <c r="N8" i="15"/>
  <c r="A9" i="7"/>
  <c r="B8" i="7"/>
  <c r="C8" i="7" s="1"/>
  <c r="K8" i="7"/>
  <c r="I8" i="7"/>
  <c r="B7" i="15"/>
  <c r="I7" i="3"/>
  <c r="K7" i="3"/>
  <c r="A8" i="3"/>
  <c r="B7" i="3"/>
  <c r="C7" i="3" s="1"/>
  <c r="Q3" i="16"/>
  <c r="R3" i="16"/>
  <c r="J6" i="15"/>
  <c r="L6" i="5"/>
  <c r="I6" i="12"/>
  <c r="AC7" i="15"/>
  <c r="A8" i="12"/>
  <c r="B7" i="12"/>
  <c r="C7" i="12" s="1"/>
  <c r="K7" i="12"/>
  <c r="AD7" i="15" s="1"/>
  <c r="AC3" i="16"/>
  <c r="AD3" i="16"/>
  <c r="AA7" i="15"/>
  <c r="Z8" i="15"/>
  <c r="A9" i="11"/>
  <c r="B8" i="11"/>
  <c r="C8" i="11" s="1"/>
  <c r="K8" i="11"/>
  <c r="AA8" i="15" s="1"/>
  <c r="T7" i="15"/>
  <c r="K7" i="9"/>
  <c r="U7" i="15" s="1"/>
  <c r="B7" i="9"/>
  <c r="C7" i="9" s="1"/>
  <c r="A8" i="9"/>
  <c r="P7" i="15"/>
  <c r="L7" i="7"/>
  <c r="I7" i="7"/>
  <c r="Q7" i="15"/>
  <c r="A8" i="8"/>
  <c r="B7" i="8"/>
  <c r="C7" i="8" s="1"/>
  <c r="K7" i="8"/>
  <c r="I7" i="8" s="1"/>
  <c r="K7" i="15"/>
  <c r="A8" i="6"/>
  <c r="K7" i="6"/>
  <c r="I7" i="6" s="1"/>
  <c r="B7" i="6"/>
  <c r="C7" i="6" s="1"/>
  <c r="I6" i="15"/>
  <c r="I6" i="5"/>
  <c r="K7" i="13"/>
  <c r="AG7" i="15" s="1"/>
  <c r="AF7" i="15"/>
  <c r="A8" i="13"/>
  <c r="B7" i="13"/>
  <c r="C7" i="13" s="1"/>
  <c r="O4" i="16"/>
  <c r="N4" i="16"/>
  <c r="Y6" i="15"/>
  <c r="L6" i="10"/>
  <c r="D6" i="15"/>
  <c r="L6" i="3"/>
  <c r="W3" i="16"/>
  <c r="X3" i="16"/>
  <c r="M5" i="10"/>
  <c r="L6" i="15"/>
  <c r="AK6" i="15"/>
  <c r="L6" i="14"/>
  <c r="H3" i="16"/>
  <c r="I3" i="16"/>
  <c r="U3" i="16"/>
  <c r="T3" i="16"/>
  <c r="M5" i="9"/>
  <c r="AB7" i="15"/>
  <c r="L7" i="11"/>
  <c r="AF3" i="16"/>
  <c r="AG3" i="16"/>
  <c r="M5" i="13"/>
  <c r="E7" i="15"/>
  <c r="K7" i="4"/>
  <c r="F7" i="15" s="1"/>
  <c r="A8" i="4"/>
  <c r="B7" i="4"/>
  <c r="C7" i="4" s="1"/>
  <c r="I6" i="4"/>
  <c r="AI3" i="16"/>
  <c r="AJ3" i="16"/>
  <c r="W7" i="15"/>
  <c r="B7" i="10"/>
  <c r="C7" i="10" s="1"/>
  <c r="K7" i="10"/>
  <c r="X7" i="15" s="1"/>
  <c r="A8" i="10"/>
  <c r="X6" i="15"/>
  <c r="M5" i="12"/>
  <c r="U6" i="15"/>
  <c r="L6" i="9"/>
  <c r="V6" i="15"/>
  <c r="E3" i="16"/>
  <c r="F3" i="16"/>
  <c r="M5" i="4"/>
  <c r="S6" i="15"/>
  <c r="L6" i="8"/>
  <c r="C3" i="16"/>
  <c r="B3" i="16"/>
  <c r="M6" i="15"/>
  <c r="L6" i="6"/>
  <c r="M6" i="6" s="1"/>
  <c r="H7" i="15"/>
  <c r="A8" i="5"/>
  <c r="B7" i="5"/>
  <c r="C7" i="5" s="1"/>
  <c r="K7" i="5"/>
  <c r="I7" i="15" s="1"/>
  <c r="AE6" i="15"/>
  <c r="L6" i="12"/>
  <c r="M6" i="12" s="1"/>
  <c r="AG6" i="15"/>
  <c r="AH6" i="15"/>
  <c r="L6" i="13"/>
  <c r="AI7" i="15"/>
  <c r="A8" i="14"/>
  <c r="B7" i="14"/>
  <c r="C7" i="14" s="1"/>
  <c r="K7" i="14"/>
  <c r="AJ7" i="15" s="1"/>
  <c r="AJ6" i="15"/>
  <c r="AA4" i="16"/>
  <c r="Z4" i="16"/>
  <c r="N7" i="9"/>
  <c r="N7" i="13"/>
  <c r="N7" i="5"/>
  <c r="N8" i="11"/>
  <c r="N7" i="14"/>
  <c r="N7" i="6"/>
  <c r="N7" i="12"/>
  <c r="N7" i="8"/>
  <c r="N8" i="7"/>
  <c r="N7" i="3"/>
  <c r="N7" i="4"/>
  <c r="N7" i="10"/>
  <c r="I7" i="4" l="1"/>
  <c r="M7" i="15"/>
  <c r="L7" i="6"/>
  <c r="Z9" i="15"/>
  <c r="K9" i="11"/>
  <c r="AA9" i="15" s="1"/>
  <c r="B9" i="11"/>
  <c r="C9" i="11" s="1"/>
  <c r="A10" i="11"/>
  <c r="B8" i="15"/>
  <c r="K8" i="3"/>
  <c r="C8" i="15" s="1"/>
  <c r="B8" i="3"/>
  <c r="C8" i="3" s="1"/>
  <c r="A9" i="3"/>
  <c r="L8" i="7"/>
  <c r="P8" i="15"/>
  <c r="E4" i="16"/>
  <c r="F4" i="16"/>
  <c r="AF4" i="16"/>
  <c r="AG4" i="16"/>
  <c r="M6" i="13"/>
  <c r="W4" i="16"/>
  <c r="X4" i="16"/>
  <c r="M6" i="10"/>
  <c r="I7" i="13"/>
  <c r="O5" i="16"/>
  <c r="N5" i="16"/>
  <c r="I8" i="11"/>
  <c r="I4" i="16"/>
  <c r="H4" i="16"/>
  <c r="M6" i="5"/>
  <c r="K9" i="7"/>
  <c r="I9" i="7" s="1"/>
  <c r="N9" i="15"/>
  <c r="B9" i="7"/>
  <c r="C9" i="7" s="1"/>
  <c r="A10" i="7"/>
  <c r="AK7" i="15"/>
  <c r="L7" i="14"/>
  <c r="I7" i="14"/>
  <c r="A9" i="14"/>
  <c r="K8" i="14"/>
  <c r="AJ8" i="15" s="1"/>
  <c r="B8" i="14"/>
  <c r="C8" i="14" s="1"/>
  <c r="AI8" i="15"/>
  <c r="AC4" i="16"/>
  <c r="AD4" i="16"/>
  <c r="K8" i="5"/>
  <c r="I8" i="15" s="1"/>
  <c r="I8" i="5"/>
  <c r="H8" i="15"/>
  <c r="A9" i="5"/>
  <c r="B8" i="5"/>
  <c r="C8" i="5" s="1"/>
  <c r="Q4" i="16"/>
  <c r="R4" i="16"/>
  <c r="M6" i="8"/>
  <c r="I7" i="10"/>
  <c r="AA5" i="16"/>
  <c r="Z5" i="16"/>
  <c r="M7" i="11"/>
  <c r="AI4" i="16"/>
  <c r="AJ4" i="16"/>
  <c r="M6" i="14"/>
  <c r="C4" i="16"/>
  <c r="B4" i="16"/>
  <c r="M6" i="3"/>
  <c r="P6" i="3" s="1"/>
  <c r="K8" i="15"/>
  <c r="A9" i="6"/>
  <c r="K8" i="6"/>
  <c r="I8" i="6" s="1"/>
  <c r="B8" i="6"/>
  <c r="C8" i="6" s="1"/>
  <c r="I7" i="9"/>
  <c r="M6" i="4"/>
  <c r="AB8" i="15"/>
  <c r="L8" i="11"/>
  <c r="I7" i="12"/>
  <c r="D7" i="15"/>
  <c r="L7" i="3"/>
  <c r="O8" i="15"/>
  <c r="Y7" i="15"/>
  <c r="L7" i="10"/>
  <c r="G7" i="15"/>
  <c r="L7" i="4"/>
  <c r="K4" i="16"/>
  <c r="L4" i="16"/>
  <c r="T4" i="16"/>
  <c r="U4" i="16"/>
  <c r="M6" i="9"/>
  <c r="W8" i="15"/>
  <c r="A9" i="10"/>
  <c r="K8" i="10"/>
  <c r="I8" i="10" s="1"/>
  <c r="B8" i="10"/>
  <c r="C8" i="10" s="1"/>
  <c r="S7" i="15"/>
  <c r="L7" i="8"/>
  <c r="T8" i="15"/>
  <c r="B8" i="9"/>
  <c r="C8" i="9" s="1"/>
  <c r="K8" i="9"/>
  <c r="U8" i="15" s="1"/>
  <c r="A9" i="9"/>
  <c r="L7" i="12"/>
  <c r="AE7" i="15"/>
  <c r="I7" i="5"/>
  <c r="J7" i="15"/>
  <c r="L7" i="5"/>
  <c r="E8" i="15"/>
  <c r="A9" i="4"/>
  <c r="B8" i="4"/>
  <c r="C8" i="4" s="1"/>
  <c r="K8" i="4"/>
  <c r="I8" i="4"/>
  <c r="M7" i="7"/>
  <c r="L7" i="13"/>
  <c r="AH7" i="15"/>
  <c r="AF8" i="15"/>
  <c r="B8" i="13"/>
  <c r="C8" i="13" s="1"/>
  <c r="A9" i="13"/>
  <c r="K8" i="13"/>
  <c r="I8" i="13" s="1"/>
  <c r="L7" i="15"/>
  <c r="R7" i="15"/>
  <c r="Q8" i="15"/>
  <c r="K8" i="8"/>
  <c r="R8" i="15" s="1"/>
  <c r="A9" i="8"/>
  <c r="B8" i="8"/>
  <c r="C8" i="8" s="1"/>
  <c r="I8" i="8"/>
  <c r="V7" i="15"/>
  <c r="L7" i="9"/>
  <c r="M7" i="9" s="1"/>
  <c r="AC8" i="15"/>
  <c r="K8" i="12"/>
  <c r="A9" i="12"/>
  <c r="B8" i="12"/>
  <c r="C8" i="12" s="1"/>
  <c r="I8" i="12"/>
  <c r="C7" i="15"/>
  <c r="N8" i="12"/>
  <c r="N8" i="13"/>
  <c r="N8" i="10"/>
  <c r="N8" i="9"/>
  <c r="N8" i="5"/>
  <c r="N8" i="8"/>
  <c r="N9" i="11"/>
  <c r="N8" i="14"/>
  <c r="N8" i="3"/>
  <c r="N9" i="7"/>
  <c r="N8" i="4"/>
  <c r="N8" i="6"/>
  <c r="I8" i="9" l="1"/>
  <c r="I8" i="14"/>
  <c r="AD8" i="15"/>
  <c r="AF9" i="15"/>
  <c r="B9" i="13"/>
  <c r="C9" i="13" s="1"/>
  <c r="K9" i="13"/>
  <c r="AG9" i="15" s="1"/>
  <c r="A10" i="13"/>
  <c r="E9" i="15"/>
  <c r="K9" i="4"/>
  <c r="F9" i="15" s="1"/>
  <c r="A10" i="4"/>
  <c r="B9" i="4"/>
  <c r="C9" i="4" s="1"/>
  <c r="T9" i="15"/>
  <c r="K9" i="9"/>
  <c r="A10" i="9"/>
  <c r="B9" i="9"/>
  <c r="C9" i="9" s="1"/>
  <c r="Q5" i="16"/>
  <c r="R5" i="16"/>
  <c r="M7" i="8"/>
  <c r="D8" i="15"/>
  <c r="L8" i="3"/>
  <c r="F8" i="15"/>
  <c r="AA6" i="16"/>
  <c r="Z6" i="16"/>
  <c r="N10" i="15"/>
  <c r="B10" i="7"/>
  <c r="C10" i="7" s="1"/>
  <c r="A11" i="7"/>
  <c r="K10" i="7"/>
  <c r="I10" i="7" s="1"/>
  <c r="N6" i="16"/>
  <c r="O6" i="16"/>
  <c r="M8" i="7"/>
  <c r="I9" i="11"/>
  <c r="AH8" i="15"/>
  <c r="L8" i="13"/>
  <c r="E5" i="16"/>
  <c r="F5" i="16"/>
  <c r="M7" i="4"/>
  <c r="L8" i="15"/>
  <c r="J8" i="15"/>
  <c r="L8" i="5"/>
  <c r="A10" i="14"/>
  <c r="B9" i="14"/>
  <c r="C9" i="14" s="1"/>
  <c r="AI9" i="15"/>
  <c r="K9" i="14"/>
  <c r="AI5" i="16"/>
  <c r="AJ5" i="16"/>
  <c r="M7" i="14"/>
  <c r="O9" i="15"/>
  <c r="A10" i="3"/>
  <c r="B9" i="3"/>
  <c r="C9" i="3" s="1"/>
  <c r="B9" i="15"/>
  <c r="K9" i="3"/>
  <c r="I9" i="3"/>
  <c r="I8" i="3"/>
  <c r="L9" i="11"/>
  <c r="M9" i="11" s="1"/>
  <c r="AB9" i="15"/>
  <c r="Q9" i="15"/>
  <c r="I9" i="8"/>
  <c r="A10" i="8"/>
  <c r="K9" i="8"/>
  <c r="B9" i="8"/>
  <c r="C9" i="8" s="1"/>
  <c r="AF5" i="16"/>
  <c r="AG5" i="16"/>
  <c r="H5" i="16"/>
  <c r="I5" i="16"/>
  <c r="M7" i="5"/>
  <c r="X8" i="15"/>
  <c r="W5" i="16"/>
  <c r="X5" i="16"/>
  <c r="M7" i="10"/>
  <c r="AE8" i="15"/>
  <c r="L8" i="12"/>
  <c r="A10" i="10"/>
  <c r="B9" i="10"/>
  <c r="C9" i="10" s="1"/>
  <c r="W9" i="15"/>
  <c r="K9" i="10"/>
  <c r="X9" i="15" s="1"/>
  <c r="I9" i="10"/>
  <c r="C5" i="16"/>
  <c r="B5" i="16"/>
  <c r="M7" i="3"/>
  <c r="P7" i="3" s="1"/>
  <c r="M7" i="13"/>
  <c r="AC9" i="15"/>
  <c r="A10" i="12"/>
  <c r="K9" i="12"/>
  <c r="AD9" i="15" s="1"/>
  <c r="B9" i="12"/>
  <c r="C9" i="12" s="1"/>
  <c r="U5" i="16"/>
  <c r="T5" i="16"/>
  <c r="S8" i="15"/>
  <c r="L8" i="8"/>
  <c r="AG8" i="15"/>
  <c r="G8" i="15"/>
  <c r="L8" i="4"/>
  <c r="AC5" i="16"/>
  <c r="AD5" i="16"/>
  <c r="M7" i="12"/>
  <c r="L8" i="9"/>
  <c r="V8" i="15"/>
  <c r="Y8" i="15"/>
  <c r="L8" i="10"/>
  <c r="M8" i="11"/>
  <c r="M8" i="15"/>
  <c r="L8" i="6"/>
  <c r="K9" i="15"/>
  <c r="A10" i="6"/>
  <c r="B9" i="6"/>
  <c r="C9" i="6" s="1"/>
  <c r="K9" i="6"/>
  <c r="I9" i="6" s="1"/>
  <c r="H9" i="15"/>
  <c r="K9" i="5"/>
  <c r="I9" i="5" s="1"/>
  <c r="B9" i="5"/>
  <c r="C9" i="5" s="1"/>
  <c r="A10" i="5"/>
  <c r="AK8" i="15"/>
  <c r="L8" i="14"/>
  <c r="M8" i="14" s="1"/>
  <c r="P9" i="15"/>
  <c r="L9" i="7"/>
  <c r="Z10" i="15"/>
  <c r="B10" i="11"/>
  <c r="C10" i="11" s="1"/>
  <c r="K10" i="11"/>
  <c r="A11" i="11"/>
  <c r="K5" i="16"/>
  <c r="L5" i="16"/>
  <c r="M7" i="6"/>
  <c r="N9" i="13"/>
  <c r="N9" i="8"/>
  <c r="N9" i="4"/>
  <c r="N10" i="7"/>
  <c r="N10" i="11"/>
  <c r="N9" i="3"/>
  <c r="N9" i="14"/>
  <c r="N9" i="6"/>
  <c r="N9" i="5"/>
  <c r="N9" i="12"/>
  <c r="N9" i="9"/>
  <c r="N9" i="10"/>
  <c r="I9" i="4" l="1"/>
  <c r="I9" i="12"/>
  <c r="AA10" i="15"/>
  <c r="I10" i="11"/>
  <c r="AC6" i="16"/>
  <c r="AD6" i="16"/>
  <c r="AJ9" i="15"/>
  <c r="A11" i="9"/>
  <c r="B10" i="9"/>
  <c r="C10" i="9" s="1"/>
  <c r="T10" i="15"/>
  <c r="K10" i="9"/>
  <c r="I10" i="9" s="1"/>
  <c r="H10" i="15"/>
  <c r="A11" i="5"/>
  <c r="B10" i="5"/>
  <c r="C10" i="5" s="1"/>
  <c r="I10" i="5"/>
  <c r="K10" i="5"/>
  <c r="I10" i="15" s="1"/>
  <c r="W6" i="16"/>
  <c r="X6" i="16"/>
  <c r="D9" i="15"/>
  <c r="L9" i="3"/>
  <c r="U9" i="15"/>
  <c r="AB10" i="15"/>
  <c r="L10" i="11"/>
  <c r="M10" i="11" s="1"/>
  <c r="AI6" i="16"/>
  <c r="AJ6" i="16"/>
  <c r="J9" i="15"/>
  <c r="L9" i="5"/>
  <c r="M9" i="5" s="1"/>
  <c r="M9" i="15"/>
  <c r="L9" i="6"/>
  <c r="Q6" i="16"/>
  <c r="R6" i="16"/>
  <c r="M8" i="8"/>
  <c r="M8" i="12"/>
  <c r="W10" i="15"/>
  <c r="K10" i="10"/>
  <c r="B10" i="10"/>
  <c r="C10" i="10" s="1"/>
  <c r="A11" i="10"/>
  <c r="I10" i="10"/>
  <c r="R9" i="15"/>
  <c r="C9" i="15"/>
  <c r="B10" i="15"/>
  <c r="K10" i="3"/>
  <c r="C10" i="15" s="1"/>
  <c r="A11" i="3"/>
  <c r="B10" i="3"/>
  <c r="C10" i="3" s="1"/>
  <c r="I6" i="16"/>
  <c r="H6" i="16"/>
  <c r="M8" i="5"/>
  <c r="P10" i="15"/>
  <c r="L10" i="7"/>
  <c r="M10" i="7" s="1"/>
  <c r="I9" i="9"/>
  <c r="E10" i="15"/>
  <c r="K10" i="4"/>
  <c r="I10" i="4" s="1"/>
  <c r="A11" i="4"/>
  <c r="B10" i="4"/>
  <c r="C10" i="4" s="1"/>
  <c r="A11" i="13"/>
  <c r="B10" i="13"/>
  <c r="C10" i="13" s="1"/>
  <c r="K10" i="13"/>
  <c r="AF10" i="15"/>
  <c r="I9" i="13"/>
  <c r="I9" i="15"/>
  <c r="T6" i="16"/>
  <c r="U6" i="16"/>
  <c r="M8" i="9"/>
  <c r="AA7" i="16"/>
  <c r="Z7" i="16"/>
  <c r="AK9" i="15"/>
  <c r="L9" i="14"/>
  <c r="AG6" i="16"/>
  <c r="AF6" i="16"/>
  <c r="O10" i="15"/>
  <c r="AH9" i="15"/>
  <c r="L9" i="13"/>
  <c r="K6" i="16"/>
  <c r="L6" i="16"/>
  <c r="M8" i="6"/>
  <c r="E6" i="16"/>
  <c r="F6" i="16"/>
  <c r="Y9" i="15"/>
  <c r="L9" i="10"/>
  <c r="M9" i="10" s="1"/>
  <c r="I9" i="14"/>
  <c r="K10" i="14"/>
  <c r="AJ10" i="15" s="1"/>
  <c r="A11" i="14"/>
  <c r="B10" i="14"/>
  <c r="C10" i="14" s="1"/>
  <c r="AI10" i="15"/>
  <c r="N11" i="15"/>
  <c r="A12" i="7"/>
  <c r="K11" i="7"/>
  <c r="O11" i="15" s="1"/>
  <c r="B11" i="7"/>
  <c r="C11" i="7" s="1"/>
  <c r="G9" i="15"/>
  <c r="L9" i="4"/>
  <c r="Z11" i="15"/>
  <c r="I11" i="11"/>
  <c r="A12" i="11"/>
  <c r="K11" i="11"/>
  <c r="AA11" i="15" s="1"/>
  <c r="B11" i="11"/>
  <c r="C11" i="11" s="1"/>
  <c r="O7" i="16"/>
  <c r="N7" i="16"/>
  <c r="M9" i="7"/>
  <c r="L9" i="15"/>
  <c r="K10" i="15"/>
  <c r="K10" i="6"/>
  <c r="I10" i="6" s="1"/>
  <c r="A11" i="6"/>
  <c r="B10" i="6"/>
  <c r="C10" i="6" s="1"/>
  <c r="M8" i="13"/>
  <c r="AE9" i="15"/>
  <c r="L9" i="12"/>
  <c r="AC10" i="15"/>
  <c r="K10" i="12"/>
  <c r="AD10" i="15" s="1"/>
  <c r="A11" i="12"/>
  <c r="B10" i="12"/>
  <c r="C10" i="12" s="1"/>
  <c r="S9" i="15"/>
  <c r="L9" i="8"/>
  <c r="Q10" i="15"/>
  <c r="K10" i="8"/>
  <c r="R10" i="15" s="1"/>
  <c r="A11" i="8"/>
  <c r="B10" i="8"/>
  <c r="C10" i="8" s="1"/>
  <c r="M8" i="4"/>
  <c r="M8" i="10"/>
  <c r="C6" i="16"/>
  <c r="B6" i="16"/>
  <c r="M8" i="3"/>
  <c r="P8" i="3" s="1"/>
  <c r="V9" i="15"/>
  <c r="L9" i="9"/>
  <c r="N10" i="6"/>
  <c r="N11" i="11"/>
  <c r="N10" i="4"/>
  <c r="N10" i="12"/>
  <c r="N10" i="5"/>
  <c r="N10" i="8"/>
  <c r="N10" i="14"/>
  <c r="N10" i="13"/>
  <c r="N10" i="9"/>
  <c r="N10" i="10"/>
  <c r="N10" i="3"/>
  <c r="N11" i="7"/>
  <c r="I10" i="14" l="1"/>
  <c r="I10" i="12"/>
  <c r="P11" i="15"/>
  <c r="L11" i="7"/>
  <c r="M11" i="7" s="1"/>
  <c r="AI7" i="16"/>
  <c r="AJ7" i="16"/>
  <c r="AG10" i="15"/>
  <c r="Y10" i="15"/>
  <c r="L10" i="10"/>
  <c r="H7" i="16"/>
  <c r="I7" i="16"/>
  <c r="L10" i="9"/>
  <c r="V10" i="15"/>
  <c r="Q11" i="15"/>
  <c r="A12" i="8"/>
  <c r="B11" i="8"/>
  <c r="C11" i="8" s="1"/>
  <c r="I11" i="8"/>
  <c r="K11" i="8"/>
  <c r="R11" i="15" s="1"/>
  <c r="A13" i="7"/>
  <c r="B12" i="7"/>
  <c r="C12" i="7" s="1"/>
  <c r="N12" i="15"/>
  <c r="K12" i="7"/>
  <c r="O12" i="15" s="1"/>
  <c r="AF7" i="16"/>
  <c r="AG7" i="16"/>
  <c r="M9" i="13"/>
  <c r="B7" i="16"/>
  <c r="C7" i="16"/>
  <c r="M9" i="3"/>
  <c r="P9" i="3" s="1"/>
  <c r="T11" i="15"/>
  <c r="K11" i="9"/>
  <c r="U11" i="15" s="1"/>
  <c r="B11" i="9"/>
  <c r="C11" i="9" s="1"/>
  <c r="A12" i="9"/>
  <c r="AE10" i="15"/>
  <c r="L10" i="12"/>
  <c r="M10" i="15"/>
  <c r="L10" i="6"/>
  <c r="T7" i="16"/>
  <c r="U7" i="16"/>
  <c r="M9" i="9"/>
  <c r="I10" i="8"/>
  <c r="Q7" i="16"/>
  <c r="R7" i="16"/>
  <c r="M9" i="8"/>
  <c r="AC11" i="15"/>
  <c r="A12" i="12"/>
  <c r="B11" i="12"/>
  <c r="C11" i="12" s="1"/>
  <c r="I11" i="12"/>
  <c r="K11" i="12"/>
  <c r="AD11" i="15" s="1"/>
  <c r="L10" i="15"/>
  <c r="I11" i="7"/>
  <c r="AK10" i="15"/>
  <c r="L10" i="14"/>
  <c r="W7" i="16"/>
  <c r="X7" i="16"/>
  <c r="B11" i="15"/>
  <c r="I11" i="3"/>
  <c r="K11" i="3"/>
  <c r="C11" i="15" s="1"/>
  <c r="A12" i="3"/>
  <c r="B11" i="3"/>
  <c r="C11" i="3" s="1"/>
  <c r="H11" i="15"/>
  <c r="K11" i="5"/>
  <c r="I11" i="15" s="1"/>
  <c r="B11" i="5"/>
  <c r="C11" i="5" s="1"/>
  <c r="A12" i="5"/>
  <c r="S10" i="15"/>
  <c r="L10" i="8"/>
  <c r="M10" i="8" s="1"/>
  <c r="Z12" i="15"/>
  <c r="A13" i="11"/>
  <c r="B12" i="11"/>
  <c r="C12" i="11" s="1"/>
  <c r="K12" i="11"/>
  <c r="AA12" i="15" s="1"/>
  <c r="AI11" i="15"/>
  <c r="A12" i="14"/>
  <c r="K11" i="14"/>
  <c r="I11" i="14" s="1"/>
  <c r="B11" i="14"/>
  <c r="C11" i="14" s="1"/>
  <c r="G10" i="15"/>
  <c r="L10" i="4"/>
  <c r="M10" i="4" s="1"/>
  <c r="M9" i="14"/>
  <c r="K11" i="15"/>
  <c r="I11" i="6"/>
  <c r="A12" i="6"/>
  <c r="K11" i="6"/>
  <c r="B11" i="6"/>
  <c r="C11" i="6" s="1"/>
  <c r="AB11" i="15"/>
  <c r="L11" i="11"/>
  <c r="AH10" i="15"/>
  <c r="L10" i="13"/>
  <c r="M10" i="13" s="1"/>
  <c r="E11" i="15"/>
  <c r="A12" i="4"/>
  <c r="B11" i="4"/>
  <c r="C11" i="4" s="1"/>
  <c r="K11" i="4"/>
  <c r="F11" i="15" s="1"/>
  <c r="O8" i="16"/>
  <c r="N8" i="16"/>
  <c r="I10" i="3"/>
  <c r="AA8" i="16"/>
  <c r="Z8" i="16"/>
  <c r="AC7" i="16"/>
  <c r="AD7" i="16"/>
  <c r="M9" i="12"/>
  <c r="E7" i="16"/>
  <c r="F7" i="16"/>
  <c r="M9" i="4"/>
  <c r="I10" i="13"/>
  <c r="K11" i="13"/>
  <c r="AG11" i="15" s="1"/>
  <c r="B11" i="13"/>
  <c r="C11" i="13" s="1"/>
  <c r="AF11" i="15"/>
  <c r="A12" i="13"/>
  <c r="F10" i="15"/>
  <c r="D10" i="15"/>
  <c r="L10" i="3"/>
  <c r="W11" i="15"/>
  <c r="A12" i="10"/>
  <c r="K11" i="10"/>
  <c r="X11" i="15" s="1"/>
  <c r="B11" i="10"/>
  <c r="C11" i="10" s="1"/>
  <c r="X10" i="15"/>
  <c r="K7" i="16"/>
  <c r="L7" i="16"/>
  <c r="M9" i="6"/>
  <c r="J10" i="15"/>
  <c r="L10" i="5"/>
  <c r="U10" i="15"/>
  <c r="N11" i="6"/>
  <c r="N11" i="12"/>
  <c r="N12" i="7"/>
  <c r="N11" i="9"/>
  <c r="N11" i="13"/>
  <c r="N11" i="8"/>
  <c r="N11" i="4"/>
  <c r="N11" i="3"/>
  <c r="N11" i="10"/>
  <c r="N11" i="14"/>
  <c r="N11" i="5"/>
  <c r="N12" i="11"/>
  <c r="I12" i="11" l="1"/>
  <c r="I11" i="5"/>
  <c r="I11" i="13"/>
  <c r="I11" i="10"/>
  <c r="I11" i="9"/>
  <c r="G11" i="15"/>
  <c r="L11" i="4"/>
  <c r="AA9" i="16"/>
  <c r="Z9" i="16"/>
  <c r="K13" i="11"/>
  <c r="AA13" i="15" s="1"/>
  <c r="B13" i="11"/>
  <c r="C13" i="11" s="1"/>
  <c r="Z13" i="15"/>
  <c r="A14" i="11"/>
  <c r="I13" i="11"/>
  <c r="AF12" i="15"/>
  <c r="A13" i="13"/>
  <c r="B12" i="13"/>
  <c r="C12" i="13" s="1"/>
  <c r="K12" i="13"/>
  <c r="AG12" i="15" s="1"/>
  <c r="E12" i="15"/>
  <c r="A13" i="4"/>
  <c r="B12" i="4"/>
  <c r="C12" i="4" s="1"/>
  <c r="K12" i="4"/>
  <c r="F12" i="15" s="1"/>
  <c r="K8" i="16"/>
  <c r="L8" i="16"/>
  <c r="M10" i="6"/>
  <c r="H8" i="16"/>
  <c r="I8" i="16"/>
  <c r="M10" i="5"/>
  <c r="AH11" i="15"/>
  <c r="L11" i="13"/>
  <c r="L12" i="11"/>
  <c r="AB12" i="15"/>
  <c r="Q8" i="16"/>
  <c r="R8" i="16"/>
  <c r="AI8" i="16"/>
  <c r="AJ8" i="16"/>
  <c r="M10" i="14"/>
  <c r="AC12" i="15"/>
  <c r="K12" i="12"/>
  <c r="AD12" i="15" s="1"/>
  <c r="A13" i="12"/>
  <c r="B12" i="12"/>
  <c r="C12" i="12" s="1"/>
  <c r="AC8" i="16"/>
  <c r="AD8" i="16"/>
  <c r="M10" i="12"/>
  <c r="P12" i="15"/>
  <c r="L12" i="7"/>
  <c r="S11" i="15"/>
  <c r="L11" i="8"/>
  <c r="W8" i="16"/>
  <c r="X8" i="16"/>
  <c r="M10" i="10"/>
  <c r="W12" i="15"/>
  <c r="A13" i="10"/>
  <c r="K12" i="10"/>
  <c r="X12" i="15" s="1"/>
  <c r="B12" i="10"/>
  <c r="C12" i="10" s="1"/>
  <c r="D11" i="15"/>
  <c r="L11" i="3"/>
  <c r="V11" i="15"/>
  <c r="L11" i="9"/>
  <c r="K13" i="7"/>
  <c r="O13" i="15" s="1"/>
  <c r="N13" i="15"/>
  <c r="A14" i="7"/>
  <c r="I13" i="7"/>
  <c r="B13" i="7"/>
  <c r="C13" i="7" s="1"/>
  <c r="Q12" i="15"/>
  <c r="K12" i="8"/>
  <c r="R12" i="15" s="1"/>
  <c r="A13" i="8"/>
  <c r="B12" i="8"/>
  <c r="C12" i="8" s="1"/>
  <c r="T8" i="16"/>
  <c r="U8" i="16"/>
  <c r="M10" i="9"/>
  <c r="L11" i="15"/>
  <c r="AJ11" i="15"/>
  <c r="J11" i="15"/>
  <c r="L11" i="5"/>
  <c r="Y11" i="15"/>
  <c r="L11" i="10"/>
  <c r="C8" i="16"/>
  <c r="B8" i="16"/>
  <c r="M10" i="3"/>
  <c r="P10" i="3" s="1"/>
  <c r="I11" i="4"/>
  <c r="AG8" i="16"/>
  <c r="AF8" i="16"/>
  <c r="M11" i="15"/>
  <c r="L11" i="6"/>
  <c r="M11" i="6" s="1"/>
  <c r="K12" i="15"/>
  <c r="B12" i="6"/>
  <c r="C12" i="6" s="1"/>
  <c r="A13" i="6"/>
  <c r="K12" i="6"/>
  <c r="L12" i="15" s="1"/>
  <c r="I12" i="6"/>
  <c r="E8" i="16"/>
  <c r="F8" i="16"/>
  <c r="AK11" i="15"/>
  <c r="L11" i="14"/>
  <c r="K12" i="14"/>
  <c r="AJ12" i="15" s="1"/>
  <c r="A13" i="14"/>
  <c r="B12" i="14"/>
  <c r="C12" i="14" s="1"/>
  <c r="AI12" i="15"/>
  <c r="H12" i="15"/>
  <c r="B12" i="5"/>
  <c r="C12" i="5" s="1"/>
  <c r="A13" i="5"/>
  <c r="K12" i="5"/>
  <c r="I12" i="15" s="1"/>
  <c r="B12" i="15"/>
  <c r="A13" i="3"/>
  <c r="B12" i="3"/>
  <c r="C12" i="3" s="1"/>
  <c r="K12" i="3"/>
  <c r="C12" i="15" s="1"/>
  <c r="M11" i="11"/>
  <c r="L11" i="12"/>
  <c r="AE11" i="15"/>
  <c r="T12" i="15"/>
  <c r="I12" i="9"/>
  <c r="K12" i="9"/>
  <c r="U12" i="15" s="1"/>
  <c r="B12" i="9"/>
  <c r="C12" i="9" s="1"/>
  <c r="A13" i="9"/>
  <c r="I12" i="7"/>
  <c r="O9" i="16"/>
  <c r="N9" i="16"/>
  <c r="N12" i="4"/>
  <c r="N12" i="14"/>
  <c r="N12" i="13"/>
  <c r="N12" i="5"/>
  <c r="N12" i="8"/>
  <c r="N12" i="12"/>
  <c r="N13" i="11"/>
  <c r="N12" i="3"/>
  <c r="N12" i="10"/>
  <c r="N13" i="7"/>
  <c r="N12" i="6"/>
  <c r="N12" i="9"/>
  <c r="I12" i="14" l="1"/>
  <c r="I12" i="3"/>
  <c r="I12" i="12"/>
  <c r="T13" i="15"/>
  <c r="A14" i="9"/>
  <c r="K13" i="9"/>
  <c r="U13" i="15" s="1"/>
  <c r="I13" i="9"/>
  <c r="B13" i="9"/>
  <c r="C13" i="9" s="1"/>
  <c r="S12" i="15"/>
  <c r="L12" i="8"/>
  <c r="M12" i="8" s="1"/>
  <c r="AF9" i="16"/>
  <c r="AG9" i="16"/>
  <c r="M11" i="13"/>
  <c r="V12" i="15"/>
  <c r="L12" i="9"/>
  <c r="I12" i="10"/>
  <c r="AA10" i="16"/>
  <c r="Z10" i="16"/>
  <c r="M12" i="11"/>
  <c r="L12" i="4"/>
  <c r="G12" i="15"/>
  <c r="AB13" i="15"/>
  <c r="L13" i="11"/>
  <c r="M13" i="11" s="1"/>
  <c r="D12" i="15"/>
  <c r="L12" i="3"/>
  <c r="M12" i="3" s="1"/>
  <c r="H13" i="15"/>
  <c r="A14" i="5"/>
  <c r="K13" i="5"/>
  <c r="I13" i="15" s="1"/>
  <c r="B13" i="5"/>
  <c r="C13" i="5" s="1"/>
  <c r="AK12" i="15"/>
  <c r="L12" i="14"/>
  <c r="M12" i="14" s="1"/>
  <c r="B13" i="15"/>
  <c r="A14" i="3"/>
  <c r="B13" i="3"/>
  <c r="C13" i="3" s="1"/>
  <c r="K13" i="3"/>
  <c r="C13" i="15" s="1"/>
  <c r="J12" i="15"/>
  <c r="L12" i="5"/>
  <c r="A14" i="14"/>
  <c r="B13" i="14"/>
  <c r="C13" i="14" s="1"/>
  <c r="AI13" i="15"/>
  <c r="K13" i="14"/>
  <c r="AJ13" i="15" s="1"/>
  <c r="Q13" i="15"/>
  <c r="I13" i="8"/>
  <c r="K13" i="8"/>
  <c r="R13" i="15" s="1"/>
  <c r="B13" i="8"/>
  <c r="C13" i="8" s="1"/>
  <c r="A14" i="8"/>
  <c r="P13" i="15"/>
  <c r="L13" i="7"/>
  <c r="U9" i="16"/>
  <c r="T9" i="16"/>
  <c r="M11" i="9"/>
  <c r="Y12" i="15"/>
  <c r="L12" i="10"/>
  <c r="Q9" i="16"/>
  <c r="R9" i="16"/>
  <c r="M11" i="8"/>
  <c r="AE12" i="15"/>
  <c r="L12" i="12"/>
  <c r="M12" i="12" s="1"/>
  <c r="AF13" i="15"/>
  <c r="A14" i="13"/>
  <c r="K13" i="13"/>
  <c r="AG13" i="15" s="1"/>
  <c r="B13" i="13"/>
  <c r="C13" i="13" s="1"/>
  <c r="I12" i="13"/>
  <c r="E9" i="16"/>
  <c r="F9" i="16"/>
  <c r="M11" i="4"/>
  <c r="AI9" i="16"/>
  <c r="AJ9" i="16"/>
  <c r="M11" i="14"/>
  <c r="I12" i="5"/>
  <c r="K13" i="15"/>
  <c r="A14" i="6"/>
  <c r="B13" i="6"/>
  <c r="C13" i="6" s="1"/>
  <c r="K13" i="6"/>
  <c r="L13" i="15" s="1"/>
  <c r="H9" i="16"/>
  <c r="I9" i="16"/>
  <c r="M11" i="5"/>
  <c r="N14" i="15"/>
  <c r="I14" i="7"/>
  <c r="A15" i="7"/>
  <c r="K14" i="7"/>
  <c r="O14" i="15" s="1"/>
  <c r="B14" i="7"/>
  <c r="C14" i="7" s="1"/>
  <c r="B9" i="16"/>
  <c r="C9" i="16"/>
  <c r="M11" i="3"/>
  <c r="P11" i="3" s="1"/>
  <c r="W13" i="15"/>
  <c r="A14" i="10"/>
  <c r="B13" i="10"/>
  <c r="C13" i="10" s="1"/>
  <c r="K13" i="10"/>
  <c r="X13" i="15" s="1"/>
  <c r="O10" i="16"/>
  <c r="N10" i="16"/>
  <c r="M12" i="7"/>
  <c r="I12" i="4"/>
  <c r="AC9" i="16"/>
  <c r="AD9" i="16"/>
  <c r="M11" i="12"/>
  <c r="M12" i="15"/>
  <c r="L12" i="6"/>
  <c r="K9" i="16"/>
  <c r="L9" i="16"/>
  <c r="W9" i="16"/>
  <c r="X9" i="16"/>
  <c r="M11" i="10"/>
  <c r="I12" i="8"/>
  <c r="AC13" i="15"/>
  <c r="B13" i="12"/>
  <c r="C13" i="12" s="1"/>
  <c r="A14" i="12"/>
  <c r="K13" i="12"/>
  <c r="AD13" i="15" s="1"/>
  <c r="E13" i="15"/>
  <c r="K13" i="4"/>
  <c r="F13" i="15" s="1"/>
  <c r="A14" i="4"/>
  <c r="B13" i="4"/>
  <c r="C13" i="4" s="1"/>
  <c r="AH12" i="15"/>
  <c r="L12" i="13"/>
  <c r="Z14" i="15"/>
  <c r="A15" i="11"/>
  <c r="K14" i="11"/>
  <c r="AA14" i="15" s="1"/>
  <c r="B14" i="11"/>
  <c r="C14" i="11" s="1"/>
  <c r="N13" i="6"/>
  <c r="N14" i="7"/>
  <c r="N13" i="3"/>
  <c r="N13" i="8"/>
  <c r="N13" i="13"/>
  <c r="N13" i="5"/>
  <c r="N13" i="4"/>
  <c r="N13" i="9"/>
  <c r="N13" i="14"/>
  <c r="N13" i="10"/>
  <c r="N13" i="12"/>
  <c r="N14" i="11"/>
  <c r="I13" i="6" l="1"/>
  <c r="I13" i="5"/>
  <c r="I14" i="11"/>
  <c r="I13" i="14"/>
  <c r="Z15" i="15"/>
  <c r="A16" i="11"/>
  <c r="K15" i="11"/>
  <c r="AA15" i="15" s="1"/>
  <c r="I15" i="11"/>
  <c r="B15" i="11"/>
  <c r="C15" i="11" s="1"/>
  <c r="K14" i="15"/>
  <c r="K14" i="6"/>
  <c r="L14" i="15" s="1"/>
  <c r="A15" i="6"/>
  <c r="B14" i="6"/>
  <c r="C14" i="6" s="1"/>
  <c r="S13" i="15"/>
  <c r="L13" i="8"/>
  <c r="M13" i="8" s="1"/>
  <c r="AI14" i="15"/>
  <c r="K14" i="14"/>
  <c r="AJ14" i="15" s="1"/>
  <c r="A15" i="14"/>
  <c r="B14" i="14"/>
  <c r="C14" i="14" s="1"/>
  <c r="D13" i="15"/>
  <c r="L13" i="3"/>
  <c r="E10" i="16"/>
  <c r="F10" i="16"/>
  <c r="AG10" i="16"/>
  <c r="AF10" i="16"/>
  <c r="M12" i="13"/>
  <c r="N11" i="16"/>
  <c r="O11" i="16"/>
  <c r="H10" i="16"/>
  <c r="I10" i="16"/>
  <c r="M12" i="5"/>
  <c r="AA11" i="16"/>
  <c r="Z11" i="16"/>
  <c r="K10" i="16"/>
  <c r="L10" i="16"/>
  <c r="I13" i="4"/>
  <c r="E14" i="15"/>
  <c r="K14" i="4"/>
  <c r="F14" i="15" s="1"/>
  <c r="A15" i="4"/>
  <c r="B14" i="4"/>
  <c r="C14" i="4" s="1"/>
  <c r="AE13" i="15"/>
  <c r="L13" i="12"/>
  <c r="M13" i="12" s="1"/>
  <c r="M13" i="7"/>
  <c r="P14" i="15"/>
  <c r="L14" i="7"/>
  <c r="N15" i="15"/>
  <c r="A16" i="7"/>
  <c r="B15" i="7"/>
  <c r="C15" i="7" s="1"/>
  <c r="K15" i="7"/>
  <c r="O15" i="15" s="1"/>
  <c r="M13" i="15"/>
  <c r="L13" i="6"/>
  <c r="M13" i="6" s="1"/>
  <c r="M12" i="4"/>
  <c r="Q14" i="15"/>
  <c r="B14" i="8"/>
  <c r="C14" i="8" s="1"/>
  <c r="K14" i="8"/>
  <c r="R14" i="15" s="1"/>
  <c r="A15" i="8"/>
  <c r="I14" i="8"/>
  <c r="AK13" i="15"/>
  <c r="L13" i="14"/>
  <c r="I13" i="3"/>
  <c r="J13" i="15"/>
  <c r="L13" i="5"/>
  <c r="A15" i="5"/>
  <c r="B14" i="5"/>
  <c r="C14" i="5" s="1"/>
  <c r="H14" i="15"/>
  <c r="K14" i="5"/>
  <c r="I14" i="15" s="1"/>
  <c r="I14" i="5"/>
  <c r="C10" i="16"/>
  <c r="B10" i="16"/>
  <c r="Q10" i="16"/>
  <c r="R10" i="16"/>
  <c r="V13" i="15"/>
  <c r="L13" i="9"/>
  <c r="T14" i="15"/>
  <c r="A15" i="9"/>
  <c r="B14" i="9"/>
  <c r="C14" i="9" s="1"/>
  <c r="K14" i="9"/>
  <c r="U14" i="15" s="1"/>
  <c r="Y13" i="15"/>
  <c r="L13" i="10"/>
  <c r="M13" i="10" s="1"/>
  <c r="W10" i="16"/>
  <c r="X10" i="16"/>
  <c r="AI10" i="16"/>
  <c r="AJ10" i="16"/>
  <c r="I13" i="10"/>
  <c r="K14" i="10"/>
  <c r="X14" i="15" s="1"/>
  <c r="W14" i="15"/>
  <c r="A15" i="10"/>
  <c r="B14" i="10"/>
  <c r="C14" i="10" s="1"/>
  <c r="AH13" i="15"/>
  <c r="L13" i="13"/>
  <c r="B14" i="15"/>
  <c r="K14" i="3"/>
  <c r="C14" i="15" s="1"/>
  <c r="A15" i="3"/>
  <c r="B14" i="3"/>
  <c r="C14" i="3" s="1"/>
  <c r="T10" i="16"/>
  <c r="U10" i="16"/>
  <c r="M12" i="9"/>
  <c r="M12" i="6"/>
  <c r="AB14" i="15"/>
  <c r="L14" i="11"/>
  <c r="G13" i="15"/>
  <c r="L13" i="4"/>
  <c r="M13" i="4" s="1"/>
  <c r="AC14" i="15"/>
  <c r="B14" i="12"/>
  <c r="C14" i="12" s="1"/>
  <c r="K14" i="12"/>
  <c r="AD14" i="15" s="1"/>
  <c r="A15" i="12"/>
  <c r="I14" i="12"/>
  <c r="I13" i="12"/>
  <c r="M12" i="10"/>
  <c r="I13" i="13"/>
  <c r="A15" i="13"/>
  <c r="B14" i="13"/>
  <c r="C14" i="13" s="1"/>
  <c r="AF14" i="15"/>
  <c r="K14" i="13"/>
  <c r="AG14" i="15" s="1"/>
  <c r="AC10" i="16"/>
  <c r="AD10" i="16"/>
  <c r="P12" i="3"/>
  <c r="N14" i="10"/>
  <c r="N14" i="13"/>
  <c r="N14" i="9"/>
  <c r="N14" i="6"/>
  <c r="N14" i="3"/>
  <c r="N14" i="4"/>
  <c r="N15" i="7"/>
  <c r="N14" i="12"/>
  <c r="N14" i="5"/>
  <c r="N14" i="14"/>
  <c r="N14" i="8"/>
  <c r="N15" i="11"/>
  <c r="I14" i="4" l="1"/>
  <c r="I14" i="14"/>
  <c r="I14" i="3"/>
  <c r="I14" i="10"/>
  <c r="AG11" i="16"/>
  <c r="AF11" i="16"/>
  <c r="H11" i="16"/>
  <c r="I11" i="16"/>
  <c r="M13" i="5"/>
  <c r="AI11" i="16"/>
  <c r="AJ11" i="16"/>
  <c r="M13" i="14"/>
  <c r="M13" i="13"/>
  <c r="L15" i="11"/>
  <c r="AB15" i="15"/>
  <c r="AC15" i="15"/>
  <c r="A16" i="12"/>
  <c r="B15" i="12"/>
  <c r="C15" i="12" s="1"/>
  <c r="I15" i="12"/>
  <c r="K15" i="12"/>
  <c r="AD15" i="15" s="1"/>
  <c r="P15" i="15"/>
  <c r="L15" i="7"/>
  <c r="M15" i="7" s="1"/>
  <c r="AH14" i="15"/>
  <c r="L14" i="13"/>
  <c r="W11" i="16"/>
  <c r="X11" i="16"/>
  <c r="I14" i="9"/>
  <c r="I14" i="13"/>
  <c r="K15" i="13"/>
  <c r="AG15" i="15" s="1"/>
  <c r="AF15" i="15"/>
  <c r="A16" i="13"/>
  <c r="B15" i="13"/>
  <c r="C15" i="13" s="1"/>
  <c r="AE14" i="15"/>
  <c r="L14" i="12"/>
  <c r="E11" i="16"/>
  <c r="F11" i="16"/>
  <c r="D14" i="15"/>
  <c r="L14" i="3"/>
  <c r="Y14" i="15"/>
  <c r="L14" i="10"/>
  <c r="M14" i="10" s="1"/>
  <c r="T15" i="15"/>
  <c r="K15" i="9"/>
  <c r="U15" i="15" s="1"/>
  <c r="A16" i="9"/>
  <c r="B15" i="9"/>
  <c r="C15" i="9" s="1"/>
  <c r="H15" i="15"/>
  <c r="K15" i="5"/>
  <c r="I15" i="15" s="1"/>
  <c r="A16" i="5"/>
  <c r="B15" i="5"/>
  <c r="C15" i="5" s="1"/>
  <c r="I15" i="7"/>
  <c r="N16" i="15"/>
  <c r="A17" i="7"/>
  <c r="B16" i="7"/>
  <c r="C16" i="7" s="1"/>
  <c r="I16" i="7"/>
  <c r="K16" i="7"/>
  <c r="O16" i="15" s="1"/>
  <c r="AK14" i="15"/>
  <c r="L14" i="14"/>
  <c r="I14" i="6"/>
  <c r="Z16" i="15"/>
  <c r="A17" i="11"/>
  <c r="B16" i="11"/>
  <c r="C16" i="11" s="1"/>
  <c r="K16" i="11"/>
  <c r="AA16" i="15" s="1"/>
  <c r="B15" i="15"/>
  <c r="K15" i="3"/>
  <c r="C15" i="15" s="1"/>
  <c r="A16" i="3"/>
  <c r="B15" i="3"/>
  <c r="C15" i="3" s="1"/>
  <c r="S14" i="15"/>
  <c r="L14" i="8"/>
  <c r="G14" i="15"/>
  <c r="L14" i="4"/>
  <c r="B11" i="16"/>
  <c r="C11" i="16"/>
  <c r="M14" i="15"/>
  <c r="L14" i="6"/>
  <c r="M14" i="6" s="1"/>
  <c r="K15" i="15"/>
  <c r="B15" i="6"/>
  <c r="C15" i="6" s="1"/>
  <c r="A16" i="6"/>
  <c r="K15" i="6"/>
  <c r="L15" i="15" s="1"/>
  <c r="Z12" i="16"/>
  <c r="AA12" i="16"/>
  <c r="M14" i="11"/>
  <c r="W15" i="15"/>
  <c r="A16" i="10"/>
  <c r="K15" i="10"/>
  <c r="X15" i="15" s="1"/>
  <c r="B15" i="10"/>
  <c r="C15" i="10" s="1"/>
  <c r="U11" i="16"/>
  <c r="T11" i="16"/>
  <c r="M13" i="9"/>
  <c r="E15" i="15"/>
  <c r="K15" i="4"/>
  <c r="F15" i="15" s="1"/>
  <c r="B15" i="4"/>
  <c r="C15" i="4" s="1"/>
  <c r="A16" i="4"/>
  <c r="V14" i="15"/>
  <c r="L14" i="9"/>
  <c r="M14" i="9" s="1"/>
  <c r="L14" i="5"/>
  <c r="J14" i="15"/>
  <c r="M13" i="3"/>
  <c r="P13" i="3" s="1"/>
  <c r="Q15" i="15"/>
  <c r="A16" i="8"/>
  <c r="B15" i="8"/>
  <c r="C15" i="8" s="1"/>
  <c r="K15" i="8"/>
  <c r="R15" i="15" s="1"/>
  <c r="K11" i="16"/>
  <c r="L11" i="16"/>
  <c r="N12" i="16"/>
  <c r="O12" i="16"/>
  <c r="M14" i="7"/>
  <c r="AC11" i="16"/>
  <c r="AD11" i="16"/>
  <c r="I15" i="14"/>
  <c r="AI15" i="15"/>
  <c r="A16" i="14"/>
  <c r="B15" i="14"/>
  <c r="C15" i="14" s="1"/>
  <c r="K15" i="14"/>
  <c r="AJ15" i="15" s="1"/>
  <c r="Q11" i="16"/>
  <c r="R11" i="16"/>
  <c r="N15" i="6"/>
  <c r="N15" i="10"/>
  <c r="N15" i="14"/>
  <c r="N15" i="8"/>
  <c r="N16" i="7"/>
  <c r="N15" i="9"/>
  <c r="N16" i="11"/>
  <c r="N15" i="3"/>
  <c r="N15" i="13"/>
  <c r="N15" i="4"/>
  <c r="N15" i="12"/>
  <c r="N15" i="5"/>
  <c r="I16" i="11" l="1"/>
  <c r="I15" i="10"/>
  <c r="I15" i="9"/>
  <c r="I15" i="5"/>
  <c r="I12" i="16"/>
  <c r="H12" i="16"/>
  <c r="M14" i="5"/>
  <c r="AH15" i="15"/>
  <c r="L15" i="13"/>
  <c r="T12" i="16"/>
  <c r="U12" i="16"/>
  <c r="K16" i="15"/>
  <c r="B16" i="6"/>
  <c r="C16" i="6" s="1"/>
  <c r="A17" i="6"/>
  <c r="K16" i="6"/>
  <c r="L16" i="15" s="1"/>
  <c r="B16" i="15"/>
  <c r="K16" i="3"/>
  <c r="C16" i="15" s="1"/>
  <c r="B16" i="3"/>
  <c r="C16" i="3" s="1"/>
  <c r="A17" i="3"/>
  <c r="AI12" i="16"/>
  <c r="AJ12" i="16"/>
  <c r="M14" i="14"/>
  <c r="K17" i="7"/>
  <c r="O17" i="15" s="1"/>
  <c r="N17" i="15"/>
  <c r="A18" i="7"/>
  <c r="B17" i="7"/>
  <c r="C17" i="7" s="1"/>
  <c r="AK15" i="15"/>
  <c r="L15" i="14"/>
  <c r="M15" i="14" s="1"/>
  <c r="S15" i="15"/>
  <c r="L15" i="8"/>
  <c r="Y15" i="15"/>
  <c r="L15" i="10"/>
  <c r="B16" i="10"/>
  <c r="C16" i="10" s="1"/>
  <c r="W16" i="15"/>
  <c r="K16" i="10"/>
  <c r="X16" i="15" s="1"/>
  <c r="A17" i="10"/>
  <c r="K12" i="16"/>
  <c r="L12" i="16"/>
  <c r="E12" i="16"/>
  <c r="F12" i="16"/>
  <c r="M14" i="4"/>
  <c r="H16" i="15"/>
  <c r="A17" i="5"/>
  <c r="K16" i="5"/>
  <c r="I16" i="15" s="1"/>
  <c r="B16" i="5"/>
  <c r="C16" i="5" s="1"/>
  <c r="I16" i="9"/>
  <c r="T16" i="15"/>
  <c r="A17" i="9"/>
  <c r="K16" i="9"/>
  <c r="U16" i="15" s="1"/>
  <c r="B16" i="9"/>
  <c r="C16" i="9" s="1"/>
  <c r="B12" i="16"/>
  <c r="C12" i="16"/>
  <c r="M14" i="3"/>
  <c r="P14" i="3" s="1"/>
  <c r="I15" i="13"/>
  <c r="AC16" i="15"/>
  <c r="K16" i="12"/>
  <c r="AD16" i="15" s="1"/>
  <c r="B16" i="12"/>
  <c r="C16" i="12" s="1"/>
  <c r="A17" i="12"/>
  <c r="B16" i="14"/>
  <c r="C16" i="14" s="1"/>
  <c r="I16" i="14"/>
  <c r="AI16" i="15"/>
  <c r="A17" i="14"/>
  <c r="K16" i="14"/>
  <c r="AJ16" i="15" s="1"/>
  <c r="Q16" i="15"/>
  <c r="K16" i="8"/>
  <c r="R16" i="15" s="1"/>
  <c r="B16" i="8"/>
  <c r="C16" i="8" s="1"/>
  <c r="A17" i="8"/>
  <c r="G15" i="15"/>
  <c r="L15" i="4"/>
  <c r="I15" i="6"/>
  <c r="D15" i="15"/>
  <c r="L15" i="3"/>
  <c r="P16" i="15"/>
  <c r="L16" i="7"/>
  <c r="AC12" i="16"/>
  <c r="AD12" i="16"/>
  <c r="M14" i="12"/>
  <c r="I15" i="8"/>
  <c r="AB16" i="15"/>
  <c r="L16" i="11"/>
  <c r="J15" i="15"/>
  <c r="L15" i="5"/>
  <c r="W12" i="16"/>
  <c r="X12" i="16"/>
  <c r="AF16" i="15"/>
  <c r="A17" i="13"/>
  <c r="K16" i="13"/>
  <c r="AG16" i="15" s="1"/>
  <c r="B16" i="13"/>
  <c r="C16" i="13" s="1"/>
  <c r="E16" i="15"/>
  <c r="A17" i="4"/>
  <c r="B16" i="4"/>
  <c r="C16" i="4" s="1"/>
  <c r="K16" i="4"/>
  <c r="F16" i="15" s="1"/>
  <c r="I15" i="4"/>
  <c r="M15" i="15"/>
  <c r="L15" i="6"/>
  <c r="M15" i="6" s="1"/>
  <c r="Q12" i="16"/>
  <c r="R12" i="16"/>
  <c r="M14" i="8"/>
  <c r="I15" i="3"/>
  <c r="Z17" i="15"/>
  <c r="K17" i="11"/>
  <c r="AA17" i="15" s="1"/>
  <c r="A18" i="11"/>
  <c r="B17" i="11"/>
  <c r="C17" i="11" s="1"/>
  <c r="V15" i="15"/>
  <c r="L15" i="9"/>
  <c r="AG12" i="16"/>
  <c r="AF12" i="16"/>
  <c r="M14" i="13"/>
  <c r="N13" i="16"/>
  <c r="O13" i="16"/>
  <c r="AE15" i="15"/>
  <c r="L15" i="12"/>
  <c r="Z13" i="16"/>
  <c r="AA13" i="16"/>
  <c r="M15" i="11"/>
  <c r="N16" i="13"/>
  <c r="N16" i="3"/>
  <c r="N17" i="7"/>
  <c r="N16" i="9"/>
  <c r="N16" i="10"/>
  <c r="N16" i="5"/>
  <c r="N16" i="8"/>
  <c r="N17" i="11"/>
  <c r="N16" i="4"/>
  <c r="N16" i="14"/>
  <c r="N16" i="12"/>
  <c r="N16" i="6"/>
  <c r="I16" i="6" l="1"/>
  <c r="I16" i="5"/>
  <c r="I17" i="11"/>
  <c r="AC13" i="16"/>
  <c r="AD13" i="16"/>
  <c r="M15" i="12"/>
  <c r="U13" i="16"/>
  <c r="T13" i="16"/>
  <c r="M15" i="9"/>
  <c r="N14" i="16"/>
  <c r="O14" i="16"/>
  <c r="M16" i="7"/>
  <c r="Q17" i="15"/>
  <c r="B17" i="8"/>
  <c r="C17" i="8" s="1"/>
  <c r="K17" i="8"/>
  <c r="R17" i="15" s="1"/>
  <c r="A18" i="8"/>
  <c r="A18" i="14"/>
  <c r="B17" i="14"/>
  <c r="C17" i="14" s="1"/>
  <c r="AI17" i="15"/>
  <c r="K17" i="14"/>
  <c r="AJ17" i="15" s="1"/>
  <c r="AK16" i="15"/>
  <c r="L16" i="14"/>
  <c r="J16" i="15"/>
  <c r="L16" i="5"/>
  <c r="M16" i="5" s="1"/>
  <c r="Q13" i="16"/>
  <c r="R13" i="16"/>
  <c r="N18" i="15"/>
  <c r="K18" i="7"/>
  <c r="O18" i="15" s="1"/>
  <c r="B18" i="7"/>
  <c r="C18" i="7" s="1"/>
  <c r="A19" i="7"/>
  <c r="K17" i="15"/>
  <c r="A18" i="6"/>
  <c r="B17" i="6"/>
  <c r="C17" i="6" s="1"/>
  <c r="K17" i="6"/>
  <c r="L17" i="15" s="1"/>
  <c r="AG13" i="16"/>
  <c r="AF13" i="16"/>
  <c r="Z18" i="15"/>
  <c r="A19" i="11"/>
  <c r="K18" i="11"/>
  <c r="AA18" i="15" s="1"/>
  <c r="B18" i="11"/>
  <c r="C18" i="11" s="1"/>
  <c r="M15" i="8"/>
  <c r="AH16" i="15"/>
  <c r="L16" i="13"/>
  <c r="M16" i="13" s="1"/>
  <c r="AF17" i="15"/>
  <c r="K17" i="13"/>
  <c r="AG17" i="15" s="1"/>
  <c r="B17" i="13"/>
  <c r="C17" i="13" s="1"/>
  <c r="A18" i="13"/>
  <c r="Z14" i="16"/>
  <c r="AA14" i="16"/>
  <c r="M16" i="11"/>
  <c r="E13" i="16"/>
  <c r="F13" i="16"/>
  <c r="M15" i="4"/>
  <c r="AC17" i="15"/>
  <c r="B17" i="12"/>
  <c r="C17" i="12" s="1"/>
  <c r="K17" i="12"/>
  <c r="AD17" i="15" s="1"/>
  <c r="A18" i="12"/>
  <c r="P17" i="15"/>
  <c r="L17" i="7"/>
  <c r="D16" i="15"/>
  <c r="L16" i="3"/>
  <c r="AB17" i="15"/>
  <c r="L17" i="11"/>
  <c r="K13" i="16"/>
  <c r="L13" i="16"/>
  <c r="G16" i="15"/>
  <c r="L16" i="4"/>
  <c r="M16" i="4" s="1"/>
  <c r="I16" i="13"/>
  <c r="C13" i="16"/>
  <c r="B13" i="16"/>
  <c r="M15" i="3"/>
  <c r="P15" i="3" s="1"/>
  <c r="S16" i="15"/>
  <c r="L16" i="8"/>
  <c r="AE16" i="15"/>
  <c r="L16" i="12"/>
  <c r="I16" i="10"/>
  <c r="W13" i="16"/>
  <c r="X13" i="16"/>
  <c r="M15" i="10"/>
  <c r="AI13" i="16"/>
  <c r="AJ13" i="16"/>
  <c r="M15" i="13"/>
  <c r="I16" i="4"/>
  <c r="E17" i="15"/>
  <c r="K17" i="4"/>
  <c r="F17" i="15" s="1"/>
  <c r="A18" i="4"/>
  <c r="B17" i="4"/>
  <c r="C17" i="4" s="1"/>
  <c r="H13" i="16"/>
  <c r="I13" i="16"/>
  <c r="M15" i="5"/>
  <c r="I16" i="8"/>
  <c r="I16" i="12"/>
  <c r="V16" i="15"/>
  <c r="L16" i="9"/>
  <c r="T17" i="15"/>
  <c r="A18" i="9"/>
  <c r="B17" i="9"/>
  <c r="C17" i="9" s="1"/>
  <c r="K17" i="9"/>
  <c r="U17" i="15" s="1"/>
  <c r="H17" i="15"/>
  <c r="B17" i="5"/>
  <c r="C17" i="5" s="1"/>
  <c r="A18" i="5"/>
  <c r="K17" i="5"/>
  <c r="I17" i="15" s="1"/>
  <c r="I17" i="5"/>
  <c r="W17" i="15"/>
  <c r="A18" i="10"/>
  <c r="B17" i="10"/>
  <c r="C17" i="10" s="1"/>
  <c r="K17" i="10"/>
  <c r="X17" i="15" s="1"/>
  <c r="Y16" i="15"/>
  <c r="L16" i="10"/>
  <c r="I17" i="7"/>
  <c r="B17" i="15"/>
  <c r="A18" i="3"/>
  <c r="B17" i="3"/>
  <c r="C17" i="3" s="1"/>
  <c r="K17" i="3"/>
  <c r="C17" i="15" s="1"/>
  <c r="I17" i="3"/>
  <c r="I16" i="3"/>
  <c r="M16" i="15"/>
  <c r="L16" i="6"/>
  <c r="N17" i="4"/>
  <c r="N17" i="5"/>
  <c r="N17" i="3"/>
  <c r="N17" i="12"/>
  <c r="N17" i="9"/>
  <c r="N17" i="8"/>
  <c r="N17" i="10"/>
  <c r="N18" i="11"/>
  <c r="N17" i="6"/>
  <c r="N18" i="7"/>
  <c r="N17" i="14"/>
  <c r="N17" i="13"/>
  <c r="I17" i="10" l="1"/>
  <c r="I17" i="6"/>
  <c r="I17" i="9"/>
  <c r="I17" i="14"/>
  <c r="I17" i="13"/>
  <c r="Y17" i="15"/>
  <c r="L17" i="10"/>
  <c r="J17" i="15"/>
  <c r="L17" i="5"/>
  <c r="M17" i="5" s="1"/>
  <c r="G17" i="15"/>
  <c r="L17" i="4"/>
  <c r="Q14" i="16"/>
  <c r="R14" i="16"/>
  <c r="P18" i="15"/>
  <c r="L18" i="7"/>
  <c r="AI18" i="15"/>
  <c r="K18" i="14"/>
  <c r="AJ18" i="15" s="1"/>
  <c r="B18" i="14"/>
  <c r="C18" i="14" s="1"/>
  <c r="A19" i="14"/>
  <c r="S17" i="15"/>
  <c r="L17" i="8"/>
  <c r="K14" i="16"/>
  <c r="L14" i="16"/>
  <c r="M16" i="6"/>
  <c r="D17" i="15"/>
  <c r="L17" i="3"/>
  <c r="W14" i="16"/>
  <c r="X14" i="16"/>
  <c r="W18" i="15"/>
  <c r="K18" i="10"/>
  <c r="X18" i="15" s="1"/>
  <c r="A19" i="10"/>
  <c r="B18" i="10"/>
  <c r="C18" i="10" s="1"/>
  <c r="U14" i="16"/>
  <c r="T14" i="16"/>
  <c r="M16" i="9"/>
  <c r="E18" i="15"/>
  <c r="K18" i="4"/>
  <c r="F18" i="15" s="1"/>
  <c r="A19" i="4"/>
  <c r="B18" i="4"/>
  <c r="C18" i="4" s="1"/>
  <c r="B14" i="16"/>
  <c r="C14" i="16"/>
  <c r="M16" i="3"/>
  <c r="P16" i="3" s="1"/>
  <c r="M16" i="10"/>
  <c r="AE17" i="15"/>
  <c r="L17" i="12"/>
  <c r="AH17" i="15"/>
  <c r="L17" i="13"/>
  <c r="I14" i="16"/>
  <c r="H14" i="16"/>
  <c r="Q18" i="15"/>
  <c r="K18" i="8"/>
  <c r="R18" i="15" s="1"/>
  <c r="B18" i="8"/>
  <c r="C18" i="8" s="1"/>
  <c r="A19" i="8"/>
  <c r="B18" i="15"/>
  <c r="K18" i="3"/>
  <c r="C18" i="15" s="1"/>
  <c r="A19" i="3"/>
  <c r="B18" i="3"/>
  <c r="C18" i="3" s="1"/>
  <c r="T18" i="15"/>
  <c r="A19" i="9"/>
  <c r="B18" i="9"/>
  <c r="C18" i="9" s="1"/>
  <c r="K18" i="9"/>
  <c r="U18" i="15" s="1"/>
  <c r="AC14" i="16"/>
  <c r="AD14" i="16"/>
  <c r="M16" i="12"/>
  <c r="AC18" i="15"/>
  <c r="K18" i="12"/>
  <c r="AD18" i="15" s="1"/>
  <c r="B18" i="12"/>
  <c r="C18" i="12" s="1"/>
  <c r="A19" i="12"/>
  <c r="M16" i="8"/>
  <c r="AF18" i="15"/>
  <c r="A19" i="13"/>
  <c r="B18" i="13"/>
  <c r="C18" i="13" s="1"/>
  <c r="K18" i="13"/>
  <c r="AG18" i="15" s="1"/>
  <c r="AG14" i="16"/>
  <c r="AF14" i="16"/>
  <c r="AB18" i="15"/>
  <c r="L18" i="11"/>
  <c r="M18" i="11" s="1"/>
  <c r="Z19" i="15"/>
  <c r="B19" i="11"/>
  <c r="C19" i="11" s="1"/>
  <c r="A20" i="11"/>
  <c r="K19" i="11"/>
  <c r="AA19" i="15" s="1"/>
  <c r="M17" i="15"/>
  <c r="L17" i="6"/>
  <c r="I17" i="8"/>
  <c r="H18" i="15"/>
  <c r="A19" i="5"/>
  <c r="B18" i="5"/>
  <c r="C18" i="5" s="1"/>
  <c r="K18" i="5"/>
  <c r="I18" i="15" s="1"/>
  <c r="V17" i="15"/>
  <c r="L17" i="9"/>
  <c r="I17" i="4"/>
  <c r="E14" i="16"/>
  <c r="F14" i="16"/>
  <c r="AA15" i="16"/>
  <c r="Z15" i="16"/>
  <c r="M17" i="11"/>
  <c r="N15" i="16"/>
  <c r="O15" i="16"/>
  <c r="M17" i="7"/>
  <c r="I17" i="12"/>
  <c r="I18" i="11"/>
  <c r="K18" i="15"/>
  <c r="K18" i="6"/>
  <c r="L18" i="15" s="1"/>
  <c r="B18" i="6"/>
  <c r="C18" i="6" s="1"/>
  <c r="A19" i="6"/>
  <c r="I18" i="6"/>
  <c r="N19" i="15"/>
  <c r="B19" i="7"/>
  <c r="C19" i="7" s="1"/>
  <c r="K19" i="7"/>
  <c r="O19" i="15" s="1"/>
  <c r="A20" i="7"/>
  <c r="I18" i="7"/>
  <c r="AI14" i="16"/>
  <c r="AJ14" i="16"/>
  <c r="M16" i="14"/>
  <c r="AK17" i="15"/>
  <c r="L17" i="14"/>
  <c r="N18" i="14"/>
  <c r="N18" i="12"/>
  <c r="N18" i="3"/>
  <c r="N19" i="7"/>
  <c r="N18" i="6"/>
  <c r="N18" i="9"/>
  <c r="N19" i="11"/>
  <c r="N18" i="5"/>
  <c r="N18" i="13"/>
  <c r="N18" i="10"/>
  <c r="N18" i="8"/>
  <c r="N18" i="4"/>
  <c r="I18" i="5" l="1"/>
  <c r="I18" i="13"/>
  <c r="I18" i="4"/>
  <c r="I18" i="8"/>
  <c r="I18" i="14"/>
  <c r="I18" i="9"/>
  <c r="P19" i="15"/>
  <c r="L19" i="7"/>
  <c r="U15" i="16"/>
  <c r="T15" i="16"/>
  <c r="H19" i="15"/>
  <c r="K19" i="5"/>
  <c r="I19" i="15" s="1"/>
  <c r="A20" i="5"/>
  <c r="B19" i="5"/>
  <c r="C19" i="5" s="1"/>
  <c r="Z20" i="15"/>
  <c r="A21" i="11"/>
  <c r="B20" i="11"/>
  <c r="C20" i="11" s="1"/>
  <c r="K20" i="11"/>
  <c r="AA20" i="15" s="1"/>
  <c r="Q15" i="16"/>
  <c r="R15" i="16"/>
  <c r="M17" i="8"/>
  <c r="L19" i="11"/>
  <c r="M19" i="11" s="1"/>
  <c r="AB19" i="15"/>
  <c r="Z16" i="16"/>
  <c r="AA16" i="16"/>
  <c r="AC15" i="16"/>
  <c r="AD15" i="16"/>
  <c r="M17" i="12"/>
  <c r="C15" i="16"/>
  <c r="B15" i="16"/>
  <c r="M17" i="3"/>
  <c r="P17" i="3" s="1"/>
  <c r="AI15" i="16"/>
  <c r="AJ15" i="16"/>
  <c r="M17" i="14"/>
  <c r="I19" i="7"/>
  <c r="K19" i="15"/>
  <c r="B19" i="6"/>
  <c r="C19" i="6" s="1"/>
  <c r="A20" i="6"/>
  <c r="K19" i="6"/>
  <c r="L19" i="15" s="1"/>
  <c r="I18" i="12"/>
  <c r="S18" i="15"/>
  <c r="L18" i="8"/>
  <c r="M18" i="15"/>
  <c r="L18" i="6"/>
  <c r="M17" i="9"/>
  <c r="J18" i="15"/>
  <c r="L18" i="5"/>
  <c r="M18" i="5" s="1"/>
  <c r="K15" i="16"/>
  <c r="L15" i="16"/>
  <c r="M17" i="6"/>
  <c r="I19" i="11"/>
  <c r="AF19" i="15"/>
  <c r="K19" i="13"/>
  <c r="AG19" i="15" s="1"/>
  <c r="A20" i="13"/>
  <c r="B19" i="13"/>
  <c r="C19" i="13" s="1"/>
  <c r="AE18" i="15"/>
  <c r="L18" i="12"/>
  <c r="L18" i="9"/>
  <c r="V18" i="15"/>
  <c r="B19" i="15"/>
  <c r="K19" i="3"/>
  <c r="C19" i="15" s="1"/>
  <c r="A20" i="3"/>
  <c r="B19" i="3"/>
  <c r="C19" i="3" s="1"/>
  <c r="AG15" i="16"/>
  <c r="AF15" i="16"/>
  <c r="M17" i="13"/>
  <c r="W19" i="15"/>
  <c r="B19" i="10"/>
  <c r="C19" i="10" s="1"/>
  <c r="A20" i="10"/>
  <c r="K19" i="10"/>
  <c r="X19" i="15" s="1"/>
  <c r="E15" i="16"/>
  <c r="F15" i="16"/>
  <c r="M17" i="4"/>
  <c r="H15" i="16"/>
  <c r="I15" i="16"/>
  <c r="N20" i="15"/>
  <c r="A21" i="7"/>
  <c r="B20" i="7"/>
  <c r="C20" i="7" s="1"/>
  <c r="K20" i="7"/>
  <c r="O20" i="15" s="1"/>
  <c r="T19" i="15"/>
  <c r="K19" i="9"/>
  <c r="U19" i="15" s="1"/>
  <c r="A20" i="9"/>
  <c r="I19" i="9"/>
  <c r="B19" i="9"/>
  <c r="C19" i="9" s="1"/>
  <c r="G18" i="15"/>
  <c r="L18" i="4"/>
  <c r="I18" i="3"/>
  <c r="Q19" i="15"/>
  <c r="A20" i="8"/>
  <c r="B19" i="8"/>
  <c r="C19" i="8" s="1"/>
  <c r="K19" i="8"/>
  <c r="R19" i="15" s="1"/>
  <c r="E19" i="15"/>
  <c r="A20" i="4"/>
  <c r="B19" i="4"/>
  <c r="C19" i="4" s="1"/>
  <c r="K19" i="4"/>
  <c r="F19" i="15" s="1"/>
  <c r="Y18" i="15"/>
  <c r="L18" i="10"/>
  <c r="M18" i="10" s="1"/>
  <c r="AK18" i="15"/>
  <c r="L18" i="14"/>
  <c r="W15" i="16"/>
  <c r="X15" i="16"/>
  <c r="M17" i="10"/>
  <c r="L18" i="13"/>
  <c r="AH18" i="15"/>
  <c r="AC19" i="15"/>
  <c r="A20" i="12"/>
  <c r="B19" i="12"/>
  <c r="C19" i="12" s="1"/>
  <c r="K19" i="12"/>
  <c r="AD19" i="15" s="1"/>
  <c r="I19" i="12"/>
  <c r="D18" i="15"/>
  <c r="L18" i="3"/>
  <c r="I18" i="10"/>
  <c r="B19" i="14"/>
  <c r="C19" i="14" s="1"/>
  <c r="AI19" i="15"/>
  <c r="K19" i="14"/>
  <c r="AJ19" i="15" s="1"/>
  <c r="A20" i="14"/>
  <c r="N16" i="16"/>
  <c r="O16" i="16"/>
  <c r="M18" i="7"/>
  <c r="N20" i="7"/>
  <c r="N19" i="12"/>
  <c r="N19" i="9"/>
  <c r="N20" i="11"/>
  <c r="N19" i="6"/>
  <c r="N19" i="8"/>
  <c r="N19" i="13"/>
  <c r="N19" i="5"/>
  <c r="N19" i="10"/>
  <c r="N19" i="3"/>
  <c r="N19" i="14"/>
  <c r="N19" i="4"/>
  <c r="I19" i="5" l="1"/>
  <c r="I20" i="11"/>
  <c r="I19" i="3"/>
  <c r="B16" i="16"/>
  <c r="C16" i="16"/>
  <c r="M18" i="3"/>
  <c r="P18" i="3" s="1"/>
  <c r="AE19" i="15"/>
  <c r="L19" i="12"/>
  <c r="AI16" i="16"/>
  <c r="AJ16" i="16"/>
  <c r="M18" i="14"/>
  <c r="I19" i="4"/>
  <c r="Y19" i="15"/>
  <c r="L19" i="10"/>
  <c r="I19" i="14"/>
  <c r="AC20" i="15"/>
  <c r="K20" i="12"/>
  <c r="AD20" i="15" s="1"/>
  <c r="B20" i="12"/>
  <c r="C20" i="12" s="1"/>
  <c r="A21" i="12"/>
  <c r="I20" i="12"/>
  <c r="I19" i="8"/>
  <c r="K16" i="16"/>
  <c r="L16" i="16"/>
  <c r="M18" i="6"/>
  <c r="K20" i="15"/>
  <c r="I20" i="6"/>
  <c r="A21" i="6"/>
  <c r="K20" i="6"/>
  <c r="L20" i="15" s="1"/>
  <c r="B20" i="6"/>
  <c r="C20" i="6" s="1"/>
  <c r="N17" i="16"/>
  <c r="O17" i="16"/>
  <c r="G19" i="15"/>
  <c r="L19" i="4"/>
  <c r="V19" i="15"/>
  <c r="L19" i="9"/>
  <c r="I19" i="10"/>
  <c r="I20" i="14"/>
  <c r="A21" i="14"/>
  <c r="K20" i="14"/>
  <c r="AJ20" i="15" s="1"/>
  <c r="AI20" i="15"/>
  <c r="B20" i="14"/>
  <c r="C20" i="14" s="1"/>
  <c r="AK19" i="15"/>
  <c r="L19" i="14"/>
  <c r="M19" i="14" s="1"/>
  <c r="E20" i="15"/>
  <c r="A21" i="4"/>
  <c r="B20" i="4"/>
  <c r="C20" i="4" s="1"/>
  <c r="K20" i="4"/>
  <c r="F20" i="15" s="1"/>
  <c r="I20" i="4"/>
  <c r="P20" i="15"/>
  <c r="L20" i="7"/>
  <c r="M20" i="7" s="1"/>
  <c r="W20" i="15"/>
  <c r="B20" i="10"/>
  <c r="C20" i="10" s="1"/>
  <c r="K20" i="10"/>
  <c r="X20" i="15" s="1"/>
  <c r="A21" i="10"/>
  <c r="D19" i="15"/>
  <c r="L19" i="3"/>
  <c r="I19" i="13"/>
  <c r="M19" i="7"/>
  <c r="M19" i="15"/>
  <c r="L19" i="6"/>
  <c r="AB20" i="15"/>
  <c r="L20" i="11"/>
  <c r="AG16" i="16"/>
  <c r="AF16" i="16"/>
  <c r="M18" i="13"/>
  <c r="E16" i="16"/>
  <c r="F16" i="16"/>
  <c r="K21" i="7"/>
  <c r="O21" i="15" s="1"/>
  <c r="N21" i="15"/>
  <c r="B21" i="7"/>
  <c r="C21" i="7" s="1"/>
  <c r="A22" i="7"/>
  <c r="U16" i="16"/>
  <c r="T16" i="16"/>
  <c r="AF20" i="15"/>
  <c r="B20" i="13"/>
  <c r="C20" i="13" s="1"/>
  <c r="K20" i="13"/>
  <c r="AG20" i="15" s="1"/>
  <c r="A21" i="13"/>
  <c r="Q16" i="16"/>
  <c r="R16" i="16"/>
  <c r="M18" i="8"/>
  <c r="Z21" i="15"/>
  <c r="K21" i="11"/>
  <c r="AA21" i="15" s="1"/>
  <c r="A22" i="11"/>
  <c r="I21" i="11"/>
  <c r="B21" i="11"/>
  <c r="C21" i="11" s="1"/>
  <c r="S19" i="15"/>
  <c r="L19" i="8"/>
  <c r="I20" i="7"/>
  <c r="B20" i="15"/>
  <c r="A21" i="3"/>
  <c r="B20" i="3"/>
  <c r="C20" i="3" s="1"/>
  <c r="K20" i="3"/>
  <c r="C20" i="15" s="1"/>
  <c r="M18" i="9"/>
  <c r="AH19" i="15"/>
  <c r="L19" i="13"/>
  <c r="I16" i="16"/>
  <c r="H16" i="16"/>
  <c r="I19" i="6"/>
  <c r="AA17" i="16"/>
  <c r="Z17" i="16"/>
  <c r="W16" i="16"/>
  <c r="X16" i="16"/>
  <c r="Q20" i="15"/>
  <c r="K20" i="8"/>
  <c r="R20" i="15" s="1"/>
  <c r="B20" i="8"/>
  <c r="C20" i="8" s="1"/>
  <c r="A21" i="8"/>
  <c r="I20" i="9"/>
  <c r="T20" i="15"/>
  <c r="K20" i="9"/>
  <c r="U20" i="15" s="1"/>
  <c r="A21" i="9"/>
  <c r="B20" i="9"/>
  <c r="C20" i="9" s="1"/>
  <c r="M18" i="4"/>
  <c r="AC16" i="16"/>
  <c r="AD16" i="16"/>
  <c r="M18" i="12"/>
  <c r="J19" i="15"/>
  <c r="L19" i="5"/>
  <c r="H20" i="15"/>
  <c r="I20" i="5"/>
  <c r="K20" i="5"/>
  <c r="I20" i="15" s="1"/>
  <c r="B20" i="5"/>
  <c r="C20" i="5" s="1"/>
  <c r="A21" i="5"/>
  <c r="N20" i="10"/>
  <c r="N20" i="13"/>
  <c r="N20" i="12"/>
  <c r="N20" i="4"/>
  <c r="N20" i="6"/>
  <c r="N20" i="3"/>
  <c r="N21" i="11"/>
  <c r="N20" i="9"/>
  <c r="N20" i="5"/>
  <c r="N20" i="8"/>
  <c r="N20" i="14"/>
  <c r="N21" i="7"/>
  <c r="I20" i="8" l="1"/>
  <c r="I20" i="3"/>
  <c r="P21" i="15"/>
  <c r="L21" i="7"/>
  <c r="M21" i="7" s="1"/>
  <c r="E17" i="16"/>
  <c r="F17" i="16"/>
  <c r="A22" i="6"/>
  <c r="B21" i="6"/>
  <c r="C21" i="6" s="1"/>
  <c r="K21" i="15"/>
  <c r="K21" i="6"/>
  <c r="L21" i="15" s="1"/>
  <c r="AE20" i="15"/>
  <c r="L20" i="12"/>
  <c r="J20" i="15"/>
  <c r="L20" i="5"/>
  <c r="S20" i="15"/>
  <c r="L20" i="8"/>
  <c r="AF17" i="16"/>
  <c r="AG17" i="16"/>
  <c r="M19" i="13"/>
  <c r="L20" i="13"/>
  <c r="M20" i="13" s="1"/>
  <c r="AH20" i="15"/>
  <c r="Z18" i="16"/>
  <c r="AA18" i="16"/>
  <c r="M20" i="11"/>
  <c r="C17" i="16"/>
  <c r="B17" i="16"/>
  <c r="M19" i="3"/>
  <c r="P19" i="3" s="1"/>
  <c r="U17" i="16"/>
  <c r="T17" i="16"/>
  <c r="M19" i="9"/>
  <c r="M20" i="15"/>
  <c r="L20" i="6"/>
  <c r="I17" i="16"/>
  <c r="H17" i="16"/>
  <c r="M19" i="5"/>
  <c r="V20" i="15"/>
  <c r="L20" i="9"/>
  <c r="Q21" i="15"/>
  <c r="K21" i="8"/>
  <c r="R21" i="15" s="1"/>
  <c r="A22" i="8"/>
  <c r="B21" i="8"/>
  <c r="C21" i="8" s="1"/>
  <c r="B21" i="15"/>
  <c r="A22" i="3"/>
  <c r="B21" i="3"/>
  <c r="C21" i="3" s="1"/>
  <c r="K21" i="3"/>
  <c r="C21" i="15" s="1"/>
  <c r="Q17" i="16"/>
  <c r="R17" i="16"/>
  <c r="M19" i="8"/>
  <c r="AF21" i="15"/>
  <c r="B21" i="13"/>
  <c r="C21" i="13" s="1"/>
  <c r="K21" i="13"/>
  <c r="AG21" i="15" s="1"/>
  <c r="A22" i="13"/>
  <c r="N22" i="15"/>
  <c r="B22" i="7"/>
  <c r="C22" i="7" s="1"/>
  <c r="K22" i="7"/>
  <c r="O22" i="15" s="1"/>
  <c r="A23" i="7"/>
  <c r="I21" i="7"/>
  <c r="W21" i="15"/>
  <c r="A22" i="10"/>
  <c r="B21" i="10"/>
  <c r="C21" i="10" s="1"/>
  <c r="K21" i="10"/>
  <c r="X21" i="15" s="1"/>
  <c r="Y20" i="15"/>
  <c r="L20" i="10"/>
  <c r="M20" i="10" s="1"/>
  <c r="O18" i="16"/>
  <c r="N18" i="16"/>
  <c r="E21" i="15"/>
  <c r="K21" i="4"/>
  <c r="F21" i="15" s="1"/>
  <c r="A22" i="4"/>
  <c r="B21" i="4"/>
  <c r="C21" i="4" s="1"/>
  <c r="AK20" i="15"/>
  <c r="L20" i="14"/>
  <c r="M20" i="14" s="1"/>
  <c r="A22" i="14"/>
  <c r="B21" i="14"/>
  <c r="C21" i="14" s="1"/>
  <c r="K21" i="14"/>
  <c r="AJ21" i="15" s="1"/>
  <c r="AI21" i="15"/>
  <c r="M19" i="4"/>
  <c r="W17" i="16"/>
  <c r="X17" i="16"/>
  <c r="M19" i="10"/>
  <c r="H21" i="15"/>
  <c r="B21" i="5"/>
  <c r="C21" i="5" s="1"/>
  <c r="A22" i="5"/>
  <c r="K21" i="5"/>
  <c r="I21" i="15" s="1"/>
  <c r="AB21" i="15"/>
  <c r="L21" i="11"/>
  <c r="I20" i="13"/>
  <c r="T21" i="15"/>
  <c r="B21" i="9"/>
  <c r="C21" i="9" s="1"/>
  <c r="A22" i="9"/>
  <c r="K21" i="9"/>
  <c r="U21" i="15" s="1"/>
  <c r="K17" i="16"/>
  <c r="L17" i="16"/>
  <c r="I20" i="10"/>
  <c r="AI17" i="16"/>
  <c r="AJ17" i="16"/>
  <c r="AC17" i="16"/>
  <c r="AD17" i="16"/>
  <c r="M19" i="12"/>
  <c r="D20" i="15"/>
  <c r="L20" i="3"/>
  <c r="M20" i="3" s="1"/>
  <c r="Z22" i="15"/>
  <c r="B22" i="11"/>
  <c r="C22" i="11" s="1"/>
  <c r="K22" i="11"/>
  <c r="AA22" i="15" s="1"/>
  <c r="A23" i="11"/>
  <c r="M19" i="6"/>
  <c r="G20" i="15"/>
  <c r="L20" i="4"/>
  <c r="AC21" i="15"/>
  <c r="A22" i="12"/>
  <c r="K21" i="12"/>
  <c r="AD21" i="15" s="1"/>
  <c r="B21" i="12"/>
  <c r="C21" i="12" s="1"/>
  <c r="N21" i="3"/>
  <c r="N22" i="11"/>
  <c r="N21" i="4"/>
  <c r="N21" i="9"/>
  <c r="N21" i="10"/>
  <c r="N21" i="13"/>
  <c r="N21" i="5"/>
  <c r="N22" i="7"/>
  <c r="N21" i="14"/>
  <c r="N21" i="12"/>
  <c r="N21" i="8"/>
  <c r="N21" i="6"/>
  <c r="P20" i="3" l="1"/>
  <c r="I21" i="9"/>
  <c r="I21" i="10"/>
  <c r="I21" i="8"/>
  <c r="I21" i="5"/>
  <c r="I21" i="13"/>
  <c r="I21" i="4"/>
  <c r="K18" i="16"/>
  <c r="L18" i="16"/>
  <c r="I18" i="16"/>
  <c r="H18" i="16"/>
  <c r="M20" i="5"/>
  <c r="AB22" i="15"/>
  <c r="L22" i="11"/>
  <c r="M22" i="11" s="1"/>
  <c r="A23" i="9"/>
  <c r="B22" i="9"/>
  <c r="C22" i="9" s="1"/>
  <c r="T22" i="15"/>
  <c r="K22" i="9"/>
  <c r="U22" i="15" s="1"/>
  <c r="AE21" i="15"/>
  <c r="L21" i="12"/>
  <c r="Z23" i="15"/>
  <c r="B23" i="11"/>
  <c r="C23" i="11" s="1"/>
  <c r="K23" i="11"/>
  <c r="AA23" i="15" s="1"/>
  <c r="A24" i="11"/>
  <c r="V21" i="15"/>
  <c r="L21" i="9"/>
  <c r="AI22" i="15"/>
  <c r="K22" i="14"/>
  <c r="AJ22" i="15" s="1"/>
  <c r="B22" i="14"/>
  <c r="C22" i="14" s="1"/>
  <c r="A23" i="14"/>
  <c r="Y21" i="15"/>
  <c r="L21" i="10"/>
  <c r="P22" i="15"/>
  <c r="L22" i="7"/>
  <c r="M22" i="7" s="1"/>
  <c r="B22" i="15"/>
  <c r="K22" i="3"/>
  <c r="C22" i="15" s="1"/>
  <c r="A23" i="3"/>
  <c r="B22" i="3"/>
  <c r="C22" i="3" s="1"/>
  <c r="I21" i="12"/>
  <c r="E18" i="16"/>
  <c r="F18" i="16"/>
  <c r="M20" i="4"/>
  <c r="I22" i="11"/>
  <c r="B18" i="16"/>
  <c r="C18" i="16"/>
  <c r="H22" i="15"/>
  <c r="A23" i="5"/>
  <c r="B22" i="5"/>
  <c r="C22" i="5" s="1"/>
  <c r="K22" i="5"/>
  <c r="I22" i="15" s="1"/>
  <c r="I21" i="14"/>
  <c r="AI18" i="16"/>
  <c r="AJ18" i="16"/>
  <c r="W18" i="16"/>
  <c r="X18" i="16"/>
  <c r="W22" i="15"/>
  <c r="K22" i="10"/>
  <c r="X22" i="15" s="1"/>
  <c r="B22" i="10"/>
  <c r="C22" i="10" s="1"/>
  <c r="A23" i="10"/>
  <c r="N23" i="15"/>
  <c r="A24" i="7"/>
  <c r="K23" i="7"/>
  <c r="O23" i="15" s="1"/>
  <c r="B23" i="7"/>
  <c r="C23" i="7" s="1"/>
  <c r="K22" i="15"/>
  <c r="K22" i="6"/>
  <c r="L22" i="15" s="1"/>
  <c r="B22" i="6"/>
  <c r="C22" i="6" s="1"/>
  <c r="I22" i="6"/>
  <c r="A23" i="6"/>
  <c r="N19" i="16"/>
  <c r="O19" i="16"/>
  <c r="AH21" i="15"/>
  <c r="L21" i="13"/>
  <c r="M20" i="6"/>
  <c r="AK21" i="15"/>
  <c r="L21" i="14"/>
  <c r="M21" i="14" s="1"/>
  <c r="E22" i="15"/>
  <c r="K22" i="4"/>
  <c r="F22" i="15" s="1"/>
  <c r="A23" i="4"/>
  <c r="B22" i="4"/>
  <c r="C22" i="4" s="1"/>
  <c r="A23" i="13"/>
  <c r="B22" i="13"/>
  <c r="C22" i="13" s="1"/>
  <c r="K22" i="13"/>
  <c r="AG22" i="15" s="1"/>
  <c r="AF22" i="15"/>
  <c r="I21" i="3"/>
  <c r="D21" i="15"/>
  <c r="L21" i="3"/>
  <c r="S21" i="15"/>
  <c r="L21" i="8"/>
  <c r="U18" i="16"/>
  <c r="T18" i="16"/>
  <c r="M20" i="9"/>
  <c r="AG18" i="16"/>
  <c r="AF18" i="16"/>
  <c r="Q18" i="16"/>
  <c r="R18" i="16"/>
  <c r="M20" i="8"/>
  <c r="I21" i="6"/>
  <c r="AC22" i="15"/>
  <c r="A23" i="12"/>
  <c r="K22" i="12"/>
  <c r="AD22" i="15" s="1"/>
  <c r="I22" i="12"/>
  <c r="B22" i="12"/>
  <c r="C22" i="12" s="1"/>
  <c r="AA19" i="16"/>
  <c r="Z19" i="16"/>
  <c r="M21" i="11"/>
  <c r="G21" i="15"/>
  <c r="L21" i="4"/>
  <c r="I22" i="7"/>
  <c r="J21" i="15"/>
  <c r="L21" i="5"/>
  <c r="Q22" i="15"/>
  <c r="A23" i="8"/>
  <c r="K22" i="8"/>
  <c r="R22" i="15" s="1"/>
  <c r="I22" i="8"/>
  <c r="B22" i="8"/>
  <c r="C22" i="8" s="1"/>
  <c r="AC18" i="16"/>
  <c r="AD18" i="16"/>
  <c r="M20" i="12"/>
  <c r="M21" i="15"/>
  <c r="L21" i="6"/>
  <c r="M21" i="6" s="1"/>
  <c r="N22" i="4"/>
  <c r="N22" i="5"/>
  <c r="N23" i="11"/>
  <c r="N22" i="10"/>
  <c r="N23" i="7"/>
  <c r="N22" i="8"/>
  <c r="N22" i="14"/>
  <c r="N22" i="12"/>
  <c r="N22" i="9"/>
  <c r="N22" i="13"/>
  <c r="N22" i="6"/>
  <c r="N22" i="3"/>
  <c r="I23" i="11" l="1"/>
  <c r="I22" i="9"/>
  <c r="Q23" i="15"/>
  <c r="A24" i="8"/>
  <c r="B23" i="8"/>
  <c r="C23" i="8" s="1"/>
  <c r="K23" i="8"/>
  <c r="R23" i="15" s="1"/>
  <c r="I22" i="10"/>
  <c r="AB23" i="15"/>
  <c r="L23" i="11"/>
  <c r="S22" i="15"/>
  <c r="L22" i="8"/>
  <c r="E23" i="15"/>
  <c r="A24" i="4"/>
  <c r="B23" i="4"/>
  <c r="C23" i="4" s="1"/>
  <c r="K23" i="4"/>
  <c r="F23" i="15" s="1"/>
  <c r="I22" i="4"/>
  <c r="AF19" i="16"/>
  <c r="AG19" i="16"/>
  <c r="K23" i="15"/>
  <c r="A24" i="6"/>
  <c r="K23" i="6"/>
  <c r="L23" i="15" s="1"/>
  <c r="B23" i="6"/>
  <c r="C23" i="6" s="1"/>
  <c r="Y22" i="15"/>
  <c r="L22" i="10"/>
  <c r="M22" i="10" s="1"/>
  <c r="H23" i="15"/>
  <c r="K23" i="5"/>
  <c r="I23" i="15" s="1"/>
  <c r="A24" i="5"/>
  <c r="B23" i="5"/>
  <c r="C23" i="5" s="1"/>
  <c r="I23" i="5"/>
  <c r="L22" i="3"/>
  <c r="D22" i="15"/>
  <c r="AK22" i="15"/>
  <c r="L22" i="14"/>
  <c r="T23" i="15"/>
  <c r="K23" i="9"/>
  <c r="U23" i="15" s="1"/>
  <c r="B23" i="9"/>
  <c r="C23" i="9" s="1"/>
  <c r="A24" i="9"/>
  <c r="AE22" i="15"/>
  <c r="L22" i="12"/>
  <c r="AC23" i="15"/>
  <c r="A24" i="12"/>
  <c r="B23" i="12"/>
  <c r="C23" i="12" s="1"/>
  <c r="K23" i="12"/>
  <c r="AD23" i="15" s="1"/>
  <c r="R19" i="16"/>
  <c r="Q19" i="16"/>
  <c r="M21" i="8"/>
  <c r="L22" i="13"/>
  <c r="AH22" i="15"/>
  <c r="P23" i="15"/>
  <c r="L23" i="7"/>
  <c r="M23" i="7" s="1"/>
  <c r="I23" i="7"/>
  <c r="W23" i="15"/>
  <c r="B23" i="10"/>
  <c r="C23" i="10" s="1"/>
  <c r="A24" i="10"/>
  <c r="K23" i="10"/>
  <c r="X23" i="15" s="1"/>
  <c r="I22" i="5"/>
  <c r="I22" i="3"/>
  <c r="B23" i="15"/>
  <c r="K23" i="3"/>
  <c r="C23" i="15" s="1"/>
  <c r="A24" i="3"/>
  <c r="B23" i="3"/>
  <c r="C23" i="3" s="1"/>
  <c r="N20" i="16"/>
  <c r="O20" i="16"/>
  <c r="I22" i="14"/>
  <c r="Z20" i="16"/>
  <c r="AA20" i="16"/>
  <c r="L19" i="16"/>
  <c r="K19" i="16"/>
  <c r="AI23" i="15"/>
  <c r="A24" i="14"/>
  <c r="K23" i="14"/>
  <c r="AJ23" i="15" s="1"/>
  <c r="B23" i="14"/>
  <c r="C23" i="14" s="1"/>
  <c r="F19" i="16"/>
  <c r="E19" i="16"/>
  <c r="M21" i="4"/>
  <c r="B19" i="16"/>
  <c r="C19" i="16"/>
  <c r="M21" i="3"/>
  <c r="P21" i="3" s="1"/>
  <c r="I22" i="13"/>
  <c r="G22" i="15"/>
  <c r="L22" i="4"/>
  <c r="M22" i="4" s="1"/>
  <c r="AJ19" i="16"/>
  <c r="AI19" i="16"/>
  <c r="M22" i="15"/>
  <c r="L22" i="6"/>
  <c r="M21" i="13"/>
  <c r="N24" i="15"/>
  <c r="A25" i="7"/>
  <c r="B24" i="7"/>
  <c r="C24" i="7" s="1"/>
  <c r="K24" i="7"/>
  <c r="O24" i="15" s="1"/>
  <c r="I24" i="7"/>
  <c r="J22" i="15"/>
  <c r="L22" i="5"/>
  <c r="X19" i="16"/>
  <c r="W19" i="16"/>
  <c r="M21" i="10"/>
  <c r="U19" i="16"/>
  <c r="T19" i="16"/>
  <c r="M21" i="9"/>
  <c r="AD19" i="16"/>
  <c r="AC19" i="16"/>
  <c r="M21" i="12"/>
  <c r="V22" i="15"/>
  <c r="L22" i="9"/>
  <c r="H19" i="16"/>
  <c r="I19" i="16"/>
  <c r="M21" i="5"/>
  <c r="K23" i="13"/>
  <c r="AG23" i="15" s="1"/>
  <c r="AF23" i="15"/>
  <c r="B23" i="13"/>
  <c r="C23" i="13" s="1"/>
  <c r="A24" i="13"/>
  <c r="Z24" i="15"/>
  <c r="A25" i="11"/>
  <c r="B24" i="11"/>
  <c r="C24" i="11" s="1"/>
  <c r="K24" i="11"/>
  <c r="AA24" i="15" s="1"/>
  <c r="N24" i="7"/>
  <c r="N23" i="13"/>
  <c r="N23" i="3"/>
  <c r="N23" i="14"/>
  <c r="N23" i="12"/>
  <c r="N23" i="10"/>
  <c r="N23" i="4"/>
  <c r="N23" i="6"/>
  <c r="N23" i="5"/>
  <c r="N23" i="8"/>
  <c r="N23" i="9"/>
  <c r="N24" i="11"/>
  <c r="I23" i="6" l="1"/>
  <c r="I23" i="13"/>
  <c r="I23" i="4"/>
  <c r="I23" i="8"/>
  <c r="AG20" i="16"/>
  <c r="AF20" i="16"/>
  <c r="AJ20" i="16"/>
  <c r="AI20" i="16"/>
  <c r="K25" i="11"/>
  <c r="AA25" i="15" s="1"/>
  <c r="Z25" i="15"/>
  <c r="B25" i="11"/>
  <c r="C25" i="11" s="1"/>
  <c r="A26" i="11"/>
  <c r="M22" i="13"/>
  <c r="D23" i="15"/>
  <c r="L23" i="3"/>
  <c r="I24" i="11"/>
  <c r="L23" i="13"/>
  <c r="AH23" i="15"/>
  <c r="I20" i="16"/>
  <c r="H20" i="16"/>
  <c r="M22" i="5"/>
  <c r="P24" i="15"/>
  <c r="L24" i="7"/>
  <c r="M24" i="7" s="1"/>
  <c r="L20" i="16"/>
  <c r="K20" i="16"/>
  <c r="M22" i="6"/>
  <c r="F20" i="16"/>
  <c r="E20" i="16"/>
  <c r="I23" i="14"/>
  <c r="B24" i="15"/>
  <c r="K24" i="3"/>
  <c r="C24" i="15" s="1"/>
  <c r="A25" i="3"/>
  <c r="B24" i="3"/>
  <c r="C24" i="3" s="1"/>
  <c r="I23" i="3"/>
  <c r="W24" i="15"/>
  <c r="A25" i="10"/>
  <c r="K24" i="10"/>
  <c r="X24" i="15" s="1"/>
  <c r="B24" i="10"/>
  <c r="C24" i="10" s="1"/>
  <c r="I23" i="10"/>
  <c r="N21" i="16"/>
  <c r="O21" i="16"/>
  <c r="I23" i="12"/>
  <c r="AC24" i="15"/>
  <c r="K24" i="12"/>
  <c r="AD24" i="15" s="1"/>
  <c r="A25" i="12"/>
  <c r="B24" i="12"/>
  <c r="C24" i="12" s="1"/>
  <c r="I23" i="9"/>
  <c r="B20" i="16"/>
  <c r="C20" i="16"/>
  <c r="M22" i="3"/>
  <c r="P22" i="3" s="1"/>
  <c r="M23" i="15"/>
  <c r="L23" i="6"/>
  <c r="Q24" i="15"/>
  <c r="K24" i="8"/>
  <c r="R24" i="15" s="1"/>
  <c r="A25" i="8"/>
  <c r="B24" i="8"/>
  <c r="C24" i="8" s="1"/>
  <c r="U20" i="16"/>
  <c r="T20" i="16"/>
  <c r="M22" i="9"/>
  <c r="N25" i="15"/>
  <c r="K25" i="7"/>
  <c r="O25" i="15" s="1"/>
  <c r="B25" i="7"/>
  <c r="C25" i="7" s="1"/>
  <c r="A26" i="7"/>
  <c r="AI24" i="15"/>
  <c r="A25" i="14"/>
  <c r="K24" i="14"/>
  <c r="AJ24" i="15" s="1"/>
  <c r="B24" i="14"/>
  <c r="C24" i="14" s="1"/>
  <c r="H24" i="15"/>
  <c r="B24" i="5"/>
  <c r="C24" i="5" s="1"/>
  <c r="A25" i="5"/>
  <c r="K24" i="5"/>
  <c r="I24" i="15" s="1"/>
  <c r="G23" i="15"/>
  <c r="L23" i="4"/>
  <c r="AB24" i="15"/>
  <c r="L24" i="11"/>
  <c r="Y23" i="15"/>
  <c r="L23" i="10"/>
  <c r="M23" i="10" s="1"/>
  <c r="AD20" i="16"/>
  <c r="AC20" i="16"/>
  <c r="M22" i="12"/>
  <c r="V23" i="15"/>
  <c r="L23" i="9"/>
  <c r="E24" i="15"/>
  <c r="A25" i="4"/>
  <c r="B24" i="4"/>
  <c r="C24" i="4" s="1"/>
  <c r="K24" i="4"/>
  <c r="F24" i="15" s="1"/>
  <c r="T24" i="15"/>
  <c r="B24" i="9"/>
  <c r="C24" i="9" s="1"/>
  <c r="K24" i="9"/>
  <c r="U24" i="15" s="1"/>
  <c r="A25" i="9"/>
  <c r="X20" i="16"/>
  <c r="W20" i="16"/>
  <c r="R20" i="16"/>
  <c r="Q20" i="16"/>
  <c r="M22" i="8"/>
  <c r="AF24" i="15"/>
  <c r="B24" i="13"/>
  <c r="C24" i="13" s="1"/>
  <c r="A25" i="13"/>
  <c r="K24" i="13"/>
  <c r="AG24" i="15" s="1"/>
  <c r="AK23" i="15"/>
  <c r="L23" i="14"/>
  <c r="M22" i="14"/>
  <c r="AE23" i="15"/>
  <c r="L23" i="12"/>
  <c r="J23" i="15"/>
  <c r="L23" i="5"/>
  <c r="K24" i="15"/>
  <c r="A25" i="6"/>
  <c r="K24" i="6"/>
  <c r="L24" i="15" s="1"/>
  <c r="B24" i="6"/>
  <c r="C24" i="6" s="1"/>
  <c r="AA21" i="16"/>
  <c r="Z21" i="16"/>
  <c r="M23" i="11"/>
  <c r="S23" i="15"/>
  <c r="L23" i="8"/>
  <c r="N25" i="11"/>
  <c r="N25" i="7"/>
  <c r="N24" i="14"/>
  <c r="N24" i="6"/>
  <c r="N24" i="5"/>
  <c r="N24" i="3"/>
  <c r="N24" i="4"/>
  <c r="N24" i="9"/>
  <c r="N24" i="13"/>
  <c r="N24" i="12"/>
  <c r="N24" i="10"/>
  <c r="N24" i="8"/>
  <c r="I24" i="12" l="1"/>
  <c r="I25" i="11"/>
  <c r="I24" i="9"/>
  <c r="I24" i="6"/>
  <c r="I25" i="7"/>
  <c r="A26" i="6"/>
  <c r="B25" i="6"/>
  <c r="C25" i="6" s="1"/>
  <c r="K25" i="15"/>
  <c r="K25" i="6"/>
  <c r="L25" i="15" s="1"/>
  <c r="V24" i="15"/>
  <c r="L24" i="9"/>
  <c r="Z22" i="16"/>
  <c r="AA22" i="16"/>
  <c r="M24" i="11"/>
  <c r="R21" i="16"/>
  <c r="Q21" i="16"/>
  <c r="AJ21" i="16"/>
  <c r="AI21" i="16"/>
  <c r="M23" i="14"/>
  <c r="Y24" i="15"/>
  <c r="L24" i="10"/>
  <c r="M24" i="10" s="1"/>
  <c r="I24" i="10"/>
  <c r="B21" i="16"/>
  <c r="C21" i="16"/>
  <c r="M23" i="3"/>
  <c r="P23" i="3" s="1"/>
  <c r="Z26" i="15"/>
  <c r="B26" i="11"/>
  <c r="C26" i="11" s="1"/>
  <c r="A27" i="11"/>
  <c r="K26" i="11"/>
  <c r="AA26" i="15" s="1"/>
  <c r="M24" i="15"/>
  <c r="L24" i="6"/>
  <c r="I21" i="16"/>
  <c r="H21" i="16"/>
  <c r="L24" i="13"/>
  <c r="M24" i="13" s="1"/>
  <c r="AH24" i="15"/>
  <c r="I24" i="4"/>
  <c r="U21" i="16"/>
  <c r="T21" i="16"/>
  <c r="M23" i="9"/>
  <c r="J24" i="15"/>
  <c r="L24" i="5"/>
  <c r="M24" i="5" s="1"/>
  <c r="AK24" i="15"/>
  <c r="L24" i="14"/>
  <c r="M24" i="14" s="1"/>
  <c r="P25" i="15"/>
  <c r="L25" i="7"/>
  <c r="I24" i="8"/>
  <c r="L21" i="16"/>
  <c r="K21" i="16"/>
  <c r="M23" i="6"/>
  <c r="AE24" i="15"/>
  <c r="L24" i="12"/>
  <c r="D24" i="15"/>
  <c r="L24" i="3"/>
  <c r="M24" i="3" s="1"/>
  <c r="I24" i="3"/>
  <c r="AB25" i="15"/>
  <c r="L25" i="11"/>
  <c r="S24" i="15"/>
  <c r="L24" i="8"/>
  <c r="M24" i="8" s="1"/>
  <c r="AC25" i="15"/>
  <c r="A26" i="12"/>
  <c r="K25" i="12"/>
  <c r="AD25" i="15" s="1"/>
  <c r="B25" i="12"/>
  <c r="C25" i="12" s="1"/>
  <c r="AF21" i="16"/>
  <c r="AG21" i="16"/>
  <c r="M23" i="13"/>
  <c r="AD21" i="16"/>
  <c r="AC21" i="16"/>
  <c r="M23" i="12"/>
  <c r="AF25" i="15"/>
  <c r="K25" i="13"/>
  <c r="AG25" i="15" s="1"/>
  <c r="B25" i="13"/>
  <c r="C25" i="13" s="1"/>
  <c r="A26" i="13"/>
  <c r="I24" i="13"/>
  <c r="E25" i="15"/>
  <c r="K25" i="4"/>
  <c r="F25" i="15" s="1"/>
  <c r="A26" i="4"/>
  <c r="B25" i="4"/>
  <c r="C25" i="4" s="1"/>
  <c r="I25" i="4"/>
  <c r="X21" i="16"/>
  <c r="W21" i="16"/>
  <c r="H25" i="15"/>
  <c r="B25" i="5"/>
  <c r="C25" i="5" s="1"/>
  <c r="A26" i="5"/>
  <c r="K25" i="5"/>
  <c r="I25" i="15" s="1"/>
  <c r="I24" i="5"/>
  <c r="A26" i="14"/>
  <c r="B25" i="14"/>
  <c r="C25" i="14" s="1"/>
  <c r="AI25" i="15"/>
  <c r="K25" i="14"/>
  <c r="AJ25" i="15" s="1"/>
  <c r="N26" i="15"/>
  <c r="B26" i="7"/>
  <c r="C26" i="7" s="1"/>
  <c r="A27" i="7"/>
  <c r="K26" i="7"/>
  <c r="O26" i="15" s="1"/>
  <c r="Q25" i="15"/>
  <c r="A26" i="8"/>
  <c r="K25" i="8"/>
  <c r="R25" i="15" s="1"/>
  <c r="B25" i="8"/>
  <c r="C25" i="8" s="1"/>
  <c r="M23" i="5"/>
  <c r="W25" i="15"/>
  <c r="A26" i="10"/>
  <c r="B25" i="10"/>
  <c r="C25" i="10" s="1"/>
  <c r="K25" i="10"/>
  <c r="X25" i="15" s="1"/>
  <c r="B25" i="15"/>
  <c r="A26" i="3"/>
  <c r="B25" i="3"/>
  <c r="C25" i="3" s="1"/>
  <c r="K25" i="3"/>
  <c r="C25" i="15" s="1"/>
  <c r="O22" i="16"/>
  <c r="N22" i="16"/>
  <c r="G24" i="15"/>
  <c r="L24" i="4"/>
  <c r="M24" i="4" s="1"/>
  <c r="T25" i="15"/>
  <c r="A26" i="9"/>
  <c r="B25" i="9"/>
  <c r="C25" i="9" s="1"/>
  <c r="K25" i="9"/>
  <c r="U25" i="15" s="1"/>
  <c r="M23" i="8"/>
  <c r="F21" i="16"/>
  <c r="E21" i="16"/>
  <c r="M23" i="4"/>
  <c r="I24" i="14"/>
  <c r="N26" i="7"/>
  <c r="N25" i="13"/>
  <c r="N25" i="6"/>
  <c r="N25" i="14"/>
  <c r="N25" i="10"/>
  <c r="N25" i="12"/>
  <c r="N25" i="9"/>
  <c r="N25" i="3"/>
  <c r="N26" i="11"/>
  <c r="N25" i="4"/>
  <c r="N25" i="8"/>
  <c r="N25" i="5"/>
  <c r="P24" i="3" l="1"/>
  <c r="I25" i="14"/>
  <c r="I25" i="13"/>
  <c r="I25" i="12"/>
  <c r="V25" i="15"/>
  <c r="L25" i="9"/>
  <c r="AK25" i="15"/>
  <c r="L25" i="14"/>
  <c r="H26" i="15"/>
  <c r="A27" i="5"/>
  <c r="B26" i="5"/>
  <c r="C26" i="5" s="1"/>
  <c r="K26" i="5"/>
  <c r="I26" i="15" s="1"/>
  <c r="AC26" i="15"/>
  <c r="A27" i="12"/>
  <c r="K26" i="12"/>
  <c r="AD26" i="15" s="1"/>
  <c r="B26" i="12"/>
  <c r="C26" i="12" s="1"/>
  <c r="AD22" i="16"/>
  <c r="AC22" i="16"/>
  <c r="M24" i="12"/>
  <c r="I25" i="9"/>
  <c r="F22" i="16"/>
  <c r="E22" i="16"/>
  <c r="D25" i="15"/>
  <c r="L25" i="3"/>
  <c r="M25" i="3" s="1"/>
  <c r="Y25" i="15"/>
  <c r="L25" i="10"/>
  <c r="Q26" i="15"/>
  <c r="A27" i="8"/>
  <c r="K26" i="8"/>
  <c r="R26" i="15" s="1"/>
  <c r="B26" i="8"/>
  <c r="C26" i="8" s="1"/>
  <c r="E26" i="15"/>
  <c r="K26" i="4"/>
  <c r="F26" i="15" s="1"/>
  <c r="B26" i="4"/>
  <c r="C26" i="4" s="1"/>
  <c r="A27" i="4"/>
  <c r="L22" i="16"/>
  <c r="K22" i="16"/>
  <c r="M24" i="6"/>
  <c r="I25" i="3"/>
  <c r="B26" i="15"/>
  <c r="K26" i="3"/>
  <c r="C26" i="15" s="1"/>
  <c r="A27" i="3"/>
  <c r="B26" i="3"/>
  <c r="C26" i="3" s="1"/>
  <c r="I25" i="10"/>
  <c r="W26" i="15"/>
  <c r="K26" i="10"/>
  <c r="X26" i="15" s="1"/>
  <c r="B26" i="10"/>
  <c r="C26" i="10" s="1"/>
  <c r="I26" i="10"/>
  <c r="A27" i="10"/>
  <c r="I25" i="8"/>
  <c r="I26" i="7"/>
  <c r="I25" i="5"/>
  <c r="AA23" i="16"/>
  <c r="Z23" i="16"/>
  <c r="M25" i="11"/>
  <c r="I22" i="16"/>
  <c r="H22" i="16"/>
  <c r="AG22" i="16"/>
  <c r="AF22" i="16"/>
  <c r="AB26" i="15"/>
  <c r="L26" i="11"/>
  <c r="I25" i="6"/>
  <c r="R22" i="16"/>
  <c r="Q22" i="16"/>
  <c r="M25" i="15"/>
  <c r="L25" i="6"/>
  <c r="M25" i="6" s="1"/>
  <c r="T26" i="15"/>
  <c r="A27" i="9"/>
  <c r="B26" i="9"/>
  <c r="C26" i="9" s="1"/>
  <c r="K26" i="9"/>
  <c r="U26" i="15" s="1"/>
  <c r="I26" i="9"/>
  <c r="P26" i="15"/>
  <c r="L26" i="7"/>
  <c r="AI26" i="15"/>
  <c r="K26" i="14"/>
  <c r="AJ26" i="15" s="1"/>
  <c r="A27" i="14"/>
  <c r="B26" i="14"/>
  <c r="C26" i="14" s="1"/>
  <c r="J25" i="15"/>
  <c r="L25" i="5"/>
  <c r="G25" i="15"/>
  <c r="L25" i="4"/>
  <c r="AH25" i="15"/>
  <c r="L25" i="13"/>
  <c r="AE25" i="15"/>
  <c r="L25" i="12"/>
  <c r="AJ22" i="16"/>
  <c r="AI22" i="16"/>
  <c r="Z27" i="15"/>
  <c r="A28" i="11"/>
  <c r="K27" i="11"/>
  <c r="AA27" i="15" s="1"/>
  <c r="B27" i="11"/>
  <c r="C27" i="11" s="1"/>
  <c r="I26" i="11"/>
  <c r="X22" i="16"/>
  <c r="W22" i="16"/>
  <c r="K26" i="15"/>
  <c r="K26" i="6"/>
  <c r="L26" i="15" s="1"/>
  <c r="A27" i="6"/>
  <c r="B26" i="6"/>
  <c r="C26" i="6" s="1"/>
  <c r="N27" i="15"/>
  <c r="A28" i="7"/>
  <c r="K27" i="7"/>
  <c r="O27" i="15" s="1"/>
  <c r="I27" i="7"/>
  <c r="B27" i="7"/>
  <c r="C27" i="7" s="1"/>
  <c r="A27" i="13"/>
  <c r="B26" i="13"/>
  <c r="C26" i="13" s="1"/>
  <c r="K26" i="13"/>
  <c r="AG26" i="15" s="1"/>
  <c r="AF26" i="15"/>
  <c r="S25" i="15"/>
  <c r="L25" i="8"/>
  <c r="B22" i="16"/>
  <c r="C22" i="16"/>
  <c r="N23" i="16"/>
  <c r="O23" i="16"/>
  <c r="M25" i="7"/>
  <c r="U22" i="16"/>
  <c r="T22" i="16"/>
  <c r="M24" i="9"/>
  <c r="N26" i="3"/>
  <c r="N26" i="13"/>
  <c r="N26" i="12"/>
  <c r="N26" i="14"/>
  <c r="N26" i="5"/>
  <c r="N26" i="10"/>
  <c r="N27" i="11"/>
  <c r="N26" i="6"/>
  <c r="N26" i="8"/>
  <c r="N26" i="4"/>
  <c r="N26" i="9"/>
  <c r="N27" i="7"/>
  <c r="P25" i="3" l="1"/>
  <c r="I26" i="12"/>
  <c r="I26" i="8"/>
  <c r="W27" i="15"/>
  <c r="A28" i="10"/>
  <c r="K27" i="10"/>
  <c r="X27" i="15" s="1"/>
  <c r="B27" i="10"/>
  <c r="C27" i="10" s="1"/>
  <c r="D26" i="15"/>
  <c r="L26" i="3"/>
  <c r="M26" i="3" s="1"/>
  <c r="P26" i="3" s="1"/>
  <c r="B23" i="16"/>
  <c r="C23" i="16"/>
  <c r="H27" i="15"/>
  <c r="K27" i="5"/>
  <c r="I27" i="15" s="1"/>
  <c r="B27" i="5"/>
  <c r="C27" i="5" s="1"/>
  <c r="I27" i="5"/>
  <c r="A28" i="5"/>
  <c r="I26" i="13"/>
  <c r="I27" i="6"/>
  <c r="K27" i="15"/>
  <c r="A28" i="6"/>
  <c r="K27" i="6"/>
  <c r="L27" i="15" s="1"/>
  <c r="B27" i="6"/>
  <c r="C27" i="6" s="1"/>
  <c r="I27" i="11"/>
  <c r="V26" i="15"/>
  <c r="L26" i="9"/>
  <c r="M26" i="9" s="1"/>
  <c r="R23" i="16"/>
  <c r="Q23" i="16"/>
  <c r="M25" i="8"/>
  <c r="M26" i="15"/>
  <c r="L26" i="6"/>
  <c r="M26" i="6" s="1"/>
  <c r="AB27" i="15"/>
  <c r="L27" i="11"/>
  <c r="AG23" i="16"/>
  <c r="AF23" i="16"/>
  <c r="I23" i="16"/>
  <c r="H23" i="16"/>
  <c r="M25" i="5"/>
  <c r="I26" i="14"/>
  <c r="T27" i="15"/>
  <c r="K27" i="9"/>
  <c r="U27" i="15" s="1"/>
  <c r="B27" i="9"/>
  <c r="C27" i="9" s="1"/>
  <c r="A28" i="9"/>
  <c r="Y26" i="15"/>
  <c r="L26" i="10"/>
  <c r="I26" i="3"/>
  <c r="G26" i="15"/>
  <c r="L26" i="4"/>
  <c r="I26" i="4"/>
  <c r="S26" i="15"/>
  <c r="L26" i="8"/>
  <c r="Q27" i="15"/>
  <c r="A28" i="8"/>
  <c r="B27" i="8"/>
  <c r="C27" i="8" s="1"/>
  <c r="K27" i="8"/>
  <c r="R27" i="15" s="1"/>
  <c r="L26" i="12"/>
  <c r="AE26" i="15"/>
  <c r="AC27" i="15"/>
  <c r="A28" i="12"/>
  <c r="B27" i="12"/>
  <c r="C27" i="12" s="1"/>
  <c r="I27" i="12"/>
  <c r="K27" i="12"/>
  <c r="AD27" i="15" s="1"/>
  <c r="I26" i="5"/>
  <c r="J26" i="15"/>
  <c r="L26" i="5"/>
  <c r="P27" i="15"/>
  <c r="L27" i="7"/>
  <c r="L26" i="13"/>
  <c r="M26" i="13" s="1"/>
  <c r="AH26" i="15"/>
  <c r="I26" i="6"/>
  <c r="Z28" i="15"/>
  <c r="A29" i="11"/>
  <c r="B28" i="11"/>
  <c r="C28" i="11" s="1"/>
  <c r="K28" i="11"/>
  <c r="AA28" i="15" s="1"/>
  <c r="AD23" i="16"/>
  <c r="AC23" i="16"/>
  <c r="M25" i="12"/>
  <c r="F23" i="16"/>
  <c r="E23" i="16"/>
  <c r="M25" i="4"/>
  <c r="AK26" i="15"/>
  <c r="L26" i="14"/>
  <c r="N24" i="16"/>
  <c r="O24" i="16"/>
  <c r="M26" i="7"/>
  <c r="B27" i="15"/>
  <c r="K27" i="3"/>
  <c r="C27" i="15" s="1"/>
  <c r="A28" i="3"/>
  <c r="B27" i="3"/>
  <c r="C27" i="3" s="1"/>
  <c r="M25" i="13"/>
  <c r="N28" i="15"/>
  <c r="A29" i="7"/>
  <c r="B28" i="7"/>
  <c r="C28" i="7" s="1"/>
  <c r="K28" i="7"/>
  <c r="O28" i="15" s="1"/>
  <c r="AI27" i="15"/>
  <c r="A28" i="14"/>
  <c r="K27" i="14"/>
  <c r="AJ27" i="15" s="1"/>
  <c r="B27" i="14"/>
  <c r="C27" i="14" s="1"/>
  <c r="U23" i="16"/>
  <c r="T23" i="16"/>
  <c r="M25" i="9"/>
  <c r="K27" i="13"/>
  <c r="AG27" i="15" s="1"/>
  <c r="B27" i="13"/>
  <c r="C27" i="13" s="1"/>
  <c r="AF27" i="15"/>
  <c r="A28" i="13"/>
  <c r="L23" i="16"/>
  <c r="K23" i="16"/>
  <c r="Z24" i="16"/>
  <c r="AA24" i="16"/>
  <c r="E27" i="15"/>
  <c r="I27" i="4"/>
  <c r="A28" i="4"/>
  <c r="B27" i="4"/>
  <c r="C27" i="4" s="1"/>
  <c r="K27" i="4"/>
  <c r="F27" i="15" s="1"/>
  <c r="X23" i="16"/>
  <c r="W23" i="16"/>
  <c r="M25" i="10"/>
  <c r="M26" i="11"/>
  <c r="AJ23" i="16"/>
  <c r="AI23" i="16"/>
  <c r="M25" i="14"/>
  <c r="N27" i="5"/>
  <c r="N27" i="8"/>
  <c r="N27" i="4"/>
  <c r="N27" i="6"/>
  <c r="N28" i="7"/>
  <c r="N27" i="9"/>
  <c r="N27" i="14"/>
  <c r="N27" i="10"/>
  <c r="N27" i="3"/>
  <c r="N27" i="12"/>
  <c r="N27" i="13"/>
  <c r="N28" i="11"/>
  <c r="E28" i="15" l="1"/>
  <c r="A29" i="4"/>
  <c r="B28" i="4"/>
  <c r="C28" i="4" s="1"/>
  <c r="K28" i="4"/>
  <c r="F28" i="15" s="1"/>
  <c r="I28" i="4"/>
  <c r="P28" i="15"/>
  <c r="L28" i="7"/>
  <c r="M28" i="7" s="1"/>
  <c r="AC28" i="15"/>
  <c r="K28" i="12"/>
  <c r="AD28" i="15" s="1"/>
  <c r="A29" i="12"/>
  <c r="I28" i="12"/>
  <c r="B28" i="12"/>
  <c r="C28" i="12" s="1"/>
  <c r="F24" i="16"/>
  <c r="E24" i="16"/>
  <c r="M26" i="4"/>
  <c r="Z25" i="16"/>
  <c r="AA25" i="16"/>
  <c r="M27" i="15"/>
  <c r="L27" i="6"/>
  <c r="M27" i="6" s="1"/>
  <c r="H28" i="15"/>
  <c r="B28" i="5"/>
  <c r="C28" i="5" s="1"/>
  <c r="A29" i="5"/>
  <c r="K28" i="5"/>
  <c r="I28" i="15" s="1"/>
  <c r="N29" i="15"/>
  <c r="K29" i="7"/>
  <c r="O29" i="15" s="1"/>
  <c r="A30" i="7"/>
  <c r="B29" i="7"/>
  <c r="C29" i="7" s="1"/>
  <c r="I29" i="7"/>
  <c r="AJ24" i="16"/>
  <c r="AI24" i="16"/>
  <c r="T28" i="15"/>
  <c r="K28" i="9"/>
  <c r="U28" i="15" s="1"/>
  <c r="A29" i="9"/>
  <c r="B28" i="9"/>
  <c r="C28" i="9" s="1"/>
  <c r="Y27" i="15"/>
  <c r="L27" i="10"/>
  <c r="AH27" i="15"/>
  <c r="L27" i="13"/>
  <c r="M27" i="13" s="1"/>
  <c r="AK27" i="15"/>
  <c r="L27" i="14"/>
  <c r="AI28" i="15"/>
  <c r="B28" i="14"/>
  <c r="C28" i="14" s="1"/>
  <c r="A29" i="14"/>
  <c r="K28" i="14"/>
  <c r="AJ28" i="15" s="1"/>
  <c r="D27" i="15"/>
  <c r="L27" i="3"/>
  <c r="M27" i="3" s="1"/>
  <c r="P27" i="3" s="1"/>
  <c r="AB28" i="15"/>
  <c r="L28" i="11"/>
  <c r="I27" i="8"/>
  <c r="S27" i="15"/>
  <c r="L27" i="8"/>
  <c r="M27" i="8" s="1"/>
  <c r="G27" i="15"/>
  <c r="L27" i="4"/>
  <c r="M27" i="4" s="1"/>
  <c r="AF28" i="15"/>
  <c r="B28" i="13"/>
  <c r="C28" i="13" s="1"/>
  <c r="K28" i="13"/>
  <c r="AG28" i="15" s="1"/>
  <c r="A29" i="13"/>
  <c r="I27" i="14"/>
  <c r="I28" i="7"/>
  <c r="B28" i="15"/>
  <c r="A29" i="3"/>
  <c r="B28" i="3"/>
  <c r="C28" i="3" s="1"/>
  <c r="K28" i="3"/>
  <c r="C28" i="15" s="1"/>
  <c r="I28" i="11"/>
  <c r="Z29" i="15"/>
  <c r="K29" i="11"/>
  <c r="AA29" i="15" s="1"/>
  <c r="B29" i="11"/>
  <c r="C29" i="11" s="1"/>
  <c r="I29" i="11"/>
  <c r="A30" i="11"/>
  <c r="AG24" i="16"/>
  <c r="AF24" i="16"/>
  <c r="I24" i="16"/>
  <c r="H24" i="16"/>
  <c r="M26" i="5"/>
  <c r="AE27" i="15"/>
  <c r="L27" i="12"/>
  <c r="M27" i="12" s="1"/>
  <c r="AD24" i="16"/>
  <c r="AC24" i="16"/>
  <c r="M26" i="12"/>
  <c r="Q28" i="15"/>
  <c r="K28" i="8"/>
  <c r="R28" i="15" s="1"/>
  <c r="A29" i="8"/>
  <c r="I28" i="8"/>
  <c r="B28" i="8"/>
  <c r="C28" i="8" s="1"/>
  <c r="X24" i="16"/>
  <c r="W24" i="16"/>
  <c r="M26" i="10"/>
  <c r="I27" i="9"/>
  <c r="T24" i="16"/>
  <c r="U24" i="16"/>
  <c r="K28" i="15"/>
  <c r="B28" i="6"/>
  <c r="C28" i="6" s="1"/>
  <c r="A29" i="6"/>
  <c r="K28" i="6"/>
  <c r="L28" i="15" s="1"/>
  <c r="J27" i="15"/>
  <c r="L27" i="5"/>
  <c r="W28" i="15"/>
  <c r="A29" i="10"/>
  <c r="K28" i="10"/>
  <c r="X28" i="15" s="1"/>
  <c r="B28" i="10"/>
  <c r="C28" i="10" s="1"/>
  <c r="N25" i="16"/>
  <c r="O25" i="16"/>
  <c r="M27" i="7"/>
  <c r="V27" i="15"/>
  <c r="L27" i="9"/>
  <c r="M27" i="11"/>
  <c r="R24" i="16"/>
  <c r="Q24" i="16"/>
  <c r="M26" i="8"/>
  <c r="M26" i="14"/>
  <c r="I27" i="13"/>
  <c r="I27" i="3"/>
  <c r="L24" i="16"/>
  <c r="K24" i="16"/>
  <c r="B24" i="16"/>
  <c r="C24" i="16"/>
  <c r="I27" i="10"/>
  <c r="N28" i="13"/>
  <c r="N29" i="11"/>
  <c r="N28" i="9"/>
  <c r="N28" i="3"/>
  <c r="N28" i="12"/>
  <c r="N28" i="10"/>
  <c r="N28" i="6"/>
  <c r="N28" i="14"/>
  <c r="N28" i="4"/>
  <c r="N28" i="5"/>
  <c r="N28" i="8"/>
  <c r="N29" i="7"/>
  <c r="Y28" i="15" l="1"/>
  <c r="L28" i="10"/>
  <c r="M28" i="10" s="1"/>
  <c r="I28" i="3"/>
  <c r="AF29" i="15"/>
  <c r="A30" i="13"/>
  <c r="K29" i="13"/>
  <c r="AG29" i="15" s="1"/>
  <c r="I29" i="13"/>
  <c r="B29" i="13"/>
  <c r="C29" i="13" s="1"/>
  <c r="U25" i="16"/>
  <c r="T25" i="16"/>
  <c r="M27" i="9"/>
  <c r="I28" i="10"/>
  <c r="I28" i="6"/>
  <c r="S28" i="15"/>
  <c r="L28" i="8"/>
  <c r="Q29" i="15"/>
  <c r="K29" i="8"/>
  <c r="R29" i="15" s="1"/>
  <c r="A30" i="8"/>
  <c r="B29" i="8"/>
  <c r="C29" i="8" s="1"/>
  <c r="AD25" i="16"/>
  <c r="AC25" i="16"/>
  <c r="Z30" i="15"/>
  <c r="A31" i="11"/>
  <c r="K30" i="11"/>
  <c r="AA30" i="15" s="1"/>
  <c r="B30" i="11"/>
  <c r="C30" i="11" s="1"/>
  <c r="B29" i="15"/>
  <c r="A30" i="3"/>
  <c r="B29" i="3"/>
  <c r="C29" i="3" s="1"/>
  <c r="K29" i="3"/>
  <c r="C29" i="15" s="1"/>
  <c r="R25" i="16"/>
  <c r="Q25" i="16"/>
  <c r="AI29" i="15"/>
  <c r="A30" i="14"/>
  <c r="B29" i="14"/>
  <c r="C29" i="14" s="1"/>
  <c r="K29" i="14"/>
  <c r="AJ29" i="15" s="1"/>
  <c r="AG25" i="16"/>
  <c r="AF25" i="16"/>
  <c r="X25" i="16"/>
  <c r="W25" i="16"/>
  <c r="M27" i="10"/>
  <c r="V28" i="15"/>
  <c r="L28" i="9"/>
  <c r="M28" i="9" s="1"/>
  <c r="I28" i="9"/>
  <c r="N30" i="15"/>
  <c r="A31" i="7"/>
  <c r="B30" i="7"/>
  <c r="C30" i="7" s="1"/>
  <c r="K30" i="7"/>
  <c r="O30" i="15" s="1"/>
  <c r="J28" i="15"/>
  <c r="L28" i="5"/>
  <c r="T29" i="15"/>
  <c r="A30" i="9"/>
  <c r="K29" i="9"/>
  <c r="U29" i="15" s="1"/>
  <c r="B29" i="9"/>
  <c r="C29" i="9" s="1"/>
  <c r="I29" i="9"/>
  <c r="G28" i="15"/>
  <c r="L28" i="4"/>
  <c r="W29" i="15"/>
  <c r="A30" i="10"/>
  <c r="B29" i="10"/>
  <c r="C29" i="10" s="1"/>
  <c r="K29" i="10"/>
  <c r="X29" i="15" s="1"/>
  <c r="I29" i="10"/>
  <c r="AB29" i="15"/>
  <c r="L29" i="11"/>
  <c r="I28" i="13"/>
  <c r="F25" i="16"/>
  <c r="E25" i="16"/>
  <c r="AK28" i="15"/>
  <c r="L28" i="14"/>
  <c r="M28" i="14" s="1"/>
  <c r="AJ25" i="16"/>
  <c r="AI25" i="16"/>
  <c r="M27" i="14"/>
  <c r="P29" i="15"/>
  <c r="L29" i="7"/>
  <c r="L25" i="16"/>
  <c r="K25" i="16"/>
  <c r="AE28" i="15"/>
  <c r="L28" i="12"/>
  <c r="AC29" i="15"/>
  <c r="K29" i="12"/>
  <c r="AD29" i="15" s="1"/>
  <c r="A30" i="12"/>
  <c r="B29" i="12"/>
  <c r="C29" i="12" s="1"/>
  <c r="O26" i="16"/>
  <c r="N26" i="16"/>
  <c r="E29" i="15"/>
  <c r="K29" i="4"/>
  <c r="F29" i="15" s="1"/>
  <c r="A30" i="4"/>
  <c r="B29" i="4"/>
  <c r="C29" i="4" s="1"/>
  <c r="I25" i="16"/>
  <c r="H25" i="16"/>
  <c r="M27" i="5"/>
  <c r="K29" i="15"/>
  <c r="A30" i="6"/>
  <c r="B29" i="6"/>
  <c r="C29" i="6" s="1"/>
  <c r="I29" i="6"/>
  <c r="K29" i="6"/>
  <c r="L29" i="15" s="1"/>
  <c r="M28" i="15"/>
  <c r="L28" i="6"/>
  <c r="D28" i="15"/>
  <c r="L28" i="3"/>
  <c r="M28" i="3" s="1"/>
  <c r="P28" i="3" s="1"/>
  <c r="AH28" i="15"/>
  <c r="L28" i="13"/>
  <c r="Z26" i="16"/>
  <c r="AA26" i="16"/>
  <c r="M28" i="11"/>
  <c r="C25" i="16"/>
  <c r="B25" i="16"/>
  <c r="I28" i="14"/>
  <c r="H29" i="15"/>
  <c r="A30" i="5"/>
  <c r="K29" i="5"/>
  <c r="I29" i="15" s="1"/>
  <c r="B29" i="5"/>
  <c r="C29" i="5" s="1"/>
  <c r="I28" i="5"/>
  <c r="N30" i="11"/>
  <c r="N29" i="4"/>
  <c r="N29" i="5"/>
  <c r="N29" i="6"/>
  <c r="N29" i="8"/>
  <c r="N29" i="14"/>
  <c r="N29" i="3"/>
  <c r="N29" i="9"/>
  <c r="N29" i="12"/>
  <c r="N29" i="10"/>
  <c r="N30" i="7"/>
  <c r="N29" i="13"/>
  <c r="I30" i="7" l="1"/>
  <c r="I29" i="5"/>
  <c r="I29" i="4"/>
  <c r="H30" i="15"/>
  <c r="A31" i="5"/>
  <c r="B30" i="5"/>
  <c r="C30" i="5" s="1"/>
  <c r="K30" i="5"/>
  <c r="I30" i="15" s="1"/>
  <c r="L26" i="16"/>
  <c r="K26" i="16"/>
  <c r="AD26" i="16"/>
  <c r="AC26" i="16"/>
  <c r="F26" i="16"/>
  <c r="E26" i="16"/>
  <c r="M28" i="12"/>
  <c r="X26" i="16"/>
  <c r="W26" i="16"/>
  <c r="M28" i="6"/>
  <c r="Y29" i="15"/>
  <c r="L29" i="10"/>
  <c r="D29" i="15"/>
  <c r="L29" i="3"/>
  <c r="M29" i="3" s="1"/>
  <c r="P29" i="3" s="1"/>
  <c r="AG26" i="16"/>
  <c r="AF26" i="16"/>
  <c r="AA27" i="16"/>
  <c r="Z27" i="16"/>
  <c r="M29" i="11"/>
  <c r="J29" i="15"/>
  <c r="L29" i="5"/>
  <c r="M29" i="15"/>
  <c r="L29" i="6"/>
  <c r="T30" i="15"/>
  <c r="A31" i="9"/>
  <c r="B30" i="9"/>
  <c r="C30" i="9" s="1"/>
  <c r="K30" i="9"/>
  <c r="U30" i="15" s="1"/>
  <c r="M28" i="4"/>
  <c r="I30" i="11"/>
  <c r="AH29" i="15"/>
  <c r="L29" i="13"/>
  <c r="AE29" i="15"/>
  <c r="L29" i="12"/>
  <c r="V29" i="15"/>
  <c r="L29" i="9"/>
  <c r="R26" i="16"/>
  <c r="Q26" i="16"/>
  <c r="M28" i="8"/>
  <c r="B26" i="16"/>
  <c r="C26" i="16"/>
  <c r="K30" i="15"/>
  <c r="K30" i="6"/>
  <c r="L30" i="15" s="1"/>
  <c r="A31" i="6"/>
  <c r="I30" i="6"/>
  <c r="B30" i="6"/>
  <c r="C30" i="6" s="1"/>
  <c r="N27" i="16"/>
  <c r="O27" i="16"/>
  <c r="M29" i="7"/>
  <c r="P30" i="15"/>
  <c r="L30" i="7"/>
  <c r="U26" i="16"/>
  <c r="T26" i="16"/>
  <c r="A31" i="13"/>
  <c r="B30" i="13"/>
  <c r="C30" i="13" s="1"/>
  <c r="AF30" i="15"/>
  <c r="K30" i="13"/>
  <c r="AG30" i="15" s="1"/>
  <c r="G29" i="15"/>
  <c r="L29" i="4"/>
  <c r="AC30" i="15"/>
  <c r="B30" i="12"/>
  <c r="C30" i="12" s="1"/>
  <c r="A31" i="12"/>
  <c r="K30" i="12"/>
  <c r="AD30" i="15" s="1"/>
  <c r="I29" i="12"/>
  <c r="AJ26" i="16"/>
  <c r="AI26" i="16"/>
  <c r="I26" i="16"/>
  <c r="H26" i="16"/>
  <c r="M28" i="5"/>
  <c r="N31" i="15"/>
  <c r="A33" i="7"/>
  <c r="A32" i="7"/>
  <c r="K31" i="7"/>
  <c r="O31" i="15" s="1"/>
  <c r="A34" i="7"/>
  <c r="B31" i="7"/>
  <c r="C31" i="7" s="1"/>
  <c r="AK29" i="15"/>
  <c r="L29" i="14"/>
  <c r="I29" i="3"/>
  <c r="Z31" i="15"/>
  <c r="A33" i="11"/>
  <c r="A32" i="11"/>
  <c r="K31" i="11"/>
  <c r="AA31" i="15" s="1"/>
  <c r="A34" i="11"/>
  <c r="B31" i="11"/>
  <c r="C31" i="11" s="1"/>
  <c r="I31" i="11"/>
  <c r="S29" i="15"/>
  <c r="L29" i="8"/>
  <c r="I29" i="8"/>
  <c r="E30" i="15"/>
  <c r="K30" i="4"/>
  <c r="F30" i="15" s="1"/>
  <c r="B30" i="4"/>
  <c r="C30" i="4" s="1"/>
  <c r="A31" i="4"/>
  <c r="W30" i="15"/>
  <c r="K30" i="10"/>
  <c r="X30" i="15" s="1"/>
  <c r="A31" i="10"/>
  <c r="B30" i="10"/>
  <c r="C30" i="10" s="1"/>
  <c r="I29" i="14"/>
  <c r="AI30" i="15"/>
  <c r="K30" i="14"/>
  <c r="AJ30" i="15" s="1"/>
  <c r="A31" i="14"/>
  <c r="I30" i="14"/>
  <c r="B30" i="14"/>
  <c r="C30" i="14" s="1"/>
  <c r="M28" i="13"/>
  <c r="B30" i="15"/>
  <c r="K30" i="3"/>
  <c r="C30" i="15" s="1"/>
  <c r="A31" i="3"/>
  <c r="B30" i="3"/>
  <c r="C30" i="3" s="1"/>
  <c r="I30" i="3"/>
  <c r="AB30" i="15"/>
  <c r="L30" i="11"/>
  <c r="M30" i="11" s="1"/>
  <c r="Q30" i="15"/>
  <c r="B30" i="8"/>
  <c r="C30" i="8" s="1"/>
  <c r="A31" i="8"/>
  <c r="K30" i="8"/>
  <c r="R30" i="15" s="1"/>
  <c r="N31" i="7"/>
  <c r="N30" i="10"/>
  <c r="N30" i="8"/>
  <c r="N30" i="9"/>
  <c r="N30" i="12"/>
  <c r="N30" i="4"/>
  <c r="N30" i="6"/>
  <c r="N31" i="11"/>
  <c r="N30" i="3"/>
  <c r="N30" i="14"/>
  <c r="N30" i="13"/>
  <c r="N30" i="5"/>
  <c r="I30" i="8" l="1"/>
  <c r="I30" i="4"/>
  <c r="I31" i="7"/>
  <c r="B31" i="15"/>
  <c r="A34" i="3"/>
  <c r="K31" i="3"/>
  <c r="C31" i="15" s="1"/>
  <c r="A32" i="3"/>
  <c r="B31" i="3"/>
  <c r="C31" i="3" s="1"/>
  <c r="A33" i="3"/>
  <c r="E31" i="15"/>
  <c r="A33" i="4"/>
  <c r="A34" i="4"/>
  <c r="A32" i="4"/>
  <c r="B31" i="4"/>
  <c r="C31" i="4" s="1"/>
  <c r="K31" i="4"/>
  <c r="F31" i="15" s="1"/>
  <c r="Z34" i="15"/>
  <c r="N34" i="11"/>
  <c r="I34" i="11"/>
  <c r="K34" i="11"/>
  <c r="C34" i="11"/>
  <c r="B34" i="11"/>
  <c r="M34" i="11"/>
  <c r="P34" i="11"/>
  <c r="Z33" i="15"/>
  <c r="K33" i="11"/>
  <c r="AA33" i="15" s="1"/>
  <c r="C33" i="11"/>
  <c r="B33" i="11"/>
  <c r="AC31" i="15"/>
  <c r="A32" i="12"/>
  <c r="B31" i="12"/>
  <c r="C31" i="12" s="1"/>
  <c r="I31" i="12"/>
  <c r="A33" i="12"/>
  <c r="K31" i="12"/>
  <c r="AD31" i="15" s="1"/>
  <c r="A34" i="12"/>
  <c r="K31" i="15"/>
  <c r="A34" i="6"/>
  <c r="B31" i="6"/>
  <c r="C31" i="6" s="1"/>
  <c r="A32" i="6"/>
  <c r="K31" i="6"/>
  <c r="L31" i="15" s="1"/>
  <c r="A33" i="6"/>
  <c r="L27" i="16"/>
  <c r="K27" i="16"/>
  <c r="H27" i="16"/>
  <c r="I27" i="16"/>
  <c r="M29" i="5"/>
  <c r="A34" i="14"/>
  <c r="B31" i="14"/>
  <c r="C31" i="14" s="1"/>
  <c r="AI31" i="15"/>
  <c r="K31" i="14"/>
  <c r="AJ31" i="15" s="1"/>
  <c r="A33" i="14"/>
  <c r="A32" i="14"/>
  <c r="I30" i="10"/>
  <c r="AB31" i="15"/>
  <c r="L31" i="11"/>
  <c r="M31" i="11" s="1"/>
  <c r="P31" i="15"/>
  <c r="L31" i="7"/>
  <c r="N34" i="15"/>
  <c r="K34" i="7"/>
  <c r="I34" i="7" s="1"/>
  <c r="B34" i="7"/>
  <c r="C34" i="7"/>
  <c r="N33" i="15"/>
  <c r="K33" i="7"/>
  <c r="O33" i="15" s="1"/>
  <c r="C33" i="7"/>
  <c r="B33" i="7"/>
  <c r="F27" i="16"/>
  <c r="E27" i="16"/>
  <c r="M29" i="4"/>
  <c r="AH30" i="15"/>
  <c r="L30" i="13"/>
  <c r="M30" i="13" s="1"/>
  <c r="U27" i="16"/>
  <c r="T27" i="16"/>
  <c r="M29" i="9"/>
  <c r="T31" i="15"/>
  <c r="K31" i="9"/>
  <c r="U31" i="15" s="1"/>
  <c r="A33" i="9"/>
  <c r="A34" i="9"/>
  <c r="A32" i="9"/>
  <c r="B31" i="9"/>
  <c r="C31" i="9" s="1"/>
  <c r="X27" i="16"/>
  <c r="W27" i="16"/>
  <c r="M29" i="10"/>
  <c r="S30" i="15"/>
  <c r="L30" i="8"/>
  <c r="Z28" i="16"/>
  <c r="AA28" i="16"/>
  <c r="A34" i="10"/>
  <c r="W31" i="15"/>
  <c r="A32" i="10"/>
  <c r="K31" i="10"/>
  <c r="X31" i="15" s="1"/>
  <c r="B31" i="10"/>
  <c r="C31" i="10" s="1"/>
  <c r="A33" i="10"/>
  <c r="R27" i="16"/>
  <c r="Q27" i="16"/>
  <c r="Z32" i="15"/>
  <c r="B32" i="11"/>
  <c r="C32" i="11"/>
  <c r="K32" i="11"/>
  <c r="AA32" i="15" s="1"/>
  <c r="K31" i="13"/>
  <c r="AG31" i="15" s="1"/>
  <c r="AF31" i="15"/>
  <c r="A33" i="13"/>
  <c r="A34" i="13"/>
  <c r="A32" i="13"/>
  <c r="B31" i="13"/>
  <c r="C31" i="13" s="1"/>
  <c r="I31" i="13"/>
  <c r="D30" i="15"/>
  <c r="L30" i="3"/>
  <c r="AK30" i="15"/>
  <c r="L30" i="14"/>
  <c r="AJ27" i="16"/>
  <c r="AI27" i="16"/>
  <c r="M29" i="14"/>
  <c r="B32" i="7"/>
  <c r="N32" i="15"/>
  <c r="C32" i="7"/>
  <c r="K32" i="7"/>
  <c r="O32" i="15" s="1"/>
  <c r="I30" i="12"/>
  <c r="N28" i="16"/>
  <c r="O28" i="16"/>
  <c r="M30" i="7"/>
  <c r="AD27" i="16"/>
  <c r="AC27" i="16"/>
  <c r="M29" i="8"/>
  <c r="I30" i="9"/>
  <c r="M29" i="12"/>
  <c r="B27" i="16"/>
  <c r="C27" i="16"/>
  <c r="K31" i="5"/>
  <c r="I31" i="15" s="1"/>
  <c r="H31" i="15"/>
  <c r="A33" i="5"/>
  <c r="A34" i="5"/>
  <c r="B31" i="5"/>
  <c r="C31" i="5" s="1"/>
  <c r="A32" i="5"/>
  <c r="Y30" i="15"/>
  <c r="L30" i="10"/>
  <c r="M30" i="10" s="1"/>
  <c r="V30" i="15"/>
  <c r="L30" i="9"/>
  <c r="M30" i="9" s="1"/>
  <c r="Q31" i="15"/>
  <c r="A32" i="8"/>
  <c r="B31" i="8"/>
  <c r="C31" i="8" s="1"/>
  <c r="A34" i="8"/>
  <c r="A33" i="8"/>
  <c r="K31" i="8"/>
  <c r="R31" i="15" s="1"/>
  <c r="G30" i="15"/>
  <c r="L30" i="4"/>
  <c r="AE30" i="15"/>
  <c r="L30" i="12"/>
  <c r="M30" i="12" s="1"/>
  <c r="I30" i="13"/>
  <c r="M30" i="15"/>
  <c r="L30" i="6"/>
  <c r="AG27" i="16"/>
  <c r="AF27" i="16"/>
  <c r="M29" i="13"/>
  <c r="M29" i="6"/>
  <c r="I30" i="5"/>
  <c r="J30" i="15"/>
  <c r="L30" i="5"/>
  <c r="N31" i="3"/>
  <c r="N33" i="7"/>
  <c r="N31" i="12"/>
  <c r="N34" i="7"/>
  <c r="N31" i="8"/>
  <c r="N32" i="7"/>
  <c r="N31" i="4"/>
  <c r="N33" i="11"/>
  <c r="N31" i="14"/>
  <c r="N31" i="13"/>
  <c r="N31" i="10"/>
  <c r="N31" i="6"/>
  <c r="N31" i="5"/>
  <c r="N32" i="11"/>
  <c r="N31" i="9"/>
  <c r="I32" i="7" l="1"/>
  <c r="I31" i="9"/>
  <c r="I31" i="10"/>
  <c r="I33" i="7"/>
  <c r="I33" i="11"/>
  <c r="I31" i="5"/>
  <c r="I28" i="16"/>
  <c r="H28" i="16"/>
  <c r="Q32" i="15"/>
  <c r="K32" i="8"/>
  <c r="R32" i="15" s="1"/>
  <c r="I32" i="8"/>
  <c r="B32" i="8"/>
  <c r="C32" i="8"/>
  <c r="C33" i="5"/>
  <c r="H33" i="15"/>
  <c r="K33" i="5"/>
  <c r="I33" i="15" s="1"/>
  <c r="B33" i="5"/>
  <c r="I33" i="5"/>
  <c r="AH31" i="15"/>
  <c r="L31" i="13"/>
  <c r="W34" i="15"/>
  <c r="K34" i="10"/>
  <c r="C34" i="10"/>
  <c r="B34" i="10"/>
  <c r="C32" i="14"/>
  <c r="AI32" i="15"/>
  <c r="B32" i="14"/>
  <c r="K32" i="14"/>
  <c r="AJ32" i="15" s="1"/>
  <c r="AI34" i="15"/>
  <c r="K34" i="14"/>
  <c r="B34" i="14"/>
  <c r="C34" i="14"/>
  <c r="I31" i="6"/>
  <c r="Q34" i="15"/>
  <c r="M34" i="8"/>
  <c r="C34" i="8"/>
  <c r="P34" i="8"/>
  <c r="I34" i="8"/>
  <c r="B34" i="8"/>
  <c r="K34" i="8"/>
  <c r="N34" i="8"/>
  <c r="S31" i="15"/>
  <c r="L31" i="8"/>
  <c r="M31" i="8" s="1"/>
  <c r="H32" i="15"/>
  <c r="K32" i="5"/>
  <c r="I32" i="15" s="1"/>
  <c r="C32" i="5"/>
  <c r="B32" i="5"/>
  <c r="B28" i="16"/>
  <c r="C28" i="16"/>
  <c r="M30" i="3"/>
  <c r="P30" i="3" s="1"/>
  <c r="AF34" i="15"/>
  <c r="B34" i="13"/>
  <c r="N34" i="13"/>
  <c r="C34" i="13"/>
  <c r="P34" i="13"/>
  <c r="I34" i="13"/>
  <c r="K34" i="13"/>
  <c r="M34" i="13"/>
  <c r="T32" i="15"/>
  <c r="K32" i="9"/>
  <c r="U32" i="15" s="1"/>
  <c r="C32" i="9"/>
  <c r="B32" i="9"/>
  <c r="AC33" i="15"/>
  <c r="B33" i="12"/>
  <c r="K33" i="12"/>
  <c r="AD33" i="15" s="1"/>
  <c r="C33" i="12"/>
  <c r="AE31" i="15"/>
  <c r="L31" i="12"/>
  <c r="B32" i="15"/>
  <c r="C32" i="3"/>
  <c r="K32" i="3"/>
  <c r="C32" i="15" s="1"/>
  <c r="B32" i="3"/>
  <c r="I31" i="3"/>
  <c r="X28" i="16"/>
  <c r="W28" i="16"/>
  <c r="AB32" i="15"/>
  <c r="L32" i="11"/>
  <c r="M32" i="11" s="1"/>
  <c r="R28" i="16"/>
  <c r="Q28" i="16"/>
  <c r="M30" i="8"/>
  <c r="AK31" i="15"/>
  <c r="L31" i="14"/>
  <c r="M31" i="14" s="1"/>
  <c r="E34" i="15"/>
  <c r="N34" i="4"/>
  <c r="I34" i="4"/>
  <c r="P34" i="4"/>
  <c r="K34" i="4"/>
  <c r="M34" i="4"/>
  <c r="C34" i="4"/>
  <c r="B34" i="4"/>
  <c r="L28" i="16"/>
  <c r="K28" i="16"/>
  <c r="M30" i="6"/>
  <c r="Q33" i="15"/>
  <c r="B33" i="8"/>
  <c r="K33" i="8"/>
  <c r="R33" i="15" s="1"/>
  <c r="C33" i="8"/>
  <c r="I31" i="8"/>
  <c r="AJ28" i="16"/>
  <c r="AI28" i="16"/>
  <c r="AF32" i="15"/>
  <c r="K32" i="13"/>
  <c r="AG32" i="15" s="1"/>
  <c r="C32" i="13"/>
  <c r="B32" i="13"/>
  <c r="AF33" i="15"/>
  <c r="C33" i="13"/>
  <c r="K33" i="13"/>
  <c r="AG33" i="15" s="1"/>
  <c r="B33" i="13"/>
  <c r="W33" i="15"/>
  <c r="B33" i="10"/>
  <c r="C33" i="10"/>
  <c r="I33" i="10"/>
  <c r="K33" i="10"/>
  <c r="X33" i="15" s="1"/>
  <c r="M30" i="14"/>
  <c r="T34" i="15"/>
  <c r="B34" i="9"/>
  <c r="C34" i="9"/>
  <c r="K34" i="9"/>
  <c r="I34" i="9" s="1"/>
  <c r="AG28" i="16"/>
  <c r="AF28" i="16"/>
  <c r="P33" i="15"/>
  <c r="L33" i="7"/>
  <c r="B33" i="14"/>
  <c r="K33" i="14"/>
  <c r="AJ33" i="15" s="1"/>
  <c r="AI33" i="15"/>
  <c r="C33" i="14"/>
  <c r="K32" i="15"/>
  <c r="C32" i="6"/>
  <c r="B32" i="6"/>
  <c r="K32" i="6"/>
  <c r="L32" i="15" s="1"/>
  <c r="AC34" i="15"/>
  <c r="C34" i="12"/>
  <c r="B34" i="12"/>
  <c r="K34" i="12"/>
  <c r="I34" i="12" s="1"/>
  <c r="AB33" i="15"/>
  <c r="L33" i="11"/>
  <c r="M33" i="11" s="1"/>
  <c r="AB34" i="15"/>
  <c r="L34" i="11"/>
  <c r="E32" i="15"/>
  <c r="B32" i="4"/>
  <c r="C32" i="4"/>
  <c r="K32" i="4"/>
  <c r="F32" i="15" s="1"/>
  <c r="B33" i="15"/>
  <c r="B33" i="3"/>
  <c r="C33" i="3"/>
  <c r="K33" i="3"/>
  <c r="C33" i="15" s="1"/>
  <c r="B34" i="15"/>
  <c r="K34" i="3"/>
  <c r="B34" i="3"/>
  <c r="I34" i="3"/>
  <c r="C34" i="3"/>
  <c r="AD28" i="16"/>
  <c r="AC28" i="16"/>
  <c r="J31" i="15"/>
  <c r="L31" i="5"/>
  <c r="W32" i="15"/>
  <c r="C32" i="10"/>
  <c r="B32" i="10"/>
  <c r="K32" i="10"/>
  <c r="X32" i="15" s="1"/>
  <c r="T33" i="15"/>
  <c r="C33" i="9"/>
  <c r="B33" i="9"/>
  <c r="K33" i="9"/>
  <c r="U33" i="15" s="1"/>
  <c r="Z29" i="16"/>
  <c r="AA29" i="16"/>
  <c r="AC32" i="15"/>
  <c r="K32" i="12"/>
  <c r="AD32" i="15" s="1"/>
  <c r="B32" i="12"/>
  <c r="I32" i="12"/>
  <c r="C32" i="12"/>
  <c r="G31" i="15"/>
  <c r="L31" i="4"/>
  <c r="F28" i="16"/>
  <c r="E28" i="16"/>
  <c r="M30" i="4"/>
  <c r="T28" i="16"/>
  <c r="U28" i="16"/>
  <c r="H34" i="15"/>
  <c r="B34" i="5"/>
  <c r="C34" i="5"/>
  <c r="K34" i="5"/>
  <c r="P32" i="15"/>
  <c r="L32" i="7"/>
  <c r="M32" i="7" s="1"/>
  <c r="I32" i="11"/>
  <c r="Y31" i="15"/>
  <c r="L31" i="10"/>
  <c r="M30" i="5"/>
  <c r="L31" i="9"/>
  <c r="V31" i="15"/>
  <c r="P34" i="15"/>
  <c r="L34" i="7"/>
  <c r="O34" i="15"/>
  <c r="F38" i="7"/>
  <c r="J40" i="7"/>
  <c r="N38" i="15" s="1"/>
  <c r="N29" i="16"/>
  <c r="O29" i="16"/>
  <c r="M31" i="7"/>
  <c r="I31" i="14"/>
  <c r="K33" i="15"/>
  <c r="B33" i="6"/>
  <c r="K33" i="6"/>
  <c r="L33" i="15" s="1"/>
  <c r="C33" i="6"/>
  <c r="M31" i="15"/>
  <c r="L31" i="6"/>
  <c r="M31" i="6" s="1"/>
  <c r="K34" i="15"/>
  <c r="P34" i="6"/>
  <c r="K34" i="6"/>
  <c r="M34" i="6"/>
  <c r="B34" i="6"/>
  <c r="I34" i="6"/>
  <c r="C34" i="6"/>
  <c r="N34" i="6"/>
  <c r="AA34" i="15"/>
  <c r="J40" i="11"/>
  <c r="Z38" i="15" s="1"/>
  <c r="F38" i="11"/>
  <c r="I31" i="4"/>
  <c r="E33" i="15"/>
  <c r="P33" i="4"/>
  <c r="K33" i="4"/>
  <c r="F33" i="15" s="1"/>
  <c r="B33" i="4"/>
  <c r="N33" i="4"/>
  <c r="I33" i="4"/>
  <c r="M33" i="4"/>
  <c r="C33" i="4"/>
  <c r="D31" i="15"/>
  <c r="L31" i="3"/>
  <c r="N34" i="9"/>
  <c r="N34" i="10"/>
  <c r="N32" i="3"/>
  <c r="N32" i="10"/>
  <c r="N34" i="5"/>
  <c r="N33" i="5"/>
  <c r="N34" i="14"/>
  <c r="N33" i="14"/>
  <c r="N32" i="14"/>
  <c r="N33" i="8"/>
  <c r="N33" i="13"/>
  <c r="N33" i="6"/>
  <c r="N33" i="12"/>
  <c r="N32" i="6"/>
  <c r="N32" i="9"/>
  <c r="N33" i="3"/>
  <c r="N34" i="12"/>
  <c r="N34" i="3"/>
  <c r="N32" i="8"/>
  <c r="N32" i="4"/>
  <c r="N33" i="10"/>
  <c r="N33" i="9"/>
  <c r="N32" i="5"/>
  <c r="N32" i="12"/>
  <c r="N32" i="13"/>
  <c r="I32" i="5" l="1"/>
  <c r="I32" i="14"/>
  <c r="I33" i="8"/>
  <c r="I32" i="3"/>
  <c r="I33" i="12"/>
  <c r="M33" i="15"/>
  <c r="L33" i="6"/>
  <c r="N36" i="15"/>
  <c r="F29" i="16"/>
  <c r="E29" i="16"/>
  <c r="Z31" i="16"/>
  <c r="AA31" i="16"/>
  <c r="AK33" i="15"/>
  <c r="L33" i="14"/>
  <c r="M33" i="14" s="1"/>
  <c r="N31" i="16"/>
  <c r="O31" i="16"/>
  <c r="M33" i="7"/>
  <c r="S33" i="15"/>
  <c r="L33" i="8"/>
  <c r="AE33" i="15"/>
  <c r="L33" i="12"/>
  <c r="M33" i="12" s="1"/>
  <c r="V32" i="15"/>
  <c r="L32" i="9"/>
  <c r="AK34" i="15"/>
  <c r="L34" i="14"/>
  <c r="M34" i="14" s="1"/>
  <c r="AJ34" i="15"/>
  <c r="F38" i="14"/>
  <c r="J40" i="14"/>
  <c r="AI38" i="15" s="1"/>
  <c r="X34" i="15"/>
  <c r="F38" i="10"/>
  <c r="J40" i="10"/>
  <c r="W38" i="15" s="1"/>
  <c r="J33" i="15"/>
  <c r="L33" i="5"/>
  <c r="Z36" i="15"/>
  <c r="U29" i="16"/>
  <c r="T29" i="16"/>
  <c r="M31" i="9"/>
  <c r="I33" i="9"/>
  <c r="V33" i="15"/>
  <c r="L33" i="9"/>
  <c r="M33" i="9" s="1"/>
  <c r="I29" i="16"/>
  <c r="H29" i="16"/>
  <c r="M31" i="5"/>
  <c r="M31" i="4"/>
  <c r="V34" i="15"/>
  <c r="L34" i="9"/>
  <c r="F34" i="15"/>
  <c r="J40" i="4"/>
  <c r="E38" i="15" s="1"/>
  <c r="F38" i="4"/>
  <c r="AD29" i="16"/>
  <c r="AC29" i="16"/>
  <c r="M31" i="12"/>
  <c r="R34" i="15"/>
  <c r="J40" i="8"/>
  <c r="Q38" i="15" s="1"/>
  <c r="F38" i="8"/>
  <c r="S34" i="15"/>
  <c r="L34" i="8"/>
  <c r="AK32" i="15"/>
  <c r="L32" i="14"/>
  <c r="M32" i="14" s="1"/>
  <c r="Y34" i="15"/>
  <c r="L34" i="10"/>
  <c r="M34" i="10" s="1"/>
  <c r="C29" i="16"/>
  <c r="B29" i="16"/>
  <c r="M31" i="3"/>
  <c r="P31" i="3" s="1"/>
  <c r="M34" i="15"/>
  <c r="L34" i="6"/>
  <c r="I34" i="15"/>
  <c r="F38" i="5"/>
  <c r="J40" i="5"/>
  <c r="H38" i="15" s="1"/>
  <c r="I33" i="6"/>
  <c r="X29" i="16"/>
  <c r="W29" i="16"/>
  <c r="M31" i="10"/>
  <c r="O30" i="16"/>
  <c r="N30" i="16"/>
  <c r="I34" i="5"/>
  <c r="D34" i="15"/>
  <c r="L34" i="3"/>
  <c r="I33" i="3"/>
  <c r="I32" i="4"/>
  <c r="AD34" i="15"/>
  <c r="J40" i="12"/>
  <c r="AC38" i="15" s="1"/>
  <c r="F38" i="12"/>
  <c r="AE34" i="15"/>
  <c r="L34" i="12"/>
  <c r="I32" i="6"/>
  <c r="M32" i="15"/>
  <c r="L32" i="6"/>
  <c r="U34" i="15"/>
  <c r="J40" i="9"/>
  <c r="T38" i="15" s="1"/>
  <c r="F38" i="9"/>
  <c r="AH33" i="15"/>
  <c r="L33" i="13"/>
  <c r="AH32" i="15"/>
  <c r="L32" i="13"/>
  <c r="I32" i="13"/>
  <c r="G34" i="15"/>
  <c r="L34" i="4"/>
  <c r="Z30" i="16"/>
  <c r="AA30" i="16"/>
  <c r="AG34" i="15"/>
  <c r="F38" i="13"/>
  <c r="J40" i="13"/>
  <c r="AF38" i="15" s="1"/>
  <c r="I34" i="14"/>
  <c r="I34" i="10"/>
  <c r="AF29" i="16"/>
  <c r="AG29" i="16"/>
  <c r="M31" i="13"/>
  <c r="G33" i="15"/>
  <c r="L33" i="4"/>
  <c r="J32" i="15"/>
  <c r="L32" i="5"/>
  <c r="L29" i="16"/>
  <c r="K29" i="16"/>
  <c r="Y32" i="15"/>
  <c r="L32" i="10"/>
  <c r="D33" i="15"/>
  <c r="L33" i="3"/>
  <c r="M33" i="3" s="1"/>
  <c r="I33" i="14"/>
  <c r="L34" i="15"/>
  <c r="F38" i="6"/>
  <c r="J40" i="6"/>
  <c r="K38" i="15" s="1"/>
  <c r="O32" i="16"/>
  <c r="N32" i="16"/>
  <c r="F37" i="7"/>
  <c r="N35" i="15" s="1"/>
  <c r="M34" i="7"/>
  <c r="J34" i="15"/>
  <c r="L34" i="5"/>
  <c r="AE32" i="15"/>
  <c r="L32" i="12"/>
  <c r="I32" i="10"/>
  <c r="C34" i="15"/>
  <c r="J40" i="3"/>
  <c r="B38" i="15" s="1"/>
  <c r="F38" i="3"/>
  <c r="G32" i="15"/>
  <c r="L32" i="4"/>
  <c r="Z32" i="16"/>
  <c r="AA32" i="16"/>
  <c r="F37" i="11"/>
  <c r="Z35" i="15" s="1"/>
  <c r="Y33" i="15"/>
  <c r="L33" i="10"/>
  <c r="I33" i="13"/>
  <c r="AJ29" i="16"/>
  <c r="AI29" i="16"/>
  <c r="D32" i="15"/>
  <c r="L32" i="3"/>
  <c r="M32" i="3" s="1"/>
  <c r="I32" i="9"/>
  <c r="L34" i="13"/>
  <c r="AH34" i="15"/>
  <c r="R29" i="16"/>
  <c r="Q29" i="16"/>
  <c r="S32" i="15"/>
  <c r="L32" i="8"/>
  <c r="M32" i="8" s="1"/>
  <c r="P32" i="3" l="1"/>
  <c r="P33" i="3" s="1"/>
  <c r="N37" i="15"/>
  <c r="AL38" i="15"/>
  <c r="D2" i="17" s="1"/>
  <c r="X31" i="16"/>
  <c r="W31" i="16"/>
  <c r="M33" i="10"/>
  <c r="B36" i="15"/>
  <c r="I32" i="16"/>
  <c r="H32" i="16"/>
  <c r="F37" i="5"/>
  <c r="H35" i="15" s="1"/>
  <c r="M34" i="5"/>
  <c r="X30" i="16"/>
  <c r="W30" i="16"/>
  <c r="F32" i="16"/>
  <c r="E32" i="16"/>
  <c r="F37" i="4"/>
  <c r="E35" i="15" s="1"/>
  <c r="H36" i="15"/>
  <c r="X32" i="16"/>
  <c r="W32" i="16"/>
  <c r="F37" i="10"/>
  <c r="W35" i="15" s="1"/>
  <c r="R32" i="16"/>
  <c r="Q32" i="16"/>
  <c r="F37" i="8"/>
  <c r="Q35" i="15" s="1"/>
  <c r="E36" i="15"/>
  <c r="T32" i="16"/>
  <c r="U32" i="16"/>
  <c r="F37" i="9"/>
  <c r="T35" i="15" s="1"/>
  <c r="M34" i="9"/>
  <c r="L31" i="16"/>
  <c r="K31" i="16"/>
  <c r="AG32" i="16"/>
  <c r="AF32" i="16"/>
  <c r="F37" i="13"/>
  <c r="AF35" i="15" s="1"/>
  <c r="F30" i="16"/>
  <c r="E30" i="16"/>
  <c r="I30" i="16"/>
  <c r="H30" i="16"/>
  <c r="M32" i="5"/>
  <c r="F31" i="16"/>
  <c r="E31" i="16"/>
  <c r="AD32" i="16"/>
  <c r="AC32" i="16"/>
  <c r="F37" i="12"/>
  <c r="AC35" i="15" s="1"/>
  <c r="M34" i="12"/>
  <c r="AI36" i="15"/>
  <c r="R31" i="16"/>
  <c r="Q31" i="16"/>
  <c r="R30" i="16"/>
  <c r="Q30" i="16"/>
  <c r="AD30" i="16"/>
  <c r="AC30" i="16"/>
  <c r="M32" i="12"/>
  <c r="B31" i="16"/>
  <c r="C31" i="16"/>
  <c r="AF36" i="15"/>
  <c r="L30" i="16"/>
  <c r="K30" i="16"/>
  <c r="M32" i="6"/>
  <c r="M32" i="4"/>
  <c r="M33" i="6"/>
  <c r="AJ30" i="16"/>
  <c r="AI30" i="16"/>
  <c r="Q36" i="15"/>
  <c r="U31" i="16"/>
  <c r="T31" i="16"/>
  <c r="Z37" i="15"/>
  <c r="W36" i="15"/>
  <c r="AJ31" i="16"/>
  <c r="AI31" i="16"/>
  <c r="AG30" i="16"/>
  <c r="AF30" i="16"/>
  <c r="M32" i="13"/>
  <c r="T36" i="15"/>
  <c r="B32" i="16"/>
  <c r="C32" i="16"/>
  <c r="F37" i="3"/>
  <c r="B35" i="15" s="1"/>
  <c r="M34" i="3"/>
  <c r="T30" i="16"/>
  <c r="U30" i="16"/>
  <c r="M32" i="9"/>
  <c r="B30" i="16"/>
  <c r="C30" i="16"/>
  <c r="M32" i="10"/>
  <c r="K36" i="15"/>
  <c r="M33" i="8"/>
  <c r="AG31" i="16"/>
  <c r="AF31" i="16"/>
  <c r="M33" i="13"/>
  <c r="AC36" i="15"/>
  <c r="L32" i="16"/>
  <c r="K32" i="16"/>
  <c r="F37" i="6"/>
  <c r="K35" i="15" s="1"/>
  <c r="I31" i="16"/>
  <c r="H31" i="16"/>
  <c r="M33" i="5"/>
  <c r="AJ32" i="16"/>
  <c r="AI32" i="16"/>
  <c r="F37" i="14"/>
  <c r="AI35" i="15" s="1"/>
  <c r="AD31" i="16"/>
  <c r="AC31" i="16"/>
  <c r="Q37" i="15" l="1"/>
  <c r="T37" i="15"/>
  <c r="H37" i="15"/>
  <c r="E37" i="15"/>
  <c r="AF37" i="15"/>
  <c r="AC37" i="15"/>
  <c r="AI37" i="15"/>
  <c r="F40" i="3"/>
  <c r="F36" i="4" s="1"/>
  <c r="AL35" i="15"/>
  <c r="W37" i="15"/>
  <c r="AL36" i="15"/>
  <c r="B37" i="15"/>
  <c r="K37" i="15"/>
  <c r="P34" i="3"/>
  <c r="D4" i="17"/>
  <c r="D13" i="17" s="1"/>
  <c r="D12" i="17" s="1"/>
  <c r="D6" i="17"/>
  <c r="AL37" i="15" l="1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F40" i="4"/>
  <c r="F36" i="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F40" i="5"/>
  <c r="F36" i="6" s="1"/>
  <c r="P4" i="6" l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P4" i="7" l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7"/>
  <c r="F36" i="8" s="1"/>
  <c r="P4" i="8" l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F40" i="8"/>
  <c r="F36" i="9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P4" i="11" l="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1"/>
  <c r="F36" i="12" s="1"/>
  <c r="P4" i="12" l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2"/>
  <c r="F36" i="13" s="1"/>
  <c r="P4" i="13" l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3"/>
  <c r="F36" i="14" s="1"/>
  <c r="P4" i="14" l="1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F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rgb="FF000000"/>
            <rFont val="Tahoma"/>
            <family val="2"/>
            <charset val="1"/>
          </rPr>
          <t xml:space="preserve">Faktor für die Berechnung von Heiligabend und Sylvester
</t>
        </r>
        <r>
          <rPr>
            <sz val="8"/>
            <color rgb="FF000000"/>
            <rFont val="Tahoma"/>
            <family val="2"/>
            <charset val="1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1000-000001000000}">
      <text>
        <r>
          <rPr>
            <sz val="8"/>
            <color rgb="FF000000"/>
            <rFont val="Tahoma"/>
            <family val="2"/>
            <charset val="1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<sst xmlns="http://schemas.openxmlformats.org/spreadsheetml/2006/main" count="450" uniqueCount="161">
  <si>
    <t>Benutzer-Voreinstellungen</t>
  </si>
  <si>
    <t>Jahr</t>
  </si>
  <si>
    <t>Name</t>
  </si>
  <si>
    <t>Reyes Andrade, Juan Carlos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</si>
  <si>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</si>
  <si>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</si>
  <si>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</si>
  <si>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</si>
  <si>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</si>
  <si>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</si>
  <si>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</si>
  <si>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</si>
  <si>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</si>
  <si>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</si>
  <si>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</si>
  <si>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</si>
  <si>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</si>
  <si>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</si>
  <si>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</si>
  <si>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</si>
  <si>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</si>
  <si>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</si>
  <si>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</si>
  <si>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</si>
  <si>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</si>
  <si>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</si>
  <si>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</si>
  <si>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</si>
  <si>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</si>
  <si>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Register Feiertage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</si>
  <si>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</si>
  <si>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</si>
  <si>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</si>
  <si>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</si>
  <si>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</si>
  <si>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</si>
  <si>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</si>
  <si>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</si>
  <si>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</si>
  <si>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</si>
  <si>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</si>
  <si>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</si>
  <si>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</si>
  <si>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</si>
  <si>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</si>
  <si>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Homeoffice</t>
  </si>
  <si>
    <t>H</t>
  </si>
  <si>
    <t>Bereitschaft</t>
  </si>
  <si>
    <t>B</t>
  </si>
  <si>
    <t>XTRA</t>
  </si>
  <si>
    <t>Eigener Code 1</t>
  </si>
  <si>
    <t>E1</t>
  </si>
  <si>
    <t>Eigener Code 2</t>
  </si>
  <si>
    <t>E2</t>
  </si>
  <si>
    <t>Eigener Code 3</t>
  </si>
  <si>
    <t>E3</t>
  </si>
  <si>
    <t>Eigener Code 4</t>
  </si>
  <si>
    <t>E4</t>
  </si>
  <si>
    <t>Eigener Code 5</t>
  </si>
  <si>
    <t>E5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</si>
  <si>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</si>
  <si>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</si>
  <si>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</si>
  <si>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</si>
  <si>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</si>
  <si>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</si>
  <si>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</si>
  <si>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</si>
  <si>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Rosenmontag</t>
  </si>
  <si>
    <t>Fastnachtdienstag</t>
  </si>
  <si>
    <t>Int. Frauentag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</si>
  <si>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</si>
  <si>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</si>
  <si>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</si>
  <si>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</si>
  <si>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</si>
  <si>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</si>
  <si>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</si>
  <si>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</si>
  <si>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</si>
  <si>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</si>
  <si>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</si>
  <si>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Weltkindertag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</si>
  <si>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</si>
  <si>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</si>
  <si>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</si>
  <si>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</si>
  <si>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</si>
  <si>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</si>
  <si>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</si>
  <si>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</si>
  <si>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</si>
  <si>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</si>
  <si>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</si>
  <si>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</si>
  <si>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</si>
  <si>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</si>
  <si>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</si>
  <si>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</si>
  <si>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</si>
  <si>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</si>
  <si>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</si>
  <si>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</si>
  <si>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</si>
  <si>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</si>
  <si>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</si>
  <si>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</si>
  <si>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Krank (K)</t>
  </si>
  <si>
    <t>Gleittag (G)</t>
  </si>
  <si>
    <t>abzüglich Überstunden ausgezahlt:</t>
  </si>
  <si>
    <t>Kurzarbeit (KU)/(KA)</t>
  </si>
  <si>
    <t>Übertrag in den nächsten Monat:</t>
  </si>
  <si>
    <t>Anwesenheit</t>
  </si>
  <si>
    <t>Arbeitnehmer</t>
  </si>
  <si>
    <t>Arbeitgeber</t>
  </si>
  <si>
    <t>Plan updated</t>
  </si>
  <si>
    <t>Nucleo connection working</t>
  </si>
  <si>
    <t>Temperature Sensor ok</t>
  </si>
  <si>
    <t>Basic Task Handling with debugger</t>
  </si>
  <si>
    <t xml:space="preserve">Time Schedule </t>
  </si>
  <si>
    <t>h</t>
  </si>
  <si>
    <t>GIT + LED basics</t>
  </si>
  <si>
    <t>Timer bug + first led tests</t>
  </si>
  <si>
    <t>Presentation + Theoretical background</t>
  </si>
  <si>
    <t>Draft ready + logic analyzer + 1st led test</t>
  </si>
  <si>
    <t>New Laptop - Git</t>
  </si>
  <si>
    <t>Git+Remote Desktop+DMA theory</t>
  </si>
  <si>
    <t>Sorting of material</t>
  </si>
  <si>
    <t>Kickoff-Cable-HMI Project starts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</si>
  <si>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</si>
  <si>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</si>
  <si>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</si>
  <si>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</si>
  <si>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</si>
  <si>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</si>
  <si>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</si>
  <si>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</si>
  <si>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</si>
  <si>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</si>
  <si>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</si>
  <si>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</si>
  <si>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</si>
  <si>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</si>
  <si>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</si>
  <si>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KU-KA-Arbeitszeit</t>
  </si>
  <si>
    <t>Fahrten zur Arbeit</t>
  </si>
  <si>
    <t>Entfernung km (einfach)</t>
  </si>
  <si>
    <t>Summe km</t>
  </si>
  <si>
    <t>Steuerberechnung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</si>
  <si>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</si>
  <si>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</si>
  <si>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</si>
  <si>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</si>
  <si>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</si>
  <si>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</si>
  <si>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</si>
  <si>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DMA-Theory-Cable</t>
  </si>
  <si>
    <t>Cabling-No Projekarbeit progress</t>
  </si>
  <si>
    <t>PWM+DMA+Library tests=Prog</t>
  </si>
  <si>
    <t>LED-Comm RUN+ buffer bugs = Results</t>
  </si>
  <si>
    <t>DMA 1st Lib test = 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</si>
</sst>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164" formatCode="[h]:mm;[Red]\-[h]:mm;[Green][h]:mm"/>
    <numFmt numFmtId="165" formatCode="[hh]:mm"/>
    <numFmt numFmtId="166" formatCode="[Blue]\+[h]:mm;[Red]\-[h]:mm;[Green][h]:mm"/>
    <numFmt numFmtId="167" formatCode="[$-409]m/d/yyyy"/>
    <numFmt numFmtId="168" formatCode="[h]:mm"/>
    <numFmt numFmtId="169" formatCode="[$-409]d\-mmm"/>
    <numFmt numFmtId="170" formatCode="0.00_ ;[Red]\-0.00\ "/>
    <numFmt numFmtId="171" formatCode="dddd&quot;, &quot;mmmm\ dd&quot;, &quot;yyyy"/>
    <numFmt numFmtId="172" formatCode="0.0"/>
    <numFmt numFmtId="173" formatCode="h:mm;@"/>
    <numFmt numFmtId="174" formatCode="mmmm\ yyyy"/>
    <numFmt numFmtId="175" formatCode="[$-409]h:mm"/>
    <numFmt numFmtId="176" formatCode="[Blue]\+[h]:mm;[Red]\-[h]:mm;[h]:mm"/>
    <numFmt numFmtId="177" formatCode="dddd"/>
    <numFmt numFmtId="178" formatCode="dd"/>
    <numFmt numFmtId="179" formatCode="[Red]\-[h]:mm;[Blue]\+[h]:mm;[h]:mm"/>
    <numFmt numFmtId="180" formatCode="[h]:mm;;;"/>
    <numFmt numFmtId="181" formatCode="[Blue]\+[h]:mm;[Red]\-[h]:mm;;"/>
    <numFmt numFmtId="182" formatCode="[Blue][h]:mm;[Red]\-[h]:mm;[Green][h]:mm"/>
    <numFmt numFmtId="183" formatCode="#,##0.00&quot; h&quot;;[Red]\-#,##0.00&quot; h&quot;"/>
    <numFmt numFmtId="184" formatCode="ddd"/>
    <numFmt numFmtId="185" formatCode="[Red]&quot;||&quot;;&quot;&quot;"/>
    <numFmt numFmtId="186" formatCode="[h]:mm;[Red]\-[h]:mm;;"/>
    <numFmt numFmtId="187" formatCode="0.00;;;"/>
    <numFmt numFmtId="188" formatCode="0.00000"/>
    <numFmt numFmtId="189" formatCode="0&quot; km&quot;"/>
    <numFmt numFmtId="190" formatCode="#,##0.00\ [$€-407]"/>
    <numFmt numFmtId="191" formatCode="#,##0.00&quot; €&quot;"/>
    <numFmt numFmtId="192" formatCode="0&quot; l&quot;"/>
  </numFmts>
  <fonts count="18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u/>
      <sz val="10"/>
      <color rgb="FF0000FF"/>
      <name val="Arial"/>
      <family val="2"/>
      <charset val="1"/>
    </font>
    <font>
      <u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/>
      <sz val="12"/>
      <name val="Arial"/>
      <family val="2"/>
      <charset val="1"/>
    </font>
    <font>
      <b/>
      <i/>
      <u val="double"/>
      <sz val="14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name val="Arial"/>
      <family val="2"/>
      <charset val="1"/>
    </font>
    <font>
      <b/>
      <sz val="14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D25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/>
      <bottom style="hair">
        <color rgb="FF969696"/>
      </bottom>
      <diagonal/>
    </border>
    <border>
      <left/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hair">
        <color rgb="FF969696"/>
      </bottom>
      <diagonal/>
    </border>
    <border>
      <left/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>
      <left style="thin">
        <color rgb="FF969696"/>
      </left>
      <right/>
      <top style="hair">
        <color rgb="FF969696"/>
      </top>
      <bottom style="thin">
        <color rgb="FF969696"/>
      </bottom>
      <diagonal/>
    </border>
    <border>
      <left/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969696"/>
      </left>
      <right/>
      <top style="thin">
        <color rgb="FF969696"/>
      </top>
      <bottom style="hair">
        <color rgb="FF969696"/>
      </bottom>
      <diagonal/>
    </border>
    <border>
      <left/>
      <right/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>
      <left/>
      <right/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>
      <left/>
      <right/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/>
      <diagonal/>
    </border>
    <border>
      <left/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>
      <left/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>
      <left style="hair">
        <color rgb="FFC0C0C0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hair">
        <color rgb="FFC0C0C0"/>
      </bottom>
      <diagonal/>
    </border>
    <border>
      <left/>
      <right/>
      <top style="thin">
        <color rgb="FF969696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thin">
        <color rgb="FF969696"/>
      </left>
      <right/>
      <top style="hair">
        <color rgb="FFC0C0C0"/>
      </top>
      <bottom style="thin">
        <color rgb="FF969696"/>
      </bottom>
      <diagonal/>
    </border>
    <border>
      <left/>
      <right style="thin">
        <color rgb="FF969696"/>
      </right>
      <top/>
      <bottom style="thin">
        <color rgb="FF96969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/>
      <diagonal/>
    </border>
    <border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>
      <left/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/>
      <top style="hair">
        <color rgb="FF969696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/>
      <top style="hair">
        <color rgb="FFBFBFBF"/>
      </top>
      <bottom style="hair">
        <color rgb="FF969696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/>
      <top/>
      <bottom/>
      <diagonal/>
    </border>
    <border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/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/>
      <diagonal/>
    </border>
    <border>
      <left style="hair">
        <color rgb="FF969696"/>
      </left>
      <right style="hair">
        <color rgb="FF969696"/>
      </right>
      <top/>
      <bottom/>
      <diagonal/>
    </border>
    <border>
      <left style="hair">
        <color rgb="FF969696"/>
      </left>
      <right style="thin">
        <color rgb="FF969696"/>
      </right>
      <top style="hair">
        <color rgb="FF969696"/>
      </top>
      <bottom/>
      <diagonal/>
    </border>
    <border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hair">
        <color rgb="FFBFBFBF"/>
      </left>
      <right/>
      <top style="thin">
        <color rgb="FF7F7F7F"/>
      </top>
      <bottom style="hair">
        <color rgb="FFBFBFBF"/>
      </bottom>
      <diagonal/>
    </border>
    <border>
      <left/>
      <right style="hair">
        <color rgb="FFBFBFBF"/>
      </right>
      <top style="thin">
        <color rgb="FF7F7F7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hair">
        <color rgb="FFBFBFBF"/>
      </left>
      <right/>
      <top style="hair">
        <color rgb="FFBFBFBF"/>
      </top>
      <bottom style="thin">
        <color rgb="FF7F7F7F"/>
      </bottom>
      <diagonal/>
    </border>
    <border>
      <left/>
      <right style="hair">
        <color rgb="FFBFBFBF"/>
      </right>
      <top style="hair">
        <color rgb="FFBFBFBF"/>
      </top>
      <bottom style="thin">
        <color rgb="FF7F7F7F"/>
      </bottom>
      <diagonal/>
    </border>
    <border>
      <left style="thin">
        <color rgb="FF808080"/>
      </left>
      <right/>
      <top style="thin">
        <color rgb="FF808080"/>
      </top>
      <bottom style="hair">
        <color rgb="FFBFBFBF"/>
      </bottom>
      <diagonal/>
    </border>
    <border>
      <left/>
      <right/>
      <top style="thin">
        <color rgb="FF808080"/>
      </top>
      <bottom style="hair">
        <color rgb="FFBFBFBF"/>
      </bottom>
      <diagonal/>
    </border>
    <border>
      <left/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>
      <left style="hair">
        <color rgb="FFBFBFBF"/>
      </left>
      <right/>
      <top style="thin">
        <color rgb="FF808080"/>
      </top>
      <bottom style="hair">
        <color rgb="FFBFBFBF"/>
      </bottom>
      <diagonal/>
    </border>
    <border>
      <left/>
      <right style="thin">
        <color rgb="FF808080"/>
      </right>
      <top style="thin">
        <color rgb="FF808080"/>
      </top>
      <bottom style="hair">
        <color rgb="FFBFBFBF"/>
      </bottom>
      <diagonal/>
    </border>
    <border>
      <left style="thin">
        <color rgb="FF808080"/>
      </left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thin">
        <color rgb="FF808080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thin">
        <color rgb="FF808080"/>
      </right>
      <top style="hair">
        <color rgb="FFBFBFB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/>
      <top style="hair">
        <color rgb="FFBFBFBF"/>
      </top>
      <bottom style="thin">
        <color rgb="FF808080"/>
      </bottom>
      <diagonal/>
    </border>
    <border>
      <left/>
      <right/>
      <top style="hair">
        <color rgb="FFBFBFBF"/>
      </top>
      <bottom style="thin">
        <color rgb="FF808080"/>
      </bottom>
      <diagonal/>
    </border>
    <border>
      <left/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>
      <left style="hair">
        <color rgb="FFBFBFBF"/>
      </left>
      <right/>
      <top style="hair">
        <color rgb="FFBFBFBF"/>
      </top>
      <bottom style="thin">
        <color rgb="FF808080"/>
      </bottom>
      <diagonal/>
    </border>
    <border>
      <left/>
      <right style="thin">
        <color rgb="FF808080"/>
      </right>
      <top style="hair">
        <color rgb="FFBFBFBF"/>
      </top>
      <bottom style="thin">
        <color rgb="FF808080"/>
      </bottom>
      <diagonal/>
    </border>
    <border>
      <left/>
      <right/>
      <top/>
      <bottom style="hair">
        <color rgb="FF7F7F7F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>
      <left/>
      <right/>
      <top style="thick">
        <color rgb="FF808080"/>
      </top>
      <bottom style="thin">
        <color rgb="FF808080"/>
      </bottom>
      <diagonal/>
    </border>
    <border>
      <left/>
      <right style="thick">
        <color rgb="FF808080"/>
      </right>
      <top style="thick">
        <color rgb="FF808080"/>
      </top>
      <bottom/>
      <diagonal/>
    </border>
    <border>
      <left/>
      <right style="thick">
        <color rgb="FF808080"/>
      </right>
      <top/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808080"/>
      </left>
      <right style="thin">
        <color rgb="FF808080"/>
      </right>
      <top style="thin">
        <color rgb="FF808080"/>
      </top>
      <bottom style="hair">
        <color auto="1"/>
      </bottom>
      <diagonal/>
    </border>
    <border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hair">
        <color rgb="FF808080"/>
      </left>
      <right/>
      <top style="thin">
        <color rgb="FF808080"/>
      </top>
      <bottom style="hair">
        <color rgb="FF808080"/>
      </bottom>
      <diagonal/>
    </border>
    <border>
      <left/>
      <right style="hair">
        <color rgb="FF808080"/>
      </right>
      <top style="thin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n">
        <color rgb="FF808080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 style="hair">
        <color auto="1"/>
      </bottom>
      <diagonal/>
    </border>
    <border>
      <left style="thick">
        <color rgb="FF808080"/>
      </left>
      <right style="thin">
        <color rgb="FF808080"/>
      </right>
      <top style="hair">
        <color auto="1"/>
      </top>
      <bottom/>
      <diagonal/>
    </border>
    <border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hair">
        <color rgb="FF808080"/>
      </left>
      <right/>
      <top style="hair">
        <color rgb="FF808080"/>
      </top>
      <bottom style="thick">
        <color rgb="FF808080"/>
      </bottom>
      <diagonal/>
    </border>
    <border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auto="1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/>
      <top style="thick">
        <color rgb="FF808080"/>
      </top>
      <bottom style="hair">
        <color rgb="FF808080"/>
      </bottom>
      <diagonal/>
    </border>
    <border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>
      <left/>
      <right/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 style="thin">
        <color rgb="FF808080"/>
      </right>
      <top style="hair">
        <color rgb="FF808080"/>
      </top>
      <bottom style="hair">
        <color rgb="FF808080"/>
      </bottom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>
      <left style="thin">
        <color rgb="FF808080"/>
      </left>
      <right/>
      <top style="hair">
        <color rgb="FF808080"/>
      </top>
      <bottom style="thick">
        <color rgb="FF808080"/>
      </bottom>
      <diagonal/>
    </border>
    <border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>
      <left/>
      <right/>
      <top style="hair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>
      <left style="thick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n">
        <color rgb="FF808080"/>
      </right>
      <top style="hair">
        <color rgb="FF808080"/>
      </top>
      <bottom/>
      <diagonal/>
    </border>
    <border>
      <left style="thin">
        <color rgb="FF808080"/>
      </left>
      <right style="thick">
        <color rgb="FF808080"/>
      </right>
      <top style="hair">
        <color rgb="FF808080"/>
      </top>
      <bottom/>
      <diagonal/>
    </border>
    <border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969696"/>
      </left>
      <right/>
      <top style="hair">
        <color rgb="FFC0C0C0"/>
      </top>
      <bottom/>
      <diagonal/>
    </border>
    <border>
      <left/>
      <right/>
      <top style="hair">
        <color rgb="FFC0C0C0"/>
      </top>
      <bottom/>
      <diagonal/>
    </border>
    <border>
      <left style="thin">
        <color rgb="FF969696"/>
      </left>
      <right style="thin">
        <color rgb="FF969696"/>
      </right>
      <top style="hair">
        <color rgb="FFC0C0C0"/>
      </top>
      <bottom/>
      <diagonal/>
    </border>
    <border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rgb="FF969696"/>
      </bottom>
      <diagonal/>
    </border>
    <border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">
    <xf numFmtId="0" fontId="0" fillId="0" borderId="0"/>
    <xf numFmtId="0" fontId="6" fillId="0" borderId="0" applyBorder="0" applyProtection="0"/>
  </cellStyleXfs>
  <cellXfs count="406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2" fillId="2" borderId="3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0" fontId="2" fillId="2" borderId="6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9" xfId="0" applyFont="1" applyFill="1" applyBorder="1" applyAlignment="1" applyProtection="1">
      <alignment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2" fillId="4" borderId="14" xfId="0" applyFont="1" applyFill="1" applyBorder="1" applyAlignment="1" applyProtection="1">
      <alignment vertical="center"/>
      <protection hidden="1"/>
    </xf>
    <xf numFmtId="0" fontId="1" fillId="4" borderId="15" xfId="0" applyFont="1" applyFill="1" applyBorder="1" applyAlignment="1" applyProtection="1">
      <alignment vertical="center"/>
      <protection hidden="1"/>
    </xf>
    <xf numFmtId="0" fontId="1" fillId="2" borderId="16" xfId="0" applyFont="1" applyFill="1" applyBorder="1" applyAlignment="1" applyProtection="1">
      <alignment vertical="center"/>
      <protection hidden="1"/>
    </xf>
    <xf numFmtId="0" fontId="1" fillId="2" borderId="17" xfId="0" applyFont="1" applyFill="1" applyBorder="1" applyAlignment="1" applyProtection="1">
      <alignment horizontal="center" vertical="center"/>
      <protection hidden="1"/>
    </xf>
    <xf numFmtId="164" fontId="3" fillId="3" borderId="18" xfId="0" applyNumberFormat="1" applyFont="1" applyFill="1" applyBorder="1" applyAlignment="1" applyProtection="1">
      <alignment horizontal="center" vertical="center"/>
      <protection locked="0"/>
    </xf>
    <xf numFmtId="165" fontId="1" fillId="3" borderId="19" xfId="0" applyNumberFormat="1" applyFont="1" applyFill="1" applyBorder="1" applyAlignment="1" applyProtection="1">
      <alignment vertical="center"/>
      <protection locked="0"/>
    </xf>
    <xf numFmtId="165" fontId="1" fillId="3" borderId="20" xfId="0" applyNumberFormat="1" applyFont="1" applyFill="1" applyBorder="1" applyAlignment="1" applyProtection="1">
      <alignment vertical="center"/>
      <protection locked="0"/>
    </xf>
    <xf numFmtId="0" fontId="1" fillId="2" borderId="5" xfId="0" applyFont="1" applyFill="1" applyBorder="1" applyAlignment="1" applyProtection="1">
      <alignment vertical="center"/>
      <protection hidden="1"/>
    </xf>
    <xf numFmtId="0" fontId="1" fillId="2" borderId="21" xfId="0" applyFont="1" applyFill="1" applyBorder="1" applyAlignment="1" applyProtection="1">
      <alignment horizontal="center" vertical="center"/>
      <protection hidden="1"/>
    </xf>
    <xf numFmtId="164" fontId="4" fillId="3" borderId="22" xfId="0" applyNumberFormat="1" applyFont="1" applyFill="1" applyBorder="1" applyAlignment="1" applyProtection="1">
      <alignment horizontal="center" vertical="center"/>
      <protection locked="0"/>
    </xf>
    <xf numFmtId="165" fontId="1" fillId="3" borderId="23" xfId="0" applyNumberFormat="1" applyFont="1" applyFill="1" applyBorder="1" applyAlignment="1" applyProtection="1">
      <alignment vertical="center"/>
      <protection locked="0"/>
    </xf>
    <xf numFmtId="165" fontId="1" fillId="3" borderId="24" xfId="0" applyNumberFormat="1" applyFont="1" applyFill="1" applyBorder="1" applyAlignment="1" applyProtection="1">
      <alignment vertical="center"/>
      <protection locked="0"/>
    </xf>
    <xf numFmtId="0" fontId="1" fillId="2" borderId="25" xfId="0" applyFont="1" applyFill="1" applyBorder="1" applyAlignment="1" applyProtection="1">
      <alignment horizontal="center" vertical="center"/>
      <protection hidden="1"/>
    </xf>
    <xf numFmtId="166" fontId="4" fillId="2" borderId="26" xfId="0" applyNumberFormat="1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27" xfId="0" applyFont="1" applyFill="1" applyBorder="1" applyAlignment="1" applyProtection="1">
      <alignment horizontal="center" vertical="center"/>
      <protection hidden="1"/>
    </xf>
    <xf numFmtId="0" fontId="2" fillId="2" borderId="28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30" xfId="0" applyFont="1" applyFill="1" applyBorder="1" applyAlignment="1" applyProtection="1">
      <alignment vertical="center"/>
      <protection hidden="1"/>
    </xf>
    <xf numFmtId="167" fontId="1" fillId="2" borderId="0" xfId="0" applyNumberFormat="1" applyFont="1" applyFill="1" applyBorder="1" applyAlignment="1" applyProtection="1">
      <alignment horizontal="center" vertical="center"/>
      <protection hidden="1"/>
    </xf>
    <xf numFmtId="168" fontId="1" fillId="2" borderId="18" xfId="0" applyNumberFormat="1" applyFont="1" applyFill="1" applyBorder="1" applyAlignment="1" applyProtection="1">
      <alignment horizontal="center" vertical="center"/>
      <protection hidden="1"/>
    </xf>
    <xf numFmtId="168" fontId="1" fillId="3" borderId="31" xfId="0" applyNumberFormat="1" applyFont="1" applyFill="1" applyBorder="1" applyAlignment="1" applyProtection="1">
      <alignment horizontal="center" vertical="center"/>
      <protection locked="0"/>
    </xf>
    <xf numFmtId="168" fontId="1" fillId="3" borderId="32" xfId="0" applyNumberFormat="1" applyFont="1" applyFill="1" applyBorder="1" applyAlignment="1" applyProtection="1">
      <alignment horizontal="center" vertical="center"/>
      <protection locked="0"/>
    </xf>
    <xf numFmtId="168" fontId="1" fillId="3" borderId="33" xfId="0" applyNumberFormat="1" applyFont="1" applyFill="1" applyBorder="1" applyAlignment="1" applyProtection="1">
      <alignment horizontal="center" vertical="center"/>
      <protection locked="0"/>
    </xf>
    <xf numFmtId="0" fontId="1" fillId="2" borderId="34" xfId="0" applyFont="1" applyFill="1" applyBorder="1" applyAlignment="1" applyProtection="1">
      <alignment vertical="center"/>
      <protection hidden="1"/>
    </xf>
    <xf numFmtId="167" fontId="1" fillId="3" borderId="18" xfId="0" applyNumberFormat="1" applyFont="1" applyFill="1" applyBorder="1" applyAlignment="1" applyProtection="1">
      <alignment horizontal="center" vertical="center"/>
      <protection locked="0"/>
    </xf>
    <xf numFmtId="168" fontId="1" fillId="2" borderId="35" xfId="0" applyNumberFormat="1" applyFont="1" applyFill="1" applyBorder="1" applyAlignment="1" applyProtection="1">
      <alignment horizontal="center" vertical="center"/>
      <protection hidden="1"/>
    </xf>
    <xf numFmtId="168" fontId="1" fillId="3" borderId="36" xfId="0" applyNumberFormat="1" applyFont="1" applyFill="1" applyBorder="1" applyAlignment="1" applyProtection="1">
      <alignment horizontal="center" vertical="center"/>
      <protection locked="0"/>
    </xf>
    <xf numFmtId="168" fontId="1" fillId="3" borderId="37" xfId="0" applyNumberFormat="1" applyFont="1" applyFill="1" applyBorder="1" applyAlignment="1" applyProtection="1">
      <alignment horizontal="center" vertical="center"/>
      <protection locked="0"/>
    </xf>
    <xf numFmtId="168" fontId="1" fillId="3" borderId="38" xfId="0" applyNumberFormat="1" applyFont="1" applyFill="1" applyBorder="1" applyAlignment="1" applyProtection="1">
      <alignment horizontal="center" vertical="center"/>
      <protection locked="0"/>
    </xf>
    <xf numFmtId="167" fontId="1" fillId="3" borderId="35" xfId="0" applyNumberFormat="1" applyFont="1" applyFill="1" applyBorder="1" applyAlignment="1" applyProtection="1">
      <alignment horizontal="center" vertical="center"/>
      <protection locked="0"/>
    </xf>
    <xf numFmtId="167" fontId="1" fillId="3" borderId="22" xfId="0" applyNumberFormat="1" applyFont="1" applyFill="1" applyBorder="1" applyAlignment="1" applyProtection="1">
      <alignment horizontal="center" vertical="center"/>
      <protection locked="0"/>
    </xf>
    <xf numFmtId="168" fontId="1" fillId="2" borderId="22" xfId="0" applyNumberFormat="1" applyFont="1" applyFill="1" applyBorder="1" applyAlignment="1" applyProtection="1">
      <alignment horizontal="center" vertical="center"/>
      <protection hidden="1"/>
    </xf>
    <xf numFmtId="168" fontId="1" fillId="3" borderId="39" xfId="0" applyNumberFormat="1" applyFont="1" applyFill="1" applyBorder="1" applyAlignment="1" applyProtection="1">
      <alignment horizontal="center" vertical="center"/>
      <protection locked="0"/>
    </xf>
    <xf numFmtId="168" fontId="1" fillId="3" borderId="40" xfId="0" applyNumberFormat="1" applyFont="1" applyFill="1" applyBorder="1" applyAlignment="1" applyProtection="1">
      <alignment horizontal="center" vertical="center"/>
      <protection locked="0"/>
    </xf>
    <xf numFmtId="168" fontId="1" fillId="3" borderId="41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20" fontId="2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6" borderId="45" xfId="0" applyFont="1" applyFill="1" applyBorder="1" applyAlignment="1" applyProtection="1">
      <alignment horizontal="center" vertical="center"/>
      <protection hidden="1"/>
    </xf>
    <xf numFmtId="2" fontId="1" fillId="2" borderId="46" xfId="0" applyNumberFormat="1" applyFont="1" applyFill="1" applyBorder="1" applyAlignment="1" applyProtection="1">
      <alignment horizontal="center" vertical="center"/>
      <protection hidden="1"/>
    </xf>
    <xf numFmtId="20" fontId="2" fillId="0" borderId="0" xfId="0" applyNumberFormat="1" applyFont="1" applyBorder="1" applyAlignment="1" applyProtection="1">
      <alignment horizontal="center" vertical="center"/>
      <protection hidden="1"/>
    </xf>
    <xf numFmtId="0" fontId="1" fillId="2" borderId="47" xfId="0" applyFont="1" applyFill="1" applyBorder="1" applyAlignment="1" applyProtection="1">
      <alignment horizontal="left" vertical="center"/>
      <protection hidden="1"/>
    </xf>
    <xf numFmtId="0" fontId="1" fillId="7" borderId="48" xfId="0" applyFont="1" applyFill="1" applyBorder="1" applyAlignment="1" applyProtection="1">
      <alignment horizontal="center" vertical="center"/>
      <protection hidden="1"/>
    </xf>
    <xf numFmtId="2" fontId="1" fillId="2" borderId="49" xfId="0" applyNumberFormat="1" applyFont="1" applyFill="1" applyBorder="1" applyAlignment="1" applyProtection="1">
      <alignment horizontal="center" vertical="center"/>
      <protection hidden="1"/>
    </xf>
    <xf numFmtId="0" fontId="1" fillId="2" borderId="50" xfId="0" applyFont="1" applyFill="1" applyBorder="1" applyAlignment="1" applyProtection="1">
      <alignment horizontal="left" vertical="center"/>
      <protection hidden="1"/>
    </xf>
    <xf numFmtId="0" fontId="1" fillId="8" borderId="37" xfId="0" applyFont="1" applyFill="1" applyBorder="1" applyAlignment="1" applyProtection="1">
      <alignment horizontal="center" vertical="center"/>
      <protection hidden="1"/>
    </xf>
    <xf numFmtId="2" fontId="1" fillId="2" borderId="51" xfId="0" applyNumberFormat="1" applyFont="1" applyFill="1" applyBorder="1" applyAlignment="1" applyProtection="1">
      <alignment horizontal="center" vertical="center"/>
      <protection hidden="1"/>
    </xf>
    <xf numFmtId="0" fontId="1" fillId="9" borderId="37" xfId="0" applyFont="1" applyFill="1" applyBorder="1" applyAlignment="1" applyProtection="1">
      <alignment horizontal="center" vertical="center"/>
      <protection hidden="1"/>
    </xf>
    <xf numFmtId="0" fontId="1" fillId="2" borderId="37" xfId="0" applyFont="1" applyFill="1" applyBorder="1" applyAlignment="1" applyProtection="1">
      <alignment horizontal="center" vertical="center"/>
      <protection hidden="1"/>
    </xf>
    <xf numFmtId="0" fontId="1" fillId="10" borderId="37" xfId="0" applyFont="1" applyFill="1" applyBorder="1" applyAlignment="1" applyProtection="1">
      <alignment horizontal="center" vertical="center"/>
      <protection hidden="1"/>
    </xf>
    <xf numFmtId="0" fontId="1" fillId="11" borderId="37" xfId="0" applyFont="1" applyFill="1" applyBorder="1" applyAlignment="1" applyProtection="1">
      <alignment horizontal="center" vertical="center"/>
      <protection hidden="1"/>
    </xf>
    <xf numFmtId="0" fontId="1" fillId="4" borderId="37" xfId="0" applyFont="1" applyFill="1" applyBorder="1" applyAlignment="1" applyProtection="1">
      <alignment horizontal="center" vertical="center"/>
      <protection hidden="1"/>
    </xf>
    <xf numFmtId="0" fontId="1" fillId="3" borderId="50" xfId="0" applyFont="1" applyFill="1" applyBorder="1" applyAlignment="1" applyProtection="1">
      <alignment horizontal="left" vertical="center"/>
      <protection locked="0"/>
    </xf>
    <xf numFmtId="0" fontId="1" fillId="3" borderId="37" xfId="0" applyFont="1" applyFill="1" applyBorder="1" applyAlignment="1" applyProtection="1">
      <alignment horizontal="center" vertical="center"/>
      <protection locked="0"/>
    </xf>
    <xf numFmtId="2" fontId="1" fillId="3" borderId="51" xfId="0" applyNumberFormat="1" applyFont="1" applyFill="1" applyBorder="1" applyAlignment="1" applyProtection="1">
      <alignment horizontal="center" vertical="center"/>
      <protection locked="0"/>
    </xf>
    <xf numFmtId="169" fontId="1" fillId="3" borderId="37" xfId="0" applyNumberFormat="1" applyFont="1" applyFill="1" applyBorder="1" applyAlignment="1" applyProtection="1">
      <alignment horizontal="center" vertical="center"/>
      <protection locked="0"/>
    </xf>
    <xf numFmtId="0" fontId="1" fillId="12" borderId="37" xfId="0" applyFont="1" applyFill="1" applyBorder="1" applyAlignment="1" applyProtection="1">
      <alignment horizontal="center" vertical="center"/>
      <protection locked="0"/>
    </xf>
    <xf numFmtId="0" fontId="1" fillId="13" borderId="37" xfId="0" applyFont="1" applyFill="1" applyBorder="1" applyAlignment="1" applyProtection="1">
      <alignment horizontal="center" vertical="center"/>
      <protection locked="0"/>
    </xf>
    <xf numFmtId="0" fontId="1" fillId="3" borderId="52" xfId="0" applyFont="1" applyFill="1" applyBorder="1" applyAlignment="1" applyProtection="1">
      <alignment horizontal="left" vertical="center"/>
      <protection locked="0"/>
    </xf>
    <xf numFmtId="0" fontId="1" fillId="14" borderId="40" xfId="0" applyFont="1" applyFill="1" applyBorder="1" applyAlignment="1" applyProtection="1">
      <alignment horizontal="center" vertical="center"/>
      <protection locked="0"/>
    </xf>
    <xf numFmtId="2" fontId="1" fillId="3" borderId="53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left" vertical="center"/>
      <protection hidden="1"/>
    </xf>
    <xf numFmtId="0" fontId="1" fillId="0" borderId="0" xfId="0" applyFont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horizontal="left" vertical="center"/>
      <protection hidden="1"/>
    </xf>
    <xf numFmtId="0" fontId="1" fillId="2" borderId="55" xfId="0" applyFont="1" applyFill="1" applyBorder="1" applyAlignment="1" applyProtection="1">
      <alignment vertical="center"/>
      <protection hidden="1"/>
    </xf>
    <xf numFmtId="170" fontId="1" fillId="3" borderId="18" xfId="0" applyNumberFormat="1" applyFont="1" applyFill="1" applyBorder="1" applyAlignment="1" applyProtection="1">
      <alignment horizontal="center" vertical="center"/>
      <protection locked="0"/>
    </xf>
    <xf numFmtId="0" fontId="1" fillId="2" borderId="56" xfId="0" applyFont="1" applyFill="1" applyBorder="1" applyAlignment="1" applyProtection="1">
      <alignment horizontal="left" vertical="center"/>
      <protection hidden="1"/>
    </xf>
    <xf numFmtId="0" fontId="1" fillId="2" borderId="57" xfId="0" applyFont="1" applyFill="1" applyBorder="1" applyAlignment="1" applyProtection="1">
      <alignment vertical="center"/>
      <protection hidden="1"/>
    </xf>
    <xf numFmtId="170" fontId="1" fillId="3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58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170" fontId="1" fillId="2" borderId="59" xfId="0" applyNumberFormat="1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7" fillId="8" borderId="1" xfId="0" applyFont="1" applyFill="1" applyBorder="1" applyProtection="1">
      <protection hidden="1"/>
    </xf>
    <xf numFmtId="0" fontId="7" fillId="8" borderId="0" xfId="0" applyFont="1" applyFill="1" applyBorder="1" applyProtection="1">
      <protection hidden="1"/>
    </xf>
    <xf numFmtId="0" fontId="7" fillId="8" borderId="63" xfId="0" applyFont="1" applyFill="1" applyBorder="1" applyProtection="1">
      <protection hidden="1"/>
    </xf>
    <xf numFmtId="171" fontId="2" fillId="2" borderId="42" xfId="0" applyNumberFormat="1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left" vertical="center"/>
      <protection hidden="1"/>
    </xf>
    <xf numFmtId="0" fontId="2" fillId="2" borderId="28" xfId="0" applyFont="1" applyFill="1" applyBorder="1" applyAlignment="1" applyProtection="1">
      <alignment horizontal="center"/>
      <protection hidden="1"/>
    </xf>
    <xf numFmtId="0" fontId="2" fillId="2" borderId="29" xfId="0" applyFont="1" applyFill="1" applyBorder="1" applyProtection="1">
      <protection hidden="1"/>
    </xf>
    <xf numFmtId="171" fontId="1" fillId="2" borderId="64" xfId="0" applyNumberFormat="1" applyFont="1" applyFill="1" applyBorder="1" applyAlignment="1" applyProtection="1">
      <alignment horizontal="right" vertical="center"/>
      <protection hidden="1"/>
    </xf>
    <xf numFmtId="0" fontId="1" fillId="2" borderId="65" xfId="0" applyFont="1" applyFill="1" applyBorder="1" applyAlignment="1" applyProtection="1">
      <alignment vertical="center"/>
      <protection hidden="1"/>
    </xf>
    <xf numFmtId="172" fontId="1" fillId="2" borderId="65" xfId="0" applyNumberFormat="1" applyFont="1" applyFill="1" applyBorder="1" applyAlignment="1" applyProtection="1">
      <alignment horizontal="center" vertical="center"/>
      <protection hidden="1"/>
    </xf>
    <xf numFmtId="0" fontId="1" fillId="2" borderId="66" xfId="0" applyFont="1" applyFill="1" applyBorder="1" applyAlignment="1" applyProtection="1">
      <alignment vertical="center"/>
      <protection hidden="1"/>
    </xf>
    <xf numFmtId="171" fontId="1" fillId="3" borderId="67" xfId="0" applyNumberFormat="1" applyFont="1" applyFill="1" applyBorder="1" applyAlignment="1" applyProtection="1">
      <alignment horizontal="right" vertical="center"/>
      <protection locked="0"/>
    </xf>
    <xf numFmtId="0" fontId="1" fillId="2" borderId="68" xfId="0" applyFont="1" applyFill="1" applyBorder="1" applyAlignment="1" applyProtection="1">
      <alignment vertical="center"/>
      <protection hidden="1"/>
    </xf>
    <xf numFmtId="172" fontId="1" fillId="2" borderId="69" xfId="0" applyNumberFormat="1" applyFont="1" applyFill="1" applyBorder="1" applyAlignment="1" applyProtection="1">
      <alignment horizontal="center" vertical="center"/>
      <protection hidden="1"/>
    </xf>
    <xf numFmtId="0" fontId="8" fillId="2" borderId="70" xfId="0" applyFont="1" applyFill="1" applyBorder="1" applyProtection="1">
      <protection hidden="1"/>
    </xf>
    <xf numFmtId="171" fontId="1" fillId="3" borderId="71" xfId="0" applyNumberFormat="1" applyFont="1" applyFill="1" applyBorder="1" applyAlignment="1" applyProtection="1">
      <alignment horizontal="right" vertical="center"/>
      <protection locked="0"/>
    </xf>
    <xf numFmtId="0" fontId="1" fillId="3" borderId="72" xfId="0" applyFont="1" applyFill="1" applyBorder="1" applyAlignment="1" applyProtection="1">
      <alignment vertical="center"/>
      <protection locked="0"/>
    </xf>
    <xf numFmtId="172" fontId="1" fillId="3" borderId="73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Protection="1">
      <protection hidden="1"/>
    </xf>
    <xf numFmtId="171" fontId="1" fillId="3" borderId="74" xfId="0" applyNumberFormat="1" applyFont="1" applyFill="1" applyBorder="1" applyAlignment="1" applyProtection="1">
      <alignment horizontal="right" vertical="center"/>
      <protection locked="0"/>
    </xf>
    <xf numFmtId="0" fontId="1" fillId="3" borderId="75" xfId="0" applyFont="1" applyFill="1" applyBorder="1" applyAlignment="1" applyProtection="1">
      <alignment vertical="center"/>
      <protection locked="0"/>
    </xf>
    <xf numFmtId="172" fontId="1" fillId="3" borderId="76" xfId="0" applyNumberFormat="1" applyFont="1" applyFill="1" applyBorder="1" applyAlignment="1" applyProtection="1">
      <alignment horizontal="center" vertical="center"/>
      <protection locked="0"/>
    </xf>
    <xf numFmtId="171" fontId="1" fillId="3" borderId="77" xfId="0" applyNumberFormat="1" applyFont="1" applyFill="1" applyBorder="1" applyAlignment="1" applyProtection="1">
      <alignment horizontal="right" vertical="center"/>
      <protection locked="0"/>
    </xf>
    <xf numFmtId="0" fontId="1" fillId="4" borderId="78" xfId="0" applyFont="1" applyFill="1" applyBorder="1" applyAlignment="1" applyProtection="1">
      <alignment vertical="center"/>
      <protection hidden="1"/>
    </xf>
    <xf numFmtId="172" fontId="1" fillId="4" borderId="72" xfId="0" applyNumberFormat="1" applyFont="1" applyFill="1" applyBorder="1" applyAlignment="1" applyProtection="1">
      <alignment horizontal="center" vertical="center"/>
      <protection hidden="1"/>
    </xf>
    <xf numFmtId="171" fontId="1" fillId="3" borderId="79" xfId="0" applyNumberFormat="1" applyFont="1" applyFill="1" applyBorder="1" applyAlignment="1" applyProtection="1">
      <alignment horizontal="right" vertical="center"/>
      <protection locked="0"/>
    </xf>
    <xf numFmtId="0" fontId="1" fillId="2" borderId="80" xfId="0" applyFont="1" applyFill="1" applyBorder="1" applyAlignment="1" applyProtection="1">
      <alignment vertical="center"/>
      <protection hidden="1"/>
    </xf>
    <xf numFmtId="172" fontId="1" fillId="2" borderId="81" xfId="0" applyNumberFormat="1" applyFont="1" applyFill="1" applyBorder="1" applyAlignment="1" applyProtection="1">
      <alignment horizontal="center" vertical="center"/>
      <protection hidden="1"/>
    </xf>
    <xf numFmtId="0" fontId="1" fillId="2" borderId="70" xfId="0" applyFont="1" applyFill="1" applyBorder="1" applyAlignment="1" applyProtection="1">
      <alignment vertical="center"/>
      <protection hidden="1"/>
    </xf>
    <xf numFmtId="171" fontId="1" fillId="2" borderId="82" xfId="0" applyNumberFormat="1" applyFont="1" applyFill="1" applyBorder="1" applyAlignment="1" applyProtection="1">
      <alignment horizontal="right" vertical="center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172" fontId="1" fillId="2" borderId="83" xfId="0" applyNumberFormat="1" applyFont="1" applyFill="1" applyBorder="1" applyAlignment="1" applyProtection="1">
      <alignment horizontal="center" vertical="center"/>
      <protection hidden="1"/>
    </xf>
    <xf numFmtId="171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" fillId="2" borderId="69" xfId="0" applyFont="1" applyFill="1" applyBorder="1" applyAlignment="1" applyProtection="1">
      <alignment vertical="center"/>
      <protection hidden="1"/>
    </xf>
    <xf numFmtId="171" fontId="1" fillId="3" borderId="85" xfId="0" applyNumberFormat="1" applyFont="1" applyFill="1" applyBorder="1" applyAlignment="1" applyProtection="1">
      <alignment horizontal="right" vertical="center"/>
      <protection locked="0" hidden="1"/>
    </xf>
    <xf numFmtId="0" fontId="1" fillId="3" borderId="86" xfId="0" applyFont="1" applyFill="1" applyBorder="1" applyAlignment="1" applyProtection="1">
      <alignment vertical="center"/>
      <protection locked="0" hidden="1"/>
    </xf>
    <xf numFmtId="172" fontId="1" fillId="2" borderId="87" xfId="0" applyNumberFormat="1" applyFont="1" applyFill="1" applyBorder="1" applyAlignment="1" applyProtection="1">
      <alignment horizontal="center" vertical="center"/>
      <protection hidden="1"/>
    </xf>
    <xf numFmtId="171" fontId="1" fillId="2" borderId="2" xfId="0" applyNumberFormat="1" applyFont="1" applyFill="1" applyBorder="1" applyAlignment="1" applyProtection="1">
      <alignment horizontal="right" vertical="center"/>
      <protection hidden="1"/>
    </xf>
    <xf numFmtId="0" fontId="1" fillId="3" borderId="88" xfId="0" applyFont="1" applyFill="1" applyBorder="1" applyAlignment="1" applyProtection="1">
      <alignment vertical="center"/>
      <protection locked="0" hidden="1"/>
    </xf>
    <xf numFmtId="171" fontId="1" fillId="2" borderId="89" xfId="0" applyNumberFormat="1" applyFont="1" applyFill="1" applyBorder="1" applyAlignment="1" applyProtection="1">
      <alignment horizontal="right" vertical="center"/>
      <protection hidden="1"/>
    </xf>
    <xf numFmtId="0" fontId="1" fillId="2" borderId="81" xfId="0" applyFont="1" applyFill="1" applyBorder="1" applyAlignment="1" applyProtection="1">
      <alignment vertical="center"/>
      <protection hidden="1"/>
    </xf>
    <xf numFmtId="0" fontId="1" fillId="2" borderId="87" xfId="0" applyFont="1" applyFill="1" applyBorder="1" applyAlignment="1" applyProtection="1">
      <alignment vertical="center"/>
      <protection hidden="1"/>
    </xf>
    <xf numFmtId="171" fontId="1" fillId="3" borderId="34" xfId="0" applyNumberFormat="1" applyFont="1" applyFill="1" applyBorder="1" applyAlignment="1" applyProtection="1">
      <alignment horizontal="right" vertical="center"/>
      <protection locked="0"/>
    </xf>
    <xf numFmtId="0" fontId="0" fillId="2" borderId="0" xfId="0" applyFont="1" applyFill="1" applyProtection="1"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90" xfId="0" applyFont="1" applyFill="1" applyBorder="1" applyAlignment="1" applyProtection="1">
      <alignment vertical="center"/>
      <protection hidden="1"/>
    </xf>
    <xf numFmtId="17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vertical="center"/>
      <protection hidden="1"/>
    </xf>
    <xf numFmtId="171" fontId="1" fillId="2" borderId="5" xfId="0" applyNumberFormat="1" applyFont="1" applyFill="1" applyBorder="1" applyAlignment="1" applyProtection="1">
      <alignment horizontal="right" vertical="center"/>
      <protection hidden="1"/>
    </xf>
    <xf numFmtId="0" fontId="1" fillId="3" borderId="67" xfId="0" applyFont="1" applyFill="1" applyBorder="1" applyAlignment="1" applyProtection="1">
      <alignment vertical="center"/>
      <protection locked="0"/>
    </xf>
    <xf numFmtId="172" fontId="1" fillId="2" borderId="80" xfId="0" applyNumberFormat="1" applyFont="1" applyFill="1" applyBorder="1" applyAlignment="1" applyProtection="1">
      <alignment horizontal="center" vertical="center"/>
      <protection hidden="1"/>
    </xf>
    <xf numFmtId="0" fontId="1" fillId="3" borderId="79" xfId="0" applyFont="1" applyFill="1" applyBorder="1" applyAlignment="1" applyProtection="1">
      <alignment vertical="center"/>
      <protection locked="0"/>
    </xf>
    <xf numFmtId="0" fontId="1" fillId="2" borderId="91" xfId="0" applyFont="1" applyFill="1" applyBorder="1" applyAlignment="1" applyProtection="1">
      <alignment vertical="center"/>
      <protection hidden="1"/>
    </xf>
    <xf numFmtId="0" fontId="1" fillId="2" borderId="92" xfId="0" applyFont="1" applyFill="1" applyBorder="1" applyAlignment="1" applyProtection="1">
      <alignment vertical="center"/>
      <protection hidden="1"/>
    </xf>
    <xf numFmtId="171" fontId="1" fillId="3" borderId="93" xfId="0" applyNumberFormat="1" applyFont="1" applyFill="1" applyBorder="1" applyAlignment="1" applyProtection="1">
      <alignment horizontal="right" vertical="center"/>
      <protection locked="0"/>
    </xf>
    <xf numFmtId="0" fontId="1" fillId="3" borderId="65" xfId="0" applyFont="1" applyFill="1" applyBorder="1" applyAlignment="1" applyProtection="1">
      <alignment vertical="center"/>
      <protection locked="0"/>
    </xf>
    <xf numFmtId="172" fontId="1" fillId="3" borderId="65" xfId="0" applyNumberFormat="1" applyFont="1" applyFill="1" applyBorder="1" applyAlignment="1" applyProtection="1">
      <alignment horizontal="center" vertical="center"/>
      <protection locked="0"/>
    </xf>
    <xf numFmtId="0" fontId="1" fillId="3" borderId="66" xfId="0" applyFont="1" applyFill="1" applyBorder="1" applyAlignment="1" applyProtection="1">
      <alignment vertical="center"/>
      <protection locked="0"/>
    </xf>
    <xf numFmtId="171" fontId="1" fillId="3" borderId="82" xfId="0" applyNumberFormat="1" applyFont="1" applyFill="1" applyBorder="1" applyAlignment="1" applyProtection="1">
      <alignment horizontal="right" vertical="center"/>
      <protection locked="0"/>
    </xf>
    <xf numFmtId="0" fontId="1" fillId="3" borderId="81" xfId="0" applyFont="1" applyFill="1" applyBorder="1" applyAlignment="1" applyProtection="1">
      <alignment vertical="center"/>
      <protection locked="0"/>
    </xf>
    <xf numFmtId="172" fontId="1" fillId="3" borderId="81" xfId="0" applyNumberFormat="1" applyFont="1" applyFill="1" applyBorder="1" applyAlignment="1" applyProtection="1">
      <alignment horizontal="center" vertical="center"/>
      <protection locked="0"/>
    </xf>
    <xf numFmtId="0" fontId="1" fillId="3" borderId="94" xfId="0" applyFont="1" applyFill="1" applyBorder="1" applyAlignment="1" applyProtection="1">
      <alignment vertical="center"/>
      <protection locked="0"/>
    </xf>
    <xf numFmtId="171" fontId="1" fillId="3" borderId="89" xfId="0" applyNumberFormat="1" applyFont="1" applyFill="1" applyBorder="1" applyAlignment="1" applyProtection="1">
      <alignment horizontal="right" vertical="center"/>
      <protection locked="0"/>
    </xf>
    <xf numFmtId="0" fontId="1" fillId="3" borderId="83" xfId="0" applyFont="1" applyFill="1" applyBorder="1" applyAlignment="1" applyProtection="1">
      <alignment vertical="center"/>
      <protection locked="0"/>
    </xf>
    <xf numFmtId="172" fontId="1" fillId="3" borderId="83" xfId="0" applyNumberFormat="1" applyFont="1" applyFill="1" applyBorder="1" applyAlignment="1" applyProtection="1">
      <alignment horizontal="center" vertical="center"/>
      <protection locked="0"/>
    </xf>
    <xf numFmtId="0" fontId="1" fillId="3" borderId="70" xfId="0" applyFont="1" applyFill="1" applyBorder="1" applyAlignment="1" applyProtection="1">
      <alignment vertical="center"/>
      <protection locked="0"/>
    </xf>
    <xf numFmtId="171" fontId="1" fillId="3" borderId="95" xfId="0" applyNumberFormat="1" applyFont="1" applyFill="1" applyBorder="1" applyAlignment="1" applyProtection="1">
      <alignment horizontal="right" vertical="center"/>
      <protection locked="0"/>
    </xf>
    <xf numFmtId="0" fontId="1" fillId="3" borderId="96" xfId="0" applyFont="1" applyFill="1" applyBorder="1" applyAlignment="1" applyProtection="1">
      <alignment vertical="center"/>
      <protection locked="0"/>
    </xf>
    <xf numFmtId="172" fontId="1" fillId="3" borderId="96" xfId="0" applyNumberFormat="1" applyFont="1" applyFill="1" applyBorder="1" applyAlignment="1" applyProtection="1">
      <alignment horizontal="center" vertical="center"/>
      <protection locked="0"/>
    </xf>
    <xf numFmtId="0" fontId="1" fillId="3" borderId="97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protection hidden="1"/>
    </xf>
    <xf numFmtId="0" fontId="11" fillId="0" borderId="0" xfId="0" applyFont="1" applyProtection="1">
      <protection hidden="1"/>
    </xf>
    <xf numFmtId="173" fontId="0" fillId="0" borderId="0" xfId="0" applyNumberFormat="1" applyFont="1" applyProtection="1">
      <protection hidden="1"/>
    </xf>
    <xf numFmtId="0" fontId="0" fillId="0" borderId="0" xfId="0" applyProtection="1">
      <protection hidden="1"/>
    </xf>
    <xf numFmtId="0" fontId="1" fillId="2" borderId="99" xfId="0" applyFont="1" applyFill="1" applyBorder="1" applyAlignment="1" applyProtection="1">
      <alignment vertical="center"/>
      <protection hidden="1"/>
    </xf>
    <xf numFmtId="173" fontId="0" fillId="2" borderId="99" xfId="0" applyNumberFormat="1" applyFont="1" applyFill="1" applyBorder="1" applyAlignment="1" applyProtection="1">
      <alignment vertical="center"/>
      <protection hidden="1"/>
    </xf>
    <xf numFmtId="175" fontId="0" fillId="2" borderId="99" xfId="0" applyNumberFormat="1" applyFont="1" applyFill="1" applyBorder="1" applyAlignment="1" applyProtection="1">
      <alignment horizontal="center" vertical="center"/>
      <protection hidden="1"/>
    </xf>
    <xf numFmtId="173" fontId="13" fillId="2" borderId="99" xfId="0" applyNumberFormat="1" applyFont="1" applyFill="1" applyBorder="1" applyAlignment="1" applyProtection="1">
      <alignment horizontal="left" vertical="center"/>
      <protection hidden="1"/>
    </xf>
    <xf numFmtId="0" fontId="0" fillId="2" borderId="99" xfId="0" applyFont="1" applyFill="1" applyBorder="1" applyProtection="1">
      <protection hidden="1"/>
    </xf>
    <xf numFmtId="173" fontId="0" fillId="2" borderId="100" xfId="0" applyNumberFormat="1" applyFont="1" applyFill="1" applyBorder="1" applyAlignment="1" applyProtection="1">
      <alignment vertical="center"/>
      <protection hidden="1"/>
    </xf>
    <xf numFmtId="175" fontId="0" fillId="2" borderId="100" xfId="0" applyNumberFormat="1" applyFont="1" applyFill="1" applyBorder="1" applyAlignment="1" applyProtection="1">
      <alignment horizontal="center" vertical="center"/>
      <protection hidden="1"/>
    </xf>
    <xf numFmtId="173" fontId="13" fillId="2" borderId="100" xfId="0" applyNumberFormat="1" applyFont="1" applyFill="1" applyBorder="1" applyAlignment="1" applyProtection="1">
      <alignment horizontal="left" vertical="center"/>
      <protection hidden="1"/>
    </xf>
    <xf numFmtId="0" fontId="0" fillId="2" borderId="100" xfId="0" applyFont="1" applyFill="1" applyBorder="1" applyProtection="1">
      <protection hidden="1"/>
    </xf>
    <xf numFmtId="0" fontId="2" fillId="2" borderId="14" xfId="0" applyFont="1" applyFill="1" applyBorder="1" applyAlignment="1" applyProtection="1">
      <alignment horizontal="center" vertical="center"/>
      <protection hidden="1"/>
    </xf>
    <xf numFmtId="0" fontId="2" fillId="2" borderId="15" xfId="0" applyFont="1" applyFill="1" applyBorder="1" applyAlignment="1" applyProtection="1">
      <alignment horizontal="center" vertical="center"/>
      <protection hidden="1"/>
    </xf>
    <xf numFmtId="0" fontId="2" fillId="2" borderId="102" xfId="0" applyFont="1" applyFill="1" applyBorder="1" applyAlignment="1" applyProtection="1">
      <alignment horizontal="center" vertical="center"/>
      <protection hidden="1"/>
    </xf>
    <xf numFmtId="175" fontId="2" fillId="3" borderId="102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02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02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02" xfId="0" applyNumberFormat="1" applyFont="1" applyFill="1" applyBorder="1" applyAlignment="1" applyProtection="1">
      <alignment horizontal="center" vertical="center"/>
      <protection hidden="1"/>
    </xf>
    <xf numFmtId="168" fontId="2" fillId="2" borderId="102" xfId="0" applyNumberFormat="1" applyFont="1" applyFill="1" applyBorder="1" applyAlignment="1" applyProtection="1">
      <alignment horizontal="center" vertical="center"/>
      <protection hidden="1"/>
    </xf>
    <xf numFmtId="0" fontId="2" fillId="3" borderId="102" xfId="0" applyFont="1" applyFill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177" fontId="1" fillId="0" borderId="78" xfId="0" applyNumberFormat="1" applyFont="1" applyBorder="1" applyAlignment="1" applyProtection="1">
      <alignment horizontal="left" vertical="center"/>
      <protection hidden="1"/>
    </xf>
    <xf numFmtId="178" fontId="1" fillId="0" borderId="72" xfId="0" applyNumberFormat="1" applyFont="1" applyBorder="1" applyAlignment="1" applyProtection="1">
      <alignment horizontal="center" vertical="center"/>
      <protection hidden="1"/>
    </xf>
    <xf numFmtId="179" fontId="1" fillId="0" borderId="72" xfId="0" applyNumberFormat="1" applyFont="1" applyBorder="1" applyAlignment="1" applyProtection="1">
      <alignment horizontal="center" vertical="center"/>
      <protection hidden="1"/>
    </xf>
    <xf numFmtId="180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3" borderId="103" xfId="0" applyNumberFormat="1" applyFont="1" applyFill="1" applyBorder="1" applyAlignment="1" applyProtection="1">
      <alignment horizontal="right" vertical="center"/>
      <protection locked="0"/>
    </xf>
    <xf numFmtId="175" fontId="15" fillId="3" borderId="104" xfId="0" applyNumberFormat="1" applyFont="1" applyFill="1" applyBorder="1" applyAlignment="1" applyProtection="1">
      <alignment horizontal="center" vertical="center"/>
      <protection hidden="1"/>
    </xf>
    <xf numFmtId="179" fontId="1" fillId="3" borderId="72" xfId="0" applyNumberFormat="1" applyFont="1" applyFill="1" applyBorder="1" applyAlignment="1" applyProtection="1">
      <alignment horizontal="center" vertical="center"/>
      <protection locked="0"/>
    </xf>
    <xf numFmtId="180" fontId="1" fillId="0" borderId="72" xfId="0" applyNumberFormat="1" applyFont="1" applyBorder="1" applyAlignment="1" applyProtection="1">
      <alignment horizontal="center" vertical="center"/>
      <protection hidden="1"/>
    </xf>
    <xf numFmtId="180" fontId="1" fillId="15" borderId="72" xfId="0" applyNumberFormat="1" applyFont="1" applyFill="1" applyBorder="1" applyAlignment="1" applyProtection="1">
      <alignment horizontal="center" vertical="center"/>
      <protection hidden="1"/>
    </xf>
    <xf numFmtId="181" fontId="1" fillId="0" borderId="72" xfId="0" applyNumberFormat="1" applyFont="1" applyBorder="1" applyAlignment="1" applyProtection="1">
      <alignment horizontal="right" vertical="center"/>
      <protection hidden="1"/>
    </xf>
    <xf numFmtId="20" fontId="1" fillId="2" borderId="72" xfId="0" applyNumberFormat="1" applyFont="1" applyFill="1" applyBorder="1" applyAlignment="1" applyProtection="1">
      <alignment horizontal="center" vertical="center"/>
      <protection hidden="1"/>
    </xf>
    <xf numFmtId="0" fontId="1" fillId="3" borderId="72" xfId="0" applyFont="1" applyFill="1" applyBorder="1" applyProtection="1">
      <protection locked="0"/>
    </xf>
    <xf numFmtId="182" fontId="1" fillId="0" borderId="73" xfId="0" applyNumberFormat="1" applyFont="1" applyBorder="1" applyAlignment="1" applyProtection="1">
      <alignment horizontal="right" vertical="center"/>
      <protection hidden="1"/>
    </xf>
    <xf numFmtId="177" fontId="1" fillId="0" borderId="105" xfId="0" applyNumberFormat="1" applyFont="1" applyBorder="1" applyAlignment="1" applyProtection="1">
      <alignment horizontal="left" vertical="center"/>
      <protection hidden="1"/>
    </xf>
    <xf numFmtId="178" fontId="1" fillId="0" borderId="106" xfId="0" applyNumberFormat="1" applyFont="1" applyBorder="1" applyAlignment="1" applyProtection="1">
      <alignment horizontal="center" vertical="center"/>
      <protection hidden="1"/>
    </xf>
    <xf numFmtId="179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3" borderId="107" xfId="0" applyNumberFormat="1" applyFont="1" applyFill="1" applyBorder="1" applyAlignment="1" applyProtection="1">
      <alignment horizontal="right" vertical="center"/>
      <protection locked="0"/>
    </xf>
    <xf numFmtId="175" fontId="15" fillId="3" borderId="108" xfId="0" applyNumberFormat="1" applyFont="1" applyFill="1" applyBorder="1" applyAlignment="1" applyProtection="1">
      <alignment horizontal="center" vertical="center"/>
      <protection hidden="1"/>
    </xf>
    <xf numFmtId="179" fontId="1" fillId="3" borderId="106" xfId="0" applyNumberFormat="1" applyFont="1" applyFill="1" applyBorder="1" applyAlignment="1" applyProtection="1">
      <alignment horizontal="center" vertical="center"/>
      <protection locked="0"/>
    </xf>
    <xf numFmtId="180" fontId="1" fillId="0" borderId="106" xfId="0" applyNumberFormat="1" applyFont="1" applyBorder="1" applyAlignment="1" applyProtection="1">
      <alignment horizontal="center" vertical="center"/>
      <protection hidden="1"/>
    </xf>
    <xf numFmtId="180" fontId="1" fillId="15" borderId="106" xfId="0" applyNumberFormat="1" applyFont="1" applyFill="1" applyBorder="1" applyAlignment="1" applyProtection="1">
      <alignment horizontal="center" vertical="center"/>
      <protection hidden="1"/>
    </xf>
    <xf numFmtId="181" fontId="1" fillId="0" borderId="106" xfId="0" applyNumberFormat="1" applyFont="1" applyBorder="1" applyAlignment="1" applyProtection="1">
      <alignment horizontal="right" vertical="center"/>
      <protection hidden="1"/>
    </xf>
    <xf numFmtId="20" fontId="1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3" borderId="106" xfId="0" applyFont="1" applyFill="1" applyBorder="1" applyProtection="1">
      <protection locked="0"/>
    </xf>
    <xf numFmtId="182" fontId="1" fillId="0" borderId="109" xfId="0" applyNumberFormat="1" applyFont="1" applyBorder="1" applyAlignment="1" applyProtection="1">
      <alignment horizontal="right" vertical="center"/>
      <protection hidden="1"/>
    </xf>
    <xf numFmtId="177" fontId="1" fillId="0" borderId="110" xfId="0" applyNumberFormat="1" applyFont="1" applyBorder="1" applyAlignment="1" applyProtection="1">
      <alignment horizontal="left" vertical="center"/>
      <protection hidden="1"/>
    </xf>
    <xf numFmtId="178" fontId="1" fillId="0" borderId="75" xfId="0" applyNumberFormat="1" applyFont="1" applyBorder="1" applyAlignment="1" applyProtection="1">
      <alignment horizontal="center" vertical="center"/>
      <protection hidden="1"/>
    </xf>
    <xf numFmtId="179" fontId="1" fillId="0" borderId="75" xfId="0" applyNumberFormat="1" applyFont="1" applyBorder="1" applyAlignment="1" applyProtection="1">
      <alignment horizontal="center" vertical="center"/>
      <protection hidden="1"/>
    </xf>
    <xf numFmtId="180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3" borderId="111" xfId="0" applyNumberFormat="1" applyFont="1" applyFill="1" applyBorder="1" applyAlignment="1" applyProtection="1">
      <alignment horizontal="right" vertical="center"/>
      <protection locked="0"/>
    </xf>
    <xf numFmtId="175" fontId="15" fillId="3" borderId="112" xfId="0" applyNumberFormat="1" applyFont="1" applyFill="1" applyBorder="1" applyAlignment="1" applyProtection="1">
      <alignment horizontal="center" vertical="center"/>
      <protection hidden="1"/>
    </xf>
    <xf numFmtId="179" fontId="1" fillId="3" borderId="75" xfId="0" applyNumberFormat="1" applyFont="1" applyFill="1" applyBorder="1" applyAlignment="1" applyProtection="1">
      <alignment horizontal="center" vertical="center"/>
      <protection locked="0"/>
    </xf>
    <xf numFmtId="180" fontId="1" fillId="0" borderId="75" xfId="0" applyNumberFormat="1" applyFont="1" applyBorder="1" applyAlignment="1" applyProtection="1">
      <alignment horizontal="center" vertical="center"/>
      <protection hidden="1"/>
    </xf>
    <xf numFmtId="180" fontId="1" fillId="15" borderId="75" xfId="0" applyNumberFormat="1" applyFont="1" applyFill="1" applyBorder="1" applyAlignment="1" applyProtection="1">
      <alignment horizontal="center" vertical="center"/>
      <protection hidden="1"/>
    </xf>
    <xf numFmtId="181" fontId="1" fillId="0" borderId="75" xfId="0" applyNumberFormat="1" applyFont="1" applyBorder="1" applyAlignment="1" applyProtection="1">
      <alignment horizontal="right" vertical="center"/>
      <protection hidden="1"/>
    </xf>
    <xf numFmtId="20" fontId="1" fillId="2" borderId="75" xfId="0" applyNumberFormat="1" applyFont="1" applyFill="1" applyBorder="1" applyAlignment="1" applyProtection="1">
      <alignment horizontal="center" vertical="center"/>
      <protection hidden="1"/>
    </xf>
    <xf numFmtId="0" fontId="1" fillId="3" borderId="75" xfId="0" applyFont="1" applyFill="1" applyBorder="1" applyProtection="1">
      <protection locked="0"/>
    </xf>
    <xf numFmtId="182" fontId="1" fillId="0" borderId="76" xfId="0" applyNumberFormat="1" applyFont="1" applyBorder="1" applyAlignment="1" applyProtection="1">
      <alignment horizontal="right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75" fontId="1" fillId="0" borderId="0" xfId="0" applyNumberFormat="1" applyFont="1" applyAlignment="1" applyProtection="1">
      <alignment horizontal="center"/>
      <protection hidden="1"/>
    </xf>
    <xf numFmtId="175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Alignment="1" applyProtection="1">
      <alignment horizontal="center"/>
      <protection hidden="1"/>
    </xf>
    <xf numFmtId="173" fontId="1" fillId="0" borderId="0" xfId="0" applyNumberFormat="1" applyFont="1" applyBorder="1" applyProtection="1">
      <protection hidden="1"/>
    </xf>
    <xf numFmtId="0" fontId="11" fillId="2" borderId="113" xfId="0" applyFont="1" applyFill="1" applyBorder="1" applyAlignment="1" applyProtection="1">
      <alignment vertical="center"/>
      <protection hidden="1"/>
    </xf>
    <xf numFmtId="0" fontId="11" fillId="2" borderId="114" xfId="0" applyFont="1" applyFill="1" applyBorder="1" applyAlignment="1" applyProtection="1">
      <alignment vertical="center"/>
      <protection hidden="1"/>
    </xf>
    <xf numFmtId="173" fontId="11" fillId="2" borderId="114" xfId="0" applyNumberFormat="1" applyFont="1" applyFill="1" applyBorder="1" applyAlignment="1" applyProtection="1">
      <alignment vertical="center"/>
      <protection hidden="1"/>
    </xf>
    <xf numFmtId="173" fontId="11" fillId="2" borderId="115" xfId="0" applyNumberFormat="1" applyFont="1" applyFill="1" applyBorder="1" applyAlignment="1" applyProtection="1">
      <alignment horizontal="right" vertical="center"/>
      <protection hidden="1"/>
    </xf>
    <xf numFmtId="176" fontId="11" fillId="2" borderId="116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Border="1" applyAlignment="1" applyProtection="1">
      <alignment vertical="center"/>
      <protection hidden="1"/>
    </xf>
    <xf numFmtId="172" fontId="11" fillId="2" borderId="117" xfId="0" applyNumberFormat="1" applyFont="1" applyFill="1" applyBorder="1" applyAlignment="1" applyProtection="1">
      <alignment horizontal="left" vertical="center"/>
      <protection hidden="1"/>
    </xf>
    <xf numFmtId="180" fontId="11" fillId="2" borderId="119" xfId="0" applyNumberFormat="1" applyFont="1" applyFill="1" applyBorder="1" applyAlignment="1" applyProtection="1">
      <alignment vertical="center"/>
      <protection hidden="1"/>
    </xf>
    <xf numFmtId="175" fontId="11" fillId="2" borderId="120" xfId="0" applyNumberFormat="1" applyFont="1" applyFill="1" applyBorder="1" applyAlignment="1" applyProtection="1">
      <alignment horizontal="center" vertical="center"/>
      <protection hidden="1"/>
    </xf>
    <xf numFmtId="175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21" xfId="0" applyNumberFormat="1" applyFont="1" applyFill="1" applyBorder="1" applyAlignment="1" applyProtection="1">
      <alignment horizontal="center" vertical="center"/>
      <protection hidden="1"/>
    </xf>
    <xf numFmtId="173" fontId="11" fillId="2" borderId="108" xfId="0" applyNumberFormat="1" applyFont="1" applyFill="1" applyBorder="1" applyAlignment="1" applyProtection="1">
      <alignment horizontal="right" vertical="center"/>
      <protection hidden="1"/>
    </xf>
    <xf numFmtId="168" fontId="11" fillId="2" borderId="122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vertical="center"/>
      <protection hidden="1"/>
    </xf>
    <xf numFmtId="172" fontId="11" fillId="2" borderId="123" xfId="0" applyNumberFormat="1" applyFont="1" applyFill="1" applyBorder="1" applyAlignment="1" applyProtection="1">
      <alignment horizontal="left" vertical="center"/>
      <protection hidden="1"/>
    </xf>
    <xf numFmtId="180" fontId="11" fillId="2" borderId="124" xfId="0" applyNumberFormat="1" applyFont="1" applyFill="1" applyBorder="1" applyAlignment="1" applyProtection="1">
      <alignment vertical="center"/>
      <protection hidden="1"/>
    </xf>
    <xf numFmtId="183" fontId="11" fillId="2" borderId="120" xfId="0" applyNumberFormat="1" applyFont="1" applyFill="1" applyBorder="1" applyAlignment="1" applyProtection="1">
      <alignment horizontal="center" vertical="center"/>
      <protection hidden="1"/>
    </xf>
    <xf numFmtId="168" fontId="11" fillId="2" borderId="121" xfId="0" applyNumberFormat="1" applyFont="1" applyFill="1" applyBorder="1" applyAlignment="1" applyProtection="1">
      <alignment horizontal="center" vertical="center"/>
      <protection hidden="1"/>
    </xf>
    <xf numFmtId="168" fontId="11" fillId="2" borderId="125" xfId="0" applyNumberFormat="1" applyFont="1" applyFill="1" applyBorder="1" applyAlignment="1" applyProtection="1">
      <alignment horizontal="right" vertical="center"/>
      <protection hidden="1"/>
    </xf>
    <xf numFmtId="1" fontId="11" fillId="2" borderId="123" xfId="0" applyNumberFormat="1" applyFont="1" applyFill="1" applyBorder="1" applyAlignment="1" applyProtection="1">
      <alignment horizontal="left" vertical="center"/>
      <protection hidden="1"/>
    </xf>
    <xf numFmtId="179" fontId="11" fillId="2" borderId="124" xfId="0" applyNumberFormat="1" applyFont="1" applyFill="1" applyBorder="1" applyAlignment="1" applyProtection="1">
      <alignment vertical="center"/>
      <protection hidden="1"/>
    </xf>
    <xf numFmtId="173" fontId="11" fillId="2" borderId="121" xfId="0" applyNumberFormat="1" applyFont="1" applyFill="1" applyBorder="1" applyAlignment="1" applyProtection="1">
      <alignment horizontal="right" vertical="center"/>
      <protection hidden="1"/>
    </xf>
    <xf numFmtId="168" fontId="11" fillId="3" borderId="126" xfId="0" applyNumberFormat="1" applyFont="1" applyFill="1" applyBorder="1" applyAlignment="1" applyProtection="1">
      <alignment horizontal="right" vertical="center"/>
      <protection locked="0"/>
    </xf>
    <xf numFmtId="183" fontId="0" fillId="0" borderId="0" xfId="0" applyNumberFormat="1" applyFont="1" applyAlignment="1" applyProtection="1">
      <alignment horizontal="center" vertical="center"/>
      <protection hidden="1"/>
    </xf>
    <xf numFmtId="180" fontId="11" fillId="2" borderId="124" xfId="0" applyNumberFormat="1" applyFont="1" applyFill="1" applyBorder="1" applyProtection="1">
      <protection hidden="1"/>
    </xf>
    <xf numFmtId="0" fontId="11" fillId="2" borderId="127" xfId="0" applyFont="1" applyFill="1" applyBorder="1" applyAlignment="1" applyProtection="1">
      <alignment horizontal="center" vertical="center"/>
      <protection hidden="1"/>
    </xf>
    <xf numFmtId="175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1" fillId="2" borderId="128" xfId="0" applyNumberFormat="1" applyFont="1" applyFill="1" applyBorder="1" applyAlignment="1" applyProtection="1">
      <alignment horizontal="center" vertical="center"/>
      <protection hidden="1"/>
    </xf>
    <xf numFmtId="173" fontId="16" fillId="2" borderId="129" xfId="0" applyNumberFormat="1" applyFont="1" applyFill="1" applyBorder="1" applyAlignment="1" applyProtection="1">
      <alignment horizontal="right" vertical="center"/>
      <protection hidden="1"/>
    </xf>
    <xf numFmtId="176" fontId="16" fillId="2" borderId="13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ont="1" applyAlignment="1" applyProtection="1">
      <alignment horizontal="center" vertical="center"/>
      <protection hidden="1"/>
    </xf>
    <xf numFmtId="1" fontId="11" fillId="2" borderId="131" xfId="0" applyNumberFormat="1" applyFont="1" applyFill="1" applyBorder="1" applyAlignment="1" applyProtection="1">
      <alignment horizontal="left" vertical="center"/>
      <protection hidden="1"/>
    </xf>
    <xf numFmtId="0" fontId="11" fillId="2" borderId="133" xfId="0" applyFont="1" applyFill="1" applyBorder="1" applyAlignment="1" applyProtection="1">
      <alignment vertical="center"/>
      <protection hidden="1"/>
    </xf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172" fontId="11" fillId="4" borderId="117" xfId="0" applyNumberFormat="1" applyFont="1" applyFill="1" applyBorder="1" applyAlignment="1" applyProtection="1">
      <alignment horizontal="left"/>
      <protection hidden="1"/>
    </xf>
    <xf numFmtId="180" fontId="11" fillId="2" borderId="119" xfId="0" applyNumberFormat="1" applyFont="1" applyFill="1" applyBorder="1" applyProtection="1">
      <protection hidden="1"/>
    </xf>
    <xf numFmtId="0" fontId="11" fillId="0" borderId="134" xfId="0" applyFont="1" applyBorder="1" applyProtection="1">
      <protection locked="0"/>
    </xf>
    <xf numFmtId="0" fontId="11" fillId="0" borderId="134" xfId="0" applyFont="1" applyBorder="1" applyAlignment="1" applyProtection="1">
      <alignment horizontal="right"/>
      <protection locked="0"/>
    </xf>
    <xf numFmtId="172" fontId="11" fillId="4" borderId="123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Protection="1">
      <protection locked="0"/>
    </xf>
    <xf numFmtId="0" fontId="11" fillId="0" borderId="0" xfId="0" applyFont="1" applyAlignment="1" applyProtection="1">
      <alignment horizontal="right"/>
      <protection locked="0"/>
    </xf>
    <xf numFmtId="172" fontId="11" fillId="4" borderId="131" xfId="0" applyNumberFormat="1" applyFont="1" applyFill="1" applyBorder="1" applyAlignment="1" applyProtection="1">
      <alignment horizontal="left"/>
      <protection hidden="1"/>
    </xf>
    <xf numFmtId="180" fontId="11" fillId="2" borderId="133" xfId="0" applyNumberFormat="1" applyFont="1" applyFill="1" applyBorder="1" applyProtection="1">
      <protection hidden="1"/>
    </xf>
    <xf numFmtId="0" fontId="2" fillId="2" borderId="98" xfId="0" applyFont="1" applyFill="1" applyBorder="1" applyAlignment="1" applyProtection="1">
      <alignment horizontal="center" vertical="center"/>
      <protection hidden="1"/>
    </xf>
    <xf numFmtId="0" fontId="2" fillId="2" borderId="135" xfId="0" applyFont="1" applyFill="1" applyBorder="1" applyAlignment="1" applyProtection="1">
      <alignment horizontal="center" vertical="center"/>
      <protection hidden="1"/>
    </xf>
    <xf numFmtId="0" fontId="2" fillId="2" borderId="136" xfId="0" applyFont="1" applyFill="1" applyBorder="1" applyAlignment="1" applyProtection="1">
      <alignment horizontal="center" vertical="center"/>
      <protection hidden="1"/>
    </xf>
    <xf numFmtId="175" fontId="2" fillId="3" borderId="136" xfId="0" applyNumberFormat="1" applyFont="1" applyFill="1" applyBorder="1" applyAlignment="1" applyProtection="1">
      <alignment horizontal="center" vertical="center" wrapText="1"/>
      <protection hidden="1"/>
    </xf>
    <xf numFmtId="168" fontId="2" fillId="3" borderId="136" xfId="0" applyNumberFormat="1" applyFont="1" applyFill="1" applyBorder="1" applyAlignment="1" applyProtection="1">
      <alignment horizontal="center" vertical="center" textRotation="90"/>
      <protection hidden="1"/>
    </xf>
    <xf numFmtId="173" fontId="2" fillId="2" borderId="136" xfId="0" applyNumberFormat="1" applyFont="1" applyFill="1" applyBorder="1" applyAlignment="1" applyProtection="1">
      <alignment horizontal="center" vertical="center" wrapText="1"/>
      <protection hidden="1"/>
    </xf>
    <xf numFmtId="176" fontId="2" fillId="2" borderId="136" xfId="0" applyNumberFormat="1" applyFont="1" applyFill="1" applyBorder="1" applyAlignment="1" applyProtection="1">
      <alignment horizontal="center" vertical="center"/>
      <protection hidden="1"/>
    </xf>
    <xf numFmtId="168" fontId="2" fillId="2" borderId="136" xfId="0" applyNumberFormat="1" applyFont="1" applyFill="1" applyBorder="1" applyAlignment="1" applyProtection="1">
      <alignment horizontal="center" vertical="center"/>
      <protection hidden="1"/>
    </xf>
    <xf numFmtId="0" fontId="2" fillId="3" borderId="136" xfId="0" applyFont="1" applyFill="1" applyBorder="1" applyAlignment="1" applyProtection="1">
      <alignment horizontal="center" vertical="center"/>
      <protection hidden="1"/>
    </xf>
    <xf numFmtId="0" fontId="14" fillId="2" borderId="141" xfId="0" applyFont="1" applyFill="1" applyBorder="1" applyAlignment="1" applyProtection="1">
      <alignment horizontal="center" vertical="center"/>
      <protection hidden="1"/>
    </xf>
    <xf numFmtId="0" fontId="14" fillId="2" borderId="142" xfId="0" applyFont="1" applyFill="1" applyBorder="1" applyAlignment="1" applyProtection="1">
      <alignment horizontal="center" vertical="center"/>
      <protection hidden="1"/>
    </xf>
    <xf numFmtId="0" fontId="14" fillId="2" borderId="143" xfId="0" applyFont="1" applyFill="1" applyBorder="1" applyAlignment="1" applyProtection="1">
      <alignment horizontal="center" vertical="center"/>
      <protection hidden="1"/>
    </xf>
    <xf numFmtId="184" fontId="11" fillId="15" borderId="19" xfId="0" applyNumberFormat="1" applyFont="1" applyFill="1" applyBorder="1" applyAlignment="1" applyProtection="1">
      <alignment horizontal="left" vertical="center"/>
      <protection hidden="1"/>
    </xf>
    <xf numFmtId="20" fontId="11" fillId="3" borderId="144" xfId="0" applyNumberFormat="1" applyFont="1" applyFill="1" applyBorder="1" applyAlignment="1" applyProtection="1">
      <alignment horizontal="center" vertical="center"/>
      <protection hidden="1"/>
    </xf>
    <xf numFmtId="0" fontId="11" fillId="15" borderId="145" xfId="0" applyFont="1" applyFill="1" applyBorder="1" applyAlignment="1" applyProtection="1">
      <alignment horizontal="center" vertical="center"/>
      <protection hidden="1"/>
    </xf>
    <xf numFmtId="0" fontId="11" fillId="15" borderId="20" xfId="0" applyFont="1" applyFill="1" applyBorder="1" applyAlignment="1" applyProtection="1">
      <alignment horizontal="center" vertical="center"/>
      <protection hidden="1"/>
    </xf>
    <xf numFmtId="184" fontId="11" fillId="15" borderId="146" xfId="0" applyNumberFormat="1" applyFont="1" applyFill="1" applyBorder="1" applyAlignment="1" applyProtection="1">
      <alignment horizontal="left" vertical="center"/>
      <protection hidden="1"/>
    </xf>
    <xf numFmtId="185" fontId="11" fillId="15" borderId="145" xfId="0" applyNumberFormat="1" applyFont="1" applyFill="1" applyBorder="1" applyAlignment="1" applyProtection="1">
      <alignment horizontal="center" vertical="center"/>
      <protection hidden="1"/>
    </xf>
    <xf numFmtId="185" fontId="11" fillId="15" borderId="20" xfId="0" applyNumberFormat="1" applyFont="1" applyFill="1" applyBorder="1" applyAlignment="1" applyProtection="1">
      <alignment horizontal="center" vertical="center"/>
      <protection hidden="1"/>
    </xf>
    <xf numFmtId="0" fontId="14" fillId="2" borderId="147" xfId="0" applyFont="1" applyFill="1" applyBorder="1" applyAlignment="1" applyProtection="1">
      <alignment horizontal="center" vertical="center"/>
      <protection hidden="1"/>
    </xf>
    <xf numFmtId="0" fontId="14" fillId="2" borderId="148" xfId="0" applyFont="1" applyFill="1" applyBorder="1" applyAlignment="1" applyProtection="1">
      <alignment horizontal="center" vertical="center"/>
      <protection hidden="1"/>
    </xf>
    <xf numFmtId="184" fontId="11" fillId="15" borderId="149" xfId="0" applyNumberFormat="1" applyFont="1" applyFill="1" applyBorder="1" applyAlignment="1" applyProtection="1">
      <alignment horizontal="left" vertical="center"/>
      <protection hidden="1"/>
    </xf>
    <xf numFmtId="20" fontId="11" fillId="3" borderId="150" xfId="0" applyNumberFormat="1" applyFont="1" applyFill="1" applyBorder="1" applyAlignment="1" applyProtection="1">
      <alignment horizontal="center" vertical="center"/>
      <protection hidden="1"/>
    </xf>
    <xf numFmtId="0" fontId="11" fillId="15" borderId="151" xfId="0" applyFont="1" applyFill="1" applyBorder="1" applyAlignment="1" applyProtection="1">
      <alignment horizontal="center" vertical="center"/>
      <protection hidden="1"/>
    </xf>
    <xf numFmtId="0" fontId="11" fillId="15" borderId="152" xfId="0" applyFont="1" applyFill="1" applyBorder="1" applyAlignment="1" applyProtection="1">
      <alignment horizontal="center" vertical="center"/>
      <protection hidden="1"/>
    </xf>
    <xf numFmtId="184" fontId="11" fillId="15" borderId="153" xfId="0" applyNumberFormat="1" applyFont="1" applyFill="1" applyBorder="1" applyAlignment="1" applyProtection="1">
      <alignment horizontal="left" vertical="center"/>
      <protection hidden="1"/>
    </xf>
    <xf numFmtId="185" fontId="11" fillId="15" borderId="151" xfId="0" applyNumberFormat="1" applyFont="1" applyFill="1" applyBorder="1" applyAlignment="1" applyProtection="1">
      <alignment horizontal="center" vertical="center"/>
      <protection hidden="1"/>
    </xf>
    <xf numFmtId="185" fontId="11" fillId="15" borderId="152" xfId="0" applyNumberFormat="1" applyFont="1" applyFill="1" applyBorder="1" applyAlignment="1" applyProtection="1">
      <alignment horizontal="center" vertical="center"/>
      <protection hidden="1"/>
    </xf>
    <xf numFmtId="0" fontId="14" fillId="2" borderId="154" xfId="0" applyFont="1" applyFill="1" applyBorder="1" applyAlignment="1" applyProtection="1">
      <alignment horizontal="center" vertical="center"/>
      <protection hidden="1"/>
    </xf>
    <xf numFmtId="0" fontId="14" fillId="2" borderId="155" xfId="0" applyFont="1" applyFill="1" applyBorder="1" applyAlignment="1" applyProtection="1">
      <alignment horizontal="center" vertical="center"/>
      <protection hidden="1"/>
    </xf>
    <xf numFmtId="184" fontId="11" fillId="15" borderId="156" xfId="0" applyNumberFormat="1" applyFont="1" applyFill="1" applyBorder="1" applyAlignment="1" applyProtection="1">
      <alignment horizontal="left" vertical="center"/>
      <protection hidden="1"/>
    </xf>
    <xf numFmtId="20" fontId="11" fillId="3" borderId="157" xfId="0" applyNumberFormat="1" applyFont="1" applyFill="1" applyBorder="1" applyAlignment="1" applyProtection="1">
      <alignment horizontal="center" vertical="center"/>
      <protection hidden="1"/>
    </xf>
    <xf numFmtId="0" fontId="11" fillId="15" borderId="158" xfId="0" applyFont="1" applyFill="1" applyBorder="1" applyAlignment="1" applyProtection="1">
      <alignment horizontal="center" vertical="center"/>
      <protection hidden="1"/>
    </xf>
    <xf numFmtId="0" fontId="11" fillId="15" borderId="159" xfId="0" applyFont="1" applyFill="1" applyBorder="1" applyAlignment="1" applyProtection="1">
      <alignment horizontal="center" vertical="center"/>
      <protection hidden="1"/>
    </xf>
    <xf numFmtId="184" fontId="11" fillId="15" borderId="160" xfId="0" applyNumberFormat="1" applyFont="1" applyFill="1" applyBorder="1" applyAlignment="1" applyProtection="1">
      <alignment horizontal="left" vertical="center"/>
      <protection hidden="1"/>
    </xf>
    <xf numFmtId="185" fontId="11" fillId="15" borderId="158" xfId="0" applyNumberFormat="1" applyFont="1" applyFill="1" applyBorder="1" applyAlignment="1" applyProtection="1">
      <alignment horizontal="center" vertical="center"/>
      <protection hidden="1"/>
    </xf>
    <xf numFmtId="185" fontId="11" fillId="15" borderId="159" xfId="0" applyNumberFormat="1" applyFont="1" applyFill="1" applyBorder="1" applyAlignment="1" applyProtection="1">
      <alignment horizontal="center" vertical="center"/>
      <protection hidden="1"/>
    </xf>
    <xf numFmtId="0" fontId="14" fillId="2" borderId="161" xfId="0" applyFont="1" applyFill="1" applyBorder="1" applyAlignment="1" applyProtection="1">
      <alignment horizontal="center" vertical="center"/>
      <protection hidden="1"/>
    </xf>
    <xf numFmtId="0" fontId="1" fillId="2" borderId="162" xfId="0" applyFont="1" applyFill="1" applyBorder="1" applyAlignment="1" applyProtection="1">
      <alignment horizontal="left" vertical="center"/>
      <protection hidden="1"/>
    </xf>
    <xf numFmtId="186" fontId="1" fillId="2" borderId="164" xfId="0" applyNumberFormat="1" applyFont="1" applyFill="1" applyBorder="1" applyAlignment="1" applyProtection="1">
      <alignment vertical="center"/>
      <protection hidden="1"/>
    </xf>
    <xf numFmtId="186" fontId="1" fillId="2" borderId="164" xfId="0" applyNumberFormat="1" applyFont="1" applyFill="1" applyBorder="1" applyAlignment="1" applyProtection="1">
      <alignment horizontal="center" vertical="center"/>
      <protection hidden="1"/>
    </xf>
    <xf numFmtId="186" fontId="1" fillId="2" borderId="165" xfId="0" applyNumberFormat="1" applyFont="1" applyFill="1" applyBorder="1" applyAlignment="1" applyProtection="1">
      <alignment horizontal="center" vertical="center"/>
      <protection hidden="1"/>
    </xf>
    <xf numFmtId="186" fontId="14" fillId="2" borderId="166" xfId="0" applyNumberFormat="1" applyFont="1" applyFill="1" applyBorder="1" applyAlignment="1" applyProtection="1">
      <alignment horizontal="right" vertical="center"/>
      <protection hidden="1"/>
    </xf>
    <xf numFmtId="0" fontId="1" fillId="2" borderId="167" xfId="0" applyFont="1" applyFill="1" applyBorder="1" applyAlignment="1" applyProtection="1">
      <alignment horizontal="left" vertical="center"/>
      <protection hidden="1"/>
    </xf>
    <xf numFmtId="186" fontId="1" fillId="2" borderId="169" xfId="0" applyNumberFormat="1" applyFont="1" applyFill="1" applyBorder="1" applyAlignment="1" applyProtection="1">
      <alignment vertical="center"/>
      <protection hidden="1"/>
    </xf>
    <xf numFmtId="186" fontId="1" fillId="2" borderId="169" xfId="0" applyNumberFormat="1" applyFont="1" applyFill="1" applyBorder="1" applyAlignment="1" applyProtection="1">
      <alignment horizontal="center" vertical="center"/>
      <protection hidden="1"/>
    </xf>
    <xf numFmtId="186" fontId="1" fillId="2" borderId="170" xfId="0" applyNumberFormat="1" applyFont="1" applyFill="1" applyBorder="1" applyAlignment="1" applyProtection="1">
      <alignment horizontal="center" vertical="center"/>
      <protection hidden="1"/>
    </xf>
    <xf numFmtId="186" fontId="14" fillId="2" borderId="171" xfId="0" applyNumberFormat="1" applyFont="1" applyFill="1" applyBorder="1" applyAlignment="1" applyProtection="1">
      <alignment horizontal="right" vertical="center"/>
      <protection hidden="1"/>
    </xf>
    <xf numFmtId="0" fontId="1" fillId="2" borderId="172" xfId="0" applyFont="1" applyFill="1" applyBorder="1" applyAlignment="1" applyProtection="1">
      <alignment horizontal="left" vertical="center"/>
      <protection hidden="1"/>
    </xf>
    <xf numFmtId="166" fontId="1" fillId="2" borderId="174" xfId="0" applyNumberFormat="1" applyFont="1" applyFill="1" applyBorder="1" applyAlignment="1" applyProtection="1">
      <alignment vertical="center"/>
      <protection hidden="1"/>
    </xf>
    <xf numFmtId="166" fontId="1" fillId="2" borderId="174" xfId="0" applyNumberFormat="1" applyFont="1" applyFill="1" applyBorder="1" applyAlignment="1" applyProtection="1">
      <alignment horizontal="center" vertical="center"/>
      <protection hidden="1"/>
    </xf>
    <xf numFmtId="166" fontId="1" fillId="2" borderId="175" xfId="0" applyNumberFormat="1" applyFont="1" applyFill="1" applyBorder="1" applyAlignment="1" applyProtection="1">
      <alignment horizontal="center" vertical="center"/>
      <protection hidden="1"/>
    </xf>
    <xf numFmtId="166" fontId="14" fillId="2" borderId="176" xfId="0" applyNumberFormat="1" applyFont="1" applyFill="1" applyBorder="1" applyAlignment="1" applyProtection="1">
      <alignment horizontal="right" vertical="center"/>
      <protection hidden="1"/>
    </xf>
    <xf numFmtId="0" fontId="11" fillId="2" borderId="177" xfId="0" applyFont="1" applyFill="1" applyBorder="1" applyAlignment="1" applyProtection="1">
      <alignment horizontal="left" vertical="center"/>
      <protection hidden="1"/>
    </xf>
    <xf numFmtId="187" fontId="16" fillId="2" borderId="179" xfId="0" applyNumberFormat="1" applyFont="1" applyFill="1" applyBorder="1" applyAlignment="1" applyProtection="1">
      <alignment horizontal="center" vertical="center"/>
      <protection hidden="1"/>
    </xf>
    <xf numFmtId="0" fontId="11" fillId="2" borderId="167" xfId="0" applyFont="1" applyFill="1" applyBorder="1" applyAlignment="1" applyProtection="1">
      <alignment horizontal="left" vertical="center"/>
      <protection hidden="1"/>
    </xf>
    <xf numFmtId="187" fontId="16" fillId="2" borderId="171" xfId="0" applyNumberFormat="1" applyFont="1" applyFill="1" applyBorder="1" applyAlignment="1" applyProtection="1">
      <alignment horizontal="center" vertical="center"/>
      <protection hidden="1"/>
    </xf>
    <xf numFmtId="0" fontId="11" fillId="2" borderId="181" xfId="0" applyFont="1" applyFill="1" applyBorder="1" applyAlignment="1" applyProtection="1">
      <alignment horizontal="left" vertical="center"/>
      <protection hidden="1"/>
    </xf>
    <xf numFmtId="187" fontId="16" fillId="2" borderId="183" xfId="0" applyNumberFormat="1" applyFont="1" applyFill="1" applyBorder="1" applyAlignment="1" applyProtection="1">
      <alignment horizontal="center" vertical="center"/>
      <protection hidden="1"/>
    </xf>
    <xf numFmtId="0" fontId="11" fillId="2" borderId="184" xfId="0" applyFont="1" applyFill="1" applyBorder="1" applyAlignment="1" applyProtection="1">
      <alignment vertical="center"/>
      <protection hidden="1"/>
    </xf>
    <xf numFmtId="180" fontId="16" fillId="2" borderId="186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0" xfId="0" applyFont="1" applyBorder="1" applyAlignment="1" applyProtection="1">
      <alignment vertical="center"/>
      <protection hidden="1"/>
    </xf>
    <xf numFmtId="0" fontId="11" fillId="0" borderId="0" xfId="0" applyFont="1" applyBorder="1" applyAlignment="1" applyProtection="1">
      <alignment horizontal="center" vertical="center"/>
      <protection hidden="1"/>
    </xf>
    <xf numFmtId="2" fontId="11" fillId="0" borderId="187" xfId="0" applyNumberFormat="1" applyFont="1" applyBorder="1" applyAlignment="1" applyProtection="1">
      <alignment horizontal="center" vertical="center"/>
      <protection hidden="1"/>
    </xf>
    <xf numFmtId="173" fontId="11" fillId="0" borderId="187" xfId="0" applyNumberFormat="1" applyFont="1" applyBorder="1" applyAlignment="1" applyProtection="1">
      <alignment horizontal="center" vertical="center"/>
      <protection hidden="1"/>
    </xf>
    <xf numFmtId="2" fontId="11" fillId="2" borderId="187" xfId="0" applyNumberFormat="1" applyFont="1" applyFill="1" applyBorder="1" applyAlignment="1" applyProtection="1">
      <alignment horizontal="center" vertical="center"/>
      <protection hidden="1"/>
    </xf>
    <xf numFmtId="173" fontId="11" fillId="2" borderId="187" xfId="0" applyNumberFormat="1" applyFont="1" applyFill="1" applyBorder="1" applyAlignment="1" applyProtection="1">
      <alignment horizontal="center" vertical="center"/>
      <protection hidden="1"/>
    </xf>
    <xf numFmtId="188" fontId="11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protection hidden="1"/>
    </xf>
    <xf numFmtId="2" fontId="1" fillId="0" borderId="0" xfId="0" applyNumberFormat="1" applyFont="1" applyBorder="1" applyProtection="1">
      <protection hidden="1"/>
    </xf>
    <xf numFmtId="0" fontId="12" fillId="2" borderId="11" xfId="0" applyFont="1" applyFill="1" applyBorder="1" applyAlignment="1" applyProtection="1">
      <alignment horizontal="left" vertical="center"/>
      <protection hidden="1"/>
    </xf>
    <xf numFmtId="0" fontId="2" fillId="2" borderId="13" xfId="0" applyFont="1" applyFill="1" applyBorder="1" applyAlignment="1" applyProtection="1">
      <alignment horizontal="left" vertical="center"/>
      <protection hidden="1"/>
    </xf>
    <xf numFmtId="0" fontId="1" fillId="2" borderId="77" xfId="0" applyFont="1" applyFill="1" applyBorder="1" applyAlignment="1" applyProtection="1">
      <alignment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0" fontId="1" fillId="2" borderId="63" xfId="0" applyFont="1" applyFill="1" applyBorder="1" applyAlignment="1" applyProtection="1">
      <alignment vertical="center"/>
      <protection hidden="1"/>
    </xf>
    <xf numFmtId="189" fontId="1" fillId="3" borderId="1" xfId="0" applyNumberFormat="1" applyFont="1" applyFill="1" applyBorder="1" applyAlignment="1" applyProtection="1">
      <alignment vertical="center"/>
      <protection locked="0" hidden="1"/>
    </xf>
    <xf numFmtId="189" fontId="1" fillId="2" borderId="63" xfId="0" applyNumberFormat="1" applyFont="1" applyFill="1" applyBorder="1" applyAlignment="1" applyProtection="1">
      <alignment vertical="center"/>
      <protection hidden="1"/>
    </xf>
    <xf numFmtId="189" fontId="1" fillId="2" borderId="0" xfId="0" applyNumberFormat="1" applyFont="1" applyFill="1" applyBorder="1" applyAlignment="1" applyProtection="1">
      <alignment horizontal="right" vertical="center"/>
      <protection hidden="1"/>
    </xf>
    <xf numFmtId="190" fontId="1" fillId="3" borderId="0" xfId="0" applyNumberFormat="1" applyFont="1" applyFill="1" applyBorder="1" applyAlignment="1" applyProtection="1">
      <alignment vertical="center"/>
      <protection locked="0"/>
    </xf>
    <xf numFmtId="191" fontId="1" fillId="2" borderId="63" xfId="0" applyNumberFormat="1" applyFont="1" applyFill="1" applyBorder="1" applyAlignment="1" applyProtection="1">
      <alignment vertical="center"/>
      <protection hidden="1"/>
    </xf>
    <xf numFmtId="0" fontId="1" fillId="2" borderId="188" xfId="0" applyFont="1" applyFill="1" applyBorder="1" applyAlignment="1" applyProtection="1">
      <alignment vertical="center"/>
      <protection hidden="1"/>
    </xf>
    <xf numFmtId="0" fontId="1" fillId="2" borderId="189" xfId="0" applyFont="1" applyFill="1" applyBorder="1" applyAlignment="1" applyProtection="1">
      <alignment vertical="center"/>
      <protection hidden="1"/>
    </xf>
    <xf numFmtId="191" fontId="1" fillId="2" borderId="59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Border="1" applyAlignment="1" applyProtection="1">
      <alignment vertical="center"/>
      <protection hidden="1"/>
    </xf>
    <xf numFmtId="2" fontId="1" fillId="2" borderId="12" xfId="0" applyNumberFormat="1" applyFont="1" applyFill="1" applyBorder="1" applyAlignment="1" applyProtection="1">
      <alignment vertical="center"/>
      <protection hidden="1"/>
    </xf>
    <xf numFmtId="0" fontId="1" fillId="2" borderId="54" xfId="0" applyFont="1" applyFill="1" applyBorder="1" applyAlignment="1" applyProtection="1">
      <alignment vertical="center"/>
      <protection hidden="1"/>
    </xf>
    <xf numFmtId="191" fontId="1" fillId="3" borderId="18" xfId="0" applyNumberFormat="1" applyFont="1" applyFill="1" applyBorder="1" applyAlignment="1" applyProtection="1">
      <alignment vertical="center"/>
      <protection locked="0" hidden="1"/>
    </xf>
    <xf numFmtId="0" fontId="1" fillId="2" borderId="56" xfId="0" applyFont="1" applyFill="1" applyBorder="1" applyAlignment="1" applyProtection="1">
      <alignment vertical="center"/>
      <protection hidden="1"/>
    </xf>
    <xf numFmtId="192" fontId="1" fillId="3" borderId="35" xfId="0" applyNumberFormat="1" applyFont="1" applyFill="1" applyBorder="1" applyAlignment="1" applyProtection="1">
      <alignment vertical="center"/>
      <protection locked="0" hidden="1"/>
    </xf>
    <xf numFmtId="0" fontId="1" fillId="2" borderId="190" xfId="0" applyFont="1" applyFill="1" applyBorder="1" applyAlignment="1" applyProtection="1">
      <alignment vertical="center"/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191" fontId="1" fillId="3" borderId="192" xfId="0" applyNumberFormat="1" applyFont="1" applyFill="1" applyBorder="1" applyAlignment="1" applyProtection="1">
      <alignment vertical="center"/>
      <protection locked="0" hidden="1"/>
    </xf>
    <xf numFmtId="0" fontId="2" fillId="2" borderId="54" xfId="0" applyFont="1" applyFill="1" applyBorder="1" applyAlignment="1" applyProtection="1">
      <alignment vertical="center"/>
      <protection hidden="1"/>
    </xf>
    <xf numFmtId="0" fontId="2" fillId="2" borderId="55" xfId="0" applyFont="1" applyFill="1" applyBorder="1" applyAlignment="1" applyProtection="1">
      <alignment vertical="center"/>
      <protection hidden="1"/>
    </xf>
    <xf numFmtId="191" fontId="2" fillId="2" borderId="193" xfId="0" applyNumberFormat="1" applyFont="1" applyFill="1" applyBorder="1" applyAlignment="1" applyProtection="1">
      <alignment vertical="center"/>
      <protection hidden="1"/>
    </xf>
    <xf numFmtId="0" fontId="2" fillId="2" borderId="58" xfId="0" applyFont="1" applyFill="1" applyBorder="1" applyAlignment="1" applyProtection="1">
      <alignment vertical="center"/>
      <protection hidden="1"/>
    </xf>
    <xf numFmtId="0" fontId="2" fillId="2" borderId="194" xfId="0" applyFont="1" applyFill="1" applyBorder="1" applyAlignment="1" applyProtection="1">
      <alignment vertical="center"/>
      <protection hidden="1"/>
    </xf>
    <xf numFmtId="191" fontId="2" fillId="2" borderId="195" xfId="0" applyNumberFormat="1" applyFont="1" applyFill="1" applyBorder="1" applyAlignment="1" applyProtection="1">
      <alignment vertical="center"/>
      <protection hidden="1"/>
    </xf>
    <xf numFmtId="0" fontId="2" fillId="2" borderId="1" xfId="0" applyFont="1" applyFill="1" applyBorder="1" applyAlignment="1" applyProtection="1">
      <alignment vertical="center"/>
      <protection hidden="1"/>
    </xf>
    <xf numFmtId="1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7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2" fillId="4" borderId="60" xfId="0" applyFont="1" applyFill="1" applyBorder="1" applyAlignment="1" applyProtection="1">
      <alignment horizontal="left" vertical="center"/>
      <protection hidden="1"/>
    </xf>
    <xf numFmtId="0" fontId="5" fillId="4" borderId="61" xfId="1" applyFont="1" applyFill="1" applyBorder="1" applyAlignment="1" applyProtection="1">
      <alignment horizontal="right" vertical="center"/>
      <protection hidden="1"/>
    </xf>
    <xf numFmtId="0" fontId="2" fillId="2" borderId="62" xfId="0" applyFont="1" applyFill="1" applyBorder="1" applyAlignment="1" applyProtection="1">
      <alignment horizontal="left" vertical="center"/>
      <protection hidden="1"/>
    </xf>
    <xf numFmtId="0" fontId="11" fillId="4" borderId="107" xfId="0" applyFont="1" applyFill="1" applyBorder="1" applyAlignment="1" applyProtection="1">
      <protection hidden="1"/>
    </xf>
    <xf numFmtId="0" fontId="11" fillId="4" borderId="132" xfId="0" applyFont="1" applyFill="1" applyBorder="1" applyAlignment="1" applyProtection="1">
      <protection hidden="1"/>
    </xf>
    <xf numFmtId="0" fontId="11" fillId="2" borderId="107" xfId="0" applyFont="1" applyFill="1" applyBorder="1" applyAlignment="1" applyProtection="1">
      <alignment vertical="center"/>
      <protection hidden="1"/>
    </xf>
    <xf numFmtId="0" fontId="11" fillId="2" borderId="132" xfId="0" applyFont="1" applyFill="1" applyBorder="1" applyAlignment="1" applyProtection="1">
      <alignment vertical="center"/>
      <protection hidden="1"/>
    </xf>
    <xf numFmtId="0" fontId="11" fillId="4" borderId="118" xfId="0" applyFont="1" applyFill="1" applyBorder="1" applyAlignment="1" applyProtection="1">
      <protection hidden="1"/>
    </xf>
    <xf numFmtId="174" fontId="12" fillId="2" borderId="98" xfId="0" applyNumberFormat="1" applyFont="1" applyFill="1" applyBorder="1" applyAlignment="1" applyProtection="1">
      <alignment horizontal="left" vertical="center"/>
      <protection hidden="1"/>
    </xf>
    <xf numFmtId="0" fontId="14" fillId="2" borderId="15" xfId="0" applyFont="1" applyFill="1" applyBorder="1" applyAlignment="1" applyProtection="1">
      <alignment horizontal="right" vertical="center"/>
      <protection hidden="1"/>
    </xf>
    <xf numFmtId="0" fontId="1" fillId="2" borderId="101" xfId="0" applyFont="1" applyFill="1" applyBorder="1" applyAlignment="1" applyProtection="1">
      <alignment horizontal="right" vertical="center"/>
      <protection hidden="1"/>
    </xf>
    <xf numFmtId="173" fontId="2" fillId="3" borderId="102" xfId="0" applyNumberFormat="1" applyFont="1" applyFill="1" applyBorder="1" applyAlignment="1" applyProtection="1">
      <alignment horizontal="center" vertical="center"/>
      <protection hidden="1"/>
    </xf>
    <xf numFmtId="0" fontId="11" fillId="2" borderId="118" xfId="0" applyFont="1" applyFill="1" applyBorder="1" applyAlignment="1" applyProtection="1">
      <alignment vertical="center"/>
      <protection hidden="1"/>
    </xf>
    <xf numFmtId="173" fontId="2" fillId="3" borderId="136" xfId="0" applyNumberFormat="1" applyFont="1" applyFill="1" applyBorder="1" applyAlignment="1" applyProtection="1">
      <alignment horizontal="center" vertical="center"/>
      <protection hidden="1"/>
    </xf>
    <xf numFmtId="180" fontId="11" fillId="2" borderId="185" xfId="0" applyNumberFormat="1" applyFont="1" applyFill="1" applyBorder="1" applyAlignment="1" applyProtection="1">
      <alignment horizontal="center" vertical="center"/>
      <protection hidden="1"/>
    </xf>
    <xf numFmtId="187" fontId="0" fillId="2" borderId="180" xfId="0" applyNumberFormat="1" applyFont="1" applyFill="1" applyBorder="1" applyAlignment="1" applyProtection="1">
      <alignment horizontal="center" vertical="center"/>
      <protection hidden="1"/>
    </xf>
    <xf numFmtId="187" fontId="0" fillId="2" borderId="182" xfId="0" applyNumberFormat="1" applyFont="1" applyFill="1" applyBorder="1" applyAlignment="1" applyProtection="1">
      <alignment horizontal="center" vertical="center"/>
      <protection hidden="1"/>
    </xf>
    <xf numFmtId="166" fontId="1" fillId="2" borderId="173" xfId="0" applyNumberFormat="1" applyFont="1" applyFill="1" applyBorder="1" applyAlignment="1" applyProtection="1">
      <alignment horizontal="right" vertical="center"/>
      <protection hidden="1"/>
    </xf>
    <xf numFmtId="166" fontId="1" fillId="2" borderId="175" xfId="0" applyNumberFormat="1" applyFont="1" applyFill="1" applyBorder="1" applyAlignment="1" applyProtection="1">
      <alignment horizontal="right" vertical="center"/>
      <protection hidden="1"/>
    </xf>
    <xf numFmtId="187" fontId="0" fillId="2" borderId="178" xfId="0" applyNumberFormat="1" applyFont="1" applyFill="1" applyBorder="1" applyAlignment="1" applyProtection="1">
      <alignment horizontal="center" vertical="center"/>
      <protection hidden="1"/>
    </xf>
    <xf numFmtId="186" fontId="1" fillId="2" borderId="163" xfId="0" applyNumberFormat="1" applyFont="1" applyFill="1" applyBorder="1" applyAlignment="1" applyProtection="1">
      <alignment horizontal="right" vertical="center"/>
      <protection hidden="1"/>
    </xf>
    <xf numFmtId="186" fontId="1" fillId="2" borderId="165" xfId="0" applyNumberFormat="1" applyFont="1" applyFill="1" applyBorder="1" applyAlignment="1" applyProtection="1">
      <alignment horizontal="right" vertical="center"/>
      <protection hidden="1"/>
    </xf>
    <xf numFmtId="186" fontId="1" fillId="2" borderId="168" xfId="0" applyNumberFormat="1" applyFont="1" applyFill="1" applyBorder="1" applyAlignment="1" applyProtection="1">
      <alignment horizontal="right" vertical="center"/>
      <protection hidden="1"/>
    </xf>
    <xf numFmtId="186" fontId="1" fillId="2" borderId="170" xfId="0" applyNumberFormat="1" applyFont="1" applyFill="1" applyBorder="1" applyAlignment="1" applyProtection="1">
      <alignment horizontal="right" vertical="center"/>
      <protection hidden="1"/>
    </xf>
    <xf numFmtId="0" fontId="17" fillId="2" borderId="137" xfId="0" applyFont="1" applyFill="1" applyBorder="1" applyAlignment="1" applyProtection="1">
      <alignment horizontal="center" vertical="center"/>
      <protection hidden="1"/>
    </xf>
    <xf numFmtId="0" fontId="17" fillId="2" borderId="138" xfId="0" applyFont="1" applyFill="1" applyBorder="1" applyAlignment="1" applyProtection="1">
      <alignment horizontal="center" vertical="center"/>
      <protection hidden="1"/>
    </xf>
    <xf numFmtId="0" fontId="14" fillId="2" borderId="139" xfId="0" applyFont="1" applyFill="1" applyBorder="1" applyAlignment="1" applyProtection="1">
      <alignment horizontal="right" vertical="center"/>
      <protection hidden="1"/>
    </xf>
    <xf numFmtId="0" fontId="0" fillId="2" borderId="140" xfId="0" applyFont="1" applyFill="1" applyBorder="1" applyAlignment="1" applyProtection="1">
      <alignment horizontal="right" vertical="center"/>
      <protection hidden="1"/>
    </xf>
    <xf numFmtId="0" fontId="14" fillId="2" borderId="136" xfId="0" applyFont="1" applyFill="1" applyBorder="1" applyAlignment="1" applyProtection="1">
      <alignment horizontal="center" vertical="center"/>
      <protection hidden="1"/>
    </xf>
    <xf numFmtId="0" fontId="11" fillId="0" borderId="187" xfId="0" applyFont="1" applyBorder="1" applyAlignment="1" applyProtection="1">
      <alignment horizontal="center" vertical="center"/>
      <protection hidden="1"/>
    </xf>
    <xf numFmtId="0" fontId="11" fillId="2" borderId="187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43"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495000</xdr:colOff>
      <xdr:row>61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00504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495300</xdr:colOff>
      <xdr:row>62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236220</xdr:colOff>
      <xdr:row>62</xdr:row>
      <xdr:rowOff>129540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657000</xdr:colOff>
      <xdr:row>58</xdr:row>
      <xdr:rowOff>161640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/>
      </xdr:nvSpPr>
      <xdr:spPr>
        <a:xfrm>
          <a:off x="0" y="0"/>
          <a:ext cx="100364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657225</xdr:colOff>
      <xdr:row>59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10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403860</xdr:colOff>
      <xdr:row>57</xdr:row>
      <xdr:rowOff>91440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teffen-hanske.de/arbeitszeit.ht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0"/>
  <sheetViews>
    <sheetView showGridLines="0" zoomScaleNormal="100" workbookViewId="0">
      <selection activeCell="B13" sqref="B13"/>
    </sheetView>
  </sheetViews>
  <sheetFormatPr defaultColWidth="11.44140625" defaultRowHeight="13.2" x14ac:dyDescent="0.25"/>
  <cols>
    <col min="1" max="1" width="18.6640625" style="1" customWidth="1"/>
    <col min="2" max="2" width="9.88671875" style="1" customWidth="1"/>
    <col min="3" max="3" width="15" style="1" customWidth="1"/>
    <col min="4" max="10" width="11.33203125" style="1" customWidth="1"/>
    <col min="11" max="1024" width="11.44140625" style="1"/>
  </cols>
  <sheetData>
    <row r="1" spans="1:10" x14ac:dyDescent="0.25">
      <c r="A1" s="371" t="s">
        <v>0</v>
      </c>
      <c r="B1" s="371"/>
      <c r="C1" s="371"/>
      <c r="D1" s="371"/>
      <c r="E1" s="371"/>
      <c r="F1" s="371"/>
      <c r="G1" s="371"/>
      <c r="H1" s="371"/>
      <c r="I1" s="371"/>
      <c r="J1" s="371"/>
    </row>
    <row r="2" spans="1:10" x14ac:dyDescent="0.25">
      <c r="A2" s="2" t="s">
        <v>1</v>
      </c>
      <c r="B2" s="3"/>
      <c r="C2" s="372">
        <v>2020</v>
      </c>
      <c r="D2" s="372"/>
      <c r="E2" s="372"/>
      <c r="F2" s="372"/>
      <c r="G2" s="372"/>
      <c r="H2" s="372"/>
      <c r="I2" s="372"/>
      <c r="J2" s="372"/>
    </row>
    <row r="3" spans="1:10" x14ac:dyDescent="0.25">
      <c r="A3" s="4" t="s">
        <v>2</v>
      </c>
      <c r="B3" s="5"/>
      <c r="C3" s="373" t="s">
        <v>3</v>
      </c>
      <c r="D3" s="373"/>
      <c r="E3" s="373"/>
      <c r="F3" s="373"/>
      <c r="G3" s="373"/>
      <c r="H3" s="373"/>
      <c r="I3" s="373"/>
      <c r="J3" s="373"/>
    </row>
    <row r="4" spans="1:10" x14ac:dyDescent="0.25">
      <c r="A4" s="6" t="s">
        <v>4</v>
      </c>
      <c r="B4" s="7"/>
      <c r="C4" s="374"/>
      <c r="D4" s="374"/>
      <c r="E4" s="374"/>
      <c r="F4" s="374"/>
      <c r="G4" s="374"/>
      <c r="H4" s="374"/>
      <c r="I4" s="374"/>
      <c r="J4" s="374"/>
    </row>
    <row r="6" spans="1:10" x14ac:dyDescent="0.25">
      <c r="A6" s="8" t="s">
        <v>5</v>
      </c>
      <c r="B6" s="9"/>
      <c r="C6" s="10"/>
      <c r="E6" s="11" t="s">
        <v>6</v>
      </c>
      <c r="F6" s="12"/>
    </row>
    <row r="7" spans="1:10" x14ac:dyDescent="0.25">
      <c r="A7" s="13" t="s">
        <v>7</v>
      </c>
      <c r="B7" s="14">
        <f>Jahr-1</f>
        <v>2019</v>
      </c>
      <c r="C7" s="15"/>
      <c r="E7" s="16">
        <v>0.25</v>
      </c>
      <c r="F7" s="17">
        <v>2.0833333333333301E-2</v>
      </c>
    </row>
    <row r="8" spans="1:10" x14ac:dyDescent="0.25">
      <c r="A8" s="18" t="s">
        <v>8</v>
      </c>
      <c r="B8" s="19">
        <f>Jahr-1</f>
        <v>2019</v>
      </c>
      <c r="C8" s="20"/>
      <c r="E8" s="21">
        <v>0.375</v>
      </c>
      <c r="F8" s="22">
        <v>3.125E-2</v>
      </c>
    </row>
    <row r="9" spans="1:10" x14ac:dyDescent="0.25">
      <c r="A9" s="6" t="s">
        <v>9</v>
      </c>
      <c r="B9" s="23">
        <f>Jahr</f>
        <v>2020</v>
      </c>
      <c r="C9" s="24">
        <f>C8-C7</f>
        <v>0</v>
      </c>
    </row>
    <row r="11" spans="1:10" x14ac:dyDescent="0.25">
      <c r="A11" s="25" t="s">
        <v>10</v>
      </c>
      <c r="B11" s="9"/>
      <c r="C11" s="26" t="s">
        <v>11</v>
      </c>
      <c r="D11" s="27" t="s">
        <v>12</v>
      </c>
      <c r="E11" s="28" t="s">
        <v>13</v>
      </c>
      <c r="F11" s="28" t="s">
        <v>14</v>
      </c>
      <c r="G11" s="28" t="s">
        <v>15</v>
      </c>
      <c r="H11" s="28" t="s">
        <v>16</v>
      </c>
      <c r="I11" s="29" t="s">
        <v>17</v>
      </c>
      <c r="J11" s="30" t="s">
        <v>18</v>
      </c>
    </row>
    <row r="12" spans="1:10" x14ac:dyDescent="0.25">
      <c r="A12" s="31" t="s">
        <v>19</v>
      </c>
      <c r="B12" s="32">
        <f>DATE(Jahr,1,1)</f>
        <v>42369</v>
      </c>
      <c r="C12" s="33">
        <f>SUM(D12:J12)</f>
        <v>0</v>
      </c>
      <c r="D12" s="34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0</v>
      </c>
    </row>
    <row r="13" spans="1:10" x14ac:dyDescent="0.25">
      <c r="A13" s="37" t="s">
        <v>20</v>
      </c>
      <c r="B13" s="38">
        <v>42460</v>
      </c>
      <c r="C13" s="39">
        <f>IF(B13="","",SUM(D13:J13))</f>
        <v>0.83333333333333304</v>
      </c>
      <c r="D13" s="40">
        <v>0</v>
      </c>
      <c r="E13" s="40">
        <v>0</v>
      </c>
      <c r="F13" s="40">
        <v>0.33333333333333298</v>
      </c>
      <c r="G13" s="40">
        <v>0.16666666666666699</v>
      </c>
      <c r="H13" s="40">
        <v>0.33333333333333298</v>
      </c>
      <c r="I13" s="41">
        <v>0</v>
      </c>
      <c r="J13" s="42">
        <v>0</v>
      </c>
    </row>
    <row r="14" spans="1:10" x14ac:dyDescent="0.25">
      <c r="A14" s="18" t="s">
        <v>21</v>
      </c>
      <c r="B14" s="43"/>
      <c r="C14" s="39" t="str">
        <f>IF(B14="","",SUM(D14:J14))</f>
        <v/>
      </c>
      <c r="D14" s="40"/>
      <c r="E14" s="41"/>
      <c r="F14" s="41"/>
      <c r="G14" s="41"/>
      <c r="H14" s="41"/>
      <c r="I14" s="41"/>
      <c r="J14" s="42"/>
    </row>
    <row r="15" spans="1:10" x14ac:dyDescent="0.25">
      <c r="A15" s="18" t="s">
        <v>22</v>
      </c>
      <c r="B15" s="43"/>
      <c r="C15" s="39" t="str">
        <f>IF(B15="","",SUM(D15:J15))</f>
        <v/>
      </c>
      <c r="D15" s="40"/>
      <c r="E15" s="41"/>
      <c r="F15" s="41"/>
      <c r="G15" s="41"/>
      <c r="H15" s="41"/>
      <c r="I15" s="41"/>
      <c r="J15" s="42"/>
    </row>
    <row r="16" spans="1:10" x14ac:dyDescent="0.25">
      <c r="A16" s="6" t="s">
        <v>23</v>
      </c>
      <c r="B16" s="44"/>
      <c r="C16" s="45" t="str">
        <f>IF(B16="","",SUM(D16:J16))</f>
        <v/>
      </c>
      <c r="D16" s="46"/>
      <c r="E16" s="47"/>
      <c r="F16" s="47"/>
      <c r="G16" s="47"/>
      <c r="H16" s="47"/>
      <c r="I16" s="47"/>
      <c r="J16" s="48"/>
    </row>
    <row r="17" spans="1:9" x14ac:dyDescent="0.25">
      <c r="A17" s="49"/>
    </row>
    <row r="18" spans="1:9" x14ac:dyDescent="0.25">
      <c r="A18" s="50" t="s">
        <v>24</v>
      </c>
      <c r="B18" s="28" t="s">
        <v>25</v>
      </c>
      <c r="C18" s="51" t="s">
        <v>26</v>
      </c>
    </row>
    <row r="19" spans="1:9" x14ac:dyDescent="0.25">
      <c r="A19" s="52" t="s">
        <v>27</v>
      </c>
      <c r="B19" s="53" t="s">
        <v>28</v>
      </c>
      <c r="C19" s="54" t="s">
        <v>29</v>
      </c>
      <c r="D19" s="55"/>
      <c r="E19" s="55"/>
      <c r="F19" s="55"/>
      <c r="G19" s="55"/>
      <c r="H19" s="55"/>
      <c r="I19" s="55"/>
    </row>
    <row r="20" spans="1:9" x14ac:dyDescent="0.25">
      <c r="A20" s="56" t="s">
        <v>30</v>
      </c>
      <c r="B20" s="57" t="s">
        <v>31</v>
      </c>
      <c r="C20" s="58">
        <v>1</v>
      </c>
    </row>
    <row r="21" spans="1:9" x14ac:dyDescent="0.25">
      <c r="A21" s="59" t="s">
        <v>32</v>
      </c>
      <c r="B21" s="60" t="s">
        <v>33</v>
      </c>
      <c r="C21" s="61">
        <v>0</v>
      </c>
    </row>
    <row r="22" spans="1:9" ht="12.75" customHeight="1" x14ac:dyDescent="0.25">
      <c r="A22" s="59" t="s">
        <v>34</v>
      </c>
      <c r="B22" s="62" t="s">
        <v>35</v>
      </c>
      <c r="C22" s="61" t="s">
        <v>36</v>
      </c>
    </row>
    <row r="23" spans="1:9" x14ac:dyDescent="0.25">
      <c r="A23" s="59" t="s">
        <v>37</v>
      </c>
      <c r="B23" s="63" t="s">
        <v>38</v>
      </c>
      <c r="C23" s="61">
        <v>0</v>
      </c>
    </row>
    <row r="24" spans="1:9" x14ac:dyDescent="0.25">
      <c r="A24" s="59" t="s">
        <v>39</v>
      </c>
      <c r="B24" s="63" t="s">
        <v>40</v>
      </c>
      <c r="C24" s="61" t="s">
        <v>36</v>
      </c>
    </row>
    <row r="25" spans="1:9" x14ac:dyDescent="0.25">
      <c r="A25" s="59" t="s">
        <v>41</v>
      </c>
      <c r="B25" s="64" t="s">
        <v>42</v>
      </c>
      <c r="C25" s="61">
        <v>0</v>
      </c>
    </row>
    <row r="26" spans="1:9" x14ac:dyDescent="0.25">
      <c r="A26" s="59" t="s">
        <v>43</v>
      </c>
      <c r="B26" s="65" t="s">
        <v>44</v>
      </c>
      <c r="C26" s="61">
        <v>0.5</v>
      </c>
    </row>
    <row r="27" spans="1:9" x14ac:dyDescent="0.25">
      <c r="A27" s="59" t="s">
        <v>45</v>
      </c>
      <c r="B27" s="66" t="s">
        <v>46</v>
      </c>
      <c r="C27" s="61">
        <v>1</v>
      </c>
    </row>
    <row r="28" spans="1:9" x14ac:dyDescent="0.25">
      <c r="A28" s="67" t="s">
        <v>47</v>
      </c>
      <c r="B28" s="68" t="s">
        <v>48</v>
      </c>
      <c r="C28" s="69" t="s">
        <v>49</v>
      </c>
    </row>
    <row r="29" spans="1:9" x14ac:dyDescent="0.25">
      <c r="A29" s="67" t="s">
        <v>50</v>
      </c>
      <c r="B29" s="70" t="s">
        <v>51</v>
      </c>
      <c r="C29" s="69"/>
    </row>
    <row r="30" spans="1:9" x14ac:dyDescent="0.25">
      <c r="A30" s="67" t="s">
        <v>52</v>
      </c>
      <c r="B30" s="68" t="s">
        <v>53</v>
      </c>
      <c r="C30" s="69"/>
    </row>
    <row r="31" spans="1:9" x14ac:dyDescent="0.25">
      <c r="A31" s="67" t="s">
        <v>54</v>
      </c>
      <c r="B31" s="71" t="s">
        <v>55</v>
      </c>
      <c r="C31" s="69"/>
    </row>
    <row r="32" spans="1:9" x14ac:dyDescent="0.25">
      <c r="A32" s="67" t="s">
        <v>56</v>
      </c>
      <c r="B32" s="72" t="s">
        <v>57</v>
      </c>
      <c r="C32" s="69"/>
    </row>
    <row r="33" spans="1:10" x14ac:dyDescent="0.25">
      <c r="A33" s="73" t="s">
        <v>58</v>
      </c>
      <c r="B33" s="74" t="s">
        <v>59</v>
      </c>
      <c r="C33" s="75"/>
    </row>
    <row r="35" spans="1:10" s="79" customFormat="1" ht="12" x14ac:dyDescent="0.25">
      <c r="A35" s="25" t="s">
        <v>60</v>
      </c>
      <c r="B35" s="76"/>
      <c r="C35" s="77" t="s">
        <v>61</v>
      </c>
      <c r="D35" s="78"/>
    </row>
    <row r="36" spans="1:10" s="79" customFormat="1" ht="11.4" x14ac:dyDescent="0.25">
      <c r="A36" s="80" t="str">
        <f>"für ("&amp;Jahr&amp;")"</f>
        <v>für (2020)</v>
      </c>
      <c r="B36" s="81"/>
      <c r="C36" s="82">
        <v>0</v>
      </c>
    </row>
    <row r="37" spans="1:10" s="79" customFormat="1" ht="11.4" x14ac:dyDescent="0.25">
      <c r="A37" s="83" t="str">
        <f>"Übertrag aus ("&amp;Jahr-1&amp;")"</f>
        <v>Übertrag aus (2019)</v>
      </c>
      <c r="B37" s="84"/>
      <c r="C37" s="85">
        <v>0</v>
      </c>
    </row>
    <row r="38" spans="1:10" s="79" customFormat="1" ht="11.4" x14ac:dyDescent="0.25">
      <c r="A38" s="86" t="str">
        <f>"Resturlaub ("&amp;Jahr&amp;")"</f>
        <v>Resturlaub (2020)</v>
      </c>
      <c r="B38" s="87"/>
      <c r="C38" s="88">
        <f>SUM(C36:C37)-Jahresübersicht!AL42</f>
        <v>0</v>
      </c>
    </row>
    <row r="40" spans="1:10" x14ac:dyDescent="0.25">
      <c r="A40" s="375" t="s">
        <v>62</v>
      </c>
      <c r="B40" s="375"/>
      <c r="C40" s="375"/>
      <c r="D40" s="375"/>
      <c r="E40" s="375"/>
      <c r="F40" s="376" t="s">
        <v>63</v>
      </c>
      <c r="G40" s="376"/>
      <c r="H40" s="376"/>
      <c r="I40" s="376"/>
      <c r="J40" s="376"/>
    </row>
  </sheetData>
  <sheetProtection algorithmName="SHA-512" hashValue="+oKCk91hZFlmcpHaarqb+cUzy1kaY28frykNwHJnsYtKU+TFZw9O27zZIxykeiOOyfdW/cR1wHK/1i+8m0vArA==" saltValue="qQFBkV8SnVscUWdWKumulw==" spinCount="100000" sheet="1" objects="1" scenarios="1" selectLockedCells="1"/>
  <mergeCells count="6">
    <mergeCell ref="A1:J1"/>
    <mergeCell ref="C2:J2"/>
    <mergeCell ref="C3:J3"/>
    <mergeCell ref="C4:J4"/>
    <mergeCell ref="A40:E40"/>
    <mergeCell ref="F40:J40"/>
  </mergeCells>
  <hyperlinks>
    <hyperlink ref="F40" r:id="rId1" xr:uid="{00000000-0004-0000-0000-000000000000}"/>
  </hyperlink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3">
        <f>DATE(Jahr,8,1)</f>
        <v>42582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42582</v>
      </c>
      <c r="B4" s="185">
        <f t="shared" ref="B4:B34" si="0">A4</f>
        <v>42582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-7.8645833333333304</v>
      </c>
    </row>
    <row r="5" spans="1:16" s="89" customFormat="1" ht="12" x14ac:dyDescent="0.2">
      <c r="A5" s="197">
        <f t="shared" ref="A5:A31" si="7">A4+1</f>
        <v>42583</v>
      </c>
      <c r="B5" s="198">
        <f t="shared" si="0"/>
        <v>42583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-7.8645833333333304</v>
      </c>
    </row>
    <row r="6" spans="1:16" s="89" customFormat="1" ht="12" x14ac:dyDescent="0.2">
      <c r="A6" s="197">
        <f t="shared" si="7"/>
        <v>42584</v>
      </c>
      <c r="B6" s="198">
        <f t="shared" si="0"/>
        <v>42584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-7.8645833333333304</v>
      </c>
    </row>
    <row r="7" spans="1:16" s="89" customFormat="1" ht="12" x14ac:dyDescent="0.2">
      <c r="A7" s="197">
        <f t="shared" si="7"/>
        <v>42585</v>
      </c>
      <c r="B7" s="198">
        <f t="shared" si="0"/>
        <v>42585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-7.8645833333333304</v>
      </c>
    </row>
    <row r="8" spans="1:16" s="89" customFormat="1" ht="12" x14ac:dyDescent="0.2">
      <c r="A8" s="197">
        <f t="shared" si="7"/>
        <v>42586</v>
      </c>
      <c r="B8" s="198">
        <f t="shared" si="0"/>
        <v>42586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-8.1979166666666607</v>
      </c>
    </row>
    <row r="9" spans="1:16" s="89" customFormat="1" ht="12" x14ac:dyDescent="0.2">
      <c r="A9" s="197">
        <f t="shared" si="7"/>
        <v>42587</v>
      </c>
      <c r="B9" s="198">
        <f t="shared" si="0"/>
        <v>42587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0.16666666666666699</v>
      </c>
      <c r="M9" s="206">
        <f t="shared" ca="1" si="5"/>
        <v>-0.16666666666666999</v>
      </c>
      <c r="N9" s="207">
        <f t="shared" ca="1" si="6"/>
        <v>0.16666666666666699</v>
      </c>
      <c r="O9" s="208"/>
      <c r="P9" s="209">
        <f t="shared" ca="1" si="8"/>
        <v>-8.3645833333333304</v>
      </c>
    </row>
    <row r="10" spans="1:16" s="89" customFormat="1" ht="12" x14ac:dyDescent="0.2">
      <c r="A10" s="197">
        <f t="shared" si="7"/>
        <v>42588</v>
      </c>
      <c r="B10" s="198">
        <f t="shared" si="0"/>
        <v>42588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-8.6979166666666607</v>
      </c>
    </row>
    <row r="11" spans="1:16" s="89" customFormat="1" ht="12" x14ac:dyDescent="0.2">
      <c r="A11" s="197">
        <f t="shared" si="7"/>
        <v>42589</v>
      </c>
      <c r="B11" s="198">
        <f t="shared" si="0"/>
        <v>42589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-8.6979166666666607</v>
      </c>
    </row>
    <row r="12" spans="1:16" s="89" customFormat="1" ht="12" x14ac:dyDescent="0.2">
      <c r="A12" s="197">
        <f t="shared" si="7"/>
        <v>42590</v>
      </c>
      <c r="B12" s="198">
        <f t="shared" si="0"/>
        <v>42590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-8.6979166666666607</v>
      </c>
    </row>
    <row r="13" spans="1:16" s="89" customFormat="1" ht="12" x14ac:dyDescent="0.2">
      <c r="A13" s="197">
        <f t="shared" si="7"/>
        <v>42591</v>
      </c>
      <c r="B13" s="198">
        <f t="shared" si="0"/>
        <v>42591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-8.6979166666666607</v>
      </c>
    </row>
    <row r="14" spans="1:16" s="89" customFormat="1" ht="12" x14ac:dyDescent="0.2">
      <c r="A14" s="197">
        <f t="shared" si="7"/>
        <v>42592</v>
      </c>
      <c r="B14" s="198">
        <f t="shared" si="0"/>
        <v>42592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-8.6979166666666607</v>
      </c>
    </row>
    <row r="15" spans="1:16" s="89" customFormat="1" ht="12" x14ac:dyDescent="0.2">
      <c r="A15" s="197">
        <f t="shared" si="7"/>
        <v>42593</v>
      </c>
      <c r="B15" s="198">
        <f t="shared" si="0"/>
        <v>42593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-9.0312499999999893</v>
      </c>
    </row>
    <row r="16" spans="1:16" s="89" customFormat="1" ht="12" x14ac:dyDescent="0.2">
      <c r="A16" s="197">
        <f t="shared" si="7"/>
        <v>42594</v>
      </c>
      <c r="B16" s="198">
        <f t="shared" si="0"/>
        <v>42594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0.16666666666666699</v>
      </c>
      <c r="M16" s="206">
        <f t="shared" ca="1" si="5"/>
        <v>-0.16666666666666999</v>
      </c>
      <c r="N16" s="207">
        <f t="shared" ca="1" si="6"/>
        <v>0.16666666666666699</v>
      </c>
      <c r="O16" s="208"/>
      <c r="P16" s="209">
        <f t="shared" ca="1" si="8"/>
        <v>-9.1979166666666607</v>
      </c>
    </row>
    <row r="17" spans="1:16" s="89" customFormat="1" ht="12" x14ac:dyDescent="0.2">
      <c r="A17" s="197">
        <f t="shared" si="7"/>
        <v>42595</v>
      </c>
      <c r="B17" s="198">
        <f t="shared" si="0"/>
        <v>42595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-9.5312499999999893</v>
      </c>
    </row>
    <row r="18" spans="1:16" s="89" customFormat="1" ht="12" x14ac:dyDescent="0.2">
      <c r="A18" s="197">
        <f t="shared" si="7"/>
        <v>42596</v>
      </c>
      <c r="B18" s="198">
        <f t="shared" si="0"/>
        <v>42596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-9.5312499999999893</v>
      </c>
    </row>
    <row r="19" spans="1:16" s="89" customFormat="1" ht="12" x14ac:dyDescent="0.2">
      <c r="A19" s="197">
        <f t="shared" si="7"/>
        <v>42597</v>
      </c>
      <c r="B19" s="198">
        <f t="shared" si="0"/>
        <v>42597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-9.5312499999999893</v>
      </c>
    </row>
    <row r="20" spans="1:16" s="89" customFormat="1" ht="12" x14ac:dyDescent="0.2">
      <c r="A20" s="197">
        <f t="shared" si="7"/>
        <v>42598</v>
      </c>
      <c r="B20" s="198">
        <f t="shared" si="0"/>
        <v>42598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-9.5312499999999893</v>
      </c>
    </row>
    <row r="21" spans="1:16" s="89" customFormat="1" ht="12" x14ac:dyDescent="0.2">
      <c r="A21" s="197">
        <f t="shared" si="7"/>
        <v>42599</v>
      </c>
      <c r="B21" s="198">
        <f t="shared" si="0"/>
        <v>42599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-9.5312499999999893</v>
      </c>
    </row>
    <row r="22" spans="1:16" s="89" customFormat="1" ht="12" x14ac:dyDescent="0.2">
      <c r="A22" s="197">
        <f t="shared" si="7"/>
        <v>42600</v>
      </c>
      <c r="B22" s="198">
        <f t="shared" si="0"/>
        <v>42600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-9.8645833333333197</v>
      </c>
    </row>
    <row r="23" spans="1:16" s="89" customFormat="1" ht="12" x14ac:dyDescent="0.2">
      <c r="A23" s="197">
        <f t="shared" si="7"/>
        <v>42601</v>
      </c>
      <c r="B23" s="198">
        <f t="shared" si="0"/>
        <v>42601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0.16666666666666699</v>
      </c>
      <c r="M23" s="206">
        <f t="shared" ca="1" si="5"/>
        <v>-0.16666666666666999</v>
      </c>
      <c r="N23" s="207">
        <f t="shared" ca="1" si="6"/>
        <v>0.16666666666666699</v>
      </c>
      <c r="O23" s="208"/>
      <c r="P23" s="209">
        <f t="shared" ca="1" si="8"/>
        <v>-10.03125</v>
      </c>
    </row>
    <row r="24" spans="1:16" s="89" customFormat="1" ht="12" x14ac:dyDescent="0.2">
      <c r="A24" s="197">
        <f t="shared" si="7"/>
        <v>42602</v>
      </c>
      <c r="B24" s="198">
        <f t="shared" si="0"/>
        <v>42602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-10.3645833333333</v>
      </c>
    </row>
    <row r="25" spans="1:16" s="89" customFormat="1" ht="12" x14ac:dyDescent="0.2">
      <c r="A25" s="197">
        <f t="shared" si="7"/>
        <v>42603</v>
      </c>
      <c r="B25" s="198">
        <f t="shared" si="0"/>
        <v>42603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-10.3645833333333</v>
      </c>
    </row>
    <row r="26" spans="1:16" s="89" customFormat="1" ht="12" x14ac:dyDescent="0.2">
      <c r="A26" s="197">
        <f t="shared" si="7"/>
        <v>42604</v>
      </c>
      <c r="B26" s="198">
        <f t="shared" si="0"/>
        <v>42604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-10.3645833333333</v>
      </c>
    </row>
    <row r="27" spans="1:16" s="89" customFormat="1" ht="12" x14ac:dyDescent="0.2">
      <c r="A27" s="197">
        <f t="shared" si="7"/>
        <v>42605</v>
      </c>
      <c r="B27" s="198">
        <f t="shared" si="0"/>
        <v>42605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-10.3645833333333</v>
      </c>
    </row>
    <row r="28" spans="1:16" s="89" customFormat="1" ht="12" x14ac:dyDescent="0.2">
      <c r="A28" s="197">
        <f t="shared" si="7"/>
        <v>42606</v>
      </c>
      <c r="B28" s="198">
        <f t="shared" si="0"/>
        <v>42606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-10.3645833333333</v>
      </c>
    </row>
    <row r="29" spans="1:16" s="89" customFormat="1" ht="12" x14ac:dyDescent="0.2">
      <c r="A29" s="197">
        <f t="shared" si="7"/>
        <v>42607</v>
      </c>
      <c r="B29" s="198">
        <f t="shared" si="0"/>
        <v>42607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-10.6979166666666</v>
      </c>
    </row>
    <row r="30" spans="1:16" s="89" customFormat="1" ht="12" x14ac:dyDescent="0.2">
      <c r="A30" s="197">
        <f t="shared" si="7"/>
        <v>42608</v>
      </c>
      <c r="B30" s="198">
        <f t="shared" si="0"/>
        <v>42608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0.16666666666666699</v>
      </c>
      <c r="M30" s="206">
        <f t="shared" ca="1" si="5"/>
        <v>-0.16666666666666999</v>
      </c>
      <c r="N30" s="207">
        <f t="shared" ca="1" si="6"/>
        <v>0.16666666666666699</v>
      </c>
      <c r="O30" s="208"/>
      <c r="P30" s="209">
        <f t="shared" ca="1" si="8"/>
        <v>-10.8645833333333</v>
      </c>
    </row>
    <row r="31" spans="1:16" s="89" customFormat="1" ht="12" x14ac:dyDescent="0.2">
      <c r="A31" s="197">
        <f t="shared" si="7"/>
        <v>42609</v>
      </c>
      <c r="B31" s="198">
        <f t="shared" si="0"/>
        <v>42609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-11.1979166666666</v>
      </c>
    </row>
    <row r="32" spans="1:16" s="89" customFormat="1" ht="12" x14ac:dyDescent="0.2">
      <c r="A32" s="197">
        <f>IF(MONTH(A31+1)&gt;MONTH(A31),"",A31+1)</f>
        <v>42610</v>
      </c>
      <c r="B32" s="198">
        <f t="shared" si="0"/>
        <v>42610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-11.1979166666666</v>
      </c>
    </row>
    <row r="33" spans="1:16" s="89" customFormat="1" ht="12" x14ac:dyDescent="0.2">
      <c r="A33" s="197">
        <f>IF(MONTH(A31+2)&gt;MONTH(A31),"",A31+2)</f>
        <v>42611</v>
      </c>
      <c r="B33" s="198">
        <f t="shared" si="0"/>
        <v>42611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-11.1979166666666</v>
      </c>
    </row>
    <row r="34" spans="1:16" s="89" customFormat="1" ht="12" x14ac:dyDescent="0.2">
      <c r="A34" s="210">
        <f>IF(MONTH(A31+3)&gt;MONTH(A31),"",A31+3)</f>
        <v>42612</v>
      </c>
      <c r="B34" s="211">
        <f t="shared" si="0"/>
        <v>42612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-11.1979166666666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July JJJJ:</v>
      </c>
      <c r="F36" s="232">
        <f ca="1">Juli!F40</f>
        <v>-7.8645833333333304</v>
      </c>
      <c r="G36" s="163"/>
      <c r="H36" s="163"/>
      <c r="I36" s="233"/>
      <c r="J36" s="234">
        <f>COUNTIF(J4:J34,Voreinstellungen!B21)+SUMIF(J4:J34,Voreinstellungen!B22,Berechnungen!W2:W32)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(August):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(August):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COUNTIF(J4:J34,Voreinstellungen!B23)+SUMIF(J4:J34,Voreinstellungen!B24,Berechnungen!W2:W32)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-11.1979166666667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1" t="s">
        <v>112</v>
      </c>
      <c r="L40" s="381"/>
      <c r="M40" s="381"/>
      <c r="N40" s="381"/>
      <c r="O40" s="381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HkAoB08lQnZcu3f192wHDHZ/7j0BngIzul3D/9PsKIWyl+xayA7p7vUaZD7hH7rwZOkGohOgh1523AysAnGDfg==" saltValue="sE8nUvkPIzP17sbT/37lE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73" priority="2">
      <formula>MOD(J36,1)=0</formula>
    </cfRule>
  </conditionalFormatting>
  <conditionalFormatting sqref="A4:M34 O4:P34">
    <cfRule type="expression" dxfId="72" priority="3">
      <formula>WEEKDAY($A4,2)=6</formula>
    </cfRule>
    <cfRule type="expression" dxfId="71" priority="4">
      <formula>OR(WEEKDAY($A4,2)=7,$C4&lt;&gt;"")</formula>
    </cfRule>
  </conditionalFormatting>
  <conditionalFormatting sqref="D4:D34">
    <cfRule type="expression" dxfId="70" priority="5">
      <formula>ISTEXT($D4)</formula>
    </cfRule>
  </conditionalFormatting>
  <conditionalFormatting sqref="E4:E34">
    <cfRule type="expression" dxfId="69" priority="6">
      <formula>ISTEXT($E4)</formula>
    </cfRule>
  </conditionalFormatting>
  <conditionalFormatting sqref="F4:F34">
    <cfRule type="expression" dxfId="68" priority="7">
      <formula>ISTEXT($F4)</formula>
    </cfRule>
  </conditionalFormatting>
  <conditionalFormatting sqref="G4:G34">
    <cfRule type="expression" dxfId="67" priority="8">
      <formula>ISTEXT($G4)</formula>
    </cfRule>
  </conditionalFormatting>
  <conditionalFormatting sqref="H4:H34">
    <cfRule type="expression" dxfId="66" priority="9">
      <formula>ISTEXT($H4)</formula>
    </cfRule>
  </conditionalFormatting>
  <conditionalFormatting sqref="N4:N34">
    <cfRule type="expression" dxfId="65" priority="10">
      <formula>WEEKDAY($A4,2)=6</formula>
    </cfRule>
    <cfRule type="expression" dxfId="64" priority="11">
      <formula>OR(WEEKDAY($A4,2)=7,$C4&lt;&gt;"")</formula>
    </cfRule>
  </conditionalFormatting>
  <dataValidations count="1">
    <dataValidation type="list" showErrorMessage="1" sqref="J4:J34" xr:uid="{00000000-0002-0000-09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3">
        <f>DATE(Jahr,9,1)</f>
        <v>42613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42613</v>
      </c>
      <c r="B4" s="185">
        <f t="shared" ref="B4:B34" si="0">A4</f>
        <v>42613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-11.1979166666667</v>
      </c>
    </row>
    <row r="5" spans="1:16" s="89" customFormat="1" ht="12" x14ac:dyDescent="0.2">
      <c r="A5" s="197">
        <f t="shared" ref="A5:A31" si="7">A4+1</f>
        <v>42614</v>
      </c>
      <c r="B5" s="198">
        <f t="shared" si="0"/>
        <v>42614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-11.53125</v>
      </c>
    </row>
    <row r="6" spans="1:16" s="89" customFormat="1" ht="12" x14ac:dyDescent="0.2">
      <c r="A6" s="197">
        <f t="shared" si="7"/>
        <v>42615</v>
      </c>
      <c r="B6" s="198">
        <f t="shared" si="0"/>
        <v>42615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-11.6979166666667</v>
      </c>
    </row>
    <row r="7" spans="1:16" s="89" customFormat="1" ht="12" x14ac:dyDescent="0.2">
      <c r="A7" s="197">
        <f t="shared" si="7"/>
        <v>42616</v>
      </c>
      <c r="B7" s="198">
        <f t="shared" si="0"/>
        <v>42616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-12.03125</v>
      </c>
    </row>
    <row r="8" spans="1:16" s="89" customFormat="1" ht="12" x14ac:dyDescent="0.2">
      <c r="A8" s="197">
        <f t="shared" si="7"/>
        <v>42617</v>
      </c>
      <c r="B8" s="198">
        <f t="shared" si="0"/>
        <v>42617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-12.03125</v>
      </c>
    </row>
    <row r="9" spans="1:16" s="89" customFormat="1" ht="12" x14ac:dyDescent="0.2">
      <c r="A9" s="197">
        <f t="shared" si="7"/>
        <v>42618</v>
      </c>
      <c r="B9" s="198">
        <f t="shared" si="0"/>
        <v>42618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-12.03125</v>
      </c>
    </row>
    <row r="10" spans="1:16" s="89" customFormat="1" ht="12" x14ac:dyDescent="0.2">
      <c r="A10" s="197">
        <f t="shared" si="7"/>
        <v>42619</v>
      </c>
      <c r="B10" s="198">
        <f t="shared" si="0"/>
        <v>42619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-12.03125</v>
      </c>
    </row>
    <row r="11" spans="1:16" s="89" customFormat="1" ht="12" x14ac:dyDescent="0.2">
      <c r="A11" s="197">
        <f t="shared" si="7"/>
        <v>42620</v>
      </c>
      <c r="B11" s="198">
        <f t="shared" si="0"/>
        <v>42620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-12.03125</v>
      </c>
    </row>
    <row r="12" spans="1:16" s="89" customFormat="1" ht="12" x14ac:dyDescent="0.2">
      <c r="A12" s="197">
        <f t="shared" si="7"/>
        <v>42621</v>
      </c>
      <c r="B12" s="198">
        <f t="shared" si="0"/>
        <v>42621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-12.3645833333333</v>
      </c>
    </row>
    <row r="13" spans="1:16" s="89" customFormat="1" ht="12" x14ac:dyDescent="0.2">
      <c r="A13" s="197">
        <f t="shared" si="7"/>
        <v>42622</v>
      </c>
      <c r="B13" s="198">
        <f t="shared" si="0"/>
        <v>42622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-12.53125</v>
      </c>
    </row>
    <row r="14" spans="1:16" s="89" customFormat="1" ht="12" x14ac:dyDescent="0.2">
      <c r="A14" s="197">
        <f t="shared" si="7"/>
        <v>42623</v>
      </c>
      <c r="B14" s="198">
        <f t="shared" si="0"/>
        <v>42623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-12.8645833333333</v>
      </c>
    </row>
    <row r="15" spans="1:16" s="89" customFormat="1" ht="12" x14ac:dyDescent="0.2">
      <c r="A15" s="197">
        <f t="shared" si="7"/>
        <v>42624</v>
      </c>
      <c r="B15" s="198">
        <f t="shared" si="0"/>
        <v>42624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-12.8645833333333</v>
      </c>
    </row>
    <row r="16" spans="1:16" s="89" customFormat="1" ht="12" x14ac:dyDescent="0.2">
      <c r="A16" s="197">
        <f t="shared" si="7"/>
        <v>42625</v>
      </c>
      <c r="B16" s="198">
        <f t="shared" si="0"/>
        <v>42625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-12.8645833333333</v>
      </c>
    </row>
    <row r="17" spans="1:16" s="89" customFormat="1" ht="12" x14ac:dyDescent="0.2">
      <c r="A17" s="197">
        <f t="shared" si="7"/>
        <v>42626</v>
      </c>
      <c r="B17" s="198">
        <f t="shared" si="0"/>
        <v>42626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-12.8645833333333</v>
      </c>
    </row>
    <row r="18" spans="1:16" s="89" customFormat="1" ht="12" x14ac:dyDescent="0.2">
      <c r="A18" s="197">
        <f t="shared" si="7"/>
        <v>42627</v>
      </c>
      <c r="B18" s="198">
        <f t="shared" si="0"/>
        <v>42627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-12.8645833333333</v>
      </c>
    </row>
    <row r="19" spans="1:16" s="89" customFormat="1" ht="12" x14ac:dyDescent="0.2">
      <c r="A19" s="197">
        <f t="shared" si="7"/>
        <v>42628</v>
      </c>
      <c r="B19" s="198">
        <f t="shared" si="0"/>
        <v>42628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-13.1979166666666</v>
      </c>
    </row>
    <row r="20" spans="1:16" s="89" customFormat="1" ht="12" x14ac:dyDescent="0.2">
      <c r="A20" s="197">
        <f t="shared" si="7"/>
        <v>42629</v>
      </c>
      <c r="B20" s="198">
        <f t="shared" si="0"/>
        <v>42629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-13.3645833333333</v>
      </c>
    </row>
    <row r="21" spans="1:16" s="89" customFormat="1" ht="12" x14ac:dyDescent="0.2">
      <c r="A21" s="197">
        <f t="shared" si="7"/>
        <v>42630</v>
      </c>
      <c r="B21" s="198">
        <f t="shared" si="0"/>
        <v>42630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-13.6979166666666</v>
      </c>
    </row>
    <row r="22" spans="1:16" s="89" customFormat="1" ht="12" x14ac:dyDescent="0.2">
      <c r="A22" s="197">
        <f t="shared" si="7"/>
        <v>42631</v>
      </c>
      <c r="B22" s="198">
        <f t="shared" si="0"/>
        <v>42631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-13.6979166666666</v>
      </c>
    </row>
    <row r="23" spans="1:16" s="89" customFormat="1" ht="12" x14ac:dyDescent="0.2">
      <c r="A23" s="197">
        <f t="shared" si="7"/>
        <v>42632</v>
      </c>
      <c r="B23" s="198">
        <f t="shared" si="0"/>
        <v>42632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-13.6979166666666</v>
      </c>
    </row>
    <row r="24" spans="1:16" s="89" customFormat="1" ht="12" x14ac:dyDescent="0.2">
      <c r="A24" s="197">
        <f t="shared" si="7"/>
        <v>42633</v>
      </c>
      <c r="B24" s="198">
        <f t="shared" si="0"/>
        <v>42633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-13.6979166666666</v>
      </c>
    </row>
    <row r="25" spans="1:16" s="89" customFormat="1" ht="12" x14ac:dyDescent="0.2">
      <c r="A25" s="197">
        <f t="shared" si="7"/>
        <v>42634</v>
      </c>
      <c r="B25" s="198">
        <f t="shared" si="0"/>
        <v>42634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-13.6979166666666</v>
      </c>
    </row>
    <row r="26" spans="1:16" s="89" customFormat="1" ht="12" x14ac:dyDescent="0.2">
      <c r="A26" s="197">
        <f t="shared" si="7"/>
        <v>42635</v>
      </c>
      <c r="B26" s="198">
        <f t="shared" si="0"/>
        <v>42635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-14.031249999999901</v>
      </c>
    </row>
    <row r="27" spans="1:16" s="89" customFormat="1" ht="12" x14ac:dyDescent="0.2">
      <c r="A27" s="197">
        <f t="shared" si="7"/>
        <v>42636</v>
      </c>
      <c r="B27" s="198">
        <f t="shared" si="0"/>
        <v>42636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0.16666666666666699</v>
      </c>
      <c r="M27" s="206">
        <f t="shared" ca="1" si="5"/>
        <v>-0.16666666666666999</v>
      </c>
      <c r="N27" s="207">
        <f t="shared" ca="1" si="6"/>
        <v>0.16666666666666699</v>
      </c>
      <c r="O27" s="208"/>
      <c r="P27" s="209">
        <f t="shared" ca="1" si="8"/>
        <v>-14.1979166666666</v>
      </c>
    </row>
    <row r="28" spans="1:16" s="89" customFormat="1" ht="12" x14ac:dyDescent="0.2">
      <c r="A28" s="197">
        <f t="shared" si="7"/>
        <v>42637</v>
      </c>
      <c r="B28" s="198">
        <f t="shared" si="0"/>
        <v>42637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-14.531249999999901</v>
      </c>
    </row>
    <row r="29" spans="1:16" s="89" customFormat="1" ht="12" x14ac:dyDescent="0.2">
      <c r="A29" s="197">
        <f t="shared" si="7"/>
        <v>42638</v>
      </c>
      <c r="B29" s="198">
        <f t="shared" si="0"/>
        <v>42638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-14.531249999999901</v>
      </c>
    </row>
    <row r="30" spans="1:16" s="89" customFormat="1" ht="12" x14ac:dyDescent="0.2">
      <c r="A30" s="197">
        <f t="shared" si="7"/>
        <v>42639</v>
      </c>
      <c r="B30" s="198">
        <f t="shared" si="0"/>
        <v>42639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-14.531249999999901</v>
      </c>
    </row>
    <row r="31" spans="1:16" s="89" customFormat="1" ht="12" x14ac:dyDescent="0.2">
      <c r="A31" s="197">
        <f t="shared" si="7"/>
        <v>42640</v>
      </c>
      <c r="B31" s="198">
        <f t="shared" si="0"/>
        <v>42640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-14.531249999999901</v>
      </c>
    </row>
    <row r="32" spans="1:16" s="89" customFormat="1" ht="12" x14ac:dyDescent="0.2">
      <c r="A32" s="197">
        <f>IF(MONTH(A31+1)&gt;MONTH(A31),"",A31+1)</f>
        <v>42641</v>
      </c>
      <c r="B32" s="198">
        <f t="shared" si="0"/>
        <v>42641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-14.531249999999901</v>
      </c>
    </row>
    <row r="33" spans="1:16" s="89" customFormat="1" ht="12" x14ac:dyDescent="0.2">
      <c r="A33" s="197">
        <f>IF(MONTH(A31+2)&gt;MONTH(A31),"",A31+2)</f>
        <v>42642</v>
      </c>
      <c r="B33" s="198">
        <f t="shared" si="0"/>
        <v>42642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-14.864583333333201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August JJJJ:</v>
      </c>
      <c r="F36" s="232">
        <f ca="1">August!F40</f>
        <v>-11.1979166666667</v>
      </c>
      <c r="G36" s="163"/>
      <c r="H36" s="163"/>
      <c r="I36" s="233"/>
      <c r="J36" s="234">
        <f>COUNTIF(J4:J34,Voreinstellungen!B21)+SUMIF(J4:J34,Voreinstellungen!B22,Berechnungen!Z2:Z32)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(September):</v>
      </c>
      <c r="F37" s="240">
        <f ca="1">SUM(L4:L34)</f>
        <v>3.6666666666666652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(September):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COUNTIF(J4:J34,Voreinstellungen!B23)+SUMIF(J4:J34,Voreinstellungen!B24,Berechnungen!Z2:Z32)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-14.8645833333334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1" t="s">
        <v>112</v>
      </c>
      <c r="L40" s="381"/>
      <c r="M40" s="381"/>
      <c r="N40" s="381"/>
      <c r="O40" s="381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WrJf3Le3I/KufBKgvBL84XO3UYX2zuYgLjnZ1rGaHSyWTCjiP7zkaZ7RngoDe7hgFgAEe/NFD80xutKnXk714A==" saltValue="LvVU6YLRvHqT2nS3BnwoD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63" priority="2">
      <formula>MOD(J36,1)=0</formula>
    </cfRule>
  </conditionalFormatting>
  <conditionalFormatting sqref="A4:M34 O4:P34">
    <cfRule type="expression" dxfId="62" priority="3">
      <formula>WEEKDAY($A4,2)=6</formula>
    </cfRule>
    <cfRule type="expression" dxfId="61" priority="4">
      <formula>OR(WEEKDAY($A4,2)=7,$C4&lt;&gt;"")</formula>
    </cfRule>
  </conditionalFormatting>
  <conditionalFormatting sqref="D4:D34">
    <cfRule type="expression" dxfId="60" priority="5">
      <formula>ISTEXT($D4)</formula>
    </cfRule>
  </conditionalFormatting>
  <conditionalFormatting sqref="E4:E34">
    <cfRule type="expression" dxfId="59" priority="6">
      <formula>ISTEXT($E4)</formula>
    </cfRule>
  </conditionalFormatting>
  <conditionalFormatting sqref="F4:F34">
    <cfRule type="expression" dxfId="58" priority="7">
      <formula>ISTEXT($F4)</formula>
    </cfRule>
  </conditionalFormatting>
  <conditionalFormatting sqref="G4:G34">
    <cfRule type="expression" dxfId="57" priority="8">
      <formula>ISTEXT($G4)</formula>
    </cfRule>
  </conditionalFormatting>
  <conditionalFormatting sqref="H4:H34">
    <cfRule type="expression" dxfId="56" priority="9">
      <formula>ISTEXT($H4)</formula>
    </cfRule>
  </conditionalFormatting>
  <conditionalFormatting sqref="N4:N34">
    <cfRule type="expression" dxfId="55" priority="10">
      <formula>WEEKDAY($A4,2)=6</formula>
    </cfRule>
    <cfRule type="expression" dxfId="54" priority="11">
      <formula>OR(WEEKDAY($A4,2)=7,$C4&lt;&gt;"")</formula>
    </cfRule>
  </conditionalFormatting>
  <dataValidations count="1">
    <dataValidation type="list" showErrorMessage="1" sqref="J4:J34" xr:uid="{00000000-0002-0000-0A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3">
        <f>DATE(Jahr,10,1)</f>
        <v>42643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42643</v>
      </c>
      <c r="B4" s="185">
        <f t="shared" ref="B4:B34" si="0">A4</f>
        <v>42643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0.16666666666666699</v>
      </c>
      <c r="M4" s="193">
        <f t="shared" ref="M4:M34" ca="1" si="5">IF(A4="","",ROUND(K4-L4,14))</f>
        <v>-0.16666666666666999</v>
      </c>
      <c r="N4" s="194">
        <f t="shared" ref="N4:N34" ca="1" si="6">IF(A4="","",INDIRECT(ADDRESS(MATCH(A4,SOLL_AZ_Ab,1)+11,WEEKDAY(A4,2)+3,,,"Voreinstellungen"),1))</f>
        <v>0.16666666666666699</v>
      </c>
      <c r="O4" s="195"/>
      <c r="P4" s="196">
        <f ca="1">IF(A4="","",IF(M4&lt;&gt;"",ROUND(F36+M4,14),F36))</f>
        <v>-15.031250000000099</v>
      </c>
    </row>
    <row r="5" spans="1:16" s="89" customFormat="1" ht="12" x14ac:dyDescent="0.2">
      <c r="A5" s="197">
        <f t="shared" ref="A5:A31" si="7">A4+1</f>
        <v>42644</v>
      </c>
      <c r="B5" s="198">
        <f t="shared" si="0"/>
        <v>42644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-15.3645833333334</v>
      </c>
    </row>
    <row r="6" spans="1:16" s="89" customFormat="1" ht="12" x14ac:dyDescent="0.2">
      <c r="A6" s="197">
        <f t="shared" si="7"/>
        <v>42645</v>
      </c>
      <c r="B6" s="198">
        <f t="shared" si="0"/>
        <v>42645</v>
      </c>
      <c r="C6" s="199" t="str">
        <f t="shared" si="1"/>
        <v>Tag der dt. Einheit</v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-15.3645833333334</v>
      </c>
    </row>
    <row r="7" spans="1:16" s="89" customFormat="1" ht="12" x14ac:dyDescent="0.2">
      <c r="A7" s="197">
        <f t="shared" si="7"/>
        <v>42646</v>
      </c>
      <c r="B7" s="198">
        <f t="shared" si="0"/>
        <v>42646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-15.3645833333334</v>
      </c>
    </row>
    <row r="8" spans="1:16" s="89" customFormat="1" ht="12" x14ac:dyDescent="0.2">
      <c r="A8" s="197">
        <f t="shared" si="7"/>
        <v>42647</v>
      </c>
      <c r="B8" s="198">
        <f t="shared" si="0"/>
        <v>42647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-15.3645833333334</v>
      </c>
    </row>
    <row r="9" spans="1:16" s="89" customFormat="1" ht="12" x14ac:dyDescent="0.2">
      <c r="A9" s="197">
        <f t="shared" si="7"/>
        <v>42648</v>
      </c>
      <c r="B9" s="198">
        <f t="shared" si="0"/>
        <v>42648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-15.3645833333334</v>
      </c>
    </row>
    <row r="10" spans="1:16" s="89" customFormat="1" ht="12" x14ac:dyDescent="0.2">
      <c r="A10" s="197">
        <f t="shared" si="7"/>
        <v>42649</v>
      </c>
      <c r="B10" s="198">
        <f t="shared" si="0"/>
        <v>42649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0.33333333333333298</v>
      </c>
      <c r="M10" s="206">
        <f t="shared" ca="1" si="5"/>
        <v>-0.33333333333332998</v>
      </c>
      <c r="N10" s="207">
        <f t="shared" ca="1" si="6"/>
        <v>0.33333333333333298</v>
      </c>
      <c r="O10" s="208"/>
      <c r="P10" s="209">
        <f t="shared" ca="1" si="8"/>
        <v>-15.6979166666667</v>
      </c>
    </row>
    <row r="11" spans="1:16" s="89" customFormat="1" ht="12" x14ac:dyDescent="0.2">
      <c r="A11" s="197">
        <f t="shared" si="7"/>
        <v>42650</v>
      </c>
      <c r="B11" s="198">
        <f t="shared" si="0"/>
        <v>42650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0.16666666666666699</v>
      </c>
      <c r="M11" s="206">
        <f t="shared" ca="1" si="5"/>
        <v>-0.16666666666666999</v>
      </c>
      <c r="N11" s="207">
        <f t="shared" ca="1" si="6"/>
        <v>0.16666666666666699</v>
      </c>
      <c r="O11" s="208"/>
      <c r="P11" s="209">
        <f t="shared" ca="1" si="8"/>
        <v>-15.8645833333334</v>
      </c>
    </row>
    <row r="12" spans="1:16" s="89" customFormat="1" ht="12" x14ac:dyDescent="0.2">
      <c r="A12" s="197">
        <f t="shared" si="7"/>
        <v>42651</v>
      </c>
      <c r="B12" s="198">
        <f t="shared" si="0"/>
        <v>42651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-16.1979166666667</v>
      </c>
    </row>
    <row r="13" spans="1:16" s="89" customFormat="1" ht="12" x14ac:dyDescent="0.2">
      <c r="A13" s="197">
        <f t="shared" si="7"/>
        <v>42652</v>
      </c>
      <c r="B13" s="198">
        <f t="shared" si="0"/>
        <v>42652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-16.1979166666667</v>
      </c>
    </row>
    <row r="14" spans="1:16" s="89" customFormat="1" ht="12" x14ac:dyDescent="0.2">
      <c r="A14" s="197">
        <f t="shared" si="7"/>
        <v>42653</v>
      </c>
      <c r="B14" s="198">
        <f t="shared" si="0"/>
        <v>42653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-16.1979166666667</v>
      </c>
    </row>
    <row r="15" spans="1:16" s="89" customFormat="1" ht="12" x14ac:dyDescent="0.2">
      <c r="A15" s="197">
        <f t="shared" si="7"/>
        <v>42654</v>
      </c>
      <c r="B15" s="198">
        <f t="shared" si="0"/>
        <v>42654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-16.1979166666667</v>
      </c>
    </row>
    <row r="16" spans="1:16" s="89" customFormat="1" ht="12" x14ac:dyDescent="0.2">
      <c r="A16" s="197">
        <f t="shared" si="7"/>
        <v>42655</v>
      </c>
      <c r="B16" s="198">
        <f t="shared" si="0"/>
        <v>42655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-16.1979166666667</v>
      </c>
    </row>
    <row r="17" spans="1:16" s="89" customFormat="1" ht="12" x14ac:dyDescent="0.2">
      <c r="A17" s="197">
        <f t="shared" si="7"/>
        <v>42656</v>
      </c>
      <c r="B17" s="198">
        <f t="shared" si="0"/>
        <v>42656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0.33333333333333298</v>
      </c>
      <c r="M17" s="206">
        <f t="shared" ca="1" si="5"/>
        <v>-0.33333333333332998</v>
      </c>
      <c r="N17" s="207">
        <f t="shared" ca="1" si="6"/>
        <v>0.33333333333333298</v>
      </c>
      <c r="O17" s="208"/>
      <c r="P17" s="209">
        <f t="shared" ca="1" si="8"/>
        <v>-16.53125</v>
      </c>
    </row>
    <row r="18" spans="1:16" s="89" customFormat="1" ht="12" x14ac:dyDescent="0.2">
      <c r="A18" s="197">
        <f t="shared" si="7"/>
        <v>42657</v>
      </c>
      <c r="B18" s="198">
        <f t="shared" si="0"/>
        <v>42657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0.16666666666666699</v>
      </c>
      <c r="M18" s="206">
        <f t="shared" ca="1" si="5"/>
        <v>-0.16666666666666999</v>
      </c>
      <c r="N18" s="207">
        <f t="shared" ca="1" si="6"/>
        <v>0.16666666666666699</v>
      </c>
      <c r="O18" s="208"/>
      <c r="P18" s="209">
        <f t="shared" ca="1" si="8"/>
        <v>-16.6979166666667</v>
      </c>
    </row>
    <row r="19" spans="1:16" s="89" customFormat="1" ht="12" x14ac:dyDescent="0.2">
      <c r="A19" s="197">
        <f t="shared" si="7"/>
        <v>42658</v>
      </c>
      <c r="B19" s="198">
        <f t="shared" si="0"/>
        <v>42658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-17.03125</v>
      </c>
    </row>
    <row r="20" spans="1:16" s="89" customFormat="1" ht="12" x14ac:dyDescent="0.2">
      <c r="A20" s="197">
        <f t="shared" si="7"/>
        <v>42659</v>
      </c>
      <c r="B20" s="198">
        <f t="shared" si="0"/>
        <v>42659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-17.03125</v>
      </c>
    </row>
    <row r="21" spans="1:16" s="89" customFormat="1" ht="12" x14ac:dyDescent="0.2">
      <c r="A21" s="197">
        <f t="shared" si="7"/>
        <v>42660</v>
      </c>
      <c r="B21" s="198">
        <f t="shared" si="0"/>
        <v>42660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-17.03125</v>
      </c>
    </row>
    <row r="22" spans="1:16" s="89" customFormat="1" ht="12" x14ac:dyDescent="0.2">
      <c r="A22" s="197">
        <f t="shared" si="7"/>
        <v>42661</v>
      </c>
      <c r="B22" s="198">
        <f t="shared" si="0"/>
        <v>42661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-17.03125</v>
      </c>
    </row>
    <row r="23" spans="1:16" s="89" customFormat="1" ht="12" x14ac:dyDescent="0.2">
      <c r="A23" s="197">
        <f t="shared" si="7"/>
        <v>42662</v>
      </c>
      <c r="B23" s="198">
        <f t="shared" si="0"/>
        <v>42662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-17.03125</v>
      </c>
    </row>
    <row r="24" spans="1:16" s="89" customFormat="1" ht="12" x14ac:dyDescent="0.2">
      <c r="A24" s="197">
        <f t="shared" si="7"/>
        <v>42663</v>
      </c>
      <c r="B24" s="198">
        <f t="shared" si="0"/>
        <v>42663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0.33333333333333298</v>
      </c>
      <c r="M24" s="206">
        <f t="shared" ca="1" si="5"/>
        <v>-0.33333333333332998</v>
      </c>
      <c r="N24" s="207">
        <f t="shared" ca="1" si="6"/>
        <v>0.33333333333333298</v>
      </c>
      <c r="O24" s="208"/>
      <c r="P24" s="209">
        <f t="shared" ca="1" si="8"/>
        <v>-17.3645833333333</v>
      </c>
    </row>
    <row r="25" spans="1:16" s="89" customFormat="1" ht="12" x14ac:dyDescent="0.2">
      <c r="A25" s="197">
        <f t="shared" si="7"/>
        <v>42664</v>
      </c>
      <c r="B25" s="198">
        <f t="shared" si="0"/>
        <v>42664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0.16666666666666699</v>
      </c>
      <c r="M25" s="206">
        <f t="shared" ca="1" si="5"/>
        <v>-0.16666666666666999</v>
      </c>
      <c r="N25" s="207">
        <f t="shared" ca="1" si="6"/>
        <v>0.16666666666666699</v>
      </c>
      <c r="O25" s="208"/>
      <c r="P25" s="209">
        <f t="shared" ca="1" si="8"/>
        <v>-17.53125</v>
      </c>
    </row>
    <row r="26" spans="1:16" s="89" customFormat="1" ht="12" x14ac:dyDescent="0.2">
      <c r="A26" s="197">
        <f t="shared" si="7"/>
        <v>42665</v>
      </c>
      <c r="B26" s="198">
        <f t="shared" si="0"/>
        <v>42665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-17.8645833333333</v>
      </c>
    </row>
    <row r="27" spans="1:16" s="89" customFormat="1" ht="12" x14ac:dyDescent="0.2">
      <c r="A27" s="197">
        <f t="shared" si="7"/>
        <v>42666</v>
      </c>
      <c r="B27" s="198">
        <f t="shared" si="0"/>
        <v>42666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-17.8645833333333</v>
      </c>
    </row>
    <row r="28" spans="1:16" s="89" customFormat="1" ht="12" x14ac:dyDescent="0.2">
      <c r="A28" s="197">
        <f t="shared" si="7"/>
        <v>42667</v>
      </c>
      <c r="B28" s="198">
        <f t="shared" si="0"/>
        <v>42667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-17.8645833333333</v>
      </c>
    </row>
    <row r="29" spans="1:16" s="89" customFormat="1" ht="12" x14ac:dyDescent="0.2">
      <c r="A29" s="197">
        <f t="shared" si="7"/>
        <v>42668</v>
      </c>
      <c r="B29" s="198">
        <f t="shared" si="0"/>
        <v>42668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-17.8645833333333</v>
      </c>
    </row>
    <row r="30" spans="1:16" s="89" customFormat="1" ht="12" x14ac:dyDescent="0.2">
      <c r="A30" s="197">
        <f t="shared" si="7"/>
        <v>42669</v>
      </c>
      <c r="B30" s="198">
        <f t="shared" si="0"/>
        <v>42669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-17.8645833333333</v>
      </c>
    </row>
    <row r="31" spans="1:16" s="89" customFormat="1" ht="12" x14ac:dyDescent="0.2">
      <c r="A31" s="197">
        <f t="shared" si="7"/>
        <v>42670</v>
      </c>
      <c r="B31" s="198">
        <f t="shared" si="0"/>
        <v>42670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0.33333333333333298</v>
      </c>
      <c r="M31" s="206">
        <f t="shared" ca="1" si="5"/>
        <v>-0.33333333333332998</v>
      </c>
      <c r="N31" s="207">
        <f t="shared" ca="1" si="6"/>
        <v>0.33333333333333298</v>
      </c>
      <c r="O31" s="208"/>
      <c r="P31" s="209">
        <f t="shared" ca="1" si="8"/>
        <v>-18.1979166666666</v>
      </c>
    </row>
    <row r="32" spans="1:16" s="89" customFormat="1" ht="12" x14ac:dyDescent="0.2">
      <c r="A32" s="197">
        <f>IF(MONTH(A31+1)&gt;MONTH(A31),"",A31+1)</f>
        <v>42671</v>
      </c>
      <c r="B32" s="198">
        <f t="shared" si="0"/>
        <v>42671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0.16666666666666699</v>
      </c>
      <c r="M32" s="206">
        <f t="shared" ca="1" si="5"/>
        <v>-0.16666666666666999</v>
      </c>
      <c r="N32" s="207">
        <f t="shared" ca="1" si="6"/>
        <v>0.16666666666666699</v>
      </c>
      <c r="O32" s="208"/>
      <c r="P32" s="209">
        <f t="shared" ca="1" si="8"/>
        <v>-18.3645833333333</v>
      </c>
    </row>
    <row r="33" spans="1:16" s="89" customFormat="1" ht="12" x14ac:dyDescent="0.2">
      <c r="A33" s="197">
        <f>IF(MONTH(A31+2)&gt;MONTH(A31),"",A31+2)</f>
        <v>42672</v>
      </c>
      <c r="B33" s="198">
        <f t="shared" si="0"/>
        <v>42672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-18.6979166666666</v>
      </c>
    </row>
    <row r="34" spans="1:16" s="89" customFormat="1" ht="12" x14ac:dyDescent="0.2">
      <c r="A34" s="210">
        <f>IF(MONTH(A31+3)&gt;MONTH(A31),"",A31+3)</f>
        <v>42673</v>
      </c>
      <c r="B34" s="211">
        <f t="shared" si="0"/>
        <v>42673</v>
      </c>
      <c r="C34" s="212" t="str">
        <f>IF(ISERROR(VLOOKUP(A34,Feiertage,2,0)),"",(VLOOKUP(A34,Feiertage,2,0)))</f>
        <v>Reformationstag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-18.6979166666666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September JJJJ:</v>
      </c>
      <c r="F36" s="232">
        <f ca="1">September!F40</f>
        <v>-14.8645833333334</v>
      </c>
      <c r="G36" s="163"/>
      <c r="H36" s="163"/>
      <c r="I36" s="233"/>
      <c r="J36" s="234">
        <f>COUNTIF(J4:J34,Voreinstellungen!B21)+SUMIF(J4:J34,Voreinstellungen!B22,Berechnungen!AC2:AC32)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(October):</v>
      </c>
      <c r="F37" s="240">
        <f ca="1">SUM(L4:L34)</f>
        <v>3.8333333333333321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(October):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COUNTIF(J4:J34,Voreinstellungen!B23)+SUMIF(J4:J34,Voreinstellungen!B24,Berechnungen!AC2:AC32)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-18.6979166666667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1" t="s">
        <v>112</v>
      </c>
      <c r="L40" s="381"/>
      <c r="M40" s="381"/>
      <c r="N40" s="381"/>
      <c r="O40" s="381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RthWpkefgasVF7mUvUEwcv1PAQ5dnb7jdJEdiAtCsTcYrr2DXtkCOKlt8KBAcaZdDCRYzq33+CroGdjHatAXYA==" saltValue="gix2Bx2zL9EvbIvQixmH2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53" priority="2">
      <formula>MOD(J36,1)=0</formula>
    </cfRule>
  </conditionalFormatting>
  <conditionalFormatting sqref="A4:M34 O4:P34">
    <cfRule type="expression" dxfId="52" priority="3">
      <formula>WEEKDAY($A4,2)=6</formula>
    </cfRule>
    <cfRule type="expression" dxfId="51" priority="4">
      <formula>OR(WEEKDAY($A4,2)=7,$C4&lt;&gt;"")</formula>
    </cfRule>
  </conditionalFormatting>
  <conditionalFormatting sqref="D4:D34">
    <cfRule type="expression" dxfId="50" priority="5">
      <formula>ISTEXT($D4)</formula>
    </cfRule>
  </conditionalFormatting>
  <conditionalFormatting sqref="E4:E34">
    <cfRule type="expression" dxfId="49" priority="6">
      <formula>ISTEXT($E4)</formula>
    </cfRule>
  </conditionalFormatting>
  <conditionalFormatting sqref="F4:F34">
    <cfRule type="expression" dxfId="48" priority="7">
      <formula>ISTEXT($F4)</formula>
    </cfRule>
  </conditionalFormatting>
  <conditionalFormatting sqref="G4:G34">
    <cfRule type="expression" dxfId="47" priority="8">
      <formula>ISTEXT($G4)</formula>
    </cfRule>
  </conditionalFormatting>
  <conditionalFormatting sqref="H4:H34">
    <cfRule type="expression" dxfId="46" priority="9">
      <formula>ISTEXT($H4)</formula>
    </cfRule>
  </conditionalFormatting>
  <conditionalFormatting sqref="N4:N34">
    <cfRule type="expression" dxfId="45" priority="10">
      <formula>WEEKDAY($A4,2)=6</formula>
    </cfRule>
    <cfRule type="expression" dxfId="44" priority="11">
      <formula>OR(WEEKDAY($A4,2)=7,$C4&lt;&gt;"")</formula>
    </cfRule>
  </conditionalFormatting>
  <dataValidations count="1">
    <dataValidation type="list" showErrorMessage="1" sqref="J4:J34" xr:uid="{00000000-0002-0000-0B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3">
        <f>DATE(Jahr,11,1)</f>
        <v>42674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42674</v>
      </c>
      <c r="B4" s="185">
        <f t="shared" ref="B4:B34" si="0">A4</f>
        <v>42674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-18.6979166666667</v>
      </c>
    </row>
    <row r="5" spans="1:16" s="89" customFormat="1" ht="12" x14ac:dyDescent="0.2">
      <c r="A5" s="197">
        <f t="shared" ref="A5:A31" si="7">A4+1</f>
        <v>42675</v>
      </c>
      <c r="B5" s="198">
        <f t="shared" si="0"/>
        <v>42675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-18.6979166666667</v>
      </c>
    </row>
    <row r="6" spans="1:16" s="89" customFormat="1" ht="12" x14ac:dyDescent="0.2">
      <c r="A6" s="197">
        <f t="shared" si="7"/>
        <v>42676</v>
      </c>
      <c r="B6" s="198">
        <f t="shared" si="0"/>
        <v>42676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-18.6979166666667</v>
      </c>
    </row>
    <row r="7" spans="1:16" s="89" customFormat="1" ht="12" x14ac:dyDescent="0.2">
      <c r="A7" s="197">
        <f t="shared" si="7"/>
        <v>42677</v>
      </c>
      <c r="B7" s="198">
        <f t="shared" si="0"/>
        <v>42677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-19.03125</v>
      </c>
    </row>
    <row r="8" spans="1:16" s="89" customFormat="1" ht="12" x14ac:dyDescent="0.2">
      <c r="A8" s="197">
        <f t="shared" si="7"/>
        <v>42678</v>
      </c>
      <c r="B8" s="198">
        <f t="shared" si="0"/>
        <v>42678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0.16666666666666699</v>
      </c>
      <c r="M8" s="206">
        <f t="shared" ca="1" si="5"/>
        <v>-0.16666666666666999</v>
      </c>
      <c r="N8" s="207">
        <f t="shared" ca="1" si="6"/>
        <v>0.16666666666666699</v>
      </c>
      <c r="O8" s="208"/>
      <c r="P8" s="209">
        <f t="shared" ca="1" si="8"/>
        <v>-19.1979166666667</v>
      </c>
    </row>
    <row r="9" spans="1:16" s="89" customFormat="1" ht="12" x14ac:dyDescent="0.2">
      <c r="A9" s="197">
        <f t="shared" si="7"/>
        <v>42679</v>
      </c>
      <c r="B9" s="198">
        <f t="shared" si="0"/>
        <v>42679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0.33333333333333298</v>
      </c>
      <c r="M9" s="206">
        <f t="shared" ca="1" si="5"/>
        <v>-0.33333333333332998</v>
      </c>
      <c r="N9" s="207">
        <f t="shared" ca="1" si="6"/>
        <v>0.33333333333333298</v>
      </c>
      <c r="O9" s="208"/>
      <c r="P9" s="209">
        <f t="shared" ca="1" si="8"/>
        <v>-19.53125</v>
      </c>
    </row>
    <row r="10" spans="1:16" s="89" customFormat="1" ht="12" x14ac:dyDescent="0.2">
      <c r="A10" s="197">
        <f t="shared" si="7"/>
        <v>42680</v>
      </c>
      <c r="B10" s="198">
        <f t="shared" si="0"/>
        <v>42680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-19.53125</v>
      </c>
    </row>
    <row r="11" spans="1:16" s="89" customFormat="1" ht="12" x14ac:dyDescent="0.2">
      <c r="A11" s="197">
        <f t="shared" si="7"/>
        <v>42681</v>
      </c>
      <c r="B11" s="198">
        <f t="shared" si="0"/>
        <v>42681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-19.53125</v>
      </c>
    </row>
    <row r="12" spans="1:16" s="89" customFormat="1" ht="12" x14ac:dyDescent="0.2">
      <c r="A12" s="197">
        <f t="shared" si="7"/>
        <v>42682</v>
      </c>
      <c r="B12" s="198">
        <f t="shared" si="0"/>
        <v>42682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-19.53125</v>
      </c>
    </row>
    <row r="13" spans="1:16" s="89" customFormat="1" ht="12" x14ac:dyDescent="0.2">
      <c r="A13" s="197">
        <f t="shared" si="7"/>
        <v>42683</v>
      </c>
      <c r="B13" s="198">
        <f t="shared" si="0"/>
        <v>42683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-19.53125</v>
      </c>
    </row>
    <row r="14" spans="1:16" s="89" customFormat="1" ht="12" x14ac:dyDescent="0.2">
      <c r="A14" s="197">
        <f t="shared" si="7"/>
        <v>42684</v>
      </c>
      <c r="B14" s="198">
        <f t="shared" si="0"/>
        <v>42684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-19.8645833333333</v>
      </c>
    </row>
    <row r="15" spans="1:16" s="89" customFormat="1" ht="12" x14ac:dyDescent="0.2">
      <c r="A15" s="197">
        <f t="shared" si="7"/>
        <v>42685</v>
      </c>
      <c r="B15" s="198">
        <f t="shared" si="0"/>
        <v>42685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0.16666666666666699</v>
      </c>
      <c r="M15" s="206">
        <f t="shared" ca="1" si="5"/>
        <v>-0.16666666666666999</v>
      </c>
      <c r="N15" s="207">
        <f t="shared" ca="1" si="6"/>
        <v>0.16666666666666699</v>
      </c>
      <c r="O15" s="208"/>
      <c r="P15" s="209">
        <f t="shared" ca="1" si="8"/>
        <v>-20.03125</v>
      </c>
    </row>
    <row r="16" spans="1:16" s="89" customFormat="1" ht="12" x14ac:dyDescent="0.2">
      <c r="A16" s="197">
        <f t="shared" si="7"/>
        <v>42686</v>
      </c>
      <c r="B16" s="198">
        <f t="shared" si="0"/>
        <v>42686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-20.3645833333333</v>
      </c>
    </row>
    <row r="17" spans="1:16" s="89" customFormat="1" ht="12" x14ac:dyDescent="0.2">
      <c r="A17" s="197">
        <f t="shared" si="7"/>
        <v>42687</v>
      </c>
      <c r="B17" s="198">
        <f t="shared" si="0"/>
        <v>42687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-20.3645833333333</v>
      </c>
    </row>
    <row r="18" spans="1:16" s="89" customFormat="1" ht="12" x14ac:dyDescent="0.2">
      <c r="A18" s="197">
        <f t="shared" si="7"/>
        <v>42688</v>
      </c>
      <c r="B18" s="198">
        <f t="shared" si="0"/>
        <v>42688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-20.3645833333333</v>
      </c>
    </row>
    <row r="19" spans="1:16" s="89" customFormat="1" ht="12" x14ac:dyDescent="0.2">
      <c r="A19" s="197">
        <f t="shared" si="7"/>
        <v>42689</v>
      </c>
      <c r="B19" s="198">
        <f t="shared" si="0"/>
        <v>42689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-20.3645833333333</v>
      </c>
    </row>
    <row r="20" spans="1:16" s="89" customFormat="1" ht="12" x14ac:dyDescent="0.2">
      <c r="A20" s="197">
        <f t="shared" si="7"/>
        <v>42690</v>
      </c>
      <c r="B20" s="198">
        <f t="shared" si="0"/>
        <v>42690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-20.3645833333333</v>
      </c>
    </row>
    <row r="21" spans="1:16" s="89" customFormat="1" ht="12" x14ac:dyDescent="0.2">
      <c r="A21" s="197">
        <f t="shared" si="7"/>
        <v>42691</v>
      </c>
      <c r="B21" s="198">
        <f t="shared" si="0"/>
        <v>42691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-20.6979166666666</v>
      </c>
    </row>
    <row r="22" spans="1:16" s="89" customFormat="1" ht="12" x14ac:dyDescent="0.2">
      <c r="A22" s="197">
        <f t="shared" si="7"/>
        <v>42692</v>
      </c>
      <c r="B22" s="198">
        <f t="shared" si="0"/>
        <v>42692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0.16666666666666699</v>
      </c>
      <c r="M22" s="206">
        <f t="shared" ca="1" si="5"/>
        <v>-0.16666666666666999</v>
      </c>
      <c r="N22" s="207">
        <f t="shared" ca="1" si="6"/>
        <v>0.16666666666666699</v>
      </c>
      <c r="O22" s="208"/>
      <c r="P22" s="209">
        <f t="shared" ca="1" si="8"/>
        <v>-20.8645833333333</v>
      </c>
    </row>
    <row r="23" spans="1:16" s="89" customFormat="1" ht="12" x14ac:dyDescent="0.2">
      <c r="A23" s="197">
        <f t="shared" si="7"/>
        <v>42693</v>
      </c>
      <c r="B23" s="198">
        <f t="shared" si="0"/>
        <v>42693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-21.1979166666666</v>
      </c>
    </row>
    <row r="24" spans="1:16" s="89" customFormat="1" ht="12" x14ac:dyDescent="0.2">
      <c r="A24" s="197">
        <f t="shared" si="7"/>
        <v>42694</v>
      </c>
      <c r="B24" s="198">
        <f t="shared" si="0"/>
        <v>42694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-21.1979166666666</v>
      </c>
    </row>
    <row r="25" spans="1:16" s="89" customFormat="1" ht="12" x14ac:dyDescent="0.2">
      <c r="A25" s="197">
        <f t="shared" si="7"/>
        <v>42695</v>
      </c>
      <c r="B25" s="198">
        <f t="shared" si="0"/>
        <v>42695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-21.1979166666666</v>
      </c>
    </row>
    <row r="26" spans="1:16" s="89" customFormat="1" ht="12" x14ac:dyDescent="0.2">
      <c r="A26" s="197">
        <f t="shared" si="7"/>
        <v>42696</v>
      </c>
      <c r="B26" s="198">
        <f t="shared" si="0"/>
        <v>42696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-21.1979166666666</v>
      </c>
    </row>
    <row r="27" spans="1:16" s="89" customFormat="1" ht="12" x14ac:dyDescent="0.2">
      <c r="A27" s="197">
        <f t="shared" si="7"/>
        <v>42697</v>
      </c>
      <c r="B27" s="198">
        <f t="shared" si="0"/>
        <v>42697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-21.1979166666666</v>
      </c>
    </row>
    <row r="28" spans="1:16" s="89" customFormat="1" ht="12" x14ac:dyDescent="0.2">
      <c r="A28" s="197">
        <f t="shared" si="7"/>
        <v>42698</v>
      </c>
      <c r="B28" s="198">
        <f t="shared" si="0"/>
        <v>42698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0.33333333333333298</v>
      </c>
      <c r="M28" s="206">
        <f t="shared" ca="1" si="5"/>
        <v>-0.33333333333332998</v>
      </c>
      <c r="N28" s="207">
        <f t="shared" ca="1" si="6"/>
        <v>0.33333333333333298</v>
      </c>
      <c r="O28" s="208"/>
      <c r="P28" s="209">
        <f t="shared" ca="1" si="8"/>
        <v>-21.531249999999901</v>
      </c>
    </row>
    <row r="29" spans="1:16" s="89" customFormat="1" ht="12" x14ac:dyDescent="0.2">
      <c r="A29" s="197">
        <f t="shared" si="7"/>
        <v>42699</v>
      </c>
      <c r="B29" s="198">
        <f t="shared" si="0"/>
        <v>42699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0.16666666666666699</v>
      </c>
      <c r="M29" s="206">
        <f t="shared" ca="1" si="5"/>
        <v>-0.16666666666666999</v>
      </c>
      <c r="N29" s="207">
        <f t="shared" ca="1" si="6"/>
        <v>0.16666666666666699</v>
      </c>
      <c r="O29" s="208"/>
      <c r="P29" s="209">
        <f t="shared" ca="1" si="8"/>
        <v>-21.6979166666666</v>
      </c>
    </row>
    <row r="30" spans="1:16" s="89" customFormat="1" ht="12" x14ac:dyDescent="0.2">
      <c r="A30" s="197">
        <f t="shared" si="7"/>
        <v>42700</v>
      </c>
      <c r="B30" s="198">
        <f t="shared" si="0"/>
        <v>42700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-22.031249999999901</v>
      </c>
    </row>
    <row r="31" spans="1:16" s="89" customFormat="1" ht="12" x14ac:dyDescent="0.2">
      <c r="A31" s="197">
        <f t="shared" si="7"/>
        <v>42701</v>
      </c>
      <c r="B31" s="198">
        <f t="shared" si="0"/>
        <v>42701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-22.031249999999901</v>
      </c>
    </row>
    <row r="32" spans="1:16" s="89" customFormat="1" ht="12" x14ac:dyDescent="0.2">
      <c r="A32" s="197">
        <f>IF(MONTH(A31+1)&gt;MONTH(A31),"",A31+1)</f>
        <v>42702</v>
      </c>
      <c r="B32" s="198">
        <f t="shared" si="0"/>
        <v>42702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-22.031249999999901</v>
      </c>
    </row>
    <row r="33" spans="1:16" s="89" customFormat="1" ht="12" x14ac:dyDescent="0.2">
      <c r="A33" s="197">
        <f>IF(MONTH(A31+2)&gt;MONTH(A31),"",A31+2)</f>
        <v>42703</v>
      </c>
      <c r="B33" s="198">
        <f t="shared" si="0"/>
        <v>42703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-22.031249999999901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October JJJJ:</v>
      </c>
      <c r="F36" s="232">
        <f ca="1">Oktober!F40</f>
        <v>-18.6979166666667</v>
      </c>
      <c r="G36" s="163"/>
      <c r="H36" s="163"/>
      <c r="I36" s="233"/>
      <c r="J36" s="234">
        <f>COUNTIF(J4:J34,Voreinstellungen!B21)+SUMIF(J4:J34,Voreinstellungen!B22,Berechnungen!AF2:AF32)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(November):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(November):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COUNTIF(J4:J34,Voreinstellungen!B23)+SUMIF(J4:J34,Voreinstellungen!B24,Berechnungen!AF2:AF32)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-22.03125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1" t="s">
        <v>112</v>
      </c>
      <c r="L40" s="381"/>
      <c r="M40" s="381"/>
      <c r="N40" s="381"/>
      <c r="O40" s="381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BSHenHTjOeCLEK/Vhdt9DN47er8vHXKxixVq0zifYQ0YqDCLyIRjWwdu26DK6EbWV62R2jSYCaEOOJZMW8350Q==" saltValue="mrWUpOtdd6VsTAymx1hVr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43" priority="2">
      <formula>MOD(J36,1)=0</formula>
    </cfRule>
  </conditionalFormatting>
  <conditionalFormatting sqref="A4:M34 O4:P34">
    <cfRule type="expression" dxfId="42" priority="3">
      <formula>WEEKDAY($A4,2)=6</formula>
    </cfRule>
    <cfRule type="expression" dxfId="41" priority="4">
      <formula>OR(WEEKDAY($A4,2)=7,$C4&lt;&gt;"")</formula>
    </cfRule>
  </conditionalFormatting>
  <conditionalFormatting sqref="D4:D34">
    <cfRule type="expression" dxfId="40" priority="5">
      <formula>ISTEXT($D4)</formula>
    </cfRule>
  </conditionalFormatting>
  <conditionalFormatting sqref="E4:E34">
    <cfRule type="expression" dxfId="39" priority="6">
      <formula>ISTEXT($E4)</formula>
    </cfRule>
  </conditionalFormatting>
  <conditionalFormatting sqref="F4:F34">
    <cfRule type="expression" dxfId="38" priority="7">
      <formula>ISTEXT($F4)</formula>
    </cfRule>
  </conditionalFormatting>
  <conditionalFormatting sqref="G4:G34">
    <cfRule type="expression" dxfId="37" priority="8">
      <formula>ISTEXT($G4)</formula>
    </cfRule>
  </conditionalFormatting>
  <conditionalFormatting sqref="H4:H34">
    <cfRule type="expression" dxfId="36" priority="9">
      <formula>ISTEXT($H4)</formula>
    </cfRule>
  </conditionalFormatting>
  <conditionalFormatting sqref="N4:N34">
    <cfRule type="expression" dxfId="35" priority="10">
      <formula>WEEKDAY($A4,2)=6</formula>
    </cfRule>
    <cfRule type="expression" dxfId="34" priority="11">
      <formula>OR(WEEKDAY($A4,2)=7,$C4&lt;&gt;"")</formula>
    </cfRule>
  </conditionalFormatting>
  <dataValidations count="1">
    <dataValidation type="list" showErrorMessage="1" sqref="J4:J34" xr:uid="{00000000-0002-0000-0C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H33" sqref="H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3">
        <f>DATE(Jahr,12,1)</f>
        <v>42704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42704</v>
      </c>
      <c r="B4" s="185">
        <f t="shared" ref="B4:B34" si="0">A4</f>
        <v>42704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-22.03125</v>
      </c>
    </row>
    <row r="5" spans="1:16" s="89" customFormat="1" ht="12" x14ac:dyDescent="0.2">
      <c r="A5" s="197">
        <f t="shared" ref="A5:A31" si="7">A4+1</f>
        <v>42705</v>
      </c>
      <c r="B5" s="198">
        <f t="shared" si="0"/>
        <v>42705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0.33333333333333298</v>
      </c>
      <c r="M5" s="206">
        <f t="shared" ca="1" si="5"/>
        <v>-0.33333333333332998</v>
      </c>
      <c r="N5" s="207">
        <f t="shared" ca="1" si="6"/>
        <v>0.33333333333333298</v>
      </c>
      <c r="O5" s="208"/>
      <c r="P5" s="209">
        <f t="shared" ref="P5:P34" ca="1" si="8">IF(A5="","",IF(M5&lt;&gt;"",ROUND(P4+M5,14),P4))</f>
        <v>-22.3645833333333</v>
      </c>
    </row>
    <row r="6" spans="1:16" s="89" customFormat="1" ht="12" x14ac:dyDescent="0.2">
      <c r="A6" s="197">
        <f t="shared" si="7"/>
        <v>42706</v>
      </c>
      <c r="B6" s="198">
        <f t="shared" si="0"/>
        <v>42706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0.16666666666666699</v>
      </c>
      <c r="M6" s="206">
        <f t="shared" ca="1" si="5"/>
        <v>-0.16666666666666999</v>
      </c>
      <c r="N6" s="207">
        <f t="shared" ca="1" si="6"/>
        <v>0.16666666666666699</v>
      </c>
      <c r="O6" s="208"/>
      <c r="P6" s="209">
        <f t="shared" ca="1" si="8"/>
        <v>-22.53125</v>
      </c>
    </row>
    <row r="7" spans="1:16" s="89" customFormat="1" ht="12" x14ac:dyDescent="0.2">
      <c r="A7" s="197">
        <f t="shared" si="7"/>
        <v>42707</v>
      </c>
      <c r="B7" s="198">
        <f t="shared" si="0"/>
        <v>42707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0.33333333333333298</v>
      </c>
      <c r="M7" s="206">
        <f t="shared" ca="1" si="5"/>
        <v>-0.33333333333332998</v>
      </c>
      <c r="N7" s="207">
        <f t="shared" ca="1" si="6"/>
        <v>0.33333333333333298</v>
      </c>
      <c r="O7" s="208"/>
      <c r="P7" s="209">
        <f t="shared" ca="1" si="8"/>
        <v>-22.8645833333333</v>
      </c>
    </row>
    <row r="8" spans="1:16" s="89" customFormat="1" ht="12" x14ac:dyDescent="0.2">
      <c r="A8" s="197">
        <f t="shared" si="7"/>
        <v>42708</v>
      </c>
      <c r="B8" s="198">
        <f t="shared" si="0"/>
        <v>42708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-22.8645833333333</v>
      </c>
    </row>
    <row r="9" spans="1:16" s="89" customFormat="1" ht="12" x14ac:dyDescent="0.2">
      <c r="A9" s="197">
        <f t="shared" si="7"/>
        <v>42709</v>
      </c>
      <c r="B9" s="198">
        <f t="shared" si="0"/>
        <v>42709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-22.8645833333333</v>
      </c>
    </row>
    <row r="10" spans="1:16" s="89" customFormat="1" ht="12" x14ac:dyDescent="0.2">
      <c r="A10" s="197">
        <f t="shared" si="7"/>
        <v>42710</v>
      </c>
      <c r="B10" s="198">
        <f t="shared" si="0"/>
        <v>42710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-22.8645833333333</v>
      </c>
    </row>
    <row r="11" spans="1:16" s="89" customFormat="1" ht="12" x14ac:dyDescent="0.2">
      <c r="A11" s="197">
        <f t="shared" si="7"/>
        <v>42711</v>
      </c>
      <c r="B11" s="198">
        <f t="shared" si="0"/>
        <v>42711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-22.8645833333333</v>
      </c>
    </row>
    <row r="12" spans="1:16" s="89" customFormat="1" ht="12" x14ac:dyDescent="0.2">
      <c r="A12" s="197">
        <f t="shared" si="7"/>
        <v>42712</v>
      </c>
      <c r="B12" s="198">
        <f t="shared" si="0"/>
        <v>42712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0.33333333333333298</v>
      </c>
      <c r="M12" s="206">
        <f t="shared" ca="1" si="5"/>
        <v>-0.33333333333332998</v>
      </c>
      <c r="N12" s="207">
        <f t="shared" ca="1" si="6"/>
        <v>0.33333333333333298</v>
      </c>
      <c r="O12" s="208"/>
      <c r="P12" s="209">
        <f t="shared" ca="1" si="8"/>
        <v>-23.1979166666666</v>
      </c>
    </row>
    <row r="13" spans="1:16" s="89" customFormat="1" ht="12" x14ac:dyDescent="0.2">
      <c r="A13" s="197">
        <f t="shared" si="7"/>
        <v>42713</v>
      </c>
      <c r="B13" s="198">
        <f t="shared" si="0"/>
        <v>42713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0.16666666666666699</v>
      </c>
      <c r="M13" s="206">
        <f t="shared" ca="1" si="5"/>
        <v>-0.16666666666666999</v>
      </c>
      <c r="N13" s="207">
        <f t="shared" ca="1" si="6"/>
        <v>0.16666666666666699</v>
      </c>
      <c r="O13" s="208"/>
      <c r="P13" s="209">
        <f t="shared" ca="1" si="8"/>
        <v>-23.3645833333333</v>
      </c>
    </row>
    <row r="14" spans="1:16" s="89" customFormat="1" ht="12" x14ac:dyDescent="0.2">
      <c r="A14" s="197">
        <f t="shared" si="7"/>
        <v>42714</v>
      </c>
      <c r="B14" s="198">
        <f t="shared" si="0"/>
        <v>42714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0.33333333333333298</v>
      </c>
      <c r="M14" s="206">
        <f t="shared" ca="1" si="5"/>
        <v>-0.33333333333332998</v>
      </c>
      <c r="N14" s="207">
        <f t="shared" ca="1" si="6"/>
        <v>0.33333333333333298</v>
      </c>
      <c r="O14" s="208"/>
      <c r="P14" s="209">
        <f t="shared" ca="1" si="8"/>
        <v>-23.6979166666666</v>
      </c>
    </row>
    <row r="15" spans="1:16" s="89" customFormat="1" ht="12" x14ac:dyDescent="0.2">
      <c r="A15" s="197">
        <f t="shared" si="7"/>
        <v>42715</v>
      </c>
      <c r="B15" s="198">
        <f t="shared" si="0"/>
        <v>42715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-23.6979166666666</v>
      </c>
    </row>
    <row r="16" spans="1:16" s="89" customFormat="1" ht="12" x14ac:dyDescent="0.2">
      <c r="A16" s="197">
        <f t="shared" si="7"/>
        <v>42716</v>
      </c>
      <c r="B16" s="198">
        <f t="shared" si="0"/>
        <v>42716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-23.6979166666666</v>
      </c>
    </row>
    <row r="17" spans="1:16" s="89" customFormat="1" ht="12" x14ac:dyDescent="0.2">
      <c r="A17" s="197">
        <f t="shared" si="7"/>
        <v>42717</v>
      </c>
      <c r="B17" s="198">
        <f t="shared" si="0"/>
        <v>42717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-23.6979166666666</v>
      </c>
    </row>
    <row r="18" spans="1:16" s="89" customFormat="1" ht="12" x14ac:dyDescent="0.2">
      <c r="A18" s="197">
        <f t="shared" si="7"/>
        <v>42718</v>
      </c>
      <c r="B18" s="198">
        <f t="shared" si="0"/>
        <v>42718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-23.6979166666666</v>
      </c>
    </row>
    <row r="19" spans="1:16" s="89" customFormat="1" ht="12" x14ac:dyDescent="0.2">
      <c r="A19" s="197">
        <f t="shared" si="7"/>
        <v>42719</v>
      </c>
      <c r="B19" s="198">
        <f t="shared" si="0"/>
        <v>42719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0.33333333333333298</v>
      </c>
      <c r="M19" s="206">
        <f t="shared" ca="1" si="5"/>
        <v>-0.33333333333332998</v>
      </c>
      <c r="N19" s="207">
        <f t="shared" ca="1" si="6"/>
        <v>0.33333333333333298</v>
      </c>
      <c r="O19" s="208"/>
      <c r="P19" s="209">
        <f t="shared" ca="1" si="8"/>
        <v>-24.031249999999901</v>
      </c>
    </row>
    <row r="20" spans="1:16" s="89" customFormat="1" ht="12" x14ac:dyDescent="0.2">
      <c r="A20" s="197">
        <f t="shared" si="7"/>
        <v>42720</v>
      </c>
      <c r="B20" s="198">
        <f t="shared" si="0"/>
        <v>42720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0.16666666666666699</v>
      </c>
      <c r="M20" s="206">
        <f t="shared" ca="1" si="5"/>
        <v>-0.16666666666666999</v>
      </c>
      <c r="N20" s="207">
        <f t="shared" ca="1" si="6"/>
        <v>0.16666666666666699</v>
      </c>
      <c r="O20" s="208"/>
      <c r="P20" s="209">
        <f t="shared" ca="1" si="8"/>
        <v>-24.1979166666666</v>
      </c>
    </row>
    <row r="21" spans="1:16" s="89" customFormat="1" ht="12" x14ac:dyDescent="0.2">
      <c r="A21" s="197">
        <f t="shared" si="7"/>
        <v>42721</v>
      </c>
      <c r="B21" s="198">
        <f t="shared" si="0"/>
        <v>42721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0.33333333333333298</v>
      </c>
      <c r="M21" s="206">
        <f t="shared" ca="1" si="5"/>
        <v>-0.33333333333332998</v>
      </c>
      <c r="N21" s="207">
        <f t="shared" ca="1" si="6"/>
        <v>0.33333333333333298</v>
      </c>
      <c r="O21" s="208"/>
      <c r="P21" s="209">
        <f t="shared" ca="1" si="8"/>
        <v>-24.531249999999901</v>
      </c>
    </row>
    <row r="22" spans="1:16" s="89" customFormat="1" ht="12" x14ac:dyDescent="0.2">
      <c r="A22" s="197">
        <f t="shared" si="7"/>
        <v>42722</v>
      </c>
      <c r="B22" s="198">
        <f t="shared" si="0"/>
        <v>42722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-24.531249999999901</v>
      </c>
    </row>
    <row r="23" spans="1:16" s="89" customFormat="1" ht="12" x14ac:dyDescent="0.2">
      <c r="A23" s="197">
        <f t="shared" si="7"/>
        <v>42723</v>
      </c>
      <c r="B23" s="198">
        <f t="shared" si="0"/>
        <v>42723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-24.531249999999901</v>
      </c>
    </row>
    <row r="24" spans="1:16" s="89" customFormat="1" ht="12" x14ac:dyDescent="0.2">
      <c r="A24" s="197">
        <f t="shared" si="7"/>
        <v>42724</v>
      </c>
      <c r="B24" s="198">
        <f t="shared" si="0"/>
        <v>42724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-24.531249999999901</v>
      </c>
    </row>
    <row r="25" spans="1:16" s="89" customFormat="1" ht="12" x14ac:dyDescent="0.2">
      <c r="A25" s="197">
        <f t="shared" si="7"/>
        <v>42725</v>
      </c>
      <c r="B25" s="198">
        <f t="shared" si="0"/>
        <v>42725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-24.531249999999901</v>
      </c>
    </row>
    <row r="26" spans="1:16" s="89" customFormat="1" ht="12" x14ac:dyDescent="0.2">
      <c r="A26" s="197">
        <f t="shared" si="7"/>
        <v>42726</v>
      </c>
      <c r="B26" s="198">
        <f t="shared" si="0"/>
        <v>42726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0.33333333333333298</v>
      </c>
      <c r="M26" s="206">
        <f t="shared" ca="1" si="5"/>
        <v>-0.33333333333332998</v>
      </c>
      <c r="N26" s="207">
        <f t="shared" ca="1" si="6"/>
        <v>0.33333333333333298</v>
      </c>
      <c r="O26" s="208"/>
      <c r="P26" s="209">
        <f t="shared" ca="1" si="8"/>
        <v>-24.864583333333201</v>
      </c>
    </row>
    <row r="27" spans="1:16" s="89" customFormat="1" ht="12" x14ac:dyDescent="0.2">
      <c r="A27" s="197">
        <f t="shared" si="7"/>
        <v>42727</v>
      </c>
      <c r="B27" s="198">
        <f t="shared" si="0"/>
        <v>42727</v>
      </c>
      <c r="C27" s="199" t="str">
        <f t="shared" si="1"/>
        <v>Heiliger Abend</v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8.3333333333333495E-2</v>
      </c>
      <c r="M27" s="206">
        <f t="shared" ca="1" si="5"/>
        <v>-8.3333333333329998E-2</v>
      </c>
      <c r="N27" s="207">
        <f t="shared" ca="1" si="6"/>
        <v>0.16666666666666699</v>
      </c>
      <c r="O27" s="208"/>
      <c r="P27" s="209">
        <f t="shared" ca="1" si="8"/>
        <v>-24.947916666666501</v>
      </c>
    </row>
    <row r="28" spans="1:16" s="89" customFormat="1" ht="12" x14ac:dyDescent="0.2">
      <c r="A28" s="197">
        <f t="shared" si="7"/>
        <v>42728</v>
      </c>
      <c r="B28" s="198">
        <f t="shared" si="0"/>
        <v>42728</v>
      </c>
      <c r="C28" s="199" t="str">
        <f t="shared" si="1"/>
        <v>1.Weihnachtsfeiertag</v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0.33333333333333298</v>
      </c>
      <c r="O28" s="208"/>
      <c r="P28" s="209">
        <f t="shared" ca="1" si="8"/>
        <v>-24.947916666666501</v>
      </c>
    </row>
    <row r="29" spans="1:16" s="89" customFormat="1" ht="12" x14ac:dyDescent="0.2">
      <c r="A29" s="197">
        <f t="shared" si="7"/>
        <v>42729</v>
      </c>
      <c r="B29" s="198">
        <f t="shared" si="0"/>
        <v>42729</v>
      </c>
      <c r="C29" s="199" t="str">
        <f t="shared" si="1"/>
        <v>2.Weihnachtsfeiertag</v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-24.947916666666501</v>
      </c>
    </row>
    <row r="30" spans="1:16" s="89" customFormat="1" ht="12" x14ac:dyDescent="0.2">
      <c r="A30" s="197">
        <f t="shared" si="7"/>
        <v>42730</v>
      </c>
      <c r="B30" s="198">
        <f t="shared" si="0"/>
        <v>42730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-24.947916666666501</v>
      </c>
    </row>
    <row r="31" spans="1:16" s="89" customFormat="1" ht="12" x14ac:dyDescent="0.2">
      <c r="A31" s="197">
        <f t="shared" si="7"/>
        <v>42731</v>
      </c>
      <c r="B31" s="198">
        <f t="shared" si="0"/>
        <v>42731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-24.947916666666501</v>
      </c>
    </row>
    <row r="32" spans="1:16" s="89" customFormat="1" ht="12" x14ac:dyDescent="0.2">
      <c r="A32" s="197">
        <f>IF(MONTH(A31+1)&gt;MONTH(A31),"",A31+1)</f>
        <v>42732</v>
      </c>
      <c r="B32" s="198">
        <f t="shared" si="0"/>
        <v>42732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-24.947916666666501</v>
      </c>
    </row>
    <row r="33" spans="1:16" s="89" customFormat="1" ht="12" x14ac:dyDescent="0.2">
      <c r="A33" s="197">
        <f>IF(MONTH(A31+2)&gt;MONTH(A31),"",A31+2)</f>
        <v>42733</v>
      </c>
      <c r="B33" s="198">
        <f t="shared" si="0"/>
        <v>42733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0.33333333333333298</v>
      </c>
      <c r="M33" s="206">
        <f t="shared" ca="1" si="5"/>
        <v>-0.33333333333332998</v>
      </c>
      <c r="N33" s="207">
        <f t="shared" ca="1" si="6"/>
        <v>0.33333333333333298</v>
      </c>
      <c r="O33" s="208"/>
      <c r="P33" s="209">
        <f t="shared" ca="1" si="8"/>
        <v>-25.281249999999801</v>
      </c>
    </row>
    <row r="34" spans="1:16" s="89" customFormat="1" ht="12" x14ac:dyDescent="0.2">
      <c r="A34" s="210">
        <f>IF(MONTH(A31+3)&gt;MONTH(A31),"",A31+3)</f>
        <v>42734</v>
      </c>
      <c r="B34" s="211">
        <f t="shared" si="0"/>
        <v>42734</v>
      </c>
      <c r="C34" s="212" t="str">
        <f>IF(ISERROR(VLOOKUP(A34,Feiertage,2,0)),"",(VLOOKUP(A34,Feiertage,2,0)))</f>
        <v>Silvester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8.3333333333333495E-2</v>
      </c>
      <c r="M34" s="219">
        <f t="shared" ca="1" si="5"/>
        <v>-8.3333333333329998E-2</v>
      </c>
      <c r="N34" s="220">
        <f t="shared" ca="1" si="6"/>
        <v>0.16666666666666699</v>
      </c>
      <c r="O34" s="221"/>
      <c r="P34" s="222">
        <f t="shared" ca="1" si="8"/>
        <v>-25.364583333333101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November JJJJ:</v>
      </c>
      <c r="F36" s="232">
        <f ca="1">November!F40</f>
        <v>-22.03125</v>
      </c>
      <c r="G36" s="163"/>
      <c r="H36" s="163"/>
      <c r="I36" s="233"/>
      <c r="J36" s="234">
        <f>COUNTIF(J4:J34,Voreinstellungen!B21)+SUMIF(J4:J34,Voreinstellungen!B22,Berechnungen!AI2:AI32)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(December):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(December):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COUNTIF(J4:J34,Voreinstellungen!B23)+SUMIF(J4:J34,Voreinstellungen!B24,Berechnungen!AI2:AI32)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-25.3645833333333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1" t="s">
        <v>112</v>
      </c>
      <c r="L40" s="381"/>
      <c r="M40" s="381"/>
      <c r="N40" s="381"/>
      <c r="O40" s="381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cxvY2DkTl/qvreVavAHZQiMD66UcFjhxoXVYD73h1/l0udHUCuS5sptsDftLSlvMcY2XaWQ5B33HtmQ912mInw==" saltValue="5c5gNlRNtYb15QfXriDQf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33" priority="2">
      <formula>MOD(J36,1)=0</formula>
    </cfRule>
  </conditionalFormatting>
  <conditionalFormatting sqref="A4:M34 O4:P34">
    <cfRule type="expression" dxfId="32" priority="3">
      <formula>WEEKDAY($A4,2)=6</formula>
    </cfRule>
    <cfRule type="expression" dxfId="31" priority="4">
      <formula>OR(WEEKDAY($A4,2)=7,$C4&lt;&gt;"")</formula>
    </cfRule>
  </conditionalFormatting>
  <conditionalFormatting sqref="D4:D34">
    <cfRule type="expression" dxfId="30" priority="5">
      <formula>ISTEXT($D4)</formula>
    </cfRule>
  </conditionalFormatting>
  <conditionalFormatting sqref="E4:E34">
    <cfRule type="expression" dxfId="29" priority="6">
      <formula>ISTEXT($E4)</formula>
    </cfRule>
  </conditionalFormatting>
  <conditionalFormatting sqref="F4:F34">
    <cfRule type="expression" dxfId="28" priority="7">
      <formula>ISTEXT($F4)</formula>
    </cfRule>
  </conditionalFormatting>
  <conditionalFormatting sqref="G4:G34">
    <cfRule type="expression" dxfId="27" priority="8">
      <formula>ISTEXT($G4)</formula>
    </cfRule>
  </conditionalFormatting>
  <conditionalFormatting sqref="H4:H34">
    <cfRule type="expression" dxfId="26" priority="9">
      <formula>ISTEXT($H4)</formula>
    </cfRule>
  </conditionalFormatting>
  <conditionalFormatting sqref="N4:N34">
    <cfRule type="expression" dxfId="25" priority="10">
      <formula>WEEKDAY($A4,2)=6</formula>
    </cfRule>
    <cfRule type="expression" dxfId="24" priority="11">
      <formula>OR(WEEKDAY($A4,2)=7,$C4&lt;&gt;"")</formula>
    </cfRule>
  </conditionalFormatting>
  <dataValidations count="1">
    <dataValidation type="list" showErrorMessage="1" sqref="J4:J34" xr:uid="{00000000-0002-0000-0D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MJ49"/>
  <sheetViews>
    <sheetView showGridLines="0" zoomScale="87" zoomScaleNormal="87" workbookViewId="0">
      <selection activeCell="E1" sqref="E1"/>
    </sheetView>
  </sheetViews>
  <sheetFormatPr defaultColWidth="11.44140625" defaultRowHeight="13.2" x14ac:dyDescent="0.25"/>
  <cols>
    <col min="1" max="1" width="14.33203125" style="241" customWidth="1"/>
    <col min="2" max="2" width="3.6640625" style="241" customWidth="1"/>
    <col min="3" max="3" width="5.6640625" style="241" customWidth="1"/>
    <col min="4" max="5" width="3.6640625" style="241" customWidth="1"/>
    <col min="6" max="6" width="5.6640625" style="241" customWidth="1"/>
    <col min="7" max="8" width="3.6640625" style="241" customWidth="1"/>
    <col min="9" max="9" width="5.6640625" style="241" customWidth="1"/>
    <col min="10" max="11" width="3.6640625" style="241" customWidth="1"/>
    <col min="12" max="12" width="5.6640625" style="241" customWidth="1"/>
    <col min="13" max="14" width="3.6640625" style="241" customWidth="1"/>
    <col min="15" max="15" width="5.6640625" style="241" customWidth="1"/>
    <col min="16" max="17" width="3.6640625" style="241" customWidth="1"/>
    <col min="18" max="18" width="5.6640625" style="241" customWidth="1"/>
    <col min="19" max="20" width="3.6640625" style="241" customWidth="1"/>
    <col min="21" max="21" width="5.6640625" style="241" customWidth="1"/>
    <col min="22" max="23" width="3.6640625" style="241" customWidth="1"/>
    <col min="24" max="24" width="5.6640625" style="241" customWidth="1"/>
    <col min="25" max="26" width="3.6640625" style="241" customWidth="1"/>
    <col min="27" max="27" width="5.6640625" style="241" customWidth="1"/>
    <col min="28" max="29" width="3.6640625" style="241" customWidth="1"/>
    <col min="30" max="30" width="5.6640625" style="241" customWidth="1"/>
    <col min="31" max="32" width="3.6640625" style="241" customWidth="1"/>
    <col min="33" max="33" width="5.6640625" style="241" customWidth="1"/>
    <col min="34" max="35" width="3.6640625" style="241" customWidth="1"/>
    <col min="36" max="36" width="5.6640625" style="241" customWidth="1"/>
    <col min="37" max="37" width="3.6640625" style="241" customWidth="1"/>
    <col min="38" max="38" width="14.33203125" style="241" customWidth="1"/>
    <col min="39" max="1024" width="11.44140625" style="241"/>
  </cols>
  <sheetData>
    <row r="1" spans="1:38" x14ac:dyDescent="0.25">
      <c r="A1" s="399"/>
      <c r="B1" s="399"/>
      <c r="C1" s="399"/>
      <c r="D1" s="399"/>
      <c r="E1" s="400" t="str">
        <f>"Jahresübersicht "&amp;Jahr</f>
        <v>Jahresübersicht 2020</v>
      </c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400"/>
      <c r="U1" s="400"/>
      <c r="V1" s="400"/>
      <c r="W1" s="400"/>
      <c r="X1" s="400"/>
      <c r="Y1" s="400"/>
      <c r="Z1" s="400"/>
      <c r="AA1" s="400"/>
      <c r="AB1" s="400"/>
      <c r="AC1" s="400"/>
      <c r="AD1" s="400"/>
      <c r="AE1" s="400"/>
      <c r="AF1" s="400"/>
      <c r="AG1" s="400"/>
      <c r="AH1" s="400"/>
      <c r="AI1" s="401" t="str">
        <f>Voreinstellungen!C3</f>
        <v>Reyes Andrade, Juan Carlos</v>
      </c>
      <c r="AJ1" s="401"/>
      <c r="AK1" s="401"/>
      <c r="AL1" s="401"/>
    </row>
    <row r="2" spans="1:38" x14ac:dyDescent="0.25">
      <c r="A2" s="399"/>
      <c r="B2" s="399"/>
      <c r="C2" s="399"/>
      <c r="D2" s="399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400"/>
      <c r="X2" s="400"/>
      <c r="Y2" s="400"/>
      <c r="Z2" s="400"/>
      <c r="AA2" s="400"/>
      <c r="AB2" s="400"/>
      <c r="AC2" s="400"/>
      <c r="AD2" s="400"/>
      <c r="AE2" s="400"/>
      <c r="AF2" s="400"/>
      <c r="AG2" s="400"/>
      <c r="AH2" s="400"/>
      <c r="AI2" s="402" t="str">
        <f>IF(ISBLANK(Voreinstellungen!C4),"","Personal-Nr.: "&amp;Voreinstellungen!C4)</f>
        <v/>
      </c>
      <c r="AJ2" s="402"/>
      <c r="AK2" s="402"/>
      <c r="AL2" s="402"/>
    </row>
    <row r="3" spans="1:38" ht="18" customHeight="1" x14ac:dyDescent="0.25">
      <c r="A3" s="281" t="s">
        <v>95</v>
      </c>
      <c r="B3" s="403" t="s">
        <v>129</v>
      </c>
      <c r="C3" s="403"/>
      <c r="D3" s="403"/>
      <c r="E3" s="403" t="s">
        <v>130</v>
      </c>
      <c r="F3" s="403"/>
      <c r="G3" s="403"/>
      <c r="H3" s="403" t="s">
        <v>131</v>
      </c>
      <c r="I3" s="403"/>
      <c r="J3" s="403"/>
      <c r="K3" s="403" t="s">
        <v>132</v>
      </c>
      <c r="L3" s="403"/>
      <c r="M3" s="403"/>
      <c r="N3" s="403" t="s">
        <v>133</v>
      </c>
      <c r="O3" s="403"/>
      <c r="P3" s="403"/>
      <c r="Q3" s="403" t="s">
        <v>134</v>
      </c>
      <c r="R3" s="403"/>
      <c r="S3" s="403"/>
      <c r="T3" s="403" t="s">
        <v>135</v>
      </c>
      <c r="U3" s="403"/>
      <c r="V3" s="403"/>
      <c r="W3" s="403" t="s">
        <v>136</v>
      </c>
      <c r="X3" s="403"/>
      <c r="Y3" s="403"/>
      <c r="Z3" s="403" t="s">
        <v>137</v>
      </c>
      <c r="AA3" s="403"/>
      <c r="AB3" s="403"/>
      <c r="AC3" s="403" t="s">
        <v>138</v>
      </c>
      <c r="AD3" s="403"/>
      <c r="AE3" s="403"/>
      <c r="AF3" s="403" t="s">
        <v>139</v>
      </c>
      <c r="AG3" s="403"/>
      <c r="AH3" s="403"/>
      <c r="AI3" s="403" t="s">
        <v>140</v>
      </c>
      <c r="AJ3" s="403"/>
      <c r="AK3" s="403"/>
      <c r="AL3" s="282" t="s">
        <v>95</v>
      </c>
    </row>
    <row r="4" spans="1:38" x14ac:dyDescent="0.25">
      <c r="A4" s="283">
        <v>1</v>
      </c>
      <c r="B4" s="284">
        <f>Januar!A4</f>
        <v>42369</v>
      </c>
      <c r="C4" s="285" t="str">
        <f>IF(Januar!K4&gt;0,Januar!K4,"")</f>
        <v/>
      </c>
      <c r="D4" s="286" t="str">
        <f>IF(OR(Januar!C4="",Januar!J4&lt;&gt;""),UPPER(Januar!J4),"F")</f>
        <v>F</v>
      </c>
      <c r="E4" s="284">
        <f>Februar!A4</f>
        <v>42400</v>
      </c>
      <c r="F4" s="285" t="str">
        <f>IF(Februar!K4&gt;0,Februar!K4,"")</f>
        <v/>
      </c>
      <c r="G4" s="287" t="str">
        <f>IF(OR(Februar!C4="",Februar!J4&lt;&gt;""),UPPER(Februar!J4),"F")</f>
        <v/>
      </c>
      <c r="H4" s="288">
        <f>März!A4</f>
        <v>42429</v>
      </c>
      <c r="I4" s="285" t="str">
        <f>IF(März!K4&gt;0,März!K4,"")</f>
        <v/>
      </c>
      <c r="J4" s="289" t="str">
        <f>IF(OR(März!C4="",März!J4&lt;&gt;""),UPPER(März!J4),"F")</f>
        <v/>
      </c>
      <c r="K4" s="284">
        <f>April!A4</f>
        <v>42460</v>
      </c>
      <c r="L4" s="285">
        <f>IF(April!K4&gt;0,April!K4,"")</f>
        <v>0.33333333333333209</v>
      </c>
      <c r="M4" s="290" t="str">
        <f>IF(OR(April!C4="",April!J4&lt;&gt;""),UPPER(April!J4),"F")</f>
        <v>H</v>
      </c>
      <c r="N4" s="288">
        <f>Mai!A4</f>
        <v>42490</v>
      </c>
      <c r="O4" s="285" t="str">
        <f>IF(Mai!K4&gt;0,Mai!K4,"")</f>
        <v/>
      </c>
      <c r="P4" s="286" t="str">
        <f>IF(OR(Mai!C4="",Mai!J4&lt;&gt;""),UPPER(Mai!J4),"F")</f>
        <v>F</v>
      </c>
      <c r="Q4" s="284">
        <f>Juni!A4</f>
        <v>42521</v>
      </c>
      <c r="R4" s="285" t="str">
        <f>IF(Juni!K4&gt;0,Juni!K4,"")</f>
        <v/>
      </c>
      <c r="S4" s="290" t="str">
        <f>IF(OR(Juni!C4="",Juni!J4&lt;&gt;""),UPPER(Juni!J4),"F")</f>
        <v>F</v>
      </c>
      <c r="T4" s="288">
        <f>Juli!A4</f>
        <v>42551</v>
      </c>
      <c r="U4" s="285" t="str">
        <f>IF(Juli!K4&gt;0,Juli!K4,"")</f>
        <v/>
      </c>
      <c r="V4" s="289" t="str">
        <f>IF(OR(Juli!C4="",Juli!J4&lt;&gt;""),UPPER(Juli!J4),"F")</f>
        <v/>
      </c>
      <c r="W4" s="284">
        <f>August!A4</f>
        <v>42582</v>
      </c>
      <c r="X4" s="285" t="str">
        <f>IF(August!K4&gt;0,August!K4,"")</f>
        <v/>
      </c>
      <c r="Y4" s="290" t="str">
        <f>IF(OR(August!C4="",August!J4&lt;&gt;""),UPPER(August!J4),"F")</f>
        <v/>
      </c>
      <c r="Z4" s="288">
        <f>September!A4</f>
        <v>42613</v>
      </c>
      <c r="AA4" s="285" t="str">
        <f>IF(September!K4&gt;0,September!K4,"")</f>
        <v/>
      </c>
      <c r="AB4" s="289" t="str">
        <f>IF(OR(September!C4="",September!J4&lt;&gt;""),UPPER(September!J4),"F")</f>
        <v/>
      </c>
      <c r="AC4" s="284">
        <f>Oktober!A4</f>
        <v>42643</v>
      </c>
      <c r="AD4" s="285" t="str">
        <f>IF(Oktober!K4&gt;0,Oktober!K4,"")</f>
        <v/>
      </c>
      <c r="AE4" s="290" t="str">
        <f>IF(OR(Oktober!C4="",Oktober!J4&lt;&gt;""),UPPER(Oktober!J4),"F")</f>
        <v/>
      </c>
      <c r="AF4" s="288">
        <f>November!A4</f>
        <v>42674</v>
      </c>
      <c r="AG4" s="285" t="str">
        <f>IF(November!K4&gt;0,November!K4,"")</f>
        <v/>
      </c>
      <c r="AH4" s="289" t="str">
        <f>IF(OR(November!C4="",November!J4&lt;&gt;""),UPPER(November!J4),"F")</f>
        <v/>
      </c>
      <c r="AI4" s="284">
        <f>Dezember!A4</f>
        <v>42704</v>
      </c>
      <c r="AJ4" s="285" t="str">
        <f>IF(Dezember!K4&gt;0,Dezember!K4,"")</f>
        <v/>
      </c>
      <c r="AK4" s="290" t="str">
        <f>IF(OR(Dezember!C4="",Dezember!J4&lt;&gt;""),UPPER(Dezember!J4),"F")</f>
        <v/>
      </c>
      <c r="AL4" s="291">
        <v>1</v>
      </c>
    </row>
    <row r="5" spans="1:38" x14ac:dyDescent="0.25">
      <c r="A5" s="292">
        <v>2</v>
      </c>
      <c r="B5" s="293">
        <f>Januar!A5</f>
        <v>42370</v>
      </c>
      <c r="C5" s="294" t="str">
        <f>IF(Januar!K5&gt;0,Januar!K5,"")</f>
        <v/>
      </c>
      <c r="D5" s="295" t="str">
        <f>IF(OR(Januar!C5="",Januar!J5&lt;&gt;""),UPPER(Januar!J5),"F")</f>
        <v/>
      </c>
      <c r="E5" s="293">
        <f>Februar!A5</f>
        <v>42401</v>
      </c>
      <c r="F5" s="294" t="str">
        <f>IF(Februar!K5&gt;0,Februar!K5,"")</f>
        <v/>
      </c>
      <c r="G5" s="296" t="str">
        <f>IF(OR(Februar!C5="",Februar!J5&lt;&gt;""),UPPER(Februar!J5),"F")</f>
        <v/>
      </c>
      <c r="H5" s="297">
        <f>März!A5</f>
        <v>42430</v>
      </c>
      <c r="I5" s="294" t="str">
        <f>IF(März!K5&gt;0,März!K5,"")</f>
        <v/>
      </c>
      <c r="J5" s="298" t="str">
        <f>IF(OR(März!C5="",März!J5&lt;&gt;""),UPPER(März!J5),"F")</f>
        <v/>
      </c>
      <c r="K5" s="293">
        <f>April!A5</f>
        <v>42461</v>
      </c>
      <c r="L5" s="294">
        <f>IF(April!K5&gt;0,April!K5,"")</f>
        <v>0.14583333333333304</v>
      </c>
      <c r="M5" s="299" t="str">
        <f>IF(OR(April!C5="",April!J5&lt;&gt;""),UPPER(April!J5),"F")</f>
        <v>H</v>
      </c>
      <c r="N5" s="297">
        <f>Mai!A5</f>
        <v>42491</v>
      </c>
      <c r="O5" s="294">
        <f>IF(Mai!K5&gt;0,Mai!K5,"")</f>
        <v>0.29166666666666674</v>
      </c>
      <c r="P5" s="295" t="str">
        <f>IF(OR(Mai!C5="",Mai!J5&lt;&gt;""),UPPER(Mai!J5),"F")</f>
        <v/>
      </c>
      <c r="Q5" s="293">
        <f>Juni!A5</f>
        <v>42522</v>
      </c>
      <c r="R5" s="294" t="str">
        <f>IF(Juni!K5&gt;0,Juni!K5,"")</f>
        <v/>
      </c>
      <c r="S5" s="299" t="str">
        <f>IF(OR(Juni!C5="",Juni!J5&lt;&gt;""),UPPER(Juni!J5),"F")</f>
        <v/>
      </c>
      <c r="T5" s="297">
        <f>Juli!A5</f>
        <v>42552</v>
      </c>
      <c r="U5" s="294" t="str">
        <f>IF(Juli!K5&gt;0,Juli!K5,"")</f>
        <v/>
      </c>
      <c r="V5" s="298" t="str">
        <f>IF(OR(Juli!C5="",Juli!J5&lt;&gt;""),UPPER(Juli!J5),"F")</f>
        <v/>
      </c>
      <c r="W5" s="293">
        <f>August!A5</f>
        <v>42583</v>
      </c>
      <c r="X5" s="294" t="str">
        <f>IF(August!K5&gt;0,August!K5,"")</f>
        <v/>
      </c>
      <c r="Y5" s="299" t="str">
        <f>IF(OR(August!C5="",August!J5&lt;&gt;""),UPPER(August!J5),"F")</f>
        <v/>
      </c>
      <c r="Z5" s="297">
        <f>September!A5</f>
        <v>42614</v>
      </c>
      <c r="AA5" s="294" t="str">
        <f>IF(September!K5&gt;0,September!K5,"")</f>
        <v/>
      </c>
      <c r="AB5" s="298" t="str">
        <f>IF(OR(September!C5="",September!J5&lt;&gt;""),UPPER(September!J5),"F")</f>
        <v/>
      </c>
      <c r="AC5" s="293">
        <f>Oktober!A5</f>
        <v>42644</v>
      </c>
      <c r="AD5" s="294" t="str">
        <f>IF(Oktober!K5&gt;0,Oktober!K5,"")</f>
        <v/>
      </c>
      <c r="AE5" s="299" t="str">
        <f>IF(OR(Oktober!C5="",Oktober!J5&lt;&gt;""),UPPER(Oktober!J5),"F")</f>
        <v/>
      </c>
      <c r="AF5" s="297">
        <f>November!A5</f>
        <v>42675</v>
      </c>
      <c r="AG5" s="294" t="str">
        <f>IF(November!K5&gt;0,November!K5,"")</f>
        <v/>
      </c>
      <c r="AH5" s="298" t="str">
        <f>IF(OR(November!C5="",November!J5&lt;&gt;""),UPPER(November!J5),"F")</f>
        <v/>
      </c>
      <c r="AI5" s="293">
        <f>Dezember!A5</f>
        <v>42705</v>
      </c>
      <c r="AJ5" s="294" t="str">
        <f>IF(Dezember!K5&gt;0,Dezember!K5,"")</f>
        <v/>
      </c>
      <c r="AK5" s="299" t="str">
        <f>IF(OR(Dezember!C5="",Dezember!J5&lt;&gt;""),UPPER(Dezember!J5),"F")</f>
        <v/>
      </c>
      <c r="AL5" s="300">
        <v>2</v>
      </c>
    </row>
    <row r="6" spans="1:38" x14ac:dyDescent="0.25">
      <c r="A6" s="292">
        <v>3</v>
      </c>
      <c r="B6" s="293">
        <f>Januar!A6</f>
        <v>42371</v>
      </c>
      <c r="C6" s="294" t="str">
        <f>IF(Januar!K6&gt;0,Januar!K6,"")</f>
        <v/>
      </c>
      <c r="D6" s="295" t="str">
        <f>IF(OR(Januar!C6="",Januar!J6&lt;&gt;""),UPPER(Januar!J6),"F")</f>
        <v/>
      </c>
      <c r="E6" s="293">
        <f>Februar!A6</f>
        <v>42402</v>
      </c>
      <c r="F6" s="294" t="str">
        <f>IF(Februar!K6&gt;0,Februar!K6,"")</f>
        <v/>
      </c>
      <c r="G6" s="296" t="str">
        <f>IF(OR(Februar!C6="",Februar!J6&lt;&gt;""),UPPER(Februar!J6),"F")</f>
        <v/>
      </c>
      <c r="H6" s="297">
        <f>März!A6</f>
        <v>42431</v>
      </c>
      <c r="I6" s="294" t="str">
        <f>IF(März!K6&gt;0,März!K6,"")</f>
        <v/>
      </c>
      <c r="J6" s="298" t="str">
        <f>IF(OR(März!C6="",März!J6&lt;&gt;""),UPPER(März!J6),"F")</f>
        <v/>
      </c>
      <c r="K6" s="293">
        <f>April!A6</f>
        <v>42462</v>
      </c>
      <c r="L6" s="294">
        <f>IF(April!K6&gt;0,April!K6,"")</f>
        <v>0.29166666666666696</v>
      </c>
      <c r="M6" s="299" t="str">
        <f>IF(OR(April!C6="",April!J6&lt;&gt;""),UPPER(April!J6),"F")</f>
        <v>H</v>
      </c>
      <c r="N6" s="297">
        <f>Mai!A6</f>
        <v>42492</v>
      </c>
      <c r="O6" s="294" t="str">
        <f>IF(Mai!K6&gt;0,Mai!K6,"")</f>
        <v/>
      </c>
      <c r="P6" s="295" t="str">
        <f>IF(OR(Mai!C6="",Mai!J6&lt;&gt;""),UPPER(Mai!J6),"F")</f>
        <v/>
      </c>
      <c r="Q6" s="293">
        <f>Juni!A6</f>
        <v>42523</v>
      </c>
      <c r="R6" s="294" t="str">
        <f>IF(Juni!K6&gt;0,Juni!K6,"")</f>
        <v/>
      </c>
      <c r="S6" s="299" t="str">
        <f>IF(OR(Juni!C6="",Juni!J6&lt;&gt;""),UPPER(Juni!J6),"F")</f>
        <v/>
      </c>
      <c r="T6" s="297">
        <f>Juli!A6</f>
        <v>42553</v>
      </c>
      <c r="U6" s="294" t="str">
        <f>IF(Juli!K6&gt;0,Juli!K6,"")</f>
        <v/>
      </c>
      <c r="V6" s="298" t="str">
        <f>IF(OR(Juli!C6="",Juli!J6&lt;&gt;""),UPPER(Juli!J6),"F")</f>
        <v/>
      </c>
      <c r="W6" s="293">
        <f>August!A6</f>
        <v>42584</v>
      </c>
      <c r="X6" s="294" t="str">
        <f>IF(August!K6&gt;0,August!K6,"")</f>
        <v/>
      </c>
      <c r="Y6" s="299" t="str">
        <f>IF(OR(August!C6="",August!J6&lt;&gt;""),UPPER(August!J6),"F")</f>
        <v/>
      </c>
      <c r="Z6" s="297">
        <f>September!A6</f>
        <v>42615</v>
      </c>
      <c r="AA6" s="294" t="str">
        <f>IF(September!K6&gt;0,September!K6,"")</f>
        <v/>
      </c>
      <c r="AB6" s="298" t="str">
        <f>IF(OR(September!C6="",September!J6&lt;&gt;""),UPPER(September!J6),"F")</f>
        <v/>
      </c>
      <c r="AC6" s="293">
        <f>Oktober!A6</f>
        <v>42645</v>
      </c>
      <c r="AD6" s="294" t="str">
        <f>IF(Oktober!K6&gt;0,Oktober!K6,"")</f>
        <v/>
      </c>
      <c r="AE6" s="299" t="str">
        <f>IF(OR(Oktober!C6="",Oktober!J6&lt;&gt;""),UPPER(Oktober!J6),"F")</f>
        <v>F</v>
      </c>
      <c r="AF6" s="297">
        <f>November!A6</f>
        <v>42676</v>
      </c>
      <c r="AG6" s="294" t="str">
        <f>IF(November!K6&gt;0,November!K6,"")</f>
        <v/>
      </c>
      <c r="AH6" s="298" t="str">
        <f>IF(OR(November!C6="",November!J6&lt;&gt;""),UPPER(November!J6),"F")</f>
        <v/>
      </c>
      <c r="AI6" s="293">
        <f>Dezember!A6</f>
        <v>42706</v>
      </c>
      <c r="AJ6" s="294" t="str">
        <f>IF(Dezember!K6&gt;0,Dezember!K6,"")</f>
        <v/>
      </c>
      <c r="AK6" s="299" t="str">
        <f>IF(OR(Dezember!C6="",Dezember!J6&lt;&gt;""),UPPER(Dezember!J6),"F")</f>
        <v/>
      </c>
      <c r="AL6" s="300">
        <v>3</v>
      </c>
    </row>
    <row r="7" spans="1:38" x14ac:dyDescent="0.25">
      <c r="A7" s="292">
        <v>4</v>
      </c>
      <c r="B7" s="293">
        <f>Januar!A7</f>
        <v>42372</v>
      </c>
      <c r="C7" s="294" t="str">
        <f>IF(Januar!K7&gt;0,Januar!K7,"")</f>
        <v/>
      </c>
      <c r="D7" s="295" t="str">
        <f>IF(OR(Januar!C7="",Januar!J7&lt;&gt;""),UPPER(Januar!J7),"F")</f>
        <v/>
      </c>
      <c r="E7" s="293">
        <f>Februar!A7</f>
        <v>42403</v>
      </c>
      <c r="F7" s="294" t="str">
        <f>IF(Februar!K7&gt;0,Februar!K7,"")</f>
        <v/>
      </c>
      <c r="G7" s="296" t="str">
        <f>IF(OR(Februar!C7="",Februar!J7&lt;&gt;""),UPPER(Februar!J7),"F")</f>
        <v/>
      </c>
      <c r="H7" s="297">
        <f>März!A7</f>
        <v>42432</v>
      </c>
      <c r="I7" s="294" t="str">
        <f>IF(März!K7&gt;0,März!K7,"")</f>
        <v/>
      </c>
      <c r="J7" s="298" t="str">
        <f>IF(OR(März!C7="",März!J7&lt;&gt;""),UPPER(März!J7),"F")</f>
        <v/>
      </c>
      <c r="K7" s="293">
        <f>April!A7</f>
        <v>42463</v>
      </c>
      <c r="L7" s="294" t="str">
        <f>IF(April!K7&gt;0,April!K7,"")</f>
        <v/>
      </c>
      <c r="M7" s="299" t="str">
        <f>IF(OR(April!C7="",April!J7&lt;&gt;""),UPPER(April!J7),"F")</f>
        <v/>
      </c>
      <c r="N7" s="297">
        <f>Mai!A7</f>
        <v>42493</v>
      </c>
      <c r="O7" s="294" t="str">
        <f>IF(Mai!K7&gt;0,Mai!K7,"")</f>
        <v/>
      </c>
      <c r="P7" s="295" t="str">
        <f>IF(OR(Mai!C7="",Mai!J7&lt;&gt;""),UPPER(Mai!J7),"F")</f>
        <v/>
      </c>
      <c r="Q7" s="293">
        <f>Juni!A7</f>
        <v>42524</v>
      </c>
      <c r="R7" s="294" t="str">
        <f>IF(Juni!K7&gt;0,Juni!K7,"")</f>
        <v/>
      </c>
      <c r="S7" s="299" t="str">
        <f>IF(OR(Juni!C7="",Juni!J7&lt;&gt;""),UPPER(Juni!J7),"F")</f>
        <v/>
      </c>
      <c r="T7" s="297">
        <f>Juli!A7</f>
        <v>42554</v>
      </c>
      <c r="U7" s="294" t="str">
        <f>IF(Juli!K7&gt;0,Juli!K7,"")</f>
        <v/>
      </c>
      <c r="V7" s="298" t="str">
        <f>IF(OR(Juli!C7="",Juli!J7&lt;&gt;""),UPPER(Juli!J7),"F")</f>
        <v/>
      </c>
      <c r="W7" s="293">
        <f>August!A7</f>
        <v>42585</v>
      </c>
      <c r="X7" s="294" t="str">
        <f>IF(August!K7&gt;0,August!K7,"")</f>
        <v/>
      </c>
      <c r="Y7" s="299" t="str">
        <f>IF(OR(August!C7="",August!J7&lt;&gt;""),UPPER(August!J7),"F")</f>
        <v/>
      </c>
      <c r="Z7" s="297">
        <f>September!A7</f>
        <v>42616</v>
      </c>
      <c r="AA7" s="294" t="str">
        <f>IF(September!K7&gt;0,September!K7,"")</f>
        <v/>
      </c>
      <c r="AB7" s="298" t="str">
        <f>IF(OR(September!C7="",September!J7&lt;&gt;""),UPPER(September!J7),"F")</f>
        <v/>
      </c>
      <c r="AC7" s="293">
        <f>Oktober!A7</f>
        <v>42646</v>
      </c>
      <c r="AD7" s="294" t="str">
        <f>IF(Oktober!K7&gt;0,Oktober!K7,"")</f>
        <v/>
      </c>
      <c r="AE7" s="299" t="str">
        <f>IF(OR(Oktober!C7="",Oktober!J7&lt;&gt;""),UPPER(Oktober!J7),"F")</f>
        <v/>
      </c>
      <c r="AF7" s="297">
        <f>November!A7</f>
        <v>42677</v>
      </c>
      <c r="AG7" s="294" t="str">
        <f>IF(November!K7&gt;0,November!K7,"")</f>
        <v/>
      </c>
      <c r="AH7" s="298" t="str">
        <f>IF(OR(November!C7="",November!J7&lt;&gt;""),UPPER(November!J7),"F")</f>
        <v/>
      </c>
      <c r="AI7" s="293">
        <f>Dezember!A7</f>
        <v>42707</v>
      </c>
      <c r="AJ7" s="294" t="str">
        <f>IF(Dezember!K7&gt;0,Dezember!K7,"")</f>
        <v/>
      </c>
      <c r="AK7" s="299" t="str">
        <f>IF(OR(Dezember!C7="",Dezember!J7&lt;&gt;""),UPPER(Dezember!J7),"F")</f>
        <v/>
      </c>
      <c r="AL7" s="300">
        <v>4</v>
      </c>
    </row>
    <row r="8" spans="1:38" x14ac:dyDescent="0.25">
      <c r="A8" s="292">
        <v>5</v>
      </c>
      <c r="B8" s="293">
        <f>Januar!A8</f>
        <v>42373</v>
      </c>
      <c r="C8" s="294" t="str">
        <f>IF(Januar!K8&gt;0,Januar!K8,"")</f>
        <v/>
      </c>
      <c r="D8" s="295" t="str">
        <f>IF(OR(Januar!C8="",Januar!J8&lt;&gt;""),UPPER(Januar!J8),"F")</f>
        <v/>
      </c>
      <c r="E8" s="293">
        <f>Februar!A8</f>
        <v>42404</v>
      </c>
      <c r="F8" s="294" t="str">
        <f>IF(Februar!K8&gt;0,Februar!K8,"")</f>
        <v/>
      </c>
      <c r="G8" s="296" t="str">
        <f>IF(OR(Februar!C8="",Februar!J8&lt;&gt;""),UPPER(Februar!J8),"F")</f>
        <v/>
      </c>
      <c r="H8" s="297">
        <f>März!A8</f>
        <v>42433</v>
      </c>
      <c r="I8" s="294" t="str">
        <f>IF(März!K8&gt;0,März!K8,"")</f>
        <v/>
      </c>
      <c r="J8" s="298" t="str">
        <f>IF(OR(März!C8="",März!J8&lt;&gt;""),UPPER(März!J8),"F")</f>
        <v/>
      </c>
      <c r="K8" s="293">
        <f>April!A8</f>
        <v>42464</v>
      </c>
      <c r="L8" s="294" t="str">
        <f>IF(April!K8&gt;0,April!K8,"")</f>
        <v/>
      </c>
      <c r="M8" s="299" t="str">
        <f>IF(OR(April!C8="",April!J8&lt;&gt;""),UPPER(April!J8),"F")</f>
        <v/>
      </c>
      <c r="N8" s="297">
        <f>Mai!A8</f>
        <v>42494</v>
      </c>
      <c r="O8" s="294">
        <f>IF(Mai!K8&gt;0,Mai!K8,"")</f>
        <v>8.333333333333337E-2</v>
      </c>
      <c r="P8" s="295" t="str">
        <f>IF(OR(Mai!C8="",Mai!J8&lt;&gt;""),UPPER(Mai!J8),"F")</f>
        <v/>
      </c>
      <c r="Q8" s="293">
        <f>Juni!A8</f>
        <v>42525</v>
      </c>
      <c r="R8" s="294" t="str">
        <f>IF(Juni!K8&gt;0,Juni!K8,"")</f>
        <v/>
      </c>
      <c r="S8" s="299" t="str">
        <f>IF(OR(Juni!C8="",Juni!J8&lt;&gt;""),UPPER(Juni!J8),"F")</f>
        <v/>
      </c>
      <c r="T8" s="297">
        <f>Juli!A8</f>
        <v>42555</v>
      </c>
      <c r="U8" s="294" t="str">
        <f>IF(Juli!K8&gt;0,Juli!K8,"")</f>
        <v/>
      </c>
      <c r="V8" s="298" t="str">
        <f>IF(OR(Juli!C8="",Juli!J8&lt;&gt;""),UPPER(Juli!J8),"F")</f>
        <v/>
      </c>
      <c r="W8" s="293">
        <f>August!A8</f>
        <v>42586</v>
      </c>
      <c r="X8" s="294" t="str">
        <f>IF(August!K8&gt;0,August!K8,"")</f>
        <v/>
      </c>
      <c r="Y8" s="299" t="str">
        <f>IF(OR(August!C8="",August!J8&lt;&gt;""),UPPER(August!J8),"F")</f>
        <v/>
      </c>
      <c r="Z8" s="297">
        <f>September!A8</f>
        <v>42617</v>
      </c>
      <c r="AA8" s="294" t="str">
        <f>IF(September!K8&gt;0,September!K8,"")</f>
        <v/>
      </c>
      <c r="AB8" s="298" t="str">
        <f>IF(OR(September!C8="",September!J8&lt;&gt;""),UPPER(September!J8),"F")</f>
        <v/>
      </c>
      <c r="AC8" s="293">
        <f>Oktober!A8</f>
        <v>42647</v>
      </c>
      <c r="AD8" s="294" t="str">
        <f>IF(Oktober!K8&gt;0,Oktober!K8,"")</f>
        <v/>
      </c>
      <c r="AE8" s="299" t="str">
        <f>IF(OR(Oktober!C8="",Oktober!J8&lt;&gt;""),UPPER(Oktober!J8),"F")</f>
        <v/>
      </c>
      <c r="AF8" s="297">
        <f>November!A8</f>
        <v>42678</v>
      </c>
      <c r="AG8" s="294" t="str">
        <f>IF(November!K8&gt;0,November!K8,"")</f>
        <v/>
      </c>
      <c r="AH8" s="298" t="str">
        <f>IF(OR(November!C8="",November!J8&lt;&gt;""),UPPER(November!J8),"F")</f>
        <v/>
      </c>
      <c r="AI8" s="293">
        <f>Dezember!A8</f>
        <v>42708</v>
      </c>
      <c r="AJ8" s="294" t="str">
        <f>IF(Dezember!K8&gt;0,Dezember!K8,"")</f>
        <v/>
      </c>
      <c r="AK8" s="299" t="str">
        <f>IF(OR(Dezember!C8="",Dezember!J8&lt;&gt;""),UPPER(Dezember!J8),"F")</f>
        <v/>
      </c>
      <c r="AL8" s="300">
        <v>5</v>
      </c>
    </row>
    <row r="9" spans="1:38" x14ac:dyDescent="0.25">
      <c r="A9" s="292">
        <v>6</v>
      </c>
      <c r="B9" s="293">
        <f>Januar!A9</f>
        <v>42374</v>
      </c>
      <c r="C9" s="294" t="str">
        <f>IF(Januar!K9&gt;0,Januar!K9,"")</f>
        <v/>
      </c>
      <c r="D9" s="295" t="str">
        <f>IF(OR(Januar!C9="",Januar!J9&lt;&gt;""),UPPER(Januar!J9),"F")</f>
        <v/>
      </c>
      <c r="E9" s="293">
        <f>Februar!A9</f>
        <v>42405</v>
      </c>
      <c r="F9" s="294" t="str">
        <f>IF(Februar!K9&gt;0,Februar!K9,"")</f>
        <v/>
      </c>
      <c r="G9" s="296" t="str">
        <f>IF(OR(Februar!C9="",Februar!J9&lt;&gt;""),UPPER(Februar!J9),"F")</f>
        <v/>
      </c>
      <c r="H9" s="297">
        <f>März!A9</f>
        <v>42434</v>
      </c>
      <c r="I9" s="294" t="str">
        <f>IF(März!K9&gt;0,März!K9,"")</f>
        <v/>
      </c>
      <c r="J9" s="298" t="str">
        <f>IF(OR(März!C9="",März!J9&lt;&gt;""),UPPER(März!J9),"F")</f>
        <v/>
      </c>
      <c r="K9" s="293">
        <f>April!A9</f>
        <v>42465</v>
      </c>
      <c r="L9" s="294" t="str">
        <f>IF(April!K9&gt;0,April!K9,"")</f>
        <v/>
      </c>
      <c r="M9" s="299" t="str">
        <f>IF(OR(April!C9="",April!J9&lt;&gt;""),UPPER(April!J9),"F")</f>
        <v/>
      </c>
      <c r="N9" s="297">
        <f>Mai!A9</f>
        <v>42495</v>
      </c>
      <c r="O9" s="294">
        <f>IF(Mai!K9&gt;0,Mai!K9,"")</f>
        <v>0.35416666666666669</v>
      </c>
      <c r="P9" s="295" t="str">
        <f>IF(OR(Mai!C9="",Mai!J9&lt;&gt;""),UPPER(Mai!J9),"F")</f>
        <v/>
      </c>
      <c r="Q9" s="293">
        <f>Juni!A9</f>
        <v>42526</v>
      </c>
      <c r="R9" s="294" t="str">
        <f>IF(Juni!K9&gt;0,Juni!K9,"")</f>
        <v/>
      </c>
      <c r="S9" s="299" t="str">
        <f>IF(OR(Juni!C9="",Juni!J9&lt;&gt;""),UPPER(Juni!J9),"F")</f>
        <v/>
      </c>
      <c r="T9" s="297">
        <f>Juli!A9</f>
        <v>42556</v>
      </c>
      <c r="U9" s="294" t="str">
        <f>IF(Juli!K9&gt;0,Juli!K9,"")</f>
        <v/>
      </c>
      <c r="V9" s="298" t="str">
        <f>IF(OR(Juli!C9="",Juli!J9&lt;&gt;""),UPPER(Juli!J9),"F")</f>
        <v/>
      </c>
      <c r="W9" s="293">
        <f>August!A9</f>
        <v>42587</v>
      </c>
      <c r="X9" s="294" t="str">
        <f>IF(August!K9&gt;0,August!K9,"")</f>
        <v/>
      </c>
      <c r="Y9" s="299" t="str">
        <f>IF(OR(August!C9="",August!J9&lt;&gt;""),UPPER(August!J9),"F")</f>
        <v/>
      </c>
      <c r="Z9" s="297">
        <f>September!A9</f>
        <v>42618</v>
      </c>
      <c r="AA9" s="294" t="str">
        <f>IF(September!K9&gt;0,September!K9,"")</f>
        <v/>
      </c>
      <c r="AB9" s="298" t="str">
        <f>IF(OR(September!C9="",September!J9&lt;&gt;""),UPPER(September!J9),"F")</f>
        <v/>
      </c>
      <c r="AC9" s="293">
        <f>Oktober!A9</f>
        <v>42648</v>
      </c>
      <c r="AD9" s="294" t="str">
        <f>IF(Oktober!K9&gt;0,Oktober!K9,"")</f>
        <v/>
      </c>
      <c r="AE9" s="299" t="str">
        <f>IF(OR(Oktober!C9="",Oktober!J9&lt;&gt;""),UPPER(Oktober!J9),"F")</f>
        <v/>
      </c>
      <c r="AF9" s="297">
        <f>November!A9</f>
        <v>42679</v>
      </c>
      <c r="AG9" s="294" t="str">
        <f>IF(November!K9&gt;0,November!K9,"")</f>
        <v/>
      </c>
      <c r="AH9" s="298" t="str">
        <f>IF(OR(November!C9="",November!J9&lt;&gt;""),UPPER(November!J9),"F")</f>
        <v/>
      </c>
      <c r="AI9" s="293">
        <f>Dezember!A9</f>
        <v>42709</v>
      </c>
      <c r="AJ9" s="294" t="str">
        <f>IF(Dezember!K9&gt;0,Dezember!K9,"")</f>
        <v/>
      </c>
      <c r="AK9" s="299" t="str">
        <f>IF(OR(Dezember!C9="",Dezember!J9&lt;&gt;""),UPPER(Dezember!J9),"F")</f>
        <v/>
      </c>
      <c r="AL9" s="300">
        <v>6</v>
      </c>
    </row>
    <row r="10" spans="1:38" x14ac:dyDescent="0.25">
      <c r="A10" s="292">
        <v>7</v>
      </c>
      <c r="B10" s="293">
        <f>Januar!A10</f>
        <v>42375</v>
      </c>
      <c r="C10" s="294" t="str">
        <f>IF(Januar!K10&gt;0,Januar!K10,"")</f>
        <v/>
      </c>
      <c r="D10" s="295" t="str">
        <f>IF(OR(Januar!C10="",Januar!J10&lt;&gt;""),UPPER(Januar!J10),"F")</f>
        <v/>
      </c>
      <c r="E10" s="293">
        <f>Februar!A10</f>
        <v>42406</v>
      </c>
      <c r="F10" s="294" t="str">
        <f>IF(Februar!K10&gt;0,Februar!K10,"")</f>
        <v/>
      </c>
      <c r="G10" s="296" t="str">
        <f>IF(OR(Februar!C10="",Februar!J10&lt;&gt;""),UPPER(Februar!J10),"F")</f>
        <v/>
      </c>
      <c r="H10" s="297">
        <f>März!A10</f>
        <v>42435</v>
      </c>
      <c r="I10" s="294" t="str">
        <f>IF(März!K10&gt;0,März!K10,"")</f>
        <v/>
      </c>
      <c r="J10" s="298" t="str">
        <f>IF(OR(März!C10="",März!J10&lt;&gt;""),UPPER(März!J10),"F")</f>
        <v/>
      </c>
      <c r="K10" s="293">
        <f>April!A10</f>
        <v>42466</v>
      </c>
      <c r="L10" s="294" t="str">
        <f>IF(April!K10&gt;0,April!K10,"")</f>
        <v/>
      </c>
      <c r="M10" s="299" t="str">
        <f>IF(OR(April!C10="",April!J10&lt;&gt;""),UPPER(April!J10),"F")</f>
        <v/>
      </c>
      <c r="N10" s="297">
        <f>Mai!A10</f>
        <v>42496</v>
      </c>
      <c r="O10" s="294">
        <f>IF(Mai!K10&gt;0,Mai!K10,"")</f>
        <v>0.22916666666666666</v>
      </c>
      <c r="P10" s="295" t="str">
        <f>IF(OR(Mai!C10="",Mai!J10&lt;&gt;""),UPPER(Mai!J10),"F")</f>
        <v/>
      </c>
      <c r="Q10" s="293">
        <f>Juni!A10</f>
        <v>42527</v>
      </c>
      <c r="R10" s="294" t="str">
        <f>IF(Juni!K10&gt;0,Juni!K10,"")</f>
        <v/>
      </c>
      <c r="S10" s="299" t="str">
        <f>IF(OR(Juni!C10="",Juni!J10&lt;&gt;""),UPPER(Juni!J10),"F")</f>
        <v/>
      </c>
      <c r="T10" s="297">
        <f>Juli!A10</f>
        <v>42557</v>
      </c>
      <c r="U10" s="294" t="str">
        <f>IF(Juli!K10&gt;0,Juli!K10,"")</f>
        <v/>
      </c>
      <c r="V10" s="298" t="str">
        <f>IF(OR(Juli!C10="",Juli!J10&lt;&gt;""),UPPER(Juli!J10),"F")</f>
        <v/>
      </c>
      <c r="W10" s="293">
        <f>August!A10</f>
        <v>42588</v>
      </c>
      <c r="X10" s="294" t="str">
        <f>IF(August!K10&gt;0,August!K10,"")</f>
        <v/>
      </c>
      <c r="Y10" s="299" t="str">
        <f>IF(OR(August!C10="",August!J10&lt;&gt;""),UPPER(August!J10),"F")</f>
        <v/>
      </c>
      <c r="Z10" s="297">
        <f>September!A10</f>
        <v>42619</v>
      </c>
      <c r="AA10" s="294" t="str">
        <f>IF(September!K10&gt;0,September!K10,"")</f>
        <v/>
      </c>
      <c r="AB10" s="298" t="str">
        <f>IF(OR(September!C10="",September!J10&lt;&gt;""),UPPER(September!J10),"F")</f>
        <v/>
      </c>
      <c r="AC10" s="293">
        <f>Oktober!A10</f>
        <v>42649</v>
      </c>
      <c r="AD10" s="294" t="str">
        <f>IF(Oktober!K10&gt;0,Oktober!K10,"")</f>
        <v/>
      </c>
      <c r="AE10" s="299" t="str">
        <f>IF(OR(Oktober!C10="",Oktober!J10&lt;&gt;""),UPPER(Oktober!J10),"F")</f>
        <v/>
      </c>
      <c r="AF10" s="297">
        <f>November!A10</f>
        <v>42680</v>
      </c>
      <c r="AG10" s="294" t="str">
        <f>IF(November!K10&gt;0,November!K10,"")</f>
        <v/>
      </c>
      <c r="AH10" s="298" t="str">
        <f>IF(OR(November!C10="",November!J10&lt;&gt;""),UPPER(November!J10),"F")</f>
        <v/>
      </c>
      <c r="AI10" s="293">
        <f>Dezember!A10</f>
        <v>42710</v>
      </c>
      <c r="AJ10" s="294" t="str">
        <f>IF(Dezember!K10&gt;0,Dezember!K10,"")</f>
        <v/>
      </c>
      <c r="AK10" s="299" t="str">
        <f>IF(OR(Dezember!C10="",Dezember!J10&lt;&gt;""),UPPER(Dezember!J10),"F")</f>
        <v/>
      </c>
      <c r="AL10" s="300">
        <v>7</v>
      </c>
    </row>
    <row r="11" spans="1:38" x14ac:dyDescent="0.25">
      <c r="A11" s="292">
        <v>8</v>
      </c>
      <c r="B11" s="293">
        <f>Januar!A11</f>
        <v>42376</v>
      </c>
      <c r="C11" s="294" t="str">
        <f>IF(Januar!K11&gt;0,Januar!K11,"")</f>
        <v/>
      </c>
      <c r="D11" s="295" t="str">
        <f>IF(OR(Januar!C11="",Januar!J11&lt;&gt;""),UPPER(Januar!J11),"F")</f>
        <v/>
      </c>
      <c r="E11" s="293">
        <f>Februar!A11</f>
        <v>42407</v>
      </c>
      <c r="F11" s="294" t="str">
        <f>IF(Februar!K11&gt;0,Februar!K11,"")</f>
        <v/>
      </c>
      <c r="G11" s="296" t="str">
        <f>IF(OR(Februar!C11="",Februar!J11&lt;&gt;""),UPPER(Februar!J11),"F")</f>
        <v/>
      </c>
      <c r="H11" s="297">
        <f>März!A11</f>
        <v>42436</v>
      </c>
      <c r="I11" s="294" t="str">
        <f>IF(März!K11&gt;0,März!K11,"")</f>
        <v/>
      </c>
      <c r="J11" s="298" t="str">
        <f>IF(OR(März!C11="",März!J11&lt;&gt;""),UPPER(März!J11),"F")</f>
        <v/>
      </c>
      <c r="K11" s="293">
        <f>April!A11</f>
        <v>42467</v>
      </c>
      <c r="L11" s="294">
        <f>IF(April!K11&gt;0,April!K11,"")</f>
        <v>0.35416666666666791</v>
      </c>
      <c r="M11" s="299" t="str">
        <f>IF(OR(April!C11="",April!J11&lt;&gt;""),UPPER(April!J11),"F")</f>
        <v>H</v>
      </c>
      <c r="N11" s="297">
        <f>Mai!A11</f>
        <v>42497</v>
      </c>
      <c r="O11" s="294">
        <f>IF(Mai!K11&gt;0,Mai!K11,"")</f>
        <v>0.36458333333333337</v>
      </c>
      <c r="P11" s="295" t="str">
        <f>IF(OR(Mai!C11="",Mai!J11&lt;&gt;""),UPPER(Mai!J11),"F")</f>
        <v/>
      </c>
      <c r="Q11" s="293">
        <f>Juni!A11</f>
        <v>42528</v>
      </c>
      <c r="R11" s="294" t="str">
        <f>IF(Juni!K11&gt;0,Juni!K11,"")</f>
        <v/>
      </c>
      <c r="S11" s="299" t="str">
        <f>IF(OR(Juni!C11="",Juni!J11&lt;&gt;""),UPPER(Juni!J11),"F")</f>
        <v/>
      </c>
      <c r="T11" s="297">
        <f>Juli!A11</f>
        <v>42558</v>
      </c>
      <c r="U11" s="294" t="str">
        <f>IF(Juli!K11&gt;0,Juli!K11,"")</f>
        <v/>
      </c>
      <c r="V11" s="298" t="str">
        <f>IF(OR(Juli!C11="",Juli!J11&lt;&gt;""),UPPER(Juli!J11),"F")</f>
        <v/>
      </c>
      <c r="W11" s="293">
        <f>August!A11</f>
        <v>42589</v>
      </c>
      <c r="X11" s="294" t="str">
        <f>IF(August!K11&gt;0,August!K11,"")</f>
        <v/>
      </c>
      <c r="Y11" s="299" t="str">
        <f>IF(OR(August!C11="",August!J11&lt;&gt;""),UPPER(August!J11),"F")</f>
        <v/>
      </c>
      <c r="Z11" s="297">
        <f>September!A11</f>
        <v>42620</v>
      </c>
      <c r="AA11" s="294" t="str">
        <f>IF(September!K11&gt;0,September!K11,"")</f>
        <v/>
      </c>
      <c r="AB11" s="298" t="str">
        <f>IF(OR(September!C11="",September!J11&lt;&gt;""),UPPER(September!J11),"F")</f>
        <v/>
      </c>
      <c r="AC11" s="293">
        <f>Oktober!A11</f>
        <v>42650</v>
      </c>
      <c r="AD11" s="294" t="str">
        <f>IF(Oktober!K11&gt;0,Oktober!K11,"")</f>
        <v/>
      </c>
      <c r="AE11" s="299" t="str">
        <f>IF(OR(Oktober!C11="",Oktober!J11&lt;&gt;""),UPPER(Oktober!J11),"F")</f>
        <v/>
      </c>
      <c r="AF11" s="297">
        <f>November!A11</f>
        <v>42681</v>
      </c>
      <c r="AG11" s="294" t="str">
        <f>IF(November!K11&gt;0,November!K11,"")</f>
        <v/>
      </c>
      <c r="AH11" s="298" t="str">
        <f>IF(OR(November!C11="",November!J11&lt;&gt;""),UPPER(November!J11),"F")</f>
        <v/>
      </c>
      <c r="AI11" s="293">
        <f>Dezember!A11</f>
        <v>42711</v>
      </c>
      <c r="AJ11" s="294" t="str">
        <f>IF(Dezember!K11&gt;0,Dezember!K11,"")</f>
        <v/>
      </c>
      <c r="AK11" s="299" t="str">
        <f>IF(OR(Dezember!C11="",Dezember!J11&lt;&gt;""),UPPER(Dezember!J11),"F")</f>
        <v/>
      </c>
      <c r="AL11" s="300">
        <v>8</v>
      </c>
    </row>
    <row r="12" spans="1:38" x14ac:dyDescent="0.25">
      <c r="A12" s="292">
        <v>9</v>
      </c>
      <c r="B12" s="293">
        <f>Januar!A12</f>
        <v>42377</v>
      </c>
      <c r="C12" s="294" t="str">
        <f>IF(Januar!K12&gt;0,Januar!K12,"")</f>
        <v/>
      </c>
      <c r="D12" s="295" t="str">
        <f>IF(OR(Januar!C12="",Januar!J12&lt;&gt;""),UPPER(Januar!J12),"F")</f>
        <v/>
      </c>
      <c r="E12" s="293">
        <f>Februar!A12</f>
        <v>42408</v>
      </c>
      <c r="F12" s="294" t="str">
        <f>IF(Februar!K12&gt;0,Februar!K12,"")</f>
        <v/>
      </c>
      <c r="G12" s="296" t="str">
        <f>IF(OR(Februar!C12="",Februar!J12&lt;&gt;""),UPPER(Februar!J12),"F")</f>
        <v/>
      </c>
      <c r="H12" s="297">
        <f>März!A12</f>
        <v>42437</v>
      </c>
      <c r="I12" s="294" t="str">
        <f>IF(März!K12&gt;0,März!K12,"")</f>
        <v/>
      </c>
      <c r="J12" s="298" t="str">
        <f>IF(OR(März!C12="",März!J12&lt;&gt;""),UPPER(März!J12),"F")</f>
        <v/>
      </c>
      <c r="K12" s="293">
        <f>April!A12</f>
        <v>42468</v>
      </c>
      <c r="L12" s="294">
        <f>IF(April!K12&gt;0,April!K12,"")</f>
        <v>0.22916666666666696</v>
      </c>
      <c r="M12" s="299" t="str">
        <f>IF(OR(April!C12="",April!J12&lt;&gt;""),UPPER(April!J12),"F")</f>
        <v>H</v>
      </c>
      <c r="N12" s="297">
        <f>Mai!A12</f>
        <v>42498</v>
      </c>
      <c r="O12" s="294" t="str">
        <f>IF(Mai!K12&gt;0,Mai!K12,"")</f>
        <v/>
      </c>
      <c r="P12" s="295" t="str">
        <f>IF(OR(Mai!C12="",Mai!J12&lt;&gt;""),UPPER(Mai!J12),"F")</f>
        <v/>
      </c>
      <c r="Q12" s="293">
        <f>Juni!A12</f>
        <v>42529</v>
      </c>
      <c r="R12" s="294" t="str">
        <f>IF(Juni!K12&gt;0,Juni!K12,"")</f>
        <v/>
      </c>
      <c r="S12" s="299" t="str">
        <f>IF(OR(Juni!C12="",Juni!J12&lt;&gt;""),UPPER(Juni!J12),"F")</f>
        <v/>
      </c>
      <c r="T12" s="297">
        <f>Juli!A12</f>
        <v>42559</v>
      </c>
      <c r="U12" s="294" t="str">
        <f>IF(Juli!K12&gt;0,Juli!K12,"")</f>
        <v/>
      </c>
      <c r="V12" s="298" t="str">
        <f>IF(OR(Juli!C12="",Juli!J12&lt;&gt;""),UPPER(Juli!J12),"F")</f>
        <v/>
      </c>
      <c r="W12" s="293">
        <f>August!A12</f>
        <v>42590</v>
      </c>
      <c r="X12" s="294" t="str">
        <f>IF(August!K12&gt;0,August!K12,"")</f>
        <v/>
      </c>
      <c r="Y12" s="299" t="str">
        <f>IF(OR(August!C12="",August!J12&lt;&gt;""),UPPER(August!J12),"F")</f>
        <v/>
      </c>
      <c r="Z12" s="297">
        <f>September!A12</f>
        <v>42621</v>
      </c>
      <c r="AA12" s="294" t="str">
        <f>IF(September!K12&gt;0,September!K12,"")</f>
        <v/>
      </c>
      <c r="AB12" s="298" t="str">
        <f>IF(OR(September!C12="",September!J12&lt;&gt;""),UPPER(September!J12),"F")</f>
        <v/>
      </c>
      <c r="AC12" s="293">
        <f>Oktober!A12</f>
        <v>42651</v>
      </c>
      <c r="AD12" s="294" t="str">
        <f>IF(Oktober!K12&gt;0,Oktober!K12,"")</f>
        <v/>
      </c>
      <c r="AE12" s="299" t="str">
        <f>IF(OR(Oktober!C12="",Oktober!J12&lt;&gt;""),UPPER(Oktober!J12),"F")</f>
        <v/>
      </c>
      <c r="AF12" s="297">
        <f>November!A12</f>
        <v>42682</v>
      </c>
      <c r="AG12" s="294" t="str">
        <f>IF(November!K12&gt;0,November!K12,"")</f>
        <v/>
      </c>
      <c r="AH12" s="298" t="str">
        <f>IF(OR(November!C12="",November!J12&lt;&gt;""),UPPER(November!J12),"F")</f>
        <v/>
      </c>
      <c r="AI12" s="293">
        <f>Dezember!A12</f>
        <v>42712</v>
      </c>
      <c r="AJ12" s="294" t="str">
        <f>IF(Dezember!K12&gt;0,Dezember!K12,"")</f>
        <v/>
      </c>
      <c r="AK12" s="299" t="str">
        <f>IF(OR(Dezember!C12="",Dezember!J12&lt;&gt;""),UPPER(Dezember!J12),"F")</f>
        <v/>
      </c>
      <c r="AL12" s="300">
        <v>9</v>
      </c>
    </row>
    <row r="13" spans="1:38" x14ac:dyDescent="0.25">
      <c r="A13" s="292">
        <v>10</v>
      </c>
      <c r="B13" s="293">
        <f>Januar!A13</f>
        <v>42378</v>
      </c>
      <c r="C13" s="294" t="str">
        <f>IF(Januar!K13&gt;0,Januar!K13,"")</f>
        <v/>
      </c>
      <c r="D13" s="295" t="str">
        <f>IF(OR(Januar!C13="",Januar!J13&lt;&gt;""),UPPER(Januar!J13),"F")</f>
        <v/>
      </c>
      <c r="E13" s="293">
        <f>Februar!A13</f>
        <v>42409</v>
      </c>
      <c r="F13" s="294" t="str">
        <f>IF(Februar!K13&gt;0,Februar!K13,"")</f>
        <v/>
      </c>
      <c r="G13" s="296" t="str">
        <f>IF(OR(Februar!C13="",Februar!J13&lt;&gt;""),UPPER(Februar!J13),"F")</f>
        <v/>
      </c>
      <c r="H13" s="297">
        <f>März!A13</f>
        <v>42438</v>
      </c>
      <c r="I13" s="294" t="str">
        <f>IF(März!K13&gt;0,März!K13,"")</f>
        <v/>
      </c>
      <c r="J13" s="298" t="str">
        <f>IF(OR(März!C13="",März!J13&lt;&gt;""),UPPER(März!J13),"F")</f>
        <v/>
      </c>
      <c r="K13" s="293">
        <f>April!A13</f>
        <v>42469</v>
      </c>
      <c r="L13" s="294">
        <f>IF(April!K13&gt;0,April!K13,"")</f>
        <v>0.12499999999999994</v>
      </c>
      <c r="M13" s="299" t="str">
        <f>IF(OR(April!C13="",April!J13&lt;&gt;""),UPPER(April!J13),"F")</f>
        <v>H</v>
      </c>
      <c r="N13" s="297">
        <f>Mai!A13</f>
        <v>42499</v>
      </c>
      <c r="O13" s="294">
        <f>IF(Mai!K13&gt;0,Mai!K13,"")</f>
        <v>8.3333333333333315E-2</v>
      </c>
      <c r="P13" s="295" t="str">
        <f>IF(OR(Mai!C13="",Mai!J13&lt;&gt;""),UPPER(Mai!J13),"F")</f>
        <v/>
      </c>
      <c r="Q13" s="293">
        <f>Juni!A13</f>
        <v>42530</v>
      </c>
      <c r="R13" s="294" t="str">
        <f>IF(Juni!K13&gt;0,Juni!K13,"")</f>
        <v/>
      </c>
      <c r="S13" s="299" t="str">
        <f>IF(OR(Juni!C13="",Juni!J13&lt;&gt;""),UPPER(Juni!J13),"F")</f>
        <v/>
      </c>
      <c r="T13" s="297">
        <f>Juli!A13</f>
        <v>42560</v>
      </c>
      <c r="U13" s="294" t="str">
        <f>IF(Juli!K13&gt;0,Juli!K13,"")</f>
        <v/>
      </c>
      <c r="V13" s="298" t="str">
        <f>IF(OR(Juli!C13="",Juli!J13&lt;&gt;""),UPPER(Juli!J13),"F")</f>
        <v/>
      </c>
      <c r="W13" s="293">
        <f>August!A13</f>
        <v>42591</v>
      </c>
      <c r="X13" s="294" t="str">
        <f>IF(August!K13&gt;0,August!K13,"")</f>
        <v/>
      </c>
      <c r="Y13" s="299" t="str">
        <f>IF(OR(August!C13="",August!J13&lt;&gt;""),UPPER(August!J13),"F")</f>
        <v/>
      </c>
      <c r="Z13" s="297">
        <f>September!A13</f>
        <v>42622</v>
      </c>
      <c r="AA13" s="294" t="str">
        <f>IF(September!K13&gt;0,September!K13,"")</f>
        <v/>
      </c>
      <c r="AB13" s="298" t="str">
        <f>IF(OR(September!C13="",September!J13&lt;&gt;""),UPPER(September!J13),"F")</f>
        <v/>
      </c>
      <c r="AC13" s="293">
        <f>Oktober!A13</f>
        <v>42652</v>
      </c>
      <c r="AD13" s="294" t="str">
        <f>IF(Oktober!K13&gt;0,Oktober!K13,"")</f>
        <v/>
      </c>
      <c r="AE13" s="299" t="str">
        <f>IF(OR(Oktober!C13="",Oktober!J13&lt;&gt;""),UPPER(Oktober!J13),"F")</f>
        <v/>
      </c>
      <c r="AF13" s="297">
        <f>November!A13</f>
        <v>42683</v>
      </c>
      <c r="AG13" s="294" t="str">
        <f>IF(November!K13&gt;0,November!K13,"")</f>
        <v/>
      </c>
      <c r="AH13" s="298" t="str">
        <f>IF(OR(November!C13="",November!J13&lt;&gt;""),UPPER(November!J13),"F")</f>
        <v/>
      </c>
      <c r="AI13" s="293">
        <f>Dezember!A13</f>
        <v>42713</v>
      </c>
      <c r="AJ13" s="294" t="str">
        <f>IF(Dezember!K13&gt;0,Dezember!K13,"")</f>
        <v/>
      </c>
      <c r="AK13" s="299" t="str">
        <f>IF(OR(Dezember!C13="",Dezember!J13&lt;&gt;""),UPPER(Dezember!J13),"F")</f>
        <v/>
      </c>
      <c r="AL13" s="300">
        <v>10</v>
      </c>
    </row>
    <row r="14" spans="1:38" x14ac:dyDescent="0.25">
      <c r="A14" s="292">
        <v>11</v>
      </c>
      <c r="B14" s="293">
        <f>Januar!A14</f>
        <v>42379</v>
      </c>
      <c r="C14" s="294" t="str">
        <f>IF(Januar!K14&gt;0,Januar!K14,"")</f>
        <v/>
      </c>
      <c r="D14" s="295" t="str">
        <f>IF(OR(Januar!C14="",Januar!J14&lt;&gt;""),UPPER(Januar!J14),"F")</f>
        <v/>
      </c>
      <c r="E14" s="293">
        <f>Februar!A14</f>
        <v>42410</v>
      </c>
      <c r="F14" s="294" t="str">
        <f>IF(Februar!K14&gt;0,Februar!K14,"")</f>
        <v/>
      </c>
      <c r="G14" s="296" t="str">
        <f>IF(OR(Februar!C14="",Februar!J14&lt;&gt;""),UPPER(Februar!J14),"F")</f>
        <v/>
      </c>
      <c r="H14" s="297">
        <f>März!A14</f>
        <v>42439</v>
      </c>
      <c r="I14" s="294" t="str">
        <f>IF(März!K14&gt;0,März!K14,"")</f>
        <v/>
      </c>
      <c r="J14" s="298" t="str">
        <f>IF(OR(März!C14="",März!J14&lt;&gt;""),UPPER(März!J14),"F")</f>
        <v/>
      </c>
      <c r="K14" s="293">
        <f>April!A14</f>
        <v>42470</v>
      </c>
      <c r="L14" s="294" t="str">
        <f>IF(April!K14&gt;0,April!K14,"")</f>
        <v/>
      </c>
      <c r="M14" s="299" t="str">
        <f>IF(OR(April!C14="",April!J14&lt;&gt;""),UPPER(April!J14),"F")</f>
        <v/>
      </c>
      <c r="N14" s="297">
        <f>Mai!A14</f>
        <v>42500</v>
      </c>
      <c r="O14" s="294" t="str">
        <f>IF(Mai!K14&gt;0,Mai!K14,"")</f>
        <v/>
      </c>
      <c r="P14" s="295" t="str">
        <f>IF(OR(Mai!C14="",Mai!J14&lt;&gt;""),UPPER(Mai!J14),"F")</f>
        <v/>
      </c>
      <c r="Q14" s="293">
        <f>Juni!A14</f>
        <v>42531</v>
      </c>
      <c r="R14" s="294" t="str">
        <f>IF(Juni!K14&gt;0,Juni!K14,"")</f>
        <v/>
      </c>
      <c r="S14" s="299" t="str">
        <f>IF(OR(Juni!C14="",Juni!J14&lt;&gt;""),UPPER(Juni!J14),"F")</f>
        <v/>
      </c>
      <c r="T14" s="297">
        <f>Juli!A14</f>
        <v>42561</v>
      </c>
      <c r="U14" s="294" t="str">
        <f>IF(Juli!K14&gt;0,Juli!K14,"")</f>
        <v/>
      </c>
      <c r="V14" s="298" t="str">
        <f>IF(OR(Juli!C14="",Juli!J14&lt;&gt;""),UPPER(Juli!J14),"F")</f>
        <v/>
      </c>
      <c r="W14" s="293">
        <f>August!A14</f>
        <v>42592</v>
      </c>
      <c r="X14" s="294" t="str">
        <f>IF(August!K14&gt;0,August!K14,"")</f>
        <v/>
      </c>
      <c r="Y14" s="299" t="str">
        <f>IF(OR(August!C14="",August!J14&lt;&gt;""),UPPER(August!J14),"F")</f>
        <v/>
      </c>
      <c r="Z14" s="297">
        <f>September!A14</f>
        <v>42623</v>
      </c>
      <c r="AA14" s="294" t="str">
        <f>IF(September!K14&gt;0,September!K14,"")</f>
        <v/>
      </c>
      <c r="AB14" s="298" t="str">
        <f>IF(OR(September!C14="",September!J14&lt;&gt;""),UPPER(September!J14),"F")</f>
        <v/>
      </c>
      <c r="AC14" s="293">
        <f>Oktober!A14</f>
        <v>42653</v>
      </c>
      <c r="AD14" s="294" t="str">
        <f>IF(Oktober!K14&gt;0,Oktober!K14,"")</f>
        <v/>
      </c>
      <c r="AE14" s="299" t="str">
        <f>IF(OR(Oktober!C14="",Oktober!J14&lt;&gt;""),UPPER(Oktober!J14),"F")</f>
        <v/>
      </c>
      <c r="AF14" s="297">
        <f>November!A14</f>
        <v>42684</v>
      </c>
      <c r="AG14" s="294" t="str">
        <f>IF(November!K14&gt;0,November!K14,"")</f>
        <v/>
      </c>
      <c r="AH14" s="298" t="str">
        <f>IF(OR(November!C14="",November!J14&lt;&gt;""),UPPER(November!J14),"F")</f>
        <v/>
      </c>
      <c r="AI14" s="293">
        <f>Dezember!A14</f>
        <v>42714</v>
      </c>
      <c r="AJ14" s="294" t="str">
        <f>IF(Dezember!K14&gt;0,Dezember!K14,"")</f>
        <v/>
      </c>
      <c r="AK14" s="299" t="str">
        <f>IF(OR(Dezember!C14="",Dezember!J14&lt;&gt;""),UPPER(Dezember!J14),"F")</f>
        <v/>
      </c>
      <c r="AL14" s="300">
        <v>11</v>
      </c>
    </row>
    <row r="15" spans="1:38" x14ac:dyDescent="0.25">
      <c r="A15" s="292">
        <v>12</v>
      </c>
      <c r="B15" s="293">
        <f>Januar!A15</f>
        <v>42380</v>
      </c>
      <c r="C15" s="294" t="str">
        <f>IF(Januar!K15&gt;0,Januar!K15,"")</f>
        <v/>
      </c>
      <c r="D15" s="295" t="str">
        <f>IF(OR(Januar!C15="",Januar!J15&lt;&gt;""),UPPER(Januar!J15),"F")</f>
        <v/>
      </c>
      <c r="E15" s="293">
        <f>Februar!A15</f>
        <v>42411</v>
      </c>
      <c r="F15" s="294" t="str">
        <f>IF(Februar!K15&gt;0,Februar!K15,"")</f>
        <v/>
      </c>
      <c r="G15" s="296" t="str">
        <f>IF(OR(Februar!C15="",Februar!J15&lt;&gt;""),UPPER(Februar!J15),"F")</f>
        <v/>
      </c>
      <c r="H15" s="297">
        <f>März!A15</f>
        <v>42440</v>
      </c>
      <c r="I15" s="294" t="str">
        <f>IF(März!K15&gt;0,März!K15,"")</f>
        <v/>
      </c>
      <c r="J15" s="298" t="str">
        <f>IF(OR(März!C15="",März!J15&lt;&gt;""),UPPER(März!J15),"F")</f>
        <v/>
      </c>
      <c r="K15" s="293">
        <f>April!A15</f>
        <v>42471</v>
      </c>
      <c r="L15" s="294" t="str">
        <f>IF(April!K15&gt;0,April!K15,"")</f>
        <v/>
      </c>
      <c r="M15" s="299" t="str">
        <f>IF(OR(April!C15="",April!J15&lt;&gt;""),UPPER(April!J15),"F")</f>
        <v>F</v>
      </c>
      <c r="N15" s="297">
        <f>Mai!A15</f>
        <v>42501</v>
      </c>
      <c r="O15" s="294" t="str">
        <f>IF(Mai!K15&gt;0,Mai!K15,"")</f>
        <v/>
      </c>
      <c r="P15" s="295" t="str">
        <f>IF(OR(Mai!C15="",Mai!J15&lt;&gt;""),UPPER(Mai!J15),"F")</f>
        <v/>
      </c>
      <c r="Q15" s="293">
        <f>Juni!A15</f>
        <v>42532</v>
      </c>
      <c r="R15" s="294" t="str">
        <f>IF(Juni!K15&gt;0,Juni!K15,"")</f>
        <v/>
      </c>
      <c r="S15" s="299" t="str">
        <f>IF(OR(Juni!C15="",Juni!J15&lt;&gt;""),UPPER(Juni!J15),"F")</f>
        <v/>
      </c>
      <c r="T15" s="297">
        <f>Juli!A15</f>
        <v>42562</v>
      </c>
      <c r="U15" s="294" t="str">
        <f>IF(Juli!K15&gt;0,Juli!K15,"")</f>
        <v/>
      </c>
      <c r="V15" s="298" t="str">
        <f>IF(OR(Juli!C15="",Juli!J15&lt;&gt;""),UPPER(Juli!J15),"F")</f>
        <v/>
      </c>
      <c r="W15" s="293">
        <f>August!A15</f>
        <v>42593</v>
      </c>
      <c r="X15" s="294" t="str">
        <f>IF(August!K15&gt;0,August!K15,"")</f>
        <v/>
      </c>
      <c r="Y15" s="299" t="str">
        <f>IF(OR(August!C15="",August!J15&lt;&gt;""),UPPER(August!J15),"F")</f>
        <v/>
      </c>
      <c r="Z15" s="297">
        <f>September!A15</f>
        <v>42624</v>
      </c>
      <c r="AA15" s="294" t="str">
        <f>IF(September!K15&gt;0,September!K15,"")</f>
        <v/>
      </c>
      <c r="AB15" s="298" t="str">
        <f>IF(OR(September!C15="",September!J15&lt;&gt;""),UPPER(September!J15),"F")</f>
        <v/>
      </c>
      <c r="AC15" s="293">
        <f>Oktober!A15</f>
        <v>42654</v>
      </c>
      <c r="AD15" s="294" t="str">
        <f>IF(Oktober!K15&gt;0,Oktober!K15,"")</f>
        <v/>
      </c>
      <c r="AE15" s="299" t="str">
        <f>IF(OR(Oktober!C15="",Oktober!J15&lt;&gt;""),UPPER(Oktober!J15),"F")</f>
        <v/>
      </c>
      <c r="AF15" s="297">
        <f>November!A15</f>
        <v>42685</v>
      </c>
      <c r="AG15" s="294" t="str">
        <f>IF(November!K15&gt;0,November!K15,"")</f>
        <v/>
      </c>
      <c r="AH15" s="298" t="str">
        <f>IF(OR(November!C15="",November!J15&lt;&gt;""),UPPER(November!J15),"F")</f>
        <v/>
      </c>
      <c r="AI15" s="293">
        <f>Dezember!A15</f>
        <v>42715</v>
      </c>
      <c r="AJ15" s="294" t="str">
        <f>IF(Dezember!K15&gt;0,Dezember!K15,"")</f>
        <v/>
      </c>
      <c r="AK15" s="299" t="str">
        <f>IF(OR(Dezember!C15="",Dezember!J15&lt;&gt;""),UPPER(Dezember!J15),"F")</f>
        <v/>
      </c>
      <c r="AL15" s="300">
        <v>12</v>
      </c>
    </row>
    <row r="16" spans="1:38" x14ac:dyDescent="0.25">
      <c r="A16" s="292">
        <v>13</v>
      </c>
      <c r="B16" s="293">
        <f>Januar!A16</f>
        <v>42381</v>
      </c>
      <c r="C16" s="294" t="str">
        <f>IF(Januar!K16&gt;0,Januar!K16,"")</f>
        <v/>
      </c>
      <c r="D16" s="295" t="str">
        <f>IF(OR(Januar!C16="",Januar!J16&lt;&gt;""),UPPER(Januar!J16),"F")</f>
        <v/>
      </c>
      <c r="E16" s="293">
        <f>Februar!A16</f>
        <v>42412</v>
      </c>
      <c r="F16" s="294" t="str">
        <f>IF(Februar!K16&gt;0,Februar!K16,"")</f>
        <v/>
      </c>
      <c r="G16" s="296" t="str">
        <f>IF(OR(Februar!C16="",Februar!J16&lt;&gt;""),UPPER(Februar!J16),"F")</f>
        <v/>
      </c>
      <c r="H16" s="297">
        <f>März!A16</f>
        <v>42441</v>
      </c>
      <c r="I16" s="294" t="str">
        <f>IF(März!K16&gt;0,März!K16,"")</f>
        <v/>
      </c>
      <c r="J16" s="298" t="str">
        <f>IF(OR(März!C16="",März!J16&lt;&gt;""),UPPER(März!J16),"F")</f>
        <v/>
      </c>
      <c r="K16" s="293">
        <f>April!A16</f>
        <v>42472</v>
      </c>
      <c r="L16" s="294">
        <f>IF(April!K16&gt;0,April!K16,"")</f>
        <v>0.16666666666666696</v>
      </c>
      <c r="M16" s="299" t="str">
        <f>IF(OR(April!C16="",April!J16&lt;&gt;""),UPPER(April!J16),"F")</f>
        <v>H</v>
      </c>
      <c r="N16" s="297">
        <f>Mai!A16</f>
        <v>42502</v>
      </c>
      <c r="O16" s="294" t="str">
        <f>IF(Mai!K16&gt;0,Mai!K16,"")</f>
        <v/>
      </c>
      <c r="P16" s="295" t="str">
        <f>IF(OR(Mai!C16="",Mai!J16&lt;&gt;""),UPPER(Mai!J16),"F")</f>
        <v/>
      </c>
      <c r="Q16" s="293">
        <f>Juni!A16</f>
        <v>42533</v>
      </c>
      <c r="R16" s="294" t="str">
        <f>IF(Juni!K16&gt;0,Juni!K16,"")</f>
        <v/>
      </c>
      <c r="S16" s="299" t="str">
        <f>IF(OR(Juni!C16="",Juni!J16&lt;&gt;""),UPPER(Juni!J16),"F")</f>
        <v/>
      </c>
      <c r="T16" s="297">
        <f>Juli!A16</f>
        <v>42563</v>
      </c>
      <c r="U16" s="294" t="str">
        <f>IF(Juli!K16&gt;0,Juli!K16,"")</f>
        <v/>
      </c>
      <c r="V16" s="298" t="str">
        <f>IF(OR(Juli!C16="",Juli!J16&lt;&gt;""),UPPER(Juli!J16),"F")</f>
        <v/>
      </c>
      <c r="W16" s="293">
        <f>August!A16</f>
        <v>42594</v>
      </c>
      <c r="X16" s="294" t="str">
        <f>IF(August!K16&gt;0,August!K16,"")</f>
        <v/>
      </c>
      <c r="Y16" s="299" t="str">
        <f>IF(OR(August!C16="",August!J16&lt;&gt;""),UPPER(August!J16),"F")</f>
        <v/>
      </c>
      <c r="Z16" s="297">
        <f>September!A16</f>
        <v>42625</v>
      </c>
      <c r="AA16" s="294" t="str">
        <f>IF(September!K16&gt;0,September!K16,"")</f>
        <v/>
      </c>
      <c r="AB16" s="298" t="str">
        <f>IF(OR(September!C16="",September!J16&lt;&gt;""),UPPER(September!J16),"F")</f>
        <v/>
      </c>
      <c r="AC16" s="293">
        <f>Oktober!A16</f>
        <v>42655</v>
      </c>
      <c r="AD16" s="294" t="str">
        <f>IF(Oktober!K16&gt;0,Oktober!K16,"")</f>
        <v/>
      </c>
      <c r="AE16" s="299" t="str">
        <f>IF(OR(Oktober!C16="",Oktober!J16&lt;&gt;""),UPPER(Oktober!J16),"F")</f>
        <v/>
      </c>
      <c r="AF16" s="297">
        <f>November!A16</f>
        <v>42686</v>
      </c>
      <c r="AG16" s="294" t="str">
        <f>IF(November!K16&gt;0,November!K16,"")</f>
        <v/>
      </c>
      <c r="AH16" s="298" t="str">
        <f>IF(OR(November!C16="",November!J16&lt;&gt;""),UPPER(November!J16),"F")</f>
        <v/>
      </c>
      <c r="AI16" s="293">
        <f>Dezember!A16</f>
        <v>42716</v>
      </c>
      <c r="AJ16" s="294" t="str">
        <f>IF(Dezember!K16&gt;0,Dezember!K16,"")</f>
        <v/>
      </c>
      <c r="AK16" s="299" t="str">
        <f>IF(OR(Dezember!C16="",Dezember!J16&lt;&gt;""),UPPER(Dezember!J16),"F")</f>
        <v/>
      </c>
      <c r="AL16" s="300">
        <v>13</v>
      </c>
    </row>
    <row r="17" spans="1:38" x14ac:dyDescent="0.25">
      <c r="A17" s="292">
        <v>14</v>
      </c>
      <c r="B17" s="293">
        <f>Januar!A17</f>
        <v>42382</v>
      </c>
      <c r="C17" s="294" t="str">
        <f>IF(Januar!K17&gt;0,Januar!K17,"")</f>
        <v/>
      </c>
      <c r="D17" s="295" t="str">
        <f>IF(OR(Januar!C17="",Januar!J17&lt;&gt;""),UPPER(Januar!J17),"F")</f>
        <v/>
      </c>
      <c r="E17" s="293">
        <f>Februar!A17</f>
        <v>42413</v>
      </c>
      <c r="F17" s="294" t="str">
        <f>IF(Februar!K17&gt;0,Februar!K17,"")</f>
        <v/>
      </c>
      <c r="G17" s="296" t="str">
        <f>IF(OR(Februar!C17="",Februar!J17&lt;&gt;""),UPPER(Februar!J17),"F")</f>
        <v/>
      </c>
      <c r="H17" s="297">
        <f>März!A17</f>
        <v>42442</v>
      </c>
      <c r="I17" s="294" t="str">
        <f>IF(März!K17&gt;0,März!K17,"")</f>
        <v/>
      </c>
      <c r="J17" s="298" t="str">
        <f>IF(OR(März!C17="",März!J17&lt;&gt;""),UPPER(März!J17),"F")</f>
        <v/>
      </c>
      <c r="K17" s="293">
        <f>April!A17</f>
        <v>42473</v>
      </c>
      <c r="L17" s="294" t="str">
        <f>IF(April!K17&gt;0,April!K17,"")</f>
        <v/>
      </c>
      <c r="M17" s="299" t="str">
        <f>IF(OR(April!C17="",April!J17&lt;&gt;""),UPPER(April!J17),"F")</f>
        <v/>
      </c>
      <c r="N17" s="297">
        <f>Mai!A17</f>
        <v>42503</v>
      </c>
      <c r="O17" s="294" t="str">
        <f>IF(Mai!K17&gt;0,Mai!K17,"")</f>
        <v/>
      </c>
      <c r="P17" s="295" t="str">
        <f>IF(OR(Mai!C17="",Mai!J17&lt;&gt;""),UPPER(Mai!J17),"F")</f>
        <v/>
      </c>
      <c r="Q17" s="293">
        <f>Juni!A17</f>
        <v>42534</v>
      </c>
      <c r="R17" s="294" t="str">
        <f>IF(Juni!K17&gt;0,Juni!K17,"")</f>
        <v/>
      </c>
      <c r="S17" s="299" t="str">
        <f>IF(OR(Juni!C17="",Juni!J17&lt;&gt;""),UPPER(Juni!J17),"F")</f>
        <v/>
      </c>
      <c r="T17" s="297">
        <f>Juli!A17</f>
        <v>42564</v>
      </c>
      <c r="U17" s="294" t="str">
        <f>IF(Juli!K17&gt;0,Juli!K17,"")</f>
        <v/>
      </c>
      <c r="V17" s="298" t="str">
        <f>IF(OR(Juli!C17="",Juli!J17&lt;&gt;""),UPPER(Juli!J17),"F")</f>
        <v/>
      </c>
      <c r="W17" s="293">
        <f>August!A17</f>
        <v>42595</v>
      </c>
      <c r="X17" s="294" t="str">
        <f>IF(August!K17&gt;0,August!K17,"")</f>
        <v/>
      </c>
      <c r="Y17" s="299" t="str">
        <f>IF(OR(August!C17="",August!J17&lt;&gt;""),UPPER(August!J17),"F")</f>
        <v/>
      </c>
      <c r="Z17" s="297">
        <f>September!A17</f>
        <v>42626</v>
      </c>
      <c r="AA17" s="294" t="str">
        <f>IF(September!K17&gt;0,September!K17,"")</f>
        <v/>
      </c>
      <c r="AB17" s="298" t="str">
        <f>IF(OR(September!C17="",September!J17&lt;&gt;""),UPPER(September!J17),"F")</f>
        <v/>
      </c>
      <c r="AC17" s="293">
        <f>Oktober!A17</f>
        <v>42656</v>
      </c>
      <c r="AD17" s="294" t="str">
        <f>IF(Oktober!K17&gt;0,Oktober!K17,"")</f>
        <v/>
      </c>
      <c r="AE17" s="299" t="str">
        <f>IF(OR(Oktober!C17="",Oktober!J17&lt;&gt;""),UPPER(Oktober!J17),"F")</f>
        <v/>
      </c>
      <c r="AF17" s="297">
        <f>November!A17</f>
        <v>42687</v>
      </c>
      <c r="AG17" s="294" t="str">
        <f>IF(November!K17&gt;0,November!K17,"")</f>
        <v/>
      </c>
      <c r="AH17" s="298" t="str">
        <f>IF(OR(November!C17="",November!J17&lt;&gt;""),UPPER(November!J17),"F")</f>
        <v/>
      </c>
      <c r="AI17" s="293">
        <f>Dezember!A17</f>
        <v>42717</v>
      </c>
      <c r="AJ17" s="294" t="str">
        <f>IF(Dezember!K17&gt;0,Dezember!K17,"")</f>
        <v/>
      </c>
      <c r="AK17" s="299" t="str">
        <f>IF(OR(Dezember!C17="",Dezember!J17&lt;&gt;""),UPPER(Dezember!J17),"F")</f>
        <v/>
      </c>
      <c r="AL17" s="300">
        <v>14</v>
      </c>
    </row>
    <row r="18" spans="1:38" x14ac:dyDescent="0.25">
      <c r="A18" s="292">
        <v>15</v>
      </c>
      <c r="B18" s="293">
        <f>Januar!A18</f>
        <v>42383</v>
      </c>
      <c r="C18" s="294" t="str">
        <f>IF(Januar!K18&gt;0,Januar!K18,"")</f>
        <v/>
      </c>
      <c r="D18" s="295" t="str">
        <f>IF(OR(Januar!C18="",Januar!J18&lt;&gt;""),UPPER(Januar!J18),"F")</f>
        <v/>
      </c>
      <c r="E18" s="293">
        <f>Februar!A18</f>
        <v>42414</v>
      </c>
      <c r="F18" s="294" t="str">
        <f>IF(Februar!K18&gt;0,Februar!K18,"")</f>
        <v/>
      </c>
      <c r="G18" s="296" t="str">
        <f>IF(OR(Februar!C18="",Februar!J18&lt;&gt;""),UPPER(Februar!J18),"F")</f>
        <v/>
      </c>
      <c r="H18" s="297">
        <f>März!A18</f>
        <v>42443</v>
      </c>
      <c r="I18" s="294" t="str">
        <f>IF(März!K18&gt;0,März!K18,"")</f>
        <v/>
      </c>
      <c r="J18" s="298" t="str">
        <f>IF(OR(März!C18="",März!J18&lt;&gt;""),UPPER(März!J18),"F")</f>
        <v/>
      </c>
      <c r="K18" s="293">
        <f>April!A18</f>
        <v>42474</v>
      </c>
      <c r="L18" s="294">
        <f>IF(April!K18&gt;0,April!K18,"")</f>
        <v>0.33333333333333398</v>
      </c>
      <c r="M18" s="299" t="str">
        <f>IF(OR(April!C18="",April!J18&lt;&gt;""),UPPER(April!J18),"F")</f>
        <v>H</v>
      </c>
      <c r="N18" s="297">
        <f>Mai!A18</f>
        <v>42504</v>
      </c>
      <c r="O18" s="294" t="str">
        <f>IF(Mai!K18&gt;0,Mai!K18,"")</f>
        <v/>
      </c>
      <c r="P18" s="295" t="str">
        <f>IF(OR(Mai!C18="",Mai!J18&lt;&gt;""),UPPER(Mai!J18),"F")</f>
        <v/>
      </c>
      <c r="Q18" s="293">
        <f>Juni!A18</f>
        <v>42535</v>
      </c>
      <c r="R18" s="294" t="str">
        <f>IF(Juni!K18&gt;0,Juni!K18,"")</f>
        <v/>
      </c>
      <c r="S18" s="299" t="str">
        <f>IF(OR(Juni!C18="",Juni!J18&lt;&gt;""),UPPER(Juni!J18),"F")</f>
        <v/>
      </c>
      <c r="T18" s="297">
        <f>Juli!A18</f>
        <v>42565</v>
      </c>
      <c r="U18" s="294" t="str">
        <f>IF(Juli!K18&gt;0,Juli!K18,"")</f>
        <v/>
      </c>
      <c r="V18" s="298" t="str">
        <f>IF(OR(Juli!C18="",Juli!J18&lt;&gt;""),UPPER(Juli!J18),"F")</f>
        <v/>
      </c>
      <c r="W18" s="293">
        <f>August!A18</f>
        <v>42596</v>
      </c>
      <c r="X18" s="294" t="str">
        <f>IF(August!K18&gt;0,August!K18,"")</f>
        <v/>
      </c>
      <c r="Y18" s="299" t="str">
        <f>IF(OR(August!C18="",August!J18&lt;&gt;""),UPPER(August!J18),"F")</f>
        <v/>
      </c>
      <c r="Z18" s="297">
        <f>September!A18</f>
        <v>42627</v>
      </c>
      <c r="AA18" s="294" t="str">
        <f>IF(September!K18&gt;0,September!K18,"")</f>
        <v/>
      </c>
      <c r="AB18" s="298" t="str">
        <f>IF(OR(September!C18="",September!J18&lt;&gt;""),UPPER(September!J18),"F")</f>
        <v/>
      </c>
      <c r="AC18" s="293">
        <f>Oktober!A18</f>
        <v>42657</v>
      </c>
      <c r="AD18" s="294" t="str">
        <f>IF(Oktober!K18&gt;0,Oktober!K18,"")</f>
        <v/>
      </c>
      <c r="AE18" s="299" t="str">
        <f>IF(OR(Oktober!C18="",Oktober!J18&lt;&gt;""),UPPER(Oktober!J18),"F")</f>
        <v/>
      </c>
      <c r="AF18" s="297">
        <f>November!A18</f>
        <v>42688</v>
      </c>
      <c r="AG18" s="294" t="str">
        <f>IF(November!K18&gt;0,November!K18,"")</f>
        <v/>
      </c>
      <c r="AH18" s="298" t="str">
        <f>IF(OR(November!C18="",November!J18&lt;&gt;""),UPPER(November!J18),"F")</f>
        <v/>
      </c>
      <c r="AI18" s="293">
        <f>Dezember!A18</f>
        <v>42718</v>
      </c>
      <c r="AJ18" s="294" t="str">
        <f>IF(Dezember!K18&gt;0,Dezember!K18,"")</f>
        <v/>
      </c>
      <c r="AK18" s="299" t="str">
        <f>IF(OR(Dezember!C18="",Dezember!J18&lt;&gt;""),UPPER(Dezember!J18),"F")</f>
        <v/>
      </c>
      <c r="AL18" s="300">
        <v>15</v>
      </c>
    </row>
    <row r="19" spans="1:38" x14ac:dyDescent="0.25">
      <c r="A19" s="292">
        <v>16</v>
      </c>
      <c r="B19" s="293">
        <f>Januar!A19</f>
        <v>42384</v>
      </c>
      <c r="C19" s="294" t="str">
        <f>IF(Januar!K19&gt;0,Januar!K19,"")</f>
        <v/>
      </c>
      <c r="D19" s="295" t="str">
        <f>IF(OR(Januar!C19="",Januar!J19&lt;&gt;""),UPPER(Januar!J19),"F")</f>
        <v/>
      </c>
      <c r="E19" s="293">
        <f>Februar!A19</f>
        <v>42415</v>
      </c>
      <c r="F19" s="294" t="str">
        <f>IF(Februar!K19&gt;0,Februar!K19,"")</f>
        <v/>
      </c>
      <c r="G19" s="296" t="str">
        <f>IF(OR(Februar!C19="",Februar!J19&lt;&gt;""),UPPER(Februar!J19),"F")</f>
        <v/>
      </c>
      <c r="H19" s="297">
        <f>März!A19</f>
        <v>42444</v>
      </c>
      <c r="I19" s="294" t="str">
        <f>IF(März!K19&gt;0,März!K19,"")</f>
        <v/>
      </c>
      <c r="J19" s="298" t="str">
        <f>IF(OR(März!C19="",März!J19&lt;&gt;""),UPPER(März!J19),"F")</f>
        <v/>
      </c>
      <c r="K19" s="293">
        <f>April!A19</f>
        <v>42475</v>
      </c>
      <c r="L19" s="294">
        <f>IF(April!K19&gt;0,April!K19,"")</f>
        <v>0.16666666666666702</v>
      </c>
      <c r="M19" s="299" t="str">
        <f>IF(OR(April!C19="",April!J19&lt;&gt;""),UPPER(April!J19),"F")</f>
        <v>H</v>
      </c>
      <c r="N19" s="297">
        <f>Mai!A19</f>
        <v>42505</v>
      </c>
      <c r="O19" s="294" t="str">
        <f>IF(Mai!K19&gt;0,Mai!K19,"")</f>
        <v/>
      </c>
      <c r="P19" s="295" t="str">
        <f>IF(OR(Mai!C19="",Mai!J19&lt;&gt;""),UPPER(Mai!J19),"F")</f>
        <v/>
      </c>
      <c r="Q19" s="293">
        <f>Juni!A19</f>
        <v>42536</v>
      </c>
      <c r="R19" s="294" t="str">
        <f>IF(Juni!K19&gt;0,Juni!K19,"")</f>
        <v/>
      </c>
      <c r="S19" s="299" t="str">
        <f>IF(OR(Juni!C19="",Juni!J19&lt;&gt;""),UPPER(Juni!J19),"F")</f>
        <v/>
      </c>
      <c r="T19" s="297">
        <f>Juli!A19</f>
        <v>42566</v>
      </c>
      <c r="U19" s="294" t="str">
        <f>IF(Juli!K19&gt;0,Juli!K19,"")</f>
        <v/>
      </c>
      <c r="V19" s="298" t="str">
        <f>IF(OR(Juli!C19="",Juli!J19&lt;&gt;""),UPPER(Juli!J19),"F")</f>
        <v/>
      </c>
      <c r="W19" s="293">
        <f>August!A19</f>
        <v>42597</v>
      </c>
      <c r="X19" s="294" t="str">
        <f>IF(August!K19&gt;0,August!K19,"")</f>
        <v/>
      </c>
      <c r="Y19" s="299" t="str">
        <f>IF(OR(August!C19="",August!J19&lt;&gt;""),UPPER(August!J19),"F")</f>
        <v/>
      </c>
      <c r="Z19" s="297">
        <f>September!A19</f>
        <v>42628</v>
      </c>
      <c r="AA19" s="294" t="str">
        <f>IF(September!K19&gt;0,September!K19,"")</f>
        <v/>
      </c>
      <c r="AB19" s="298" t="str">
        <f>IF(OR(September!C19="",September!J19&lt;&gt;""),UPPER(September!J19),"F")</f>
        <v/>
      </c>
      <c r="AC19" s="293">
        <f>Oktober!A19</f>
        <v>42658</v>
      </c>
      <c r="AD19" s="294" t="str">
        <f>IF(Oktober!K19&gt;0,Oktober!K19,"")</f>
        <v/>
      </c>
      <c r="AE19" s="299" t="str">
        <f>IF(OR(Oktober!C19="",Oktober!J19&lt;&gt;""),UPPER(Oktober!J19),"F")</f>
        <v/>
      </c>
      <c r="AF19" s="297">
        <f>November!A19</f>
        <v>42689</v>
      </c>
      <c r="AG19" s="294" t="str">
        <f>IF(November!K19&gt;0,November!K19,"")</f>
        <v/>
      </c>
      <c r="AH19" s="298" t="str">
        <f>IF(OR(November!C19="",November!J19&lt;&gt;""),UPPER(November!J19),"F")</f>
        <v/>
      </c>
      <c r="AI19" s="293">
        <f>Dezember!A19</f>
        <v>42719</v>
      </c>
      <c r="AJ19" s="294" t="str">
        <f>IF(Dezember!K19&gt;0,Dezember!K19,"")</f>
        <v/>
      </c>
      <c r="AK19" s="299" t="str">
        <f>IF(OR(Dezember!C19="",Dezember!J19&lt;&gt;""),UPPER(Dezember!J19),"F")</f>
        <v/>
      </c>
      <c r="AL19" s="300">
        <v>16</v>
      </c>
    </row>
    <row r="20" spans="1:38" x14ac:dyDescent="0.25">
      <c r="A20" s="292">
        <v>17</v>
      </c>
      <c r="B20" s="293">
        <f>Januar!A20</f>
        <v>42385</v>
      </c>
      <c r="C20" s="294" t="str">
        <f>IF(Januar!K20&gt;0,Januar!K20,"")</f>
        <v/>
      </c>
      <c r="D20" s="295" t="str">
        <f>IF(OR(Januar!C20="",Januar!J20&lt;&gt;""),UPPER(Januar!J20),"F")</f>
        <v/>
      </c>
      <c r="E20" s="293">
        <f>Februar!A20</f>
        <v>42416</v>
      </c>
      <c r="F20" s="294" t="str">
        <f>IF(Februar!K20&gt;0,Februar!K20,"")</f>
        <v/>
      </c>
      <c r="G20" s="296" t="str">
        <f>IF(OR(Februar!C20="",Februar!J20&lt;&gt;""),UPPER(Februar!J20),"F")</f>
        <v/>
      </c>
      <c r="H20" s="297">
        <f>März!A20</f>
        <v>42445</v>
      </c>
      <c r="I20" s="294" t="str">
        <f>IF(März!K20&gt;0,März!K20,"")</f>
        <v/>
      </c>
      <c r="J20" s="298" t="str">
        <f>IF(OR(März!C20="",März!J20&lt;&gt;""),UPPER(März!J20),"F")</f>
        <v/>
      </c>
      <c r="K20" s="293">
        <f>April!A20</f>
        <v>42476</v>
      </c>
      <c r="L20" s="294">
        <f>IF(April!K20&gt;0,April!K20,"")</f>
        <v>0.33333333333333298</v>
      </c>
      <c r="M20" s="299" t="str">
        <f>IF(OR(April!C20="",April!J20&lt;&gt;""),UPPER(April!J20),"F")</f>
        <v>H</v>
      </c>
      <c r="N20" s="297">
        <f>Mai!A20</f>
        <v>42506</v>
      </c>
      <c r="O20" s="294" t="str">
        <f>IF(Mai!K20&gt;0,Mai!K20,"")</f>
        <v/>
      </c>
      <c r="P20" s="295" t="str">
        <f>IF(OR(Mai!C20="",Mai!J20&lt;&gt;""),UPPER(Mai!J20),"F")</f>
        <v/>
      </c>
      <c r="Q20" s="293">
        <f>Juni!A20</f>
        <v>42537</v>
      </c>
      <c r="R20" s="294" t="str">
        <f>IF(Juni!K20&gt;0,Juni!K20,"")</f>
        <v/>
      </c>
      <c r="S20" s="299" t="str">
        <f>IF(OR(Juni!C20="",Juni!J20&lt;&gt;""),UPPER(Juni!J20),"F")</f>
        <v/>
      </c>
      <c r="T20" s="297">
        <f>Juli!A20</f>
        <v>42567</v>
      </c>
      <c r="U20" s="294" t="str">
        <f>IF(Juli!K20&gt;0,Juli!K20,"")</f>
        <v/>
      </c>
      <c r="V20" s="298" t="str">
        <f>IF(OR(Juli!C20="",Juli!J20&lt;&gt;""),UPPER(Juli!J20),"F")</f>
        <v/>
      </c>
      <c r="W20" s="293">
        <f>August!A20</f>
        <v>42598</v>
      </c>
      <c r="X20" s="294" t="str">
        <f>IF(August!K20&gt;0,August!K20,"")</f>
        <v/>
      </c>
      <c r="Y20" s="299" t="str">
        <f>IF(OR(August!C20="",August!J20&lt;&gt;""),UPPER(August!J20),"F")</f>
        <v/>
      </c>
      <c r="Z20" s="297">
        <f>September!A20</f>
        <v>42629</v>
      </c>
      <c r="AA20" s="294" t="str">
        <f>IF(September!K20&gt;0,September!K20,"")</f>
        <v/>
      </c>
      <c r="AB20" s="298" t="str">
        <f>IF(OR(September!C20="",September!J20&lt;&gt;""),UPPER(September!J20),"F")</f>
        <v/>
      </c>
      <c r="AC20" s="293">
        <f>Oktober!A20</f>
        <v>42659</v>
      </c>
      <c r="AD20" s="294" t="str">
        <f>IF(Oktober!K20&gt;0,Oktober!K20,"")</f>
        <v/>
      </c>
      <c r="AE20" s="299" t="str">
        <f>IF(OR(Oktober!C20="",Oktober!J20&lt;&gt;""),UPPER(Oktober!J20),"F")</f>
        <v/>
      </c>
      <c r="AF20" s="297">
        <f>November!A20</f>
        <v>42690</v>
      </c>
      <c r="AG20" s="294" t="str">
        <f>IF(November!K20&gt;0,November!K20,"")</f>
        <v/>
      </c>
      <c r="AH20" s="298" t="str">
        <f>IF(OR(November!C20="",November!J20&lt;&gt;""),UPPER(November!J20),"F")</f>
        <v/>
      </c>
      <c r="AI20" s="293">
        <f>Dezember!A20</f>
        <v>42720</v>
      </c>
      <c r="AJ20" s="294" t="str">
        <f>IF(Dezember!K20&gt;0,Dezember!K20,"")</f>
        <v/>
      </c>
      <c r="AK20" s="299" t="str">
        <f>IF(OR(Dezember!C20="",Dezember!J20&lt;&gt;""),UPPER(Dezember!J20),"F")</f>
        <v/>
      </c>
      <c r="AL20" s="300">
        <v>17</v>
      </c>
    </row>
    <row r="21" spans="1:38" x14ac:dyDescent="0.25">
      <c r="A21" s="292">
        <v>18</v>
      </c>
      <c r="B21" s="293">
        <f>Januar!A21</f>
        <v>42386</v>
      </c>
      <c r="C21" s="294" t="str">
        <f>IF(Januar!K21&gt;0,Januar!K21,"")</f>
        <v/>
      </c>
      <c r="D21" s="295" t="str">
        <f>IF(OR(Januar!C21="",Januar!J21&lt;&gt;""),UPPER(Januar!J21),"F")</f>
        <v/>
      </c>
      <c r="E21" s="293">
        <f>Februar!A21</f>
        <v>42417</v>
      </c>
      <c r="F21" s="294" t="str">
        <f>IF(Februar!K21&gt;0,Februar!K21,"")</f>
        <v/>
      </c>
      <c r="G21" s="296" t="str">
        <f>IF(OR(Februar!C21="",Februar!J21&lt;&gt;""),UPPER(Februar!J21),"F")</f>
        <v/>
      </c>
      <c r="H21" s="297">
        <f>März!A21</f>
        <v>42446</v>
      </c>
      <c r="I21" s="294" t="str">
        <f>IF(März!K21&gt;0,März!K21,"")</f>
        <v/>
      </c>
      <c r="J21" s="298" t="str">
        <f>IF(OR(März!C21="",März!J21&lt;&gt;""),UPPER(März!J21),"F")</f>
        <v/>
      </c>
      <c r="K21" s="293">
        <f>April!A21</f>
        <v>42477</v>
      </c>
      <c r="L21" s="294" t="str">
        <f>IF(April!K21&gt;0,April!K21,"")</f>
        <v/>
      </c>
      <c r="M21" s="299" t="str">
        <f>IF(OR(April!C21="",April!J21&lt;&gt;""),UPPER(April!J21),"F")</f>
        <v/>
      </c>
      <c r="N21" s="297">
        <f>Mai!A21</f>
        <v>42507</v>
      </c>
      <c r="O21" s="294" t="str">
        <f>IF(Mai!K21&gt;0,Mai!K21,"")</f>
        <v/>
      </c>
      <c r="P21" s="295" t="str">
        <f>IF(OR(Mai!C21="",Mai!J21&lt;&gt;""),UPPER(Mai!J21),"F")</f>
        <v/>
      </c>
      <c r="Q21" s="293">
        <f>Juni!A21</f>
        <v>42538</v>
      </c>
      <c r="R21" s="294" t="str">
        <f>IF(Juni!K21&gt;0,Juni!K21,"")</f>
        <v/>
      </c>
      <c r="S21" s="299" t="str">
        <f>IF(OR(Juni!C21="",Juni!J21&lt;&gt;""),UPPER(Juni!J21),"F")</f>
        <v/>
      </c>
      <c r="T21" s="297">
        <f>Juli!A21</f>
        <v>42568</v>
      </c>
      <c r="U21" s="294" t="str">
        <f>IF(Juli!K21&gt;0,Juli!K21,"")</f>
        <v/>
      </c>
      <c r="V21" s="298" t="str">
        <f>IF(OR(Juli!C21="",Juli!J21&lt;&gt;""),UPPER(Juli!J21),"F")</f>
        <v/>
      </c>
      <c r="W21" s="293">
        <f>August!A21</f>
        <v>42599</v>
      </c>
      <c r="X21" s="294" t="str">
        <f>IF(August!K21&gt;0,August!K21,"")</f>
        <v/>
      </c>
      <c r="Y21" s="299" t="str">
        <f>IF(OR(August!C21="",August!J21&lt;&gt;""),UPPER(August!J21),"F")</f>
        <v/>
      </c>
      <c r="Z21" s="297">
        <f>September!A21</f>
        <v>42630</v>
      </c>
      <c r="AA21" s="294" t="str">
        <f>IF(September!K21&gt;0,September!K21,"")</f>
        <v/>
      </c>
      <c r="AB21" s="298" t="str">
        <f>IF(OR(September!C21="",September!J21&lt;&gt;""),UPPER(September!J21),"F")</f>
        <v/>
      </c>
      <c r="AC21" s="293">
        <f>Oktober!A21</f>
        <v>42660</v>
      </c>
      <c r="AD21" s="294" t="str">
        <f>IF(Oktober!K21&gt;0,Oktober!K21,"")</f>
        <v/>
      </c>
      <c r="AE21" s="299" t="str">
        <f>IF(OR(Oktober!C21="",Oktober!J21&lt;&gt;""),UPPER(Oktober!J21),"F")</f>
        <v/>
      </c>
      <c r="AF21" s="297">
        <f>November!A21</f>
        <v>42691</v>
      </c>
      <c r="AG21" s="294" t="str">
        <f>IF(November!K21&gt;0,November!K21,"")</f>
        <v/>
      </c>
      <c r="AH21" s="298" t="str">
        <f>IF(OR(November!C21="",November!J21&lt;&gt;""),UPPER(November!J21),"F")</f>
        <v/>
      </c>
      <c r="AI21" s="293">
        <f>Dezember!A21</f>
        <v>42721</v>
      </c>
      <c r="AJ21" s="294" t="str">
        <f>IF(Dezember!K21&gt;0,Dezember!K21,"")</f>
        <v/>
      </c>
      <c r="AK21" s="299" t="str">
        <f>IF(OR(Dezember!C21="",Dezember!J21&lt;&gt;""),UPPER(Dezember!J21),"F")</f>
        <v/>
      </c>
      <c r="AL21" s="300">
        <v>18</v>
      </c>
    </row>
    <row r="22" spans="1:38" x14ac:dyDescent="0.25">
      <c r="A22" s="292">
        <v>19</v>
      </c>
      <c r="B22" s="293">
        <f>Januar!A22</f>
        <v>42387</v>
      </c>
      <c r="C22" s="294" t="str">
        <f>IF(Januar!K22&gt;0,Januar!K22,"")</f>
        <v/>
      </c>
      <c r="D22" s="295" t="str">
        <f>IF(OR(Januar!C22="",Januar!J22&lt;&gt;""),UPPER(Januar!J22),"F")</f>
        <v/>
      </c>
      <c r="E22" s="293">
        <f>Februar!A22</f>
        <v>42418</v>
      </c>
      <c r="F22" s="294" t="str">
        <f>IF(Februar!K22&gt;0,Februar!K22,"")</f>
        <v/>
      </c>
      <c r="G22" s="296" t="str">
        <f>IF(OR(Februar!C22="",Februar!J22&lt;&gt;""),UPPER(Februar!J22),"F")</f>
        <v/>
      </c>
      <c r="H22" s="297">
        <f>März!A22</f>
        <v>42447</v>
      </c>
      <c r="I22" s="294" t="str">
        <f>IF(März!K22&gt;0,März!K22,"")</f>
        <v/>
      </c>
      <c r="J22" s="298" t="str">
        <f>IF(OR(März!C22="",März!J22&lt;&gt;""),UPPER(März!J22),"F")</f>
        <v/>
      </c>
      <c r="K22" s="293">
        <f>April!A22</f>
        <v>42478</v>
      </c>
      <c r="L22" s="294" t="str">
        <f>IF(April!K22&gt;0,April!K22,"")</f>
        <v/>
      </c>
      <c r="M22" s="299" t="str">
        <f>IF(OR(April!C22="",April!J22&lt;&gt;""),UPPER(April!J22),"F")</f>
        <v/>
      </c>
      <c r="N22" s="297">
        <f>Mai!A22</f>
        <v>42508</v>
      </c>
      <c r="O22" s="294" t="str">
        <f>IF(Mai!K22&gt;0,Mai!K22,"")</f>
        <v/>
      </c>
      <c r="P22" s="295" t="str">
        <f>IF(OR(Mai!C22="",Mai!J22&lt;&gt;""),UPPER(Mai!J22),"F")</f>
        <v/>
      </c>
      <c r="Q22" s="293">
        <f>Juni!A22</f>
        <v>42539</v>
      </c>
      <c r="R22" s="294" t="str">
        <f>IF(Juni!K22&gt;0,Juni!K22,"")</f>
        <v/>
      </c>
      <c r="S22" s="299" t="str">
        <f>IF(OR(Juni!C22="",Juni!J22&lt;&gt;""),UPPER(Juni!J22),"F")</f>
        <v/>
      </c>
      <c r="T22" s="297">
        <f>Juli!A22</f>
        <v>42569</v>
      </c>
      <c r="U22" s="294" t="str">
        <f>IF(Juli!K22&gt;0,Juli!K22,"")</f>
        <v/>
      </c>
      <c r="V22" s="298" t="str">
        <f>IF(OR(Juli!C22="",Juli!J22&lt;&gt;""),UPPER(Juli!J22),"F")</f>
        <v/>
      </c>
      <c r="W22" s="293">
        <f>August!A22</f>
        <v>42600</v>
      </c>
      <c r="X22" s="294" t="str">
        <f>IF(August!K22&gt;0,August!K22,"")</f>
        <v/>
      </c>
      <c r="Y22" s="299" t="str">
        <f>IF(OR(August!C22="",August!J22&lt;&gt;""),UPPER(August!J22),"F")</f>
        <v/>
      </c>
      <c r="Z22" s="297">
        <f>September!A22</f>
        <v>42631</v>
      </c>
      <c r="AA22" s="294" t="str">
        <f>IF(September!K22&gt;0,September!K22,"")</f>
        <v/>
      </c>
      <c r="AB22" s="298" t="str">
        <f>IF(OR(September!C22="",September!J22&lt;&gt;""),UPPER(September!J22),"F")</f>
        <v/>
      </c>
      <c r="AC22" s="293">
        <f>Oktober!A22</f>
        <v>42661</v>
      </c>
      <c r="AD22" s="294" t="str">
        <f>IF(Oktober!K22&gt;0,Oktober!K22,"")</f>
        <v/>
      </c>
      <c r="AE22" s="299" t="str">
        <f>IF(OR(Oktober!C22="",Oktober!J22&lt;&gt;""),UPPER(Oktober!J22),"F")</f>
        <v/>
      </c>
      <c r="AF22" s="297">
        <f>November!A22</f>
        <v>42692</v>
      </c>
      <c r="AG22" s="294" t="str">
        <f>IF(November!K22&gt;0,November!K22,"")</f>
        <v/>
      </c>
      <c r="AH22" s="298" t="str">
        <f>IF(OR(November!C22="",November!J22&lt;&gt;""),UPPER(November!J22),"F")</f>
        <v/>
      </c>
      <c r="AI22" s="293">
        <f>Dezember!A22</f>
        <v>42722</v>
      </c>
      <c r="AJ22" s="294" t="str">
        <f>IF(Dezember!K22&gt;0,Dezember!K22,"")</f>
        <v/>
      </c>
      <c r="AK22" s="299" t="str">
        <f>IF(OR(Dezember!C22="",Dezember!J22&lt;&gt;""),UPPER(Dezember!J22),"F")</f>
        <v/>
      </c>
      <c r="AL22" s="300">
        <v>19</v>
      </c>
    </row>
    <row r="23" spans="1:38" x14ac:dyDescent="0.25">
      <c r="A23" s="292">
        <v>20</v>
      </c>
      <c r="B23" s="293">
        <f>Januar!A23</f>
        <v>42388</v>
      </c>
      <c r="C23" s="294" t="str">
        <f>IF(Januar!K23&gt;0,Januar!K23,"")</f>
        <v/>
      </c>
      <c r="D23" s="295" t="str">
        <f>IF(OR(Januar!C23="",Januar!J23&lt;&gt;""),UPPER(Januar!J23),"F")</f>
        <v/>
      </c>
      <c r="E23" s="293">
        <f>Februar!A23</f>
        <v>42419</v>
      </c>
      <c r="F23" s="294" t="str">
        <f>IF(Februar!K23&gt;0,Februar!K23,"")</f>
        <v/>
      </c>
      <c r="G23" s="296" t="str">
        <f>IF(OR(Februar!C23="",Februar!J23&lt;&gt;""),UPPER(Februar!J23),"F")</f>
        <v/>
      </c>
      <c r="H23" s="297">
        <f>März!A23</f>
        <v>42448</v>
      </c>
      <c r="I23" s="294" t="str">
        <f>IF(März!K23&gt;0,März!K23,"")</f>
        <v/>
      </c>
      <c r="J23" s="298" t="str">
        <f>IF(OR(März!C23="",März!J23&lt;&gt;""),UPPER(März!J23),"F")</f>
        <v/>
      </c>
      <c r="K23" s="293">
        <f>April!A23</f>
        <v>42479</v>
      </c>
      <c r="L23" s="294">
        <f>IF(April!K23&gt;0,April!K23,"")</f>
        <v>0.14583333333333393</v>
      </c>
      <c r="M23" s="299" t="str">
        <f>IF(OR(April!C23="",April!J23&lt;&gt;""),UPPER(April!J23),"F")</f>
        <v>H</v>
      </c>
      <c r="N23" s="297">
        <f>Mai!A23</f>
        <v>42509</v>
      </c>
      <c r="O23" s="294" t="str">
        <f>IF(Mai!K23&gt;0,Mai!K23,"")</f>
        <v/>
      </c>
      <c r="P23" s="295" t="str">
        <f>IF(OR(Mai!C23="",Mai!J23&lt;&gt;""),UPPER(Mai!J23),"F")</f>
        <v/>
      </c>
      <c r="Q23" s="293">
        <f>Juni!A23</f>
        <v>42540</v>
      </c>
      <c r="R23" s="294" t="str">
        <f>IF(Juni!K23&gt;0,Juni!K23,"")</f>
        <v/>
      </c>
      <c r="S23" s="299" t="str">
        <f>IF(OR(Juni!C23="",Juni!J23&lt;&gt;""),UPPER(Juni!J23),"F")</f>
        <v/>
      </c>
      <c r="T23" s="297">
        <f>Juli!A23</f>
        <v>42570</v>
      </c>
      <c r="U23" s="294" t="str">
        <f>IF(Juli!K23&gt;0,Juli!K23,"")</f>
        <v/>
      </c>
      <c r="V23" s="298" t="str">
        <f>IF(OR(Juli!C23="",Juli!J23&lt;&gt;""),UPPER(Juli!J23),"F")</f>
        <v/>
      </c>
      <c r="W23" s="293">
        <f>August!A23</f>
        <v>42601</v>
      </c>
      <c r="X23" s="294" t="str">
        <f>IF(August!K23&gt;0,August!K23,"")</f>
        <v/>
      </c>
      <c r="Y23" s="299" t="str">
        <f>IF(OR(August!C23="",August!J23&lt;&gt;""),UPPER(August!J23),"F")</f>
        <v/>
      </c>
      <c r="Z23" s="297">
        <f>September!A23</f>
        <v>42632</v>
      </c>
      <c r="AA23" s="294" t="str">
        <f>IF(September!K23&gt;0,September!K23,"")</f>
        <v/>
      </c>
      <c r="AB23" s="298" t="str">
        <f>IF(OR(September!C23="",September!J23&lt;&gt;""),UPPER(September!J23),"F")</f>
        <v/>
      </c>
      <c r="AC23" s="293">
        <f>Oktober!A23</f>
        <v>42662</v>
      </c>
      <c r="AD23" s="294" t="str">
        <f>IF(Oktober!K23&gt;0,Oktober!K23,"")</f>
        <v/>
      </c>
      <c r="AE23" s="299" t="str">
        <f>IF(OR(Oktober!C23="",Oktober!J23&lt;&gt;""),UPPER(Oktober!J23),"F")</f>
        <v/>
      </c>
      <c r="AF23" s="297">
        <f>November!A23</f>
        <v>42693</v>
      </c>
      <c r="AG23" s="294" t="str">
        <f>IF(November!K23&gt;0,November!K23,"")</f>
        <v/>
      </c>
      <c r="AH23" s="298" t="str">
        <f>IF(OR(November!C23="",November!J23&lt;&gt;""),UPPER(November!J23),"F")</f>
        <v/>
      </c>
      <c r="AI23" s="293">
        <f>Dezember!A23</f>
        <v>42723</v>
      </c>
      <c r="AJ23" s="294" t="str">
        <f>IF(Dezember!K23&gt;0,Dezember!K23,"")</f>
        <v/>
      </c>
      <c r="AK23" s="299" t="str">
        <f>IF(OR(Dezember!C23="",Dezember!J23&lt;&gt;""),UPPER(Dezember!J23),"F")</f>
        <v/>
      </c>
      <c r="AL23" s="300">
        <v>20</v>
      </c>
    </row>
    <row r="24" spans="1:38" x14ac:dyDescent="0.25">
      <c r="A24" s="292">
        <v>21</v>
      </c>
      <c r="B24" s="293">
        <f>Januar!A24</f>
        <v>42389</v>
      </c>
      <c r="C24" s="294" t="str">
        <f>IF(Januar!K24&gt;0,Januar!K24,"")</f>
        <v/>
      </c>
      <c r="D24" s="295" t="str">
        <f>IF(OR(Januar!C24="",Januar!J24&lt;&gt;""),UPPER(Januar!J24),"F")</f>
        <v/>
      </c>
      <c r="E24" s="293">
        <f>Februar!A24</f>
        <v>42420</v>
      </c>
      <c r="F24" s="294" t="str">
        <f>IF(Februar!K24&gt;0,Februar!K24,"")</f>
        <v/>
      </c>
      <c r="G24" s="296" t="str">
        <f>IF(OR(Februar!C24="",Februar!J24&lt;&gt;""),UPPER(Februar!J24),"F")</f>
        <v/>
      </c>
      <c r="H24" s="297">
        <f>März!A24</f>
        <v>42449</v>
      </c>
      <c r="I24" s="294" t="str">
        <f>IF(März!K24&gt;0,März!K24,"")</f>
        <v/>
      </c>
      <c r="J24" s="298" t="str">
        <f>IF(OR(März!C24="",März!J24&lt;&gt;""),UPPER(März!J24),"F")</f>
        <v/>
      </c>
      <c r="K24" s="293">
        <f>April!A24</f>
        <v>42480</v>
      </c>
      <c r="L24" s="294">
        <f>IF(April!K24&gt;0,April!K24,"")</f>
        <v>0.16666666666666607</v>
      </c>
      <c r="M24" s="299" t="str">
        <f>IF(OR(April!C24="",April!J24&lt;&gt;""),UPPER(April!J24),"F")</f>
        <v>H</v>
      </c>
      <c r="N24" s="297">
        <f>Mai!A24</f>
        <v>42510</v>
      </c>
      <c r="O24" s="294" t="str">
        <f>IF(Mai!K24&gt;0,Mai!K24,"")</f>
        <v/>
      </c>
      <c r="P24" s="295" t="str">
        <f>IF(OR(Mai!C24="",Mai!J24&lt;&gt;""),UPPER(Mai!J24),"F")</f>
        <v>F</v>
      </c>
      <c r="Q24" s="293">
        <f>Juni!A24</f>
        <v>42541</v>
      </c>
      <c r="R24" s="294" t="str">
        <f>IF(Juni!K24&gt;0,Juni!K24,"")</f>
        <v/>
      </c>
      <c r="S24" s="299" t="str">
        <f>IF(OR(Juni!C24="",Juni!J24&lt;&gt;""),UPPER(Juni!J24),"F")</f>
        <v/>
      </c>
      <c r="T24" s="297">
        <f>Juli!A24</f>
        <v>42571</v>
      </c>
      <c r="U24" s="294" t="str">
        <f>IF(Juli!K24&gt;0,Juli!K24,"")</f>
        <v/>
      </c>
      <c r="V24" s="298" t="str">
        <f>IF(OR(Juli!C24="",Juli!J24&lt;&gt;""),UPPER(Juli!J24),"F")</f>
        <v/>
      </c>
      <c r="W24" s="293">
        <f>August!A24</f>
        <v>42602</v>
      </c>
      <c r="X24" s="294" t="str">
        <f>IF(August!K24&gt;0,August!K24,"")</f>
        <v/>
      </c>
      <c r="Y24" s="299" t="str">
        <f>IF(OR(August!C24="",August!J24&lt;&gt;""),UPPER(August!J24),"F")</f>
        <v/>
      </c>
      <c r="Z24" s="297">
        <f>September!A24</f>
        <v>42633</v>
      </c>
      <c r="AA24" s="294" t="str">
        <f>IF(September!K24&gt;0,September!K24,"")</f>
        <v/>
      </c>
      <c r="AB24" s="298" t="str">
        <f>IF(OR(September!C24="",September!J24&lt;&gt;""),UPPER(September!J24),"F")</f>
        <v/>
      </c>
      <c r="AC24" s="293">
        <f>Oktober!A24</f>
        <v>42663</v>
      </c>
      <c r="AD24" s="294" t="str">
        <f>IF(Oktober!K24&gt;0,Oktober!K24,"")</f>
        <v/>
      </c>
      <c r="AE24" s="299" t="str">
        <f>IF(OR(Oktober!C24="",Oktober!J24&lt;&gt;""),UPPER(Oktober!J24),"F")</f>
        <v/>
      </c>
      <c r="AF24" s="297">
        <f>November!A24</f>
        <v>42694</v>
      </c>
      <c r="AG24" s="294" t="str">
        <f>IF(November!K24&gt;0,November!K24,"")</f>
        <v/>
      </c>
      <c r="AH24" s="298" t="str">
        <f>IF(OR(November!C24="",November!J24&lt;&gt;""),UPPER(November!J24),"F")</f>
        <v/>
      </c>
      <c r="AI24" s="293">
        <f>Dezember!A24</f>
        <v>42724</v>
      </c>
      <c r="AJ24" s="294" t="str">
        <f>IF(Dezember!K24&gt;0,Dezember!K24,"")</f>
        <v/>
      </c>
      <c r="AK24" s="299" t="str">
        <f>IF(OR(Dezember!C24="",Dezember!J24&lt;&gt;""),UPPER(Dezember!J24),"F")</f>
        <v/>
      </c>
      <c r="AL24" s="300">
        <v>21</v>
      </c>
    </row>
    <row r="25" spans="1:38" x14ac:dyDescent="0.25">
      <c r="A25" s="292">
        <v>22</v>
      </c>
      <c r="B25" s="293">
        <f>Januar!A25</f>
        <v>42390</v>
      </c>
      <c r="C25" s="294" t="str">
        <f>IF(Januar!K25&gt;0,Januar!K25,"")</f>
        <v/>
      </c>
      <c r="D25" s="295" t="str">
        <f>IF(OR(Januar!C25="",Januar!J25&lt;&gt;""),UPPER(Januar!J25),"F")</f>
        <v/>
      </c>
      <c r="E25" s="293">
        <f>Februar!A25</f>
        <v>42421</v>
      </c>
      <c r="F25" s="294" t="str">
        <f>IF(Februar!K25&gt;0,Februar!K25,"")</f>
        <v/>
      </c>
      <c r="G25" s="296" t="str">
        <f>IF(OR(Februar!C25="",Februar!J25&lt;&gt;""),UPPER(Februar!J25),"F")</f>
        <v/>
      </c>
      <c r="H25" s="297">
        <f>März!A25</f>
        <v>42450</v>
      </c>
      <c r="I25" s="294" t="str">
        <f>IF(März!K25&gt;0,März!K25,"")</f>
        <v/>
      </c>
      <c r="J25" s="298" t="str">
        <f>IF(OR(März!C25="",März!J25&lt;&gt;""),UPPER(März!J25),"F")</f>
        <v/>
      </c>
      <c r="K25" s="293">
        <f>April!A25</f>
        <v>42481</v>
      </c>
      <c r="L25" s="294">
        <f>IF(April!K25&gt;0,April!K25,"")</f>
        <v>0.33333333333333365</v>
      </c>
      <c r="M25" s="299" t="str">
        <f>IF(OR(April!C25="",April!J25&lt;&gt;""),UPPER(April!J25),"F")</f>
        <v/>
      </c>
      <c r="N25" s="297">
        <f>Mai!A25</f>
        <v>42511</v>
      </c>
      <c r="O25" s="294" t="str">
        <f>IF(Mai!K25&gt;0,Mai!K25,"")</f>
        <v/>
      </c>
      <c r="P25" s="295" t="str">
        <f>IF(OR(Mai!C25="",Mai!J25&lt;&gt;""),UPPER(Mai!J25),"F")</f>
        <v/>
      </c>
      <c r="Q25" s="293">
        <f>Juni!A25</f>
        <v>42542</v>
      </c>
      <c r="R25" s="294" t="str">
        <f>IF(Juni!K25&gt;0,Juni!K25,"")</f>
        <v/>
      </c>
      <c r="S25" s="299" t="str">
        <f>IF(OR(Juni!C25="",Juni!J25&lt;&gt;""),UPPER(Juni!J25),"F")</f>
        <v/>
      </c>
      <c r="T25" s="297">
        <f>Juli!A25</f>
        <v>42572</v>
      </c>
      <c r="U25" s="294" t="str">
        <f>IF(Juli!K25&gt;0,Juli!K25,"")</f>
        <v/>
      </c>
      <c r="V25" s="298" t="str">
        <f>IF(OR(Juli!C25="",Juli!J25&lt;&gt;""),UPPER(Juli!J25),"F")</f>
        <v/>
      </c>
      <c r="W25" s="293">
        <f>August!A25</f>
        <v>42603</v>
      </c>
      <c r="X25" s="294" t="str">
        <f>IF(August!K25&gt;0,August!K25,"")</f>
        <v/>
      </c>
      <c r="Y25" s="299" t="str">
        <f>IF(OR(August!C25="",August!J25&lt;&gt;""),UPPER(August!J25),"F")</f>
        <v/>
      </c>
      <c r="Z25" s="297">
        <f>September!A25</f>
        <v>42634</v>
      </c>
      <c r="AA25" s="294" t="str">
        <f>IF(September!K25&gt;0,September!K25,"")</f>
        <v/>
      </c>
      <c r="AB25" s="298" t="str">
        <f>IF(OR(September!C25="",September!J25&lt;&gt;""),UPPER(September!J25),"F")</f>
        <v/>
      </c>
      <c r="AC25" s="293">
        <f>Oktober!A25</f>
        <v>42664</v>
      </c>
      <c r="AD25" s="294" t="str">
        <f>IF(Oktober!K25&gt;0,Oktober!K25,"")</f>
        <v/>
      </c>
      <c r="AE25" s="299" t="str">
        <f>IF(OR(Oktober!C25="",Oktober!J25&lt;&gt;""),UPPER(Oktober!J25),"F")</f>
        <v/>
      </c>
      <c r="AF25" s="297">
        <f>November!A25</f>
        <v>42695</v>
      </c>
      <c r="AG25" s="294" t="str">
        <f>IF(November!K25&gt;0,November!K25,"")</f>
        <v/>
      </c>
      <c r="AH25" s="298" t="str">
        <f>IF(OR(November!C25="",November!J25&lt;&gt;""),UPPER(November!J25),"F")</f>
        <v/>
      </c>
      <c r="AI25" s="293">
        <f>Dezember!A25</f>
        <v>42725</v>
      </c>
      <c r="AJ25" s="294" t="str">
        <f>IF(Dezember!K25&gt;0,Dezember!K25,"")</f>
        <v/>
      </c>
      <c r="AK25" s="299" t="str">
        <f>IF(OR(Dezember!C25="",Dezember!J25&lt;&gt;""),UPPER(Dezember!J25),"F")</f>
        <v/>
      </c>
      <c r="AL25" s="300">
        <v>22</v>
      </c>
    </row>
    <row r="26" spans="1:38" x14ac:dyDescent="0.25">
      <c r="A26" s="292">
        <v>23</v>
      </c>
      <c r="B26" s="293">
        <f>Januar!A26</f>
        <v>42391</v>
      </c>
      <c r="C26" s="294" t="str">
        <f>IF(Januar!K26&gt;0,Januar!K26,"")</f>
        <v/>
      </c>
      <c r="D26" s="295" t="str">
        <f>IF(OR(Januar!C26="",Januar!J26&lt;&gt;""),UPPER(Januar!J26),"F")</f>
        <v/>
      </c>
      <c r="E26" s="293">
        <f>Februar!A26</f>
        <v>42422</v>
      </c>
      <c r="F26" s="294" t="str">
        <f>IF(Februar!K26&gt;0,Februar!K26,"")</f>
        <v/>
      </c>
      <c r="G26" s="296" t="str">
        <f>IF(OR(Februar!C26="",Februar!J26&lt;&gt;""),UPPER(Februar!J26),"F")</f>
        <v/>
      </c>
      <c r="H26" s="297">
        <f>März!A26</f>
        <v>42451</v>
      </c>
      <c r="I26" s="294" t="str">
        <f>IF(März!K26&gt;0,März!K26,"")</f>
        <v/>
      </c>
      <c r="J26" s="298" t="str">
        <f>IF(OR(März!C26="",März!J26&lt;&gt;""),UPPER(März!J26),"F")</f>
        <v/>
      </c>
      <c r="K26" s="293">
        <f>April!A26</f>
        <v>42482</v>
      </c>
      <c r="L26" s="294">
        <f>IF(April!K26&gt;0,April!K26,"")</f>
        <v>0.22916666666666607</v>
      </c>
      <c r="M26" s="299" t="str">
        <f>IF(OR(April!C26="",April!J26&lt;&gt;""),UPPER(April!J26),"F")</f>
        <v/>
      </c>
      <c r="N26" s="297">
        <f>Mai!A26</f>
        <v>42512</v>
      </c>
      <c r="O26" s="294" t="str">
        <f>IF(Mai!K26&gt;0,Mai!K26,"")</f>
        <v/>
      </c>
      <c r="P26" s="295" t="str">
        <f>IF(OR(Mai!C26="",Mai!J26&lt;&gt;""),UPPER(Mai!J26),"F")</f>
        <v/>
      </c>
      <c r="Q26" s="293">
        <f>Juni!A26</f>
        <v>42543</v>
      </c>
      <c r="R26" s="294" t="str">
        <f>IF(Juni!K26&gt;0,Juni!K26,"")</f>
        <v/>
      </c>
      <c r="S26" s="299" t="str">
        <f>IF(OR(Juni!C26="",Juni!J26&lt;&gt;""),UPPER(Juni!J26),"F")</f>
        <v/>
      </c>
      <c r="T26" s="297">
        <f>Juli!A26</f>
        <v>42573</v>
      </c>
      <c r="U26" s="294" t="str">
        <f>IF(Juli!K26&gt;0,Juli!K26,"")</f>
        <v/>
      </c>
      <c r="V26" s="298" t="str">
        <f>IF(OR(Juli!C26="",Juli!J26&lt;&gt;""),UPPER(Juli!J26),"F")</f>
        <v/>
      </c>
      <c r="W26" s="293">
        <f>August!A26</f>
        <v>42604</v>
      </c>
      <c r="X26" s="294" t="str">
        <f>IF(August!K26&gt;0,August!K26,"")</f>
        <v/>
      </c>
      <c r="Y26" s="299" t="str">
        <f>IF(OR(August!C26="",August!J26&lt;&gt;""),UPPER(August!J26),"F")</f>
        <v/>
      </c>
      <c r="Z26" s="297">
        <f>September!A26</f>
        <v>42635</v>
      </c>
      <c r="AA26" s="294" t="str">
        <f>IF(September!K26&gt;0,September!K26,"")</f>
        <v/>
      </c>
      <c r="AB26" s="298" t="str">
        <f>IF(OR(September!C26="",September!J26&lt;&gt;""),UPPER(September!J26),"F")</f>
        <v/>
      </c>
      <c r="AC26" s="293">
        <f>Oktober!A26</f>
        <v>42665</v>
      </c>
      <c r="AD26" s="294" t="str">
        <f>IF(Oktober!K26&gt;0,Oktober!K26,"")</f>
        <v/>
      </c>
      <c r="AE26" s="299" t="str">
        <f>IF(OR(Oktober!C26="",Oktober!J26&lt;&gt;""),UPPER(Oktober!J26),"F")</f>
        <v/>
      </c>
      <c r="AF26" s="297">
        <f>November!A26</f>
        <v>42696</v>
      </c>
      <c r="AG26" s="294" t="str">
        <f>IF(November!K26&gt;0,November!K26,"")</f>
        <v/>
      </c>
      <c r="AH26" s="298" t="str">
        <f>IF(OR(November!C26="",November!J26&lt;&gt;""),UPPER(November!J26),"F")</f>
        <v/>
      </c>
      <c r="AI26" s="293">
        <f>Dezember!A26</f>
        <v>42726</v>
      </c>
      <c r="AJ26" s="294" t="str">
        <f>IF(Dezember!K26&gt;0,Dezember!K26,"")</f>
        <v/>
      </c>
      <c r="AK26" s="299" t="str">
        <f>IF(OR(Dezember!C26="",Dezember!J26&lt;&gt;""),UPPER(Dezember!J26),"F")</f>
        <v/>
      </c>
      <c r="AL26" s="300">
        <v>23</v>
      </c>
    </row>
    <row r="27" spans="1:38" x14ac:dyDescent="0.25">
      <c r="A27" s="292">
        <v>24</v>
      </c>
      <c r="B27" s="293">
        <f>Januar!A27</f>
        <v>42392</v>
      </c>
      <c r="C27" s="294" t="str">
        <f>IF(Januar!K27&gt;0,Januar!K27,"")</f>
        <v/>
      </c>
      <c r="D27" s="295" t="str">
        <f>IF(OR(Januar!C27="",Januar!J27&lt;&gt;""),UPPER(Januar!J27),"F")</f>
        <v/>
      </c>
      <c r="E27" s="293">
        <f>Februar!A27</f>
        <v>42423</v>
      </c>
      <c r="F27" s="294" t="str">
        <f>IF(Februar!K27&gt;0,Februar!K27,"")</f>
        <v/>
      </c>
      <c r="G27" s="296" t="str">
        <f>IF(OR(Februar!C27="",Februar!J27&lt;&gt;""),UPPER(Februar!J27),"F")</f>
        <v/>
      </c>
      <c r="H27" s="297">
        <f>März!A27</f>
        <v>42452</v>
      </c>
      <c r="I27" s="294" t="str">
        <f>IF(März!K27&gt;0,März!K27,"")</f>
        <v/>
      </c>
      <c r="J27" s="298" t="str">
        <f>IF(OR(März!C27="",März!J27&lt;&gt;""),UPPER(März!J27),"F")</f>
        <v/>
      </c>
      <c r="K27" s="293">
        <f>April!A27</f>
        <v>42483</v>
      </c>
      <c r="L27" s="294">
        <f>IF(April!K27&gt;0,April!K27,"")</f>
        <v>0.33333333333333398</v>
      </c>
      <c r="M27" s="299" t="str">
        <f>IF(OR(April!C27="",April!J27&lt;&gt;""),UPPER(April!J27),"F")</f>
        <v/>
      </c>
      <c r="N27" s="297">
        <f>Mai!A27</f>
        <v>42513</v>
      </c>
      <c r="O27" s="294" t="str">
        <f>IF(Mai!K27&gt;0,Mai!K27,"")</f>
        <v/>
      </c>
      <c r="P27" s="295" t="str">
        <f>IF(OR(Mai!C27="",Mai!J27&lt;&gt;""),UPPER(Mai!J27),"F")</f>
        <v/>
      </c>
      <c r="Q27" s="293">
        <f>Juni!A27</f>
        <v>42544</v>
      </c>
      <c r="R27" s="294" t="str">
        <f>IF(Juni!K27&gt;0,Juni!K27,"")</f>
        <v/>
      </c>
      <c r="S27" s="299" t="str">
        <f>IF(OR(Juni!C27="",Juni!J27&lt;&gt;""),UPPER(Juni!J27),"F")</f>
        <v/>
      </c>
      <c r="T27" s="297">
        <f>Juli!A27</f>
        <v>42574</v>
      </c>
      <c r="U27" s="294" t="str">
        <f>IF(Juli!K27&gt;0,Juli!K27,"")</f>
        <v/>
      </c>
      <c r="V27" s="298" t="str">
        <f>IF(OR(Juli!C27="",Juli!J27&lt;&gt;""),UPPER(Juli!J27),"F")</f>
        <v/>
      </c>
      <c r="W27" s="293">
        <f>August!A27</f>
        <v>42605</v>
      </c>
      <c r="X27" s="294" t="str">
        <f>IF(August!K27&gt;0,August!K27,"")</f>
        <v/>
      </c>
      <c r="Y27" s="299" t="str">
        <f>IF(OR(August!C27="",August!J27&lt;&gt;""),UPPER(August!J27),"F")</f>
        <v/>
      </c>
      <c r="Z27" s="297">
        <f>September!A27</f>
        <v>42636</v>
      </c>
      <c r="AA27" s="294" t="str">
        <f>IF(September!K27&gt;0,September!K27,"")</f>
        <v/>
      </c>
      <c r="AB27" s="298" t="str">
        <f>IF(OR(September!C27="",September!J27&lt;&gt;""),UPPER(September!J27),"F")</f>
        <v/>
      </c>
      <c r="AC27" s="293">
        <f>Oktober!A27</f>
        <v>42666</v>
      </c>
      <c r="AD27" s="294" t="str">
        <f>IF(Oktober!K27&gt;0,Oktober!K27,"")</f>
        <v/>
      </c>
      <c r="AE27" s="299" t="str">
        <f>IF(OR(Oktober!C27="",Oktober!J27&lt;&gt;""),UPPER(Oktober!J27),"F")</f>
        <v/>
      </c>
      <c r="AF27" s="297">
        <f>November!A27</f>
        <v>42697</v>
      </c>
      <c r="AG27" s="294" t="str">
        <f>IF(November!K27&gt;0,November!K27,"")</f>
        <v/>
      </c>
      <c r="AH27" s="298" t="str">
        <f>IF(OR(November!C27="",November!J27&lt;&gt;""),UPPER(November!J27),"F")</f>
        <v/>
      </c>
      <c r="AI27" s="293">
        <f>Dezember!A27</f>
        <v>42727</v>
      </c>
      <c r="AJ27" s="294" t="str">
        <f>IF(Dezember!K27&gt;0,Dezember!K27,"")</f>
        <v/>
      </c>
      <c r="AK27" s="299" t="str">
        <f>IF(OR(Dezember!C27="",Dezember!J27&lt;&gt;""),UPPER(Dezember!J27),"F")</f>
        <v>F</v>
      </c>
      <c r="AL27" s="300">
        <v>24</v>
      </c>
    </row>
    <row r="28" spans="1:38" x14ac:dyDescent="0.25">
      <c r="A28" s="292">
        <v>25</v>
      </c>
      <c r="B28" s="293">
        <f>Januar!A28</f>
        <v>42393</v>
      </c>
      <c r="C28" s="294" t="str">
        <f>IF(Januar!K28&gt;0,Januar!K28,"")</f>
        <v/>
      </c>
      <c r="D28" s="295" t="str">
        <f>IF(OR(Januar!C28="",Januar!J28&lt;&gt;""),UPPER(Januar!J28),"F")</f>
        <v/>
      </c>
      <c r="E28" s="293">
        <f>Februar!A28</f>
        <v>42424</v>
      </c>
      <c r="F28" s="294" t="str">
        <f>IF(Februar!K28&gt;0,Februar!K28,"")</f>
        <v/>
      </c>
      <c r="G28" s="296" t="str">
        <f>IF(OR(Februar!C28="",Februar!J28&lt;&gt;""),UPPER(Februar!J28),"F")</f>
        <v/>
      </c>
      <c r="H28" s="297">
        <f>März!A28</f>
        <v>42453</v>
      </c>
      <c r="I28" s="294" t="str">
        <f>IF(März!K28&gt;0,März!K28,"")</f>
        <v/>
      </c>
      <c r="J28" s="298" t="str">
        <f>IF(OR(März!C28="",März!J28&lt;&gt;""),UPPER(März!J28),"F")</f>
        <v/>
      </c>
      <c r="K28" s="293">
        <f>April!A28</f>
        <v>42484</v>
      </c>
      <c r="L28" s="294" t="str">
        <f>IF(April!K28&gt;0,April!K28,"")</f>
        <v/>
      </c>
      <c r="M28" s="299" t="str">
        <f>IF(OR(April!C28="",April!J28&lt;&gt;""),UPPER(April!J28),"F")</f>
        <v/>
      </c>
      <c r="N28" s="297">
        <f>Mai!A28</f>
        <v>42514</v>
      </c>
      <c r="O28" s="294" t="str">
        <f>IF(Mai!K28&gt;0,Mai!K28,"")</f>
        <v/>
      </c>
      <c r="P28" s="295" t="str">
        <f>IF(OR(Mai!C28="",Mai!J28&lt;&gt;""),UPPER(Mai!J28),"F")</f>
        <v/>
      </c>
      <c r="Q28" s="293">
        <f>Juni!A28</f>
        <v>42545</v>
      </c>
      <c r="R28" s="294" t="str">
        <f>IF(Juni!K28&gt;0,Juni!K28,"")</f>
        <v/>
      </c>
      <c r="S28" s="299" t="str">
        <f>IF(OR(Juni!C28="",Juni!J28&lt;&gt;""),UPPER(Juni!J28),"F")</f>
        <v/>
      </c>
      <c r="T28" s="297">
        <f>Juli!A28</f>
        <v>42575</v>
      </c>
      <c r="U28" s="294" t="str">
        <f>IF(Juli!K28&gt;0,Juli!K28,"")</f>
        <v/>
      </c>
      <c r="V28" s="298" t="str">
        <f>IF(OR(Juli!C28="",Juli!J28&lt;&gt;""),UPPER(Juli!J28),"F")</f>
        <v/>
      </c>
      <c r="W28" s="293">
        <f>August!A28</f>
        <v>42606</v>
      </c>
      <c r="X28" s="294" t="str">
        <f>IF(August!K28&gt;0,August!K28,"")</f>
        <v/>
      </c>
      <c r="Y28" s="299" t="str">
        <f>IF(OR(August!C28="",August!J28&lt;&gt;""),UPPER(August!J28),"F")</f>
        <v/>
      </c>
      <c r="Z28" s="297">
        <f>September!A28</f>
        <v>42637</v>
      </c>
      <c r="AA28" s="294" t="str">
        <f>IF(September!K28&gt;0,September!K28,"")</f>
        <v/>
      </c>
      <c r="AB28" s="298" t="str">
        <f>IF(OR(September!C28="",September!J28&lt;&gt;""),UPPER(September!J28),"F")</f>
        <v/>
      </c>
      <c r="AC28" s="293">
        <f>Oktober!A28</f>
        <v>42667</v>
      </c>
      <c r="AD28" s="294" t="str">
        <f>IF(Oktober!K28&gt;0,Oktober!K28,"")</f>
        <v/>
      </c>
      <c r="AE28" s="299" t="str">
        <f>IF(OR(Oktober!C28="",Oktober!J28&lt;&gt;""),UPPER(Oktober!J28),"F")</f>
        <v/>
      </c>
      <c r="AF28" s="297">
        <f>November!A28</f>
        <v>42698</v>
      </c>
      <c r="AG28" s="294" t="str">
        <f>IF(November!K28&gt;0,November!K28,"")</f>
        <v/>
      </c>
      <c r="AH28" s="298" t="str">
        <f>IF(OR(November!C28="",November!J28&lt;&gt;""),UPPER(November!J28),"F")</f>
        <v/>
      </c>
      <c r="AI28" s="293">
        <f>Dezember!A28</f>
        <v>42728</v>
      </c>
      <c r="AJ28" s="294" t="str">
        <f>IF(Dezember!K28&gt;0,Dezember!K28,"")</f>
        <v/>
      </c>
      <c r="AK28" s="299" t="str">
        <f>IF(OR(Dezember!C28="",Dezember!J28&lt;&gt;""),UPPER(Dezember!J28),"F")</f>
        <v>F</v>
      </c>
      <c r="AL28" s="300">
        <v>25</v>
      </c>
    </row>
    <row r="29" spans="1:38" x14ac:dyDescent="0.25">
      <c r="A29" s="292">
        <v>26</v>
      </c>
      <c r="B29" s="293">
        <f>Januar!A29</f>
        <v>42394</v>
      </c>
      <c r="C29" s="294" t="str">
        <f>IF(Januar!K29&gt;0,Januar!K29,"")</f>
        <v/>
      </c>
      <c r="D29" s="295" t="str">
        <f>IF(OR(Januar!C29="",Januar!J29&lt;&gt;""),UPPER(Januar!J29),"F")</f>
        <v/>
      </c>
      <c r="E29" s="293">
        <f>Februar!A29</f>
        <v>42425</v>
      </c>
      <c r="F29" s="294" t="str">
        <f>IF(Februar!K29&gt;0,Februar!K29,"")</f>
        <v/>
      </c>
      <c r="G29" s="296" t="str">
        <f>IF(OR(Februar!C29="",Februar!J29&lt;&gt;""),UPPER(Februar!J29),"F")</f>
        <v/>
      </c>
      <c r="H29" s="297">
        <f>März!A29</f>
        <v>42454</v>
      </c>
      <c r="I29" s="294" t="str">
        <f>IF(März!K29&gt;0,März!K29,"")</f>
        <v/>
      </c>
      <c r="J29" s="298" t="str">
        <f>IF(OR(März!C29="",März!J29&lt;&gt;""),UPPER(März!J29),"F")</f>
        <v/>
      </c>
      <c r="K29" s="293">
        <f>April!A29</f>
        <v>42485</v>
      </c>
      <c r="L29" s="294" t="str">
        <f>IF(April!K29&gt;0,April!K29,"")</f>
        <v/>
      </c>
      <c r="M29" s="299" t="str">
        <f>IF(OR(April!C29="",April!J29&lt;&gt;""),UPPER(April!J29),"F")</f>
        <v/>
      </c>
      <c r="N29" s="297">
        <f>Mai!A29</f>
        <v>42515</v>
      </c>
      <c r="O29" s="294" t="str">
        <f>IF(Mai!K29&gt;0,Mai!K29,"")</f>
        <v/>
      </c>
      <c r="P29" s="295" t="str">
        <f>IF(OR(Mai!C29="",Mai!J29&lt;&gt;""),UPPER(Mai!J29),"F")</f>
        <v/>
      </c>
      <c r="Q29" s="293">
        <f>Juni!A29</f>
        <v>42546</v>
      </c>
      <c r="R29" s="294" t="str">
        <f>IF(Juni!K29&gt;0,Juni!K29,"")</f>
        <v/>
      </c>
      <c r="S29" s="299" t="str">
        <f>IF(OR(Juni!C29="",Juni!J29&lt;&gt;""),UPPER(Juni!J29),"F")</f>
        <v/>
      </c>
      <c r="T29" s="297">
        <f>Juli!A29</f>
        <v>42576</v>
      </c>
      <c r="U29" s="294" t="str">
        <f>IF(Juli!K29&gt;0,Juli!K29,"")</f>
        <v/>
      </c>
      <c r="V29" s="298" t="str">
        <f>IF(OR(Juli!C29="",Juli!J29&lt;&gt;""),UPPER(Juli!J29),"F")</f>
        <v/>
      </c>
      <c r="W29" s="293">
        <f>August!A29</f>
        <v>42607</v>
      </c>
      <c r="X29" s="294" t="str">
        <f>IF(August!K29&gt;0,August!K29,"")</f>
        <v/>
      </c>
      <c r="Y29" s="299" t="str">
        <f>IF(OR(August!C29="",August!J29&lt;&gt;""),UPPER(August!J29),"F")</f>
        <v/>
      </c>
      <c r="Z29" s="297">
        <f>September!A29</f>
        <v>42638</v>
      </c>
      <c r="AA29" s="294" t="str">
        <f>IF(September!K29&gt;0,September!K29,"")</f>
        <v/>
      </c>
      <c r="AB29" s="298" t="str">
        <f>IF(OR(September!C29="",September!J29&lt;&gt;""),UPPER(September!J29),"F")</f>
        <v/>
      </c>
      <c r="AC29" s="293">
        <f>Oktober!A29</f>
        <v>42668</v>
      </c>
      <c r="AD29" s="294" t="str">
        <f>IF(Oktober!K29&gt;0,Oktober!K29,"")</f>
        <v/>
      </c>
      <c r="AE29" s="299" t="str">
        <f>IF(OR(Oktober!C29="",Oktober!J29&lt;&gt;""),UPPER(Oktober!J29),"F")</f>
        <v/>
      </c>
      <c r="AF29" s="297">
        <f>November!A29</f>
        <v>42699</v>
      </c>
      <c r="AG29" s="294" t="str">
        <f>IF(November!K29&gt;0,November!K29,"")</f>
        <v/>
      </c>
      <c r="AH29" s="298" t="str">
        <f>IF(OR(November!C29="",November!J29&lt;&gt;""),UPPER(November!J29),"F")</f>
        <v/>
      </c>
      <c r="AI29" s="293">
        <f>Dezember!A29</f>
        <v>42729</v>
      </c>
      <c r="AJ29" s="294" t="str">
        <f>IF(Dezember!K29&gt;0,Dezember!K29,"")</f>
        <v/>
      </c>
      <c r="AK29" s="299" t="str">
        <f>IF(OR(Dezember!C29="",Dezember!J29&lt;&gt;""),UPPER(Dezember!J29),"F")</f>
        <v>F</v>
      </c>
      <c r="AL29" s="300">
        <v>26</v>
      </c>
    </row>
    <row r="30" spans="1:38" x14ac:dyDescent="0.25">
      <c r="A30" s="292">
        <v>27</v>
      </c>
      <c r="B30" s="293">
        <f>Januar!A30</f>
        <v>42395</v>
      </c>
      <c r="C30" s="294" t="str">
        <f>IF(Januar!K30&gt;0,Januar!K30,"")</f>
        <v/>
      </c>
      <c r="D30" s="295" t="str">
        <f>IF(OR(Januar!C30="",Januar!J30&lt;&gt;""),UPPER(Januar!J30),"F")</f>
        <v/>
      </c>
      <c r="E30" s="293">
        <f>Februar!A30</f>
        <v>42426</v>
      </c>
      <c r="F30" s="294" t="str">
        <f>IF(Februar!K30&gt;0,Februar!K30,"")</f>
        <v/>
      </c>
      <c r="G30" s="296" t="str">
        <f>IF(OR(Februar!C30="",Februar!J30&lt;&gt;""),UPPER(Februar!J30),"F")</f>
        <v/>
      </c>
      <c r="H30" s="297">
        <f>März!A30</f>
        <v>42455</v>
      </c>
      <c r="I30" s="294" t="str">
        <f>IF(März!K30&gt;0,März!K30,"")</f>
        <v/>
      </c>
      <c r="J30" s="298" t="str">
        <f>IF(OR(März!C30="",März!J30&lt;&gt;""),UPPER(März!J30),"F")</f>
        <v/>
      </c>
      <c r="K30" s="293">
        <f>April!A30</f>
        <v>42486</v>
      </c>
      <c r="L30" s="294">
        <f>IF(April!K30&gt;0,April!K30,"")</f>
        <v>0.16666666666666696</v>
      </c>
      <c r="M30" s="299" t="str">
        <f>IF(OR(April!C30="",April!J30&lt;&gt;""),UPPER(April!J30),"F")</f>
        <v/>
      </c>
      <c r="N30" s="297">
        <f>Mai!A30</f>
        <v>42516</v>
      </c>
      <c r="O30" s="294" t="str">
        <f>IF(Mai!K30&gt;0,Mai!K30,"")</f>
        <v/>
      </c>
      <c r="P30" s="295" t="str">
        <f>IF(OR(Mai!C30="",Mai!J30&lt;&gt;""),UPPER(Mai!J30),"F")</f>
        <v/>
      </c>
      <c r="Q30" s="293">
        <f>Juni!A30</f>
        <v>42547</v>
      </c>
      <c r="R30" s="294" t="str">
        <f>IF(Juni!K30&gt;0,Juni!K30,"")</f>
        <v/>
      </c>
      <c r="S30" s="299" t="str">
        <f>IF(OR(Juni!C30="",Juni!J30&lt;&gt;""),UPPER(Juni!J30),"F")</f>
        <v/>
      </c>
      <c r="T30" s="297">
        <f>Juli!A30</f>
        <v>42577</v>
      </c>
      <c r="U30" s="294" t="str">
        <f>IF(Juli!K30&gt;0,Juli!K30,"")</f>
        <v/>
      </c>
      <c r="V30" s="298" t="str">
        <f>IF(OR(Juli!C30="",Juli!J30&lt;&gt;""),UPPER(Juli!J30),"F")</f>
        <v/>
      </c>
      <c r="W30" s="293">
        <f>August!A30</f>
        <v>42608</v>
      </c>
      <c r="X30" s="294" t="str">
        <f>IF(August!K30&gt;0,August!K30,"")</f>
        <v/>
      </c>
      <c r="Y30" s="299" t="str">
        <f>IF(OR(August!C30="",August!J30&lt;&gt;""),UPPER(August!J30),"F")</f>
        <v/>
      </c>
      <c r="Z30" s="297">
        <f>September!A30</f>
        <v>42639</v>
      </c>
      <c r="AA30" s="294" t="str">
        <f>IF(September!K30&gt;0,September!K30,"")</f>
        <v/>
      </c>
      <c r="AB30" s="298" t="str">
        <f>IF(OR(September!C30="",September!J30&lt;&gt;""),UPPER(September!J30),"F")</f>
        <v/>
      </c>
      <c r="AC30" s="293">
        <f>Oktober!A30</f>
        <v>42669</v>
      </c>
      <c r="AD30" s="294" t="str">
        <f>IF(Oktober!K30&gt;0,Oktober!K30,"")</f>
        <v/>
      </c>
      <c r="AE30" s="299" t="str">
        <f>IF(OR(Oktober!C30="",Oktober!J30&lt;&gt;""),UPPER(Oktober!J30),"F")</f>
        <v/>
      </c>
      <c r="AF30" s="297">
        <f>November!A30</f>
        <v>42700</v>
      </c>
      <c r="AG30" s="294" t="str">
        <f>IF(November!K30&gt;0,November!K30,"")</f>
        <v/>
      </c>
      <c r="AH30" s="298" t="str">
        <f>IF(OR(November!C30="",November!J30&lt;&gt;""),UPPER(November!J30),"F")</f>
        <v/>
      </c>
      <c r="AI30" s="293">
        <f>Dezember!A30</f>
        <v>42730</v>
      </c>
      <c r="AJ30" s="294" t="str">
        <f>IF(Dezember!K30&gt;0,Dezember!K30,"")</f>
        <v/>
      </c>
      <c r="AK30" s="299" t="str">
        <f>IF(OR(Dezember!C30="",Dezember!J30&lt;&gt;""),UPPER(Dezember!J30),"F")</f>
        <v/>
      </c>
      <c r="AL30" s="300">
        <v>27</v>
      </c>
    </row>
    <row r="31" spans="1:38" x14ac:dyDescent="0.25">
      <c r="A31" s="292">
        <v>28</v>
      </c>
      <c r="B31" s="293">
        <f>Januar!A31</f>
        <v>42396</v>
      </c>
      <c r="C31" s="294" t="str">
        <f>IF(Januar!K31&gt;0,Januar!K31,"")</f>
        <v/>
      </c>
      <c r="D31" s="295" t="str">
        <f>IF(OR(Januar!C31="",Januar!J31&lt;&gt;""),UPPER(Januar!J31),"F")</f>
        <v/>
      </c>
      <c r="E31" s="293">
        <f>Februar!A31</f>
        <v>42427</v>
      </c>
      <c r="F31" s="294" t="str">
        <f>IF(Februar!K31&gt;0,Februar!K31,"")</f>
        <v/>
      </c>
      <c r="G31" s="296" t="str">
        <f>IF(OR(Februar!C31="",Februar!J31&lt;&gt;""),UPPER(Februar!J31),"F")</f>
        <v/>
      </c>
      <c r="H31" s="297">
        <f>März!A31</f>
        <v>42456</v>
      </c>
      <c r="I31" s="294" t="str">
        <f>IF(März!K31&gt;0,März!K31,"")</f>
        <v/>
      </c>
      <c r="J31" s="298" t="str">
        <f>IF(OR(März!C31="",März!J31&lt;&gt;""),UPPER(März!J31),"F")</f>
        <v/>
      </c>
      <c r="K31" s="293">
        <f>April!A31</f>
        <v>42487</v>
      </c>
      <c r="L31" s="294" t="str">
        <f>IF(April!K31&gt;0,April!K31,"")</f>
        <v/>
      </c>
      <c r="M31" s="299" t="str">
        <f>IF(OR(April!C31="",April!J31&lt;&gt;""),UPPER(April!J31),"F")</f>
        <v/>
      </c>
      <c r="N31" s="297">
        <f>Mai!A31</f>
        <v>42517</v>
      </c>
      <c r="O31" s="294" t="str">
        <f>IF(Mai!K31&gt;0,Mai!K31,"")</f>
        <v/>
      </c>
      <c r="P31" s="295" t="str">
        <f>IF(OR(Mai!C31="",Mai!J31&lt;&gt;""),UPPER(Mai!J31),"F")</f>
        <v/>
      </c>
      <c r="Q31" s="293">
        <f>Juni!A31</f>
        <v>42548</v>
      </c>
      <c r="R31" s="294" t="str">
        <f>IF(Juni!K31&gt;0,Juni!K31,"")</f>
        <v/>
      </c>
      <c r="S31" s="299" t="str">
        <f>IF(OR(Juni!C31="",Juni!J31&lt;&gt;""),UPPER(Juni!J31),"F")</f>
        <v/>
      </c>
      <c r="T31" s="297">
        <f>Juli!A31</f>
        <v>42578</v>
      </c>
      <c r="U31" s="294" t="str">
        <f>IF(Juli!K31&gt;0,Juli!K31,"")</f>
        <v/>
      </c>
      <c r="V31" s="298" t="str">
        <f>IF(OR(Juli!C31="",Juli!J31&lt;&gt;""),UPPER(Juli!J31),"F")</f>
        <v/>
      </c>
      <c r="W31" s="293">
        <f>August!A31</f>
        <v>42609</v>
      </c>
      <c r="X31" s="294" t="str">
        <f>IF(August!K31&gt;0,August!K31,"")</f>
        <v/>
      </c>
      <c r="Y31" s="299" t="str">
        <f>IF(OR(August!C31="",August!J31&lt;&gt;""),UPPER(August!J31),"F")</f>
        <v/>
      </c>
      <c r="Z31" s="297">
        <f>September!A31</f>
        <v>42640</v>
      </c>
      <c r="AA31" s="294" t="str">
        <f>IF(September!K31&gt;0,September!K31,"")</f>
        <v/>
      </c>
      <c r="AB31" s="298" t="str">
        <f>IF(OR(September!C31="",September!J31&lt;&gt;""),UPPER(September!J31),"F")</f>
        <v/>
      </c>
      <c r="AC31" s="293">
        <f>Oktober!A31</f>
        <v>42670</v>
      </c>
      <c r="AD31" s="294" t="str">
        <f>IF(Oktober!K31&gt;0,Oktober!K31,"")</f>
        <v/>
      </c>
      <c r="AE31" s="299" t="str">
        <f>IF(OR(Oktober!C31="",Oktober!J31&lt;&gt;""),UPPER(Oktober!J31),"F")</f>
        <v/>
      </c>
      <c r="AF31" s="297">
        <f>November!A31</f>
        <v>42701</v>
      </c>
      <c r="AG31" s="294" t="str">
        <f>IF(November!K31&gt;0,November!K31,"")</f>
        <v/>
      </c>
      <c r="AH31" s="298" t="str">
        <f>IF(OR(November!C31="",November!J31&lt;&gt;""),UPPER(November!J31),"F")</f>
        <v/>
      </c>
      <c r="AI31" s="293">
        <f>Dezember!A31</f>
        <v>42731</v>
      </c>
      <c r="AJ31" s="294" t="str">
        <f>IF(Dezember!K31&gt;0,Dezember!K31,"")</f>
        <v/>
      </c>
      <c r="AK31" s="299" t="str">
        <f>IF(OR(Dezember!C31="",Dezember!J31&lt;&gt;""),UPPER(Dezember!J31),"F")</f>
        <v/>
      </c>
      <c r="AL31" s="300">
        <v>28</v>
      </c>
    </row>
    <row r="32" spans="1:38" x14ac:dyDescent="0.25">
      <c r="A32" s="292">
        <v>29</v>
      </c>
      <c r="B32" s="293">
        <f>Januar!A32</f>
        <v>42397</v>
      </c>
      <c r="C32" s="294" t="str">
        <f>IF(Januar!K32&gt;0,Januar!K32,"")</f>
        <v/>
      </c>
      <c r="D32" s="295" t="str">
        <f>IF(OR(Januar!C32="",Januar!J32&lt;&gt;""),UPPER(Januar!J32),"F")</f>
        <v/>
      </c>
      <c r="E32" s="293">
        <f>Februar!A32</f>
        <v>42428</v>
      </c>
      <c r="F32" s="294" t="str">
        <f>IF(Februar!K32&gt;0,Februar!K32,"")</f>
        <v/>
      </c>
      <c r="G32" s="296" t="str">
        <f>IF(OR(Februar!C32="",Februar!J32&lt;&gt;""),UPPER(Februar!J32),"F")</f>
        <v/>
      </c>
      <c r="H32" s="297">
        <f>März!A32</f>
        <v>42457</v>
      </c>
      <c r="I32" s="294" t="str">
        <f>IF(März!K32&gt;0,März!K32,"")</f>
        <v/>
      </c>
      <c r="J32" s="298" t="str">
        <f>IF(OR(März!C32="",März!J32&lt;&gt;""),UPPER(März!J32),"F")</f>
        <v/>
      </c>
      <c r="K32" s="293">
        <f>April!A32</f>
        <v>42488</v>
      </c>
      <c r="L32" s="294">
        <f>IF(April!K32&gt;0,April!K32,"")</f>
        <v>0.35416666666666669</v>
      </c>
      <c r="M32" s="299" t="str">
        <f>IF(OR(April!C32="",April!J32&lt;&gt;""),UPPER(April!J32),"F")</f>
        <v/>
      </c>
      <c r="N32" s="297">
        <f>Mai!A32</f>
        <v>42518</v>
      </c>
      <c r="O32" s="294" t="str">
        <f>IF(Mai!K32&gt;0,Mai!K32,"")</f>
        <v/>
      </c>
      <c r="P32" s="295" t="str">
        <f>IF(OR(Mai!C32="",Mai!J32&lt;&gt;""),UPPER(Mai!J32),"F")</f>
        <v/>
      </c>
      <c r="Q32" s="293">
        <f>Juni!A32</f>
        <v>42549</v>
      </c>
      <c r="R32" s="294" t="str">
        <f>IF(Juni!K32&gt;0,Juni!K32,"")</f>
        <v/>
      </c>
      <c r="S32" s="299" t="str">
        <f>IF(OR(Juni!C32="",Juni!J32&lt;&gt;""),UPPER(Juni!J32),"F")</f>
        <v/>
      </c>
      <c r="T32" s="297">
        <f>Juli!A32</f>
        <v>42579</v>
      </c>
      <c r="U32" s="294" t="str">
        <f>IF(Juli!K32&gt;0,Juli!K32,"")</f>
        <v/>
      </c>
      <c r="V32" s="298" t="str">
        <f>IF(OR(Juli!C32="",Juli!J32&lt;&gt;""),UPPER(Juli!J32),"F")</f>
        <v/>
      </c>
      <c r="W32" s="293">
        <f>August!A32</f>
        <v>42610</v>
      </c>
      <c r="X32" s="294" t="str">
        <f>IF(August!K32&gt;0,August!K32,"")</f>
        <v/>
      </c>
      <c r="Y32" s="299" t="str">
        <f>IF(OR(August!C32="",August!J32&lt;&gt;""),UPPER(August!J32),"F")</f>
        <v/>
      </c>
      <c r="Z32" s="297">
        <f>September!A32</f>
        <v>42641</v>
      </c>
      <c r="AA32" s="294" t="str">
        <f>IF(September!K32&gt;0,September!K32,"")</f>
        <v/>
      </c>
      <c r="AB32" s="298" t="str">
        <f>IF(OR(September!C32="",September!J32&lt;&gt;""),UPPER(September!J32),"F")</f>
        <v/>
      </c>
      <c r="AC32" s="293">
        <f>Oktober!A32</f>
        <v>42671</v>
      </c>
      <c r="AD32" s="294" t="str">
        <f>IF(Oktober!K32&gt;0,Oktober!K32,"")</f>
        <v/>
      </c>
      <c r="AE32" s="299" t="str">
        <f>IF(OR(Oktober!C32="",Oktober!J32&lt;&gt;""),UPPER(Oktober!J32),"F")</f>
        <v/>
      </c>
      <c r="AF32" s="297">
        <f>November!A32</f>
        <v>42702</v>
      </c>
      <c r="AG32" s="294" t="str">
        <f>IF(November!K32&gt;0,November!K32,"")</f>
        <v/>
      </c>
      <c r="AH32" s="298" t="str">
        <f>IF(OR(November!C32="",November!J32&lt;&gt;""),UPPER(November!J32),"F")</f>
        <v/>
      </c>
      <c r="AI32" s="293">
        <f>Dezember!A32</f>
        <v>42732</v>
      </c>
      <c r="AJ32" s="294" t="str">
        <f>IF(Dezember!K32&gt;0,Dezember!K32,"")</f>
        <v/>
      </c>
      <c r="AK32" s="299" t="str">
        <f>IF(OR(Dezember!C32="",Dezember!J32&lt;&gt;""),UPPER(Dezember!J32),"F")</f>
        <v/>
      </c>
      <c r="AL32" s="300">
        <v>29</v>
      </c>
    </row>
    <row r="33" spans="1:38" x14ac:dyDescent="0.25">
      <c r="A33" s="292">
        <v>30</v>
      </c>
      <c r="B33" s="293">
        <f>Januar!A33</f>
        <v>42398</v>
      </c>
      <c r="C33" s="294" t="str">
        <f>IF(Januar!K33&gt;0,Januar!K33,"")</f>
        <v/>
      </c>
      <c r="D33" s="295" t="str">
        <f>IF(OR(Januar!C33="",Januar!J33&lt;&gt;""),UPPER(Januar!J33),"F")</f>
        <v/>
      </c>
      <c r="E33" s="293" t="str">
        <f>Februar!A33</f>
        <v/>
      </c>
      <c r="F33" s="294" t="str">
        <f>IF(Februar!K33&gt;0,Februar!K33,"")</f>
        <v/>
      </c>
      <c r="G33" s="296" t="str">
        <f>IF(OR(Februar!C33="",Februar!J33&lt;&gt;""),UPPER(Februar!J33),"F")</f>
        <v/>
      </c>
      <c r="H33" s="297">
        <f>März!A33</f>
        <v>42458</v>
      </c>
      <c r="I33" s="294">
        <f>IF(März!K33&gt;0,März!K33,"")</f>
        <v>0.16666666666666796</v>
      </c>
      <c r="J33" s="298" t="str">
        <f>IF(OR(März!C33="",März!J33&lt;&gt;""),UPPER(März!J33),"F")</f>
        <v>H</v>
      </c>
      <c r="K33" s="293">
        <f>April!A33</f>
        <v>42489</v>
      </c>
      <c r="L33" s="294">
        <f>IF(April!K33&gt;0,April!K33,"")</f>
        <v>0.35416666666666674</v>
      </c>
      <c r="M33" s="299" t="str">
        <f>IF(OR(April!C33="",April!J33&lt;&gt;""),UPPER(April!J33),"F")</f>
        <v/>
      </c>
      <c r="N33" s="297">
        <f>Mai!A33</f>
        <v>42519</v>
      </c>
      <c r="O33" s="294" t="str">
        <f>IF(Mai!K33&gt;0,Mai!K33,"")</f>
        <v/>
      </c>
      <c r="P33" s="295" t="str">
        <f>IF(OR(Mai!C33="",Mai!J33&lt;&gt;""),UPPER(Mai!J33),"F")</f>
        <v/>
      </c>
      <c r="Q33" s="293">
        <f>Juni!A33</f>
        <v>42550</v>
      </c>
      <c r="R33" s="294" t="str">
        <f>IF(Juni!K33&gt;0,Juni!K33,"")</f>
        <v/>
      </c>
      <c r="S33" s="299" t="str">
        <f>IF(OR(Juni!C33="",Juni!J33&lt;&gt;""),UPPER(Juni!J33),"F")</f>
        <v/>
      </c>
      <c r="T33" s="297">
        <f>Juli!A33</f>
        <v>42580</v>
      </c>
      <c r="U33" s="294" t="str">
        <f>IF(Juli!K33&gt;0,Juli!K33,"")</f>
        <v/>
      </c>
      <c r="V33" s="298" t="str">
        <f>IF(OR(Juli!C33="",Juli!J33&lt;&gt;""),UPPER(Juli!J33),"F")</f>
        <v/>
      </c>
      <c r="W33" s="293">
        <f>August!A33</f>
        <v>42611</v>
      </c>
      <c r="X33" s="294" t="str">
        <f>IF(August!K33&gt;0,August!K33,"")</f>
        <v/>
      </c>
      <c r="Y33" s="299" t="str">
        <f>IF(OR(August!C33="",August!J33&lt;&gt;""),UPPER(August!J33),"F")</f>
        <v/>
      </c>
      <c r="Z33" s="297">
        <f>September!A33</f>
        <v>42642</v>
      </c>
      <c r="AA33" s="294" t="str">
        <f>IF(September!K33&gt;0,September!K33,"")</f>
        <v/>
      </c>
      <c r="AB33" s="298" t="str">
        <f>IF(OR(September!C33="",September!J33&lt;&gt;""),UPPER(September!J33),"F")</f>
        <v/>
      </c>
      <c r="AC33" s="293">
        <f>Oktober!A33</f>
        <v>42672</v>
      </c>
      <c r="AD33" s="294" t="str">
        <f>IF(Oktober!K33&gt;0,Oktober!K33,"")</f>
        <v/>
      </c>
      <c r="AE33" s="299" t="str">
        <f>IF(OR(Oktober!C33="",Oktober!J33&lt;&gt;""),UPPER(Oktober!J33),"F")</f>
        <v/>
      </c>
      <c r="AF33" s="297">
        <f>November!A33</f>
        <v>42703</v>
      </c>
      <c r="AG33" s="294" t="str">
        <f>IF(November!K33&gt;0,November!K33,"")</f>
        <v/>
      </c>
      <c r="AH33" s="298" t="str">
        <f>IF(OR(November!C33="",November!J33&lt;&gt;""),UPPER(November!J33),"F")</f>
        <v/>
      </c>
      <c r="AI33" s="293">
        <f>Dezember!A33</f>
        <v>42733</v>
      </c>
      <c r="AJ33" s="294" t="str">
        <f>IF(Dezember!K33&gt;0,Dezember!K33,"")</f>
        <v/>
      </c>
      <c r="AK33" s="299" t="str">
        <f>IF(OR(Dezember!C33="",Dezember!J33&lt;&gt;""),UPPER(Dezember!J33),"F")</f>
        <v/>
      </c>
      <c r="AL33" s="300">
        <v>30</v>
      </c>
    </row>
    <row r="34" spans="1:38" x14ac:dyDescent="0.25">
      <c r="A34" s="301">
        <v>31</v>
      </c>
      <c r="B34" s="302">
        <f>Januar!A34</f>
        <v>42399</v>
      </c>
      <c r="C34" s="303" t="str">
        <f>IF(Januar!K34&gt;0,Januar!K34,"")</f>
        <v/>
      </c>
      <c r="D34" s="304" t="str">
        <f>IF(OR(Januar!C34="",Januar!J34&lt;&gt;""),UPPER(Januar!J34),"F")</f>
        <v/>
      </c>
      <c r="E34" s="302" t="str">
        <f>Februar!A34</f>
        <v/>
      </c>
      <c r="F34" s="303" t="str">
        <f>IF(Februar!K34&gt;0,Februar!K34,"")</f>
        <v/>
      </c>
      <c r="G34" s="305" t="str">
        <f>IF(OR(Februar!C34="",Februar!J34&lt;&gt;""),UPPER(Februar!J34),"F")</f>
        <v/>
      </c>
      <c r="H34" s="306">
        <f>März!A34</f>
        <v>42459</v>
      </c>
      <c r="I34" s="303">
        <f>IF(März!K34&gt;0,März!K34,"")</f>
        <v>0.16666666666666702</v>
      </c>
      <c r="J34" s="307" t="str">
        <f>IF(OR(März!C34="",März!J34&lt;&gt;""),UPPER(März!J34),"F")</f>
        <v>H</v>
      </c>
      <c r="K34" s="302" t="str">
        <f>April!A34</f>
        <v/>
      </c>
      <c r="L34" s="303" t="str">
        <f>IF(April!K34&gt;0,April!K34,"")</f>
        <v/>
      </c>
      <c r="M34" s="308" t="str">
        <f>IF(OR(April!C34="",April!J34&lt;&gt;""),UPPER(April!J34),"F")</f>
        <v/>
      </c>
      <c r="N34" s="306">
        <f>Mai!A34</f>
        <v>42520</v>
      </c>
      <c r="O34" s="303" t="str">
        <f>IF(Mai!K34&gt;0,Mai!K34,"")</f>
        <v/>
      </c>
      <c r="P34" s="304" t="str">
        <f>IF(OR(Mai!C34="",Mai!J34&lt;&gt;""),UPPER(Mai!J34),"F")</f>
        <v>F</v>
      </c>
      <c r="Q34" s="302" t="str">
        <f>Juni!A34</f>
        <v/>
      </c>
      <c r="R34" s="303" t="str">
        <f>IF(Juni!K34&gt;0,Juni!K34,"")</f>
        <v/>
      </c>
      <c r="S34" s="308" t="str">
        <f>IF(OR(Juni!C34="",Juni!J34&lt;&gt;""),UPPER(Juni!J34),"F")</f>
        <v/>
      </c>
      <c r="T34" s="306">
        <f>Juli!A34</f>
        <v>42581</v>
      </c>
      <c r="U34" s="303" t="str">
        <f>IF(Juli!K34&gt;0,Juli!K34,"")</f>
        <v/>
      </c>
      <c r="V34" s="307" t="str">
        <f>IF(OR(Juli!C34="",Juli!J34&lt;&gt;""),UPPER(Juli!J34),"F")</f>
        <v/>
      </c>
      <c r="W34" s="302">
        <f>August!A34</f>
        <v>42612</v>
      </c>
      <c r="X34" s="303" t="str">
        <f>IF(August!K34&gt;0,August!K34,"")</f>
        <v/>
      </c>
      <c r="Y34" s="308" t="str">
        <f>IF(OR(August!C34="",August!J34&lt;&gt;""),UPPER(August!J34),"F")</f>
        <v/>
      </c>
      <c r="Z34" s="306" t="str">
        <f>September!A34</f>
        <v/>
      </c>
      <c r="AA34" s="303" t="str">
        <f>IF(September!K34&gt;0,September!K34,"")</f>
        <v/>
      </c>
      <c r="AB34" s="307" t="str">
        <f>IF(OR(September!C34="",September!J34&lt;&gt;""),UPPER(September!J34),"F")</f>
        <v/>
      </c>
      <c r="AC34" s="302">
        <f>Oktober!A34</f>
        <v>42673</v>
      </c>
      <c r="AD34" s="303" t="str">
        <f>IF(Oktober!K34&gt;0,Oktober!K34,"")</f>
        <v/>
      </c>
      <c r="AE34" s="308" t="str">
        <f>IF(OR(Oktober!C34="",Oktober!J34&lt;&gt;""),UPPER(Oktober!J34),"F")</f>
        <v>F</v>
      </c>
      <c r="AF34" s="306" t="str">
        <f>November!A34</f>
        <v/>
      </c>
      <c r="AG34" s="303" t="str">
        <f>IF(November!K34&gt;0,November!K34,"")</f>
        <v/>
      </c>
      <c r="AH34" s="307" t="str">
        <f>IF(OR(November!C34="",November!J34&lt;&gt;""),UPPER(November!J34),"F")</f>
        <v/>
      </c>
      <c r="AI34" s="302">
        <f>Dezember!A34</f>
        <v>42734</v>
      </c>
      <c r="AJ34" s="303" t="str">
        <f>IF(Dezember!K34&gt;0,Dezember!K34,"")</f>
        <v/>
      </c>
      <c r="AK34" s="308" t="str">
        <f>IF(OR(Dezember!C34="",Dezember!J34&lt;&gt;""),UPPER(Dezember!J34),"F")</f>
        <v>F</v>
      </c>
      <c r="AL34" s="309">
        <v>31</v>
      </c>
    </row>
    <row r="35" spans="1:38" s="1" customFormat="1" x14ac:dyDescent="0.25">
      <c r="A35" s="310" t="s">
        <v>10</v>
      </c>
      <c r="B35" s="395">
        <f ca="1">Januar!F37</f>
        <v>0</v>
      </c>
      <c r="C35" s="395"/>
      <c r="D35" s="311"/>
      <c r="E35" s="395">
        <f ca="1">Februar!F37</f>
        <v>0</v>
      </c>
      <c r="F35" s="395"/>
      <c r="G35" s="312"/>
      <c r="H35" s="396">
        <f ca="1">März!F37</f>
        <v>0</v>
      </c>
      <c r="I35" s="396"/>
      <c r="J35" s="313"/>
      <c r="K35" s="395">
        <f ca="1">April!F37</f>
        <v>3.4999999999999991</v>
      </c>
      <c r="L35" s="395"/>
      <c r="M35" s="312"/>
      <c r="N35" s="396">
        <f ca="1">Mai!F37</f>
        <v>3.1666666666666652</v>
      </c>
      <c r="O35" s="396"/>
      <c r="P35" s="313"/>
      <c r="Q35" s="395">
        <f ca="1">Juni!F37</f>
        <v>3.3333333333333321</v>
      </c>
      <c r="R35" s="395"/>
      <c r="S35" s="312"/>
      <c r="T35" s="396">
        <f ca="1">Juli!F37</f>
        <v>4.1666666666666652</v>
      </c>
      <c r="U35" s="396"/>
      <c r="V35" s="313"/>
      <c r="W35" s="395">
        <f ca="1">August!F37</f>
        <v>3.3333333333333321</v>
      </c>
      <c r="X35" s="395"/>
      <c r="Y35" s="312"/>
      <c r="Z35" s="396">
        <f ca="1">September!F37</f>
        <v>3.6666666666666652</v>
      </c>
      <c r="AA35" s="396"/>
      <c r="AB35" s="313"/>
      <c r="AC35" s="395">
        <f ca="1">Oktober!F37</f>
        <v>3.8333333333333321</v>
      </c>
      <c r="AD35" s="395"/>
      <c r="AE35" s="312"/>
      <c r="AF35" s="396">
        <f ca="1">November!F37</f>
        <v>3.3333333333333321</v>
      </c>
      <c r="AG35" s="396"/>
      <c r="AH35" s="313"/>
      <c r="AI35" s="395">
        <f ca="1">Dezember!F37</f>
        <v>3.3333333333333321</v>
      </c>
      <c r="AJ35" s="395"/>
      <c r="AK35" s="312"/>
      <c r="AL35" s="314">
        <f t="shared" ref="AL35:AL49" ca="1" si="0">SUM(B35:AK35)</f>
        <v>31.666666666666654</v>
      </c>
    </row>
    <row r="36" spans="1:38" s="1" customFormat="1" x14ac:dyDescent="0.25">
      <c r="A36" s="315" t="s">
        <v>141</v>
      </c>
      <c r="B36" s="397">
        <f>Januar!F38</f>
        <v>0</v>
      </c>
      <c r="C36" s="397"/>
      <c r="D36" s="316"/>
      <c r="E36" s="397">
        <f>Februar!F38</f>
        <v>0</v>
      </c>
      <c r="F36" s="397"/>
      <c r="G36" s="317"/>
      <c r="H36" s="398">
        <f>März!F38</f>
        <v>0.33333333333333498</v>
      </c>
      <c r="I36" s="398"/>
      <c r="J36" s="318"/>
      <c r="K36" s="397">
        <f>April!F38</f>
        <v>4.5625000000000018</v>
      </c>
      <c r="L36" s="397"/>
      <c r="M36" s="317"/>
      <c r="N36" s="398">
        <f>Mai!F38</f>
        <v>1.40625</v>
      </c>
      <c r="O36" s="398"/>
      <c r="P36" s="318"/>
      <c r="Q36" s="397">
        <f>Juni!F38</f>
        <v>0</v>
      </c>
      <c r="R36" s="397"/>
      <c r="S36" s="317"/>
      <c r="T36" s="398">
        <f>Juli!F38</f>
        <v>0</v>
      </c>
      <c r="U36" s="398"/>
      <c r="V36" s="318"/>
      <c r="W36" s="397">
        <f>August!F38</f>
        <v>0</v>
      </c>
      <c r="X36" s="397"/>
      <c r="Y36" s="317"/>
      <c r="Z36" s="398">
        <f>September!F38</f>
        <v>0</v>
      </c>
      <c r="AA36" s="398"/>
      <c r="AB36" s="318"/>
      <c r="AC36" s="397">
        <f>Oktober!F38</f>
        <v>0</v>
      </c>
      <c r="AD36" s="397"/>
      <c r="AE36" s="317"/>
      <c r="AF36" s="398">
        <f>November!F38</f>
        <v>0</v>
      </c>
      <c r="AG36" s="398"/>
      <c r="AH36" s="318"/>
      <c r="AI36" s="397">
        <f>Dezember!F38</f>
        <v>0</v>
      </c>
      <c r="AJ36" s="397"/>
      <c r="AK36" s="317"/>
      <c r="AL36" s="319">
        <f t="shared" si="0"/>
        <v>6.3020833333333366</v>
      </c>
    </row>
    <row r="37" spans="1:38" s="1" customFormat="1" x14ac:dyDescent="0.25">
      <c r="A37" s="320" t="s">
        <v>142</v>
      </c>
      <c r="B37" s="392">
        <f ca="1">ROUND(B36-B35,10)</f>
        <v>0</v>
      </c>
      <c r="C37" s="392"/>
      <c r="D37" s="321"/>
      <c r="E37" s="392">
        <f ca="1">ROUND(E36-E35,10)</f>
        <v>0</v>
      </c>
      <c r="F37" s="392"/>
      <c r="G37" s="322"/>
      <c r="H37" s="393">
        <f ca="1">ROUND(H36-H35,10)</f>
        <v>0.33333333329999998</v>
      </c>
      <c r="I37" s="393"/>
      <c r="J37" s="323"/>
      <c r="K37" s="392">
        <f ca="1">ROUND(K36-K35,10)</f>
        <v>1.0625</v>
      </c>
      <c r="L37" s="392"/>
      <c r="M37" s="322"/>
      <c r="N37" s="393">
        <f ca="1">ROUND(N36-N35,10)</f>
        <v>-1.7604166667000001</v>
      </c>
      <c r="O37" s="393"/>
      <c r="P37" s="323"/>
      <c r="Q37" s="392">
        <f ca="1">ROUND(Q36-Q35,10)</f>
        <v>-3.3333333333000001</v>
      </c>
      <c r="R37" s="392"/>
      <c r="S37" s="322"/>
      <c r="T37" s="393">
        <f ca="1">ROUND(T36-T35,10)</f>
        <v>-4.1666666667000003</v>
      </c>
      <c r="U37" s="393"/>
      <c r="V37" s="323"/>
      <c r="W37" s="392">
        <f ca="1">ROUND(W36-W35,10)</f>
        <v>-3.3333333333000001</v>
      </c>
      <c r="X37" s="392"/>
      <c r="Y37" s="322"/>
      <c r="Z37" s="393">
        <f ca="1">ROUND(Z36-Z35,10)</f>
        <v>-3.6666666666999999</v>
      </c>
      <c r="AA37" s="393"/>
      <c r="AB37" s="323"/>
      <c r="AC37" s="392">
        <f ca="1">ROUND(AC36-AC35,10)</f>
        <v>-3.8333333333000001</v>
      </c>
      <c r="AD37" s="392"/>
      <c r="AE37" s="322"/>
      <c r="AF37" s="393">
        <f ca="1">ROUND(AF36-AF35,10)</f>
        <v>-3.3333333333000001</v>
      </c>
      <c r="AG37" s="393"/>
      <c r="AH37" s="323"/>
      <c r="AI37" s="392">
        <f ca="1">ROUND(AI36-AI35,10)</f>
        <v>-3.3333333333000001</v>
      </c>
      <c r="AJ37" s="392"/>
      <c r="AK37" s="322"/>
      <c r="AL37" s="324">
        <f t="shared" ca="1" si="0"/>
        <v>-25.364583333300001</v>
      </c>
    </row>
    <row r="38" spans="1:38" x14ac:dyDescent="0.25">
      <c r="A38" s="325" t="s">
        <v>143</v>
      </c>
      <c r="B38" s="394">
        <f>Januar!J40</f>
        <v>0</v>
      </c>
      <c r="C38" s="394"/>
      <c r="D38" s="394"/>
      <c r="E38" s="394">
        <f>Februar!J40</f>
        <v>0</v>
      </c>
      <c r="F38" s="394"/>
      <c r="G38" s="394"/>
      <c r="H38" s="394">
        <f>März!J40</f>
        <v>0</v>
      </c>
      <c r="I38" s="394"/>
      <c r="J38" s="394"/>
      <c r="K38" s="394">
        <f>April!J40</f>
        <v>6</v>
      </c>
      <c r="L38" s="394"/>
      <c r="M38" s="394"/>
      <c r="N38" s="394">
        <f>Mai!J40</f>
        <v>6</v>
      </c>
      <c r="O38" s="394"/>
      <c r="P38" s="394"/>
      <c r="Q38" s="394">
        <f>Juni!J40</f>
        <v>0</v>
      </c>
      <c r="R38" s="394"/>
      <c r="S38" s="394"/>
      <c r="T38" s="394">
        <f>Juli!J40</f>
        <v>0</v>
      </c>
      <c r="U38" s="394"/>
      <c r="V38" s="394"/>
      <c r="W38" s="394">
        <f>August!J40</f>
        <v>0</v>
      </c>
      <c r="X38" s="394"/>
      <c r="Y38" s="394"/>
      <c r="Z38" s="394">
        <f>September!J40</f>
        <v>0</v>
      </c>
      <c r="AA38" s="394"/>
      <c r="AB38" s="394"/>
      <c r="AC38" s="394">
        <f>Oktober!J40</f>
        <v>0</v>
      </c>
      <c r="AD38" s="394"/>
      <c r="AE38" s="394"/>
      <c r="AF38" s="394">
        <f>November!J40</f>
        <v>0</v>
      </c>
      <c r="AG38" s="394"/>
      <c r="AH38" s="394"/>
      <c r="AI38" s="394">
        <f>Dezember!J40</f>
        <v>0</v>
      </c>
      <c r="AJ38" s="394"/>
      <c r="AK38" s="394"/>
      <c r="AL38" s="326">
        <f t="shared" si="0"/>
        <v>12</v>
      </c>
    </row>
    <row r="39" spans="1:38" x14ac:dyDescent="0.25">
      <c r="A39" s="327" t="str">
        <f>Voreinstellungen!A20&amp;" ("&amp;Voreinstellungen!B20&amp;")"</f>
        <v>Gleittag (G)</v>
      </c>
      <c r="B39" s="390">
        <f>Januar!J38</f>
        <v>0</v>
      </c>
      <c r="C39" s="390"/>
      <c r="D39" s="390"/>
      <c r="E39" s="390">
        <f>Februar!J38</f>
        <v>0</v>
      </c>
      <c r="F39" s="390"/>
      <c r="G39" s="390"/>
      <c r="H39" s="390">
        <f>März!J38</f>
        <v>0</v>
      </c>
      <c r="I39" s="390"/>
      <c r="J39" s="390"/>
      <c r="K39" s="390">
        <f>April!J38</f>
        <v>0</v>
      </c>
      <c r="L39" s="390"/>
      <c r="M39" s="390"/>
      <c r="N39" s="390">
        <f>Mai!J38</f>
        <v>0</v>
      </c>
      <c r="O39" s="390"/>
      <c r="P39" s="390"/>
      <c r="Q39" s="390">
        <f>Juni!J38</f>
        <v>0</v>
      </c>
      <c r="R39" s="390"/>
      <c r="S39" s="390"/>
      <c r="T39" s="390">
        <f>Juli!J38</f>
        <v>0</v>
      </c>
      <c r="U39" s="390"/>
      <c r="V39" s="390"/>
      <c r="W39" s="390">
        <f>August!J38</f>
        <v>0</v>
      </c>
      <c r="X39" s="390"/>
      <c r="Y39" s="390"/>
      <c r="Z39" s="390">
        <f>September!J38</f>
        <v>0</v>
      </c>
      <c r="AA39" s="390"/>
      <c r="AB39" s="390"/>
      <c r="AC39" s="390">
        <f>Oktober!J38</f>
        <v>0</v>
      </c>
      <c r="AD39" s="390"/>
      <c r="AE39" s="390"/>
      <c r="AF39" s="390">
        <f>November!J38</f>
        <v>0</v>
      </c>
      <c r="AG39" s="390"/>
      <c r="AH39" s="390"/>
      <c r="AI39" s="390">
        <f>Dezember!J38</f>
        <v>0</v>
      </c>
      <c r="AJ39" s="390"/>
      <c r="AK39" s="390"/>
      <c r="AL39" s="328">
        <f t="shared" si="0"/>
        <v>0</v>
      </c>
    </row>
    <row r="40" spans="1:38" x14ac:dyDescent="0.25">
      <c r="A40" s="327" t="str">
        <f>Voreinstellungen!A21&amp;" ("&amp;Voreinstellungen!B21&amp;")"&amp;"/("&amp;Voreinstellungen!B22&amp;")"</f>
        <v>Krank (K)/(KR)</v>
      </c>
      <c r="B40" s="390">
        <f>Januar!J36</f>
        <v>0</v>
      </c>
      <c r="C40" s="390"/>
      <c r="D40" s="390"/>
      <c r="E40" s="390">
        <f>Februar!J36</f>
        <v>0</v>
      </c>
      <c r="F40" s="390"/>
      <c r="G40" s="390"/>
      <c r="H40" s="390">
        <f>März!J36</f>
        <v>0</v>
      </c>
      <c r="I40" s="390"/>
      <c r="J40" s="390"/>
      <c r="K40" s="390">
        <f>April!J36</f>
        <v>0</v>
      </c>
      <c r="L40" s="390"/>
      <c r="M40" s="390"/>
      <c r="N40" s="390">
        <f>Mai!J36</f>
        <v>0</v>
      </c>
      <c r="O40" s="390"/>
      <c r="P40" s="390"/>
      <c r="Q40" s="390">
        <f>Juni!J36</f>
        <v>0</v>
      </c>
      <c r="R40" s="390"/>
      <c r="S40" s="390"/>
      <c r="T40" s="390">
        <f>Juli!J36</f>
        <v>0</v>
      </c>
      <c r="U40" s="390"/>
      <c r="V40" s="390"/>
      <c r="W40" s="390">
        <f>August!J36</f>
        <v>0</v>
      </c>
      <c r="X40" s="390"/>
      <c r="Y40" s="390"/>
      <c r="Z40" s="390">
        <f>September!J36</f>
        <v>0</v>
      </c>
      <c r="AA40" s="390"/>
      <c r="AB40" s="390"/>
      <c r="AC40" s="390">
        <f>Oktober!J36</f>
        <v>0</v>
      </c>
      <c r="AD40" s="390"/>
      <c r="AE40" s="390"/>
      <c r="AF40" s="390">
        <f>November!J36</f>
        <v>0</v>
      </c>
      <c r="AG40" s="390"/>
      <c r="AH40" s="390"/>
      <c r="AI40" s="390">
        <f>Dezember!J36</f>
        <v>0</v>
      </c>
      <c r="AJ40" s="390"/>
      <c r="AK40" s="390"/>
      <c r="AL40" s="328">
        <f t="shared" si="0"/>
        <v>0</v>
      </c>
    </row>
    <row r="41" spans="1:38" x14ac:dyDescent="0.25">
      <c r="A41" s="327" t="str">
        <f>Voreinstellungen!A23&amp;" ("&amp;Voreinstellungen!B23&amp;")"&amp;"/("&amp;Voreinstellungen!B24&amp;")"</f>
        <v>Kurzarbeit (KU)/(KA)</v>
      </c>
      <c r="B41" s="390">
        <f>Januar!J39</f>
        <v>0</v>
      </c>
      <c r="C41" s="390"/>
      <c r="D41" s="390"/>
      <c r="E41" s="390">
        <f>Februar!J39</f>
        <v>0</v>
      </c>
      <c r="F41" s="390"/>
      <c r="G41" s="390"/>
      <c r="H41" s="390">
        <f>März!J39</f>
        <v>0</v>
      </c>
      <c r="I41" s="390"/>
      <c r="J41" s="390"/>
      <c r="K41" s="390">
        <f>April!J39</f>
        <v>0</v>
      </c>
      <c r="L41" s="390"/>
      <c r="M41" s="390"/>
      <c r="N41" s="390">
        <f>Mai!J39</f>
        <v>0</v>
      </c>
      <c r="O41" s="390"/>
      <c r="P41" s="390"/>
      <c r="Q41" s="390">
        <f>Juni!J39</f>
        <v>0</v>
      </c>
      <c r="R41" s="390"/>
      <c r="S41" s="390"/>
      <c r="T41" s="390">
        <f>Juli!J39</f>
        <v>0</v>
      </c>
      <c r="U41" s="390"/>
      <c r="V41" s="390"/>
      <c r="W41" s="390">
        <f>August!J39</f>
        <v>0</v>
      </c>
      <c r="X41" s="390"/>
      <c r="Y41" s="390"/>
      <c r="Z41" s="390">
        <f>September!J39</f>
        <v>0</v>
      </c>
      <c r="AA41" s="390"/>
      <c r="AB41" s="390"/>
      <c r="AC41" s="390">
        <f>Oktober!J39</f>
        <v>0</v>
      </c>
      <c r="AD41" s="390"/>
      <c r="AE41" s="390"/>
      <c r="AF41" s="390">
        <f>November!J39</f>
        <v>0</v>
      </c>
      <c r="AG41" s="390"/>
      <c r="AH41" s="390"/>
      <c r="AI41" s="390">
        <f>Dezember!J39</f>
        <v>0</v>
      </c>
      <c r="AJ41" s="390"/>
      <c r="AK41" s="390"/>
      <c r="AL41" s="328">
        <f t="shared" si="0"/>
        <v>0</v>
      </c>
    </row>
    <row r="42" spans="1:38" x14ac:dyDescent="0.25">
      <c r="A42" s="327" t="str">
        <f>Voreinstellungen!A25&amp;" ("&amp;Voreinstellungen!B25&amp;")"&amp;"/("&amp;Voreinstellungen!B26&amp;")"</f>
        <v>Urlaub (U)/(UH)</v>
      </c>
      <c r="B42" s="390">
        <f>Januar!J37</f>
        <v>0</v>
      </c>
      <c r="C42" s="390"/>
      <c r="D42" s="390"/>
      <c r="E42" s="390">
        <f>Februar!J37</f>
        <v>0</v>
      </c>
      <c r="F42" s="390"/>
      <c r="G42" s="390"/>
      <c r="H42" s="390">
        <f>März!J37</f>
        <v>0</v>
      </c>
      <c r="I42" s="390"/>
      <c r="J42" s="390"/>
      <c r="K42" s="390">
        <f>April!J37</f>
        <v>0</v>
      </c>
      <c r="L42" s="390"/>
      <c r="M42" s="390"/>
      <c r="N42" s="390">
        <f>Mai!J37</f>
        <v>0</v>
      </c>
      <c r="O42" s="390"/>
      <c r="P42" s="390"/>
      <c r="Q42" s="390">
        <f>Juni!J37</f>
        <v>0</v>
      </c>
      <c r="R42" s="390"/>
      <c r="S42" s="390"/>
      <c r="T42" s="390">
        <f>Juli!J37</f>
        <v>0</v>
      </c>
      <c r="U42" s="390"/>
      <c r="V42" s="390"/>
      <c r="W42" s="390">
        <f>August!J37</f>
        <v>0</v>
      </c>
      <c r="X42" s="390"/>
      <c r="Y42" s="390"/>
      <c r="Z42" s="390">
        <f>September!J37</f>
        <v>0</v>
      </c>
      <c r="AA42" s="390"/>
      <c r="AB42" s="390"/>
      <c r="AC42" s="390">
        <f>Oktober!J37</f>
        <v>0</v>
      </c>
      <c r="AD42" s="390"/>
      <c r="AE42" s="390"/>
      <c r="AF42" s="390">
        <f>November!J37</f>
        <v>0</v>
      </c>
      <c r="AG42" s="390"/>
      <c r="AH42" s="390"/>
      <c r="AI42" s="390">
        <f>Dezember!J37</f>
        <v>0</v>
      </c>
      <c r="AJ42" s="390"/>
      <c r="AK42" s="390"/>
      <c r="AL42" s="328">
        <f t="shared" si="0"/>
        <v>0</v>
      </c>
    </row>
    <row r="43" spans="1:38" x14ac:dyDescent="0.25">
      <c r="A43" s="327" t="str">
        <f>IF(Voreinstellungen!A28="","",Voreinstellungen!A28&amp;" ("&amp;Voreinstellungen!B28&amp;")")</f>
        <v>Bereitschaft (B)</v>
      </c>
      <c r="B43" s="390">
        <f>Januar!J42</f>
        <v>0</v>
      </c>
      <c r="C43" s="390"/>
      <c r="D43" s="390"/>
      <c r="E43" s="390">
        <f>Februar!J42</f>
        <v>0</v>
      </c>
      <c r="F43" s="390"/>
      <c r="G43" s="390"/>
      <c r="H43" s="390">
        <f>März!J42</f>
        <v>0</v>
      </c>
      <c r="I43" s="390"/>
      <c r="J43" s="390"/>
      <c r="K43" s="390">
        <f>April!J42</f>
        <v>0</v>
      </c>
      <c r="L43" s="390"/>
      <c r="M43" s="390"/>
      <c r="N43" s="390">
        <f>Mai!J42</f>
        <v>0</v>
      </c>
      <c r="O43" s="390"/>
      <c r="P43" s="390"/>
      <c r="Q43" s="390">
        <f>Juni!J42</f>
        <v>0</v>
      </c>
      <c r="R43" s="390"/>
      <c r="S43" s="390"/>
      <c r="T43" s="390">
        <f>Juli!J42</f>
        <v>0</v>
      </c>
      <c r="U43" s="390"/>
      <c r="V43" s="390"/>
      <c r="W43" s="390">
        <f>August!J42</f>
        <v>0</v>
      </c>
      <c r="X43" s="390"/>
      <c r="Y43" s="390"/>
      <c r="Z43" s="390">
        <f>September!J42</f>
        <v>0</v>
      </c>
      <c r="AA43" s="390"/>
      <c r="AB43" s="390"/>
      <c r="AC43" s="390">
        <f>Oktober!J42</f>
        <v>0</v>
      </c>
      <c r="AD43" s="390"/>
      <c r="AE43" s="390"/>
      <c r="AF43" s="390">
        <f>November!J42</f>
        <v>0</v>
      </c>
      <c r="AG43" s="390"/>
      <c r="AH43" s="390"/>
      <c r="AI43" s="390">
        <f>Dezember!J42</f>
        <v>0</v>
      </c>
      <c r="AJ43" s="390"/>
      <c r="AK43" s="390"/>
      <c r="AL43" s="328">
        <f t="shared" si="0"/>
        <v>0</v>
      </c>
    </row>
    <row r="44" spans="1:38" x14ac:dyDescent="0.25">
      <c r="A44" s="327" t="str">
        <f>IF(Voreinstellungen!A29="","",Voreinstellungen!A29&amp;" ("&amp;Voreinstellungen!B29&amp;")")</f>
        <v>Eigener Code 1 (E1)</v>
      </c>
      <c r="B44" s="390" t="str">
        <f>Januar!J43</f>
        <v/>
      </c>
      <c r="C44" s="390"/>
      <c r="D44" s="390"/>
      <c r="E44" s="390" t="str">
        <f>Februar!J43</f>
        <v/>
      </c>
      <c r="F44" s="390"/>
      <c r="G44" s="390"/>
      <c r="H44" s="390" t="str">
        <f>März!J43</f>
        <v/>
      </c>
      <c r="I44" s="390"/>
      <c r="J44" s="390"/>
      <c r="K44" s="390" t="str">
        <f>April!J43</f>
        <v/>
      </c>
      <c r="L44" s="390"/>
      <c r="M44" s="390"/>
      <c r="N44" s="390" t="str">
        <f>Mai!J43</f>
        <v/>
      </c>
      <c r="O44" s="390"/>
      <c r="P44" s="390"/>
      <c r="Q44" s="390" t="str">
        <f>Juni!J43</f>
        <v/>
      </c>
      <c r="R44" s="390"/>
      <c r="S44" s="390"/>
      <c r="T44" s="390" t="str">
        <f>Juli!J43</f>
        <v/>
      </c>
      <c r="U44" s="390"/>
      <c r="V44" s="390"/>
      <c r="W44" s="390" t="str">
        <f>August!J43</f>
        <v/>
      </c>
      <c r="X44" s="390"/>
      <c r="Y44" s="390"/>
      <c r="Z44" s="390" t="str">
        <f>September!J43</f>
        <v/>
      </c>
      <c r="AA44" s="390"/>
      <c r="AB44" s="390"/>
      <c r="AC44" s="390" t="str">
        <f>Oktober!J43</f>
        <v/>
      </c>
      <c r="AD44" s="390"/>
      <c r="AE44" s="390"/>
      <c r="AF44" s="390" t="str">
        <f>November!J43</f>
        <v/>
      </c>
      <c r="AG44" s="390"/>
      <c r="AH44" s="390"/>
      <c r="AI44" s="390" t="str">
        <f>Dezember!J43</f>
        <v/>
      </c>
      <c r="AJ44" s="390"/>
      <c r="AK44" s="390"/>
      <c r="AL44" s="328">
        <f t="shared" si="0"/>
        <v>0</v>
      </c>
    </row>
    <row r="45" spans="1:38" x14ac:dyDescent="0.25">
      <c r="A45" s="327" t="str">
        <f>IF(Voreinstellungen!A30="","",Voreinstellungen!A30&amp;" ("&amp;Voreinstellungen!B30&amp;")")</f>
        <v>Eigener Code 2 (E2)</v>
      </c>
      <c r="B45" s="390" t="str">
        <f>Januar!J44</f>
        <v/>
      </c>
      <c r="C45" s="390"/>
      <c r="D45" s="390"/>
      <c r="E45" s="390" t="str">
        <f>Februar!J44</f>
        <v/>
      </c>
      <c r="F45" s="390"/>
      <c r="G45" s="390"/>
      <c r="H45" s="390" t="str">
        <f>März!J44</f>
        <v/>
      </c>
      <c r="I45" s="390"/>
      <c r="J45" s="390"/>
      <c r="K45" s="390" t="str">
        <f>April!J44</f>
        <v/>
      </c>
      <c r="L45" s="390"/>
      <c r="M45" s="390"/>
      <c r="N45" s="390" t="str">
        <f>Mai!J44</f>
        <v/>
      </c>
      <c r="O45" s="390"/>
      <c r="P45" s="390"/>
      <c r="Q45" s="390" t="str">
        <f>Juni!J44</f>
        <v/>
      </c>
      <c r="R45" s="390"/>
      <c r="S45" s="390"/>
      <c r="T45" s="390" t="str">
        <f>Juli!J44</f>
        <v/>
      </c>
      <c r="U45" s="390"/>
      <c r="V45" s="390"/>
      <c r="W45" s="390" t="str">
        <f>August!J44</f>
        <v/>
      </c>
      <c r="X45" s="390"/>
      <c r="Y45" s="390"/>
      <c r="Z45" s="390" t="str">
        <f>September!J44</f>
        <v/>
      </c>
      <c r="AA45" s="390"/>
      <c r="AB45" s="390"/>
      <c r="AC45" s="390" t="str">
        <f>Oktober!J44</f>
        <v/>
      </c>
      <c r="AD45" s="390"/>
      <c r="AE45" s="390"/>
      <c r="AF45" s="390" t="str">
        <f>November!J44</f>
        <v/>
      </c>
      <c r="AG45" s="390"/>
      <c r="AH45" s="390"/>
      <c r="AI45" s="390" t="str">
        <f>Dezember!J44</f>
        <v/>
      </c>
      <c r="AJ45" s="390"/>
      <c r="AK45" s="390"/>
      <c r="AL45" s="328">
        <f t="shared" si="0"/>
        <v>0</v>
      </c>
    </row>
    <row r="46" spans="1:38" x14ac:dyDescent="0.25">
      <c r="A46" s="327" t="str">
        <f>IF(Voreinstellungen!A31="","",Voreinstellungen!A31&amp;" ("&amp;Voreinstellungen!B31&amp;")")</f>
        <v>Eigener Code 3 (E3)</v>
      </c>
      <c r="B46" s="390" t="str">
        <f>Januar!J45</f>
        <v/>
      </c>
      <c r="C46" s="390"/>
      <c r="D46" s="390"/>
      <c r="E46" s="390" t="str">
        <f>Februar!J45</f>
        <v/>
      </c>
      <c r="F46" s="390"/>
      <c r="G46" s="390"/>
      <c r="H46" s="390" t="str">
        <f>März!J45</f>
        <v/>
      </c>
      <c r="I46" s="390"/>
      <c r="J46" s="390"/>
      <c r="K46" s="390" t="str">
        <f>April!J45</f>
        <v/>
      </c>
      <c r="L46" s="390"/>
      <c r="M46" s="390"/>
      <c r="N46" s="390" t="str">
        <f>Mai!J45</f>
        <v/>
      </c>
      <c r="O46" s="390"/>
      <c r="P46" s="390"/>
      <c r="Q46" s="390" t="str">
        <f>Juni!J45</f>
        <v/>
      </c>
      <c r="R46" s="390"/>
      <c r="S46" s="390"/>
      <c r="T46" s="390" t="str">
        <f>Juli!J45</f>
        <v/>
      </c>
      <c r="U46" s="390"/>
      <c r="V46" s="390"/>
      <c r="W46" s="390" t="str">
        <f>August!J45</f>
        <v/>
      </c>
      <c r="X46" s="390"/>
      <c r="Y46" s="390"/>
      <c r="Z46" s="390" t="str">
        <f>September!J45</f>
        <v/>
      </c>
      <c r="AA46" s="390"/>
      <c r="AB46" s="390"/>
      <c r="AC46" s="390" t="str">
        <f>Oktober!J45</f>
        <v/>
      </c>
      <c r="AD46" s="390"/>
      <c r="AE46" s="390"/>
      <c r="AF46" s="390" t="str">
        <f>November!J45</f>
        <v/>
      </c>
      <c r="AG46" s="390"/>
      <c r="AH46" s="390"/>
      <c r="AI46" s="390" t="str">
        <f>Dezember!J45</f>
        <v/>
      </c>
      <c r="AJ46" s="390"/>
      <c r="AK46" s="390"/>
      <c r="AL46" s="328">
        <f t="shared" si="0"/>
        <v>0</v>
      </c>
    </row>
    <row r="47" spans="1:38" x14ac:dyDescent="0.25">
      <c r="A47" s="327" t="str">
        <f>IF(Voreinstellungen!A32="","",Voreinstellungen!A32&amp;" ("&amp;Voreinstellungen!B32&amp;")")</f>
        <v>Eigener Code 4 (E4)</v>
      </c>
      <c r="B47" s="390" t="str">
        <f>Januar!J46</f>
        <v/>
      </c>
      <c r="C47" s="390"/>
      <c r="D47" s="390"/>
      <c r="E47" s="390" t="str">
        <f>Februar!J46</f>
        <v/>
      </c>
      <c r="F47" s="390"/>
      <c r="G47" s="390"/>
      <c r="H47" s="390" t="str">
        <f>März!J46</f>
        <v/>
      </c>
      <c r="I47" s="390"/>
      <c r="J47" s="390"/>
      <c r="K47" s="390" t="str">
        <f>April!J46</f>
        <v/>
      </c>
      <c r="L47" s="390"/>
      <c r="M47" s="390"/>
      <c r="N47" s="390" t="str">
        <f>Mai!J46</f>
        <v/>
      </c>
      <c r="O47" s="390"/>
      <c r="P47" s="390"/>
      <c r="Q47" s="390" t="str">
        <f>Juni!J46</f>
        <v/>
      </c>
      <c r="R47" s="390"/>
      <c r="S47" s="390"/>
      <c r="T47" s="390" t="str">
        <f>Juli!J46</f>
        <v/>
      </c>
      <c r="U47" s="390"/>
      <c r="V47" s="390"/>
      <c r="W47" s="390" t="str">
        <f>August!J46</f>
        <v/>
      </c>
      <c r="X47" s="390"/>
      <c r="Y47" s="390"/>
      <c r="Z47" s="390" t="str">
        <f>September!J46</f>
        <v/>
      </c>
      <c r="AA47" s="390"/>
      <c r="AB47" s="390"/>
      <c r="AC47" s="390" t="str">
        <f>Oktober!J46</f>
        <v/>
      </c>
      <c r="AD47" s="390"/>
      <c r="AE47" s="390"/>
      <c r="AF47" s="390" t="str">
        <f>November!J46</f>
        <v/>
      </c>
      <c r="AG47" s="390"/>
      <c r="AH47" s="390"/>
      <c r="AI47" s="390" t="str">
        <f>Dezember!J46</f>
        <v/>
      </c>
      <c r="AJ47" s="390"/>
      <c r="AK47" s="390"/>
      <c r="AL47" s="328">
        <f t="shared" si="0"/>
        <v>0</v>
      </c>
    </row>
    <row r="48" spans="1:38" x14ac:dyDescent="0.25">
      <c r="A48" s="329" t="str">
        <f>IF(Voreinstellungen!A33="","",Voreinstellungen!A33&amp;" ("&amp;Voreinstellungen!B33&amp;")")</f>
        <v>Eigener Code 5 (E5)</v>
      </c>
      <c r="B48" s="391" t="str">
        <f>Januar!J47</f>
        <v/>
      </c>
      <c r="C48" s="391"/>
      <c r="D48" s="391"/>
      <c r="E48" s="391" t="str">
        <f>Februar!J47</f>
        <v/>
      </c>
      <c r="F48" s="391"/>
      <c r="G48" s="391"/>
      <c r="H48" s="391" t="str">
        <f>März!J47</f>
        <v/>
      </c>
      <c r="I48" s="391"/>
      <c r="J48" s="391"/>
      <c r="K48" s="391" t="str">
        <f>April!J47</f>
        <v/>
      </c>
      <c r="L48" s="391"/>
      <c r="M48" s="391"/>
      <c r="N48" s="391" t="str">
        <f>Mai!J47</f>
        <v/>
      </c>
      <c r="O48" s="391"/>
      <c r="P48" s="391"/>
      <c r="Q48" s="391" t="str">
        <f>Juni!J47</f>
        <v/>
      </c>
      <c r="R48" s="391"/>
      <c r="S48" s="391"/>
      <c r="T48" s="391" t="str">
        <f>Juli!J47</f>
        <v/>
      </c>
      <c r="U48" s="391"/>
      <c r="V48" s="391"/>
      <c r="W48" s="391" t="str">
        <f>August!J47</f>
        <v/>
      </c>
      <c r="X48" s="391"/>
      <c r="Y48" s="391"/>
      <c r="Z48" s="391" t="str">
        <f>September!J47</f>
        <v/>
      </c>
      <c r="AA48" s="391"/>
      <c r="AB48" s="391"/>
      <c r="AC48" s="391" t="str">
        <f>Oktober!J47</f>
        <v/>
      </c>
      <c r="AD48" s="391"/>
      <c r="AE48" s="391"/>
      <c r="AF48" s="391" t="str">
        <f>November!J47</f>
        <v/>
      </c>
      <c r="AG48" s="391"/>
      <c r="AH48" s="391"/>
      <c r="AI48" s="391" t="str">
        <f>Dezember!J47</f>
        <v/>
      </c>
      <c r="AJ48" s="391"/>
      <c r="AK48" s="391"/>
      <c r="AL48" s="330">
        <f t="shared" si="0"/>
        <v>0</v>
      </c>
    </row>
    <row r="49" spans="1:38" s="333" customFormat="1" ht="10.199999999999999" x14ac:dyDescent="0.25">
      <c r="A49" s="331" t="s">
        <v>144</v>
      </c>
      <c r="B49" s="389">
        <f>Januar!P39</f>
        <v>0</v>
      </c>
      <c r="C49" s="389"/>
      <c r="D49" s="389"/>
      <c r="E49" s="389">
        <f>Februar!P39</f>
        <v>0</v>
      </c>
      <c r="F49" s="389"/>
      <c r="G49" s="389"/>
      <c r="H49" s="389">
        <f>März!P39</f>
        <v>0</v>
      </c>
      <c r="I49" s="389"/>
      <c r="J49" s="389"/>
      <c r="K49" s="389">
        <f>April!P39</f>
        <v>0</v>
      </c>
      <c r="L49" s="389"/>
      <c r="M49" s="389"/>
      <c r="N49" s="389">
        <f>Mai!P39</f>
        <v>0</v>
      </c>
      <c r="O49" s="389"/>
      <c r="P49" s="389"/>
      <c r="Q49" s="389">
        <f>Juni!P39</f>
        <v>0</v>
      </c>
      <c r="R49" s="389"/>
      <c r="S49" s="389"/>
      <c r="T49" s="389">
        <f>Juli!P39</f>
        <v>0</v>
      </c>
      <c r="U49" s="389"/>
      <c r="V49" s="389"/>
      <c r="W49" s="389">
        <f>August!P39</f>
        <v>0</v>
      </c>
      <c r="X49" s="389"/>
      <c r="Y49" s="389"/>
      <c r="Z49" s="389">
        <f>September!P39</f>
        <v>0</v>
      </c>
      <c r="AA49" s="389"/>
      <c r="AB49" s="389"/>
      <c r="AC49" s="389">
        <f>Oktober!P39</f>
        <v>0</v>
      </c>
      <c r="AD49" s="389"/>
      <c r="AE49" s="389"/>
      <c r="AF49" s="389">
        <f>November!P39</f>
        <v>0</v>
      </c>
      <c r="AG49" s="389"/>
      <c r="AH49" s="389"/>
      <c r="AI49" s="389">
        <f>Dezember!P39</f>
        <v>0</v>
      </c>
      <c r="AJ49" s="389"/>
      <c r="AK49" s="389"/>
      <c r="AL49" s="332">
        <f t="shared" si="0"/>
        <v>0</v>
      </c>
    </row>
  </sheetData>
  <sheetProtection algorithmName="SHA-512" hashValue="NAjAwljj5JLvGzE8LseGj02m9hGGtNOxZYyQ4RYzLUwmhLc0GdS/WayRdfnZYrqGRN4HeHSkhJxjaDM3q7ar7w==" saltValue="QdbqNTRdSMrA/zOfFCB8ug==" spinCount="100000" sheet="1" objects="1" scenarios="1" selectLockedCells="1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9:AE49"/>
    <mergeCell ref="AF49:AH49"/>
    <mergeCell ref="AI49:AK49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</mergeCells>
  <conditionalFormatting sqref="B4:D34">
    <cfRule type="expression" dxfId="23" priority="2">
      <formula>WEEKDAY($B4,2)=6</formula>
    </cfRule>
  </conditionalFormatting>
  <conditionalFormatting sqref="B4:D34">
    <cfRule type="expression" dxfId="22" priority="3">
      <formula>OR(WEEKDAY($B4,2)=7,ISERROR(VLOOKUP($B4,Feiertage,2,0))=0)</formula>
    </cfRule>
  </conditionalFormatting>
  <conditionalFormatting sqref="E4:G34">
    <cfRule type="expression" dxfId="21" priority="4">
      <formula>WEEKDAY($E4,2)=6</formula>
    </cfRule>
    <cfRule type="expression" dxfId="20" priority="5">
      <formula>OR(WEEKDAY($E4,2)=7,ISERROR(VLOOKUP($E4,Feiertage,2,0))=0)</formula>
    </cfRule>
  </conditionalFormatting>
  <conditionalFormatting sqref="H4:J34">
    <cfRule type="expression" dxfId="19" priority="6">
      <formula>WEEKDAY($H4,2)=6</formula>
    </cfRule>
    <cfRule type="expression" dxfId="18" priority="7">
      <formula>OR(WEEKDAY($H4,2)=7,ISERROR(VLOOKUP($H4,Feiertage,2,0))=0)</formula>
    </cfRule>
  </conditionalFormatting>
  <conditionalFormatting sqref="K4:M34">
    <cfRule type="expression" dxfId="17" priority="8">
      <formula>WEEKDAY($K4,2)=6</formula>
    </cfRule>
    <cfRule type="expression" dxfId="16" priority="9">
      <formula>OR(WEEKDAY($K4,2)=7,ISERROR(VLOOKUP($K4,Feiertage,2,0))=0)</formula>
    </cfRule>
  </conditionalFormatting>
  <conditionalFormatting sqref="N4:P34">
    <cfRule type="expression" dxfId="15" priority="10">
      <formula>WEEKDAY($N4,2)=6</formula>
    </cfRule>
    <cfRule type="expression" dxfId="14" priority="11">
      <formula>OR(WEEKDAY($N4,2)=7,ISERROR(VLOOKUP($N4,Feiertage,2,0))=0)</formula>
    </cfRule>
  </conditionalFormatting>
  <conditionalFormatting sqref="Q4:S34">
    <cfRule type="expression" dxfId="13" priority="12">
      <formula>WEEKDAY($Q4,2)=6</formula>
    </cfRule>
    <cfRule type="expression" dxfId="12" priority="13">
      <formula>OR(WEEKDAY($Q4,2)=7,ISERROR(VLOOKUP($Q4,Feiertage,2,0))=0)</formula>
    </cfRule>
  </conditionalFormatting>
  <conditionalFormatting sqref="T4:V34">
    <cfRule type="expression" dxfId="11" priority="14">
      <formula>WEEKDAY($T4,2)=6</formula>
    </cfRule>
    <cfRule type="expression" dxfId="10" priority="15">
      <formula>OR(WEEKDAY($T4,2)=7,ISERROR(VLOOKUP($T4,Feiertage,2,0))=0)</formula>
    </cfRule>
  </conditionalFormatting>
  <conditionalFormatting sqref="W4:Y34">
    <cfRule type="expression" dxfId="9" priority="16">
      <formula>WEEKDAY($W4,2)=6</formula>
    </cfRule>
    <cfRule type="expression" dxfId="8" priority="17">
      <formula>OR(WEEKDAY($W4,2)=7,ISERROR(VLOOKUP($W4,Feiertage,2,0))=0)</formula>
    </cfRule>
  </conditionalFormatting>
  <conditionalFormatting sqref="Z4:AB34">
    <cfRule type="expression" dxfId="7" priority="18">
      <formula>WEEKDAY($Z4,2)=6</formula>
    </cfRule>
    <cfRule type="expression" dxfId="6" priority="19">
      <formula>OR(WEEKDAY($Z4,2)=7,ISERROR(VLOOKUP($Z4,Feiertage,2,0))=0)</formula>
    </cfRule>
  </conditionalFormatting>
  <conditionalFormatting sqref="AC4:AE34">
    <cfRule type="expression" dxfId="5" priority="20">
      <formula>WEEKDAY($AC4,2)=6</formula>
    </cfRule>
    <cfRule type="expression" dxfId="4" priority="21">
      <formula>OR(WEEKDAY($AC4,2)=7,ISERROR(VLOOKUP($AC4,Feiertage,2,0))=0)</formula>
    </cfRule>
  </conditionalFormatting>
  <conditionalFormatting sqref="AF4:AH34">
    <cfRule type="expression" dxfId="3" priority="22">
      <formula>WEEKDAY($AF4,2)=6</formula>
    </cfRule>
    <cfRule type="expression" dxfId="2" priority="23">
      <formula>OR(WEEKDAY($AF4,2)=7,ISERROR(VLOOKUP($AF4,Feiertage,2,0))=0)</formula>
    </cfRule>
  </conditionalFormatting>
  <conditionalFormatting sqref="AI4:AK34">
    <cfRule type="expression" dxfId="1" priority="24">
      <formula>WEEKDAY($AI4,2)=6</formula>
    </cfRule>
    <cfRule type="expression" dxfId="0" priority="25">
      <formula>OR(WEEKDAY($AI4,2)=7,ISERROR(VLOOKUP($AI4,Feiertage,2,0))=0)</formula>
    </cfRule>
  </conditionalFormatting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A1:AMJ41"/>
  <sheetViews>
    <sheetView showGridLines="0" zoomScale="87" zoomScaleNormal="87" workbookViewId="0">
      <selection activeCell="H1" sqref="H1"/>
    </sheetView>
  </sheetViews>
  <sheetFormatPr defaultColWidth="4.44140625" defaultRowHeight="13.2" x14ac:dyDescent="0.25"/>
  <cols>
    <col min="1" max="1" width="4.44140625" style="334"/>
    <col min="2" max="37" width="4.6640625" style="335" customWidth="1"/>
    <col min="38" max="1024" width="4.44140625" style="334"/>
  </cols>
  <sheetData>
    <row r="1" spans="2:37" ht="18" customHeight="1" x14ac:dyDescent="0.25">
      <c r="B1" s="404">
        <v>1</v>
      </c>
      <c r="C1" s="404"/>
      <c r="D1" s="404"/>
      <c r="E1" s="405">
        <v>2</v>
      </c>
      <c r="F1" s="405"/>
      <c r="G1" s="405"/>
      <c r="H1" s="404">
        <v>3</v>
      </c>
      <c r="I1" s="404"/>
      <c r="J1" s="404"/>
      <c r="K1" s="405">
        <v>4</v>
      </c>
      <c r="L1" s="405"/>
      <c r="M1" s="405"/>
      <c r="N1" s="404">
        <v>5</v>
      </c>
      <c r="O1" s="404"/>
      <c r="P1" s="404"/>
      <c r="Q1" s="405">
        <v>6</v>
      </c>
      <c r="R1" s="405"/>
      <c r="S1" s="405"/>
      <c r="T1" s="404">
        <v>7</v>
      </c>
      <c r="U1" s="404"/>
      <c r="V1" s="404"/>
      <c r="W1" s="405">
        <v>8</v>
      </c>
      <c r="X1" s="405"/>
      <c r="Y1" s="405"/>
      <c r="Z1" s="404">
        <v>9</v>
      </c>
      <c r="AA1" s="404"/>
      <c r="AB1" s="404"/>
      <c r="AC1" s="405">
        <v>10</v>
      </c>
      <c r="AD1" s="405"/>
      <c r="AE1" s="405"/>
      <c r="AF1" s="404">
        <v>11</v>
      </c>
      <c r="AG1" s="404"/>
      <c r="AH1" s="404"/>
      <c r="AI1" s="405">
        <v>12</v>
      </c>
      <c r="AJ1" s="405"/>
      <c r="AK1" s="405"/>
    </row>
    <row r="2" spans="2:37" x14ac:dyDescent="0.25">
      <c r="B2" s="336">
        <f ca="1">IF(Januar!L4=0,0,IF(Januar!N4=0,1,IF(Januar!L4&gt;Januar!N4,1+(1-Januar!L4/Januar!N4)*-1,1-Januar!L4/Januar!N4)))</f>
        <v>0</v>
      </c>
      <c r="C2" s="337">
        <f ca="1">Januar!L4-Januar!N4</f>
        <v>0</v>
      </c>
      <c r="D2" s="336"/>
      <c r="E2" s="338">
        <f ca="1">IF(Februar!L4=0,0,IF(Februar!N4=0,1,IF(Februar!L4&gt;Februar!N4,1+(1-Februar!L4/Februar!N4)*-1,1-Februar!L4/Februar!N4)))</f>
        <v>0</v>
      </c>
      <c r="F2" s="339">
        <f ca="1">Februar!L4-Februar!N4</f>
        <v>0</v>
      </c>
      <c r="G2" s="338"/>
      <c r="H2" s="336">
        <f ca="1">IF(März!L4=0,0,IF(März!N4=0,1,IF(März!L4&gt;März!N4,1+(1-März!L4/März!N4)*-1,1-März!L4/März!N4)))</f>
        <v>0</v>
      </c>
      <c r="I2" s="337">
        <f ca="1">März!L4-März!N4</f>
        <v>0</v>
      </c>
      <c r="J2" s="336"/>
      <c r="K2" s="338">
        <f ca="1">IF(April!L4=0,0,IF(April!N4=0,1,IF(April!L4&gt;April!N4,1+(1-April!L4/April!N4)*-1,1-April!L4/April!N4)))</f>
        <v>0</v>
      </c>
      <c r="L2" s="339">
        <f ca="1">April!L4-April!N4</f>
        <v>0</v>
      </c>
      <c r="M2" s="338"/>
      <c r="N2" s="336">
        <f ca="1">IF(Mai!L4=0,0,IF(Mai!N4=0,1,IF(Mai!L4&gt;Mai!N4,1+(1-Mai!L4/Mai!N4)*-1,1-Mai!L4/Mai!N4)))</f>
        <v>0</v>
      </c>
      <c r="O2" s="337">
        <f ca="1">Mai!L4-Mai!N4</f>
        <v>-0.33333333333333298</v>
      </c>
      <c r="P2" s="336"/>
      <c r="Q2" s="338">
        <f ca="1">IF(Juni!L4=0,0,IF(Juni!N4=0,1,IF(Juni!L4&gt;Juni!N4,1+(1-Juni!L4/Juni!N4)*-1,1-Juni!L4/Juni!N4)))</f>
        <v>0</v>
      </c>
      <c r="R2" s="339">
        <f ca="1">Juni!L4-Juni!N4</f>
        <v>0</v>
      </c>
      <c r="S2" s="338"/>
      <c r="T2" s="336">
        <f ca="1">IF(Juli!L4=0,0,IF(Juli!N4=0,1,IF(Juli!L4&gt;Juli!N4,1+(1-Juli!L4/Juli!N4)*-1,1-Juli!L4/Juli!N4)))</f>
        <v>0</v>
      </c>
      <c r="U2" s="337">
        <f ca="1">Juli!L4-Juli!N4</f>
        <v>0</v>
      </c>
      <c r="V2" s="336"/>
      <c r="W2" s="338">
        <f ca="1">IF(August!L4=0,0,IF(August!N4=0,1,IF(August!L4&gt;August!N4,1+(1-August!L4/August!N4)*-1,1-August!L4/August!N4)))</f>
        <v>0</v>
      </c>
      <c r="X2" s="339">
        <f ca="1">August!L4-August!N4</f>
        <v>0</v>
      </c>
      <c r="Y2" s="338"/>
      <c r="Z2" s="336">
        <f ca="1">IF(September!L4=0,0,IF(September!N4=0,1,IF(September!L4&gt;September!N4,1+(1-September!L4/September!N4)*-1,1-September!L4/September!N4)))</f>
        <v>0</v>
      </c>
      <c r="AA2" s="337">
        <f ca="1">September!L4-September!N4</f>
        <v>0</v>
      </c>
      <c r="AB2" s="336"/>
      <c r="AC2" s="338">
        <f ca="1">IF(Oktober!L4=0,0,IF(Oktober!N4=0,1,IF(Oktober!L4&gt;Oktober!N4,1+(1-Oktober!L4/Oktober!N4)*-1,1-Oktober!L4/Oktober!N4)))</f>
        <v>0</v>
      </c>
      <c r="AD2" s="339">
        <f ca="1">Oktober!L4-Oktober!N4</f>
        <v>0</v>
      </c>
      <c r="AE2" s="338"/>
      <c r="AF2" s="336">
        <f ca="1">IF(November!L4=0,0,IF(November!N4=0,1,IF(November!L4&gt;November!N4,1+(1-November!L4/November!N4)*-1,1-November!L4/November!N4)))</f>
        <v>0</v>
      </c>
      <c r="AG2" s="337">
        <f ca="1">November!L4-November!N4</f>
        <v>0</v>
      </c>
      <c r="AH2" s="336"/>
      <c r="AI2" s="338">
        <f ca="1">IF(Dezember!L4=0,0,IF(Dezember!N4=0,1,IF(Dezember!L4&gt;Dezember!N4,1+(1-Dezember!L4/Dezember!N4)*-1,1-Dezember!L4/Dezember!N4)))</f>
        <v>0</v>
      </c>
      <c r="AJ2" s="339">
        <f ca="1">Dezember!L4-Dezember!N4</f>
        <v>0</v>
      </c>
      <c r="AK2" s="338"/>
    </row>
    <row r="3" spans="2:37" x14ac:dyDescent="0.25">
      <c r="B3" s="336">
        <f ca="1">IF(Januar!L5=0,0,IF(Januar!N5=0,1,IF(Januar!L5&gt;Januar!N5,1+(1-Januar!L5/Januar!N5)*-1,1-Januar!L5/Januar!N5)))</f>
        <v>0</v>
      </c>
      <c r="C3" s="337">
        <f ca="1">Januar!L5-Januar!N5</f>
        <v>0</v>
      </c>
      <c r="D3" s="336"/>
      <c r="E3" s="338">
        <f ca="1">IF(Februar!L5=0,0,IF(Februar!N5=0,1,IF(Februar!L5&gt;Februar!N5,1+(1-Februar!L5/Februar!N5)*-1,1-Februar!L5/Februar!N5)))</f>
        <v>0</v>
      </c>
      <c r="F3" s="339">
        <f ca="1">Februar!L5-Februar!N5</f>
        <v>0</v>
      </c>
      <c r="G3" s="338"/>
      <c r="H3" s="336">
        <f ca="1">IF(März!L5=0,0,IF(März!N5=0,1,IF(März!L5&gt;März!N5,1+(1-März!L5/März!N5)*-1,1-März!L5/März!N5)))</f>
        <v>0</v>
      </c>
      <c r="I3" s="337">
        <f ca="1">März!L5-März!N5</f>
        <v>0</v>
      </c>
      <c r="J3" s="336"/>
      <c r="K3" s="338">
        <f ca="1">IF(April!L5=0,0,IF(April!N5=0,1,IF(April!L5&gt;April!N5,1+(1-April!L5/April!N5)*-1,1-April!L5/April!N5)))</f>
        <v>0</v>
      </c>
      <c r="L3" s="339">
        <f ca="1">April!L5-April!N5</f>
        <v>0</v>
      </c>
      <c r="M3" s="338"/>
      <c r="N3" s="336">
        <f ca="1">IF(Mai!L5=0,0,IF(Mai!N5=0,1,IF(Mai!L5&gt;Mai!N5,1+(1-Mai!L5/Mai!N5)*-1,1-Mai!L5/Mai!N5)))</f>
        <v>0</v>
      </c>
      <c r="O3" s="337">
        <f ca="1">Mai!L5-Mai!N5</f>
        <v>0</v>
      </c>
      <c r="P3" s="336"/>
      <c r="Q3" s="338">
        <f ca="1">IF(Juni!L5=0,0,IF(Juni!N5=0,1,IF(Juni!L5&gt;Juni!N5,1+(1-Juni!L5/Juni!N5)*-1,1-Juni!L5/Juni!N5)))</f>
        <v>0</v>
      </c>
      <c r="R3" s="339">
        <f ca="1">Juni!L5-Juni!N5</f>
        <v>0</v>
      </c>
      <c r="S3" s="338"/>
      <c r="T3" s="336">
        <f ca="1">IF(Juli!L5=0,0,IF(Juli!N5=0,1,IF(Juli!L5&gt;Juli!N5,1+(1-Juli!L5/Juli!N5)*-1,1-Juli!L5/Juli!N5)))</f>
        <v>0</v>
      </c>
      <c r="U3" s="337">
        <f ca="1">Juli!L5-Juli!N5</f>
        <v>0</v>
      </c>
      <c r="V3" s="336"/>
      <c r="W3" s="338">
        <f ca="1">IF(August!L5=0,0,IF(August!N5=0,1,IF(August!L5&gt;August!N5,1+(1-August!L5/August!N5)*-1,1-August!L5/August!N5)))</f>
        <v>0</v>
      </c>
      <c r="X3" s="339">
        <f ca="1">August!L5-August!N5</f>
        <v>0</v>
      </c>
      <c r="Y3" s="338"/>
      <c r="Z3" s="336">
        <f ca="1">IF(September!L5=0,0,IF(September!N5=0,1,IF(September!L5&gt;September!N5,1+(1-September!L5/September!N5)*-1,1-September!L5/September!N5)))</f>
        <v>0</v>
      </c>
      <c r="AA3" s="337">
        <f ca="1">September!L5-September!N5</f>
        <v>0</v>
      </c>
      <c r="AB3" s="336"/>
      <c r="AC3" s="338">
        <f ca="1">IF(Oktober!L5=0,0,IF(Oktober!N5=0,1,IF(Oktober!L5&gt;Oktober!N5,1+(1-Oktober!L5/Oktober!N5)*-1,1-Oktober!L5/Oktober!N5)))</f>
        <v>0</v>
      </c>
      <c r="AD3" s="339">
        <f ca="1">Oktober!L5-Oktober!N5</f>
        <v>0</v>
      </c>
      <c r="AE3" s="338"/>
      <c r="AF3" s="336">
        <f ca="1">IF(November!L5=0,0,IF(November!N5=0,1,IF(November!L5&gt;November!N5,1+(1-November!L5/November!N5)*-1,1-November!L5/November!N5)))</f>
        <v>0</v>
      </c>
      <c r="AG3" s="337">
        <f ca="1">November!L5-November!N5</f>
        <v>0</v>
      </c>
      <c r="AH3" s="336"/>
      <c r="AI3" s="338">
        <f ca="1">IF(Dezember!L5=0,0,IF(Dezember!N5=0,1,IF(Dezember!L5&gt;Dezember!N5,1+(1-Dezember!L5/Dezember!N5)*-1,1-Dezember!L5/Dezember!N5)))</f>
        <v>0</v>
      </c>
      <c r="AJ3" s="339">
        <f ca="1">Dezember!L5-Dezember!N5</f>
        <v>0</v>
      </c>
      <c r="AK3" s="338"/>
    </row>
    <row r="4" spans="2:37" x14ac:dyDescent="0.25">
      <c r="B4" s="336">
        <f ca="1">IF(Januar!L6=0,0,IF(Januar!N6=0,1,IF(Januar!L6&gt;Januar!N6,1+(1-Januar!L6/Januar!N6)*-1,1-Januar!L6/Januar!N6)))</f>
        <v>0</v>
      </c>
      <c r="C4" s="337">
        <f ca="1">Januar!L6-Januar!N6</f>
        <v>0</v>
      </c>
      <c r="D4" s="336"/>
      <c r="E4" s="338">
        <f ca="1">IF(Februar!L6=0,0,IF(Februar!N6=0,1,IF(Februar!L6&gt;Februar!N6,1+(1-Februar!L6/Februar!N6)*-1,1-Februar!L6/Februar!N6)))</f>
        <v>0</v>
      </c>
      <c r="F4" s="339">
        <f ca="1">Februar!L6-Februar!N6</f>
        <v>0</v>
      </c>
      <c r="G4" s="338"/>
      <c r="H4" s="336">
        <f ca="1">IF(März!L6=0,0,IF(März!N6=0,1,IF(März!L6&gt;März!N6,1+(1-März!L6/März!N6)*-1,1-März!L6/März!N6)))</f>
        <v>0</v>
      </c>
      <c r="I4" s="337">
        <f ca="1">März!L6-März!N6</f>
        <v>0</v>
      </c>
      <c r="J4" s="336"/>
      <c r="K4" s="338">
        <f ca="1">IF(April!L6=0,0,IF(April!N6=0,1,IF(April!L6&gt;April!N6,1+(1-April!L6/April!N6)*-1,1-April!L6/April!N6)))</f>
        <v>0</v>
      </c>
      <c r="L4" s="339">
        <f ca="1">April!L6-April!N6</f>
        <v>0</v>
      </c>
      <c r="M4" s="338"/>
      <c r="N4" s="336">
        <f ca="1">IF(Mai!L6=0,0,IF(Mai!N6=0,1,IF(Mai!L6&gt;Mai!N6,1+(1-Mai!L6/Mai!N6)*-1,1-Mai!L6/Mai!N6)))</f>
        <v>0</v>
      </c>
      <c r="O4" s="337">
        <f ca="1">Mai!L6-Mai!N6</f>
        <v>0</v>
      </c>
      <c r="P4" s="336"/>
      <c r="Q4" s="338">
        <f ca="1">IF(Juni!L6=0,0,IF(Juni!N6=0,1,IF(Juni!L6&gt;Juni!N6,1+(1-Juni!L6/Juni!N6)*-1,1-Juni!L6/Juni!N6)))</f>
        <v>0</v>
      </c>
      <c r="R4" s="339">
        <f ca="1">Juni!L6-Juni!N6</f>
        <v>0</v>
      </c>
      <c r="S4" s="338"/>
      <c r="T4" s="336">
        <f ca="1">IF(Juli!L6=0,0,IF(Juli!N6=0,1,IF(Juli!L6&gt;Juli!N6,1+(1-Juli!L6/Juli!N6)*-1,1-Juli!L6/Juli!N6)))</f>
        <v>0</v>
      </c>
      <c r="U4" s="337">
        <f ca="1">Juli!L6-Juli!N6</f>
        <v>0</v>
      </c>
      <c r="V4" s="336"/>
      <c r="W4" s="338">
        <f ca="1">IF(August!L6=0,0,IF(August!N6=0,1,IF(August!L6&gt;August!N6,1+(1-August!L6/August!N6)*-1,1-August!L6/August!N6)))</f>
        <v>0</v>
      </c>
      <c r="X4" s="339">
        <f ca="1">August!L6-August!N6</f>
        <v>0</v>
      </c>
      <c r="Y4" s="338"/>
      <c r="Z4" s="336">
        <f ca="1">IF(September!L6=0,0,IF(September!N6=0,1,IF(September!L6&gt;September!N6,1+(1-September!L6/September!N6)*-1,1-September!L6/September!N6)))</f>
        <v>0</v>
      </c>
      <c r="AA4" s="337">
        <f ca="1">September!L6-September!N6</f>
        <v>0</v>
      </c>
      <c r="AB4" s="336"/>
      <c r="AC4" s="338">
        <f ca="1">IF(Oktober!L6=0,0,IF(Oktober!N6=0,1,IF(Oktober!L6&gt;Oktober!N6,1+(1-Oktober!L6/Oktober!N6)*-1,1-Oktober!L6/Oktober!N6)))</f>
        <v>0</v>
      </c>
      <c r="AD4" s="339">
        <f ca="1">Oktober!L6-Oktober!N6</f>
        <v>0</v>
      </c>
      <c r="AE4" s="338"/>
      <c r="AF4" s="336">
        <f ca="1">IF(November!L6=0,0,IF(November!N6=0,1,IF(November!L6&gt;November!N6,1+(1-November!L6/November!N6)*-1,1-November!L6/November!N6)))</f>
        <v>0</v>
      </c>
      <c r="AG4" s="337">
        <f ca="1">November!L6-November!N6</f>
        <v>0</v>
      </c>
      <c r="AH4" s="336"/>
      <c r="AI4" s="338">
        <f ca="1">IF(Dezember!L6=0,0,IF(Dezember!N6=0,1,IF(Dezember!L6&gt;Dezember!N6,1+(1-Dezember!L6/Dezember!N6)*-1,1-Dezember!L6/Dezember!N6)))</f>
        <v>0</v>
      </c>
      <c r="AJ4" s="339">
        <f ca="1">Dezember!L6-Dezember!N6</f>
        <v>0</v>
      </c>
      <c r="AK4" s="338"/>
    </row>
    <row r="5" spans="2:37" x14ac:dyDescent="0.25">
      <c r="B5" s="336">
        <f ca="1">IF(Januar!L7=0,0,IF(Januar!N7=0,1,IF(Januar!L7&gt;Januar!N7,1+(1-Januar!L7/Januar!N7)*-1,1-Januar!L7/Januar!N7)))</f>
        <v>0</v>
      </c>
      <c r="C5" s="337">
        <f ca="1">Januar!L7-Januar!N7</f>
        <v>0</v>
      </c>
      <c r="D5" s="336"/>
      <c r="E5" s="338">
        <f ca="1">IF(Februar!L7=0,0,IF(Februar!N7=0,1,IF(Februar!L7&gt;Februar!N7,1+(1-Februar!L7/Februar!N7)*-1,1-Februar!L7/Februar!N7)))</f>
        <v>0</v>
      </c>
      <c r="F5" s="339">
        <f ca="1">Februar!L7-Februar!N7</f>
        <v>0</v>
      </c>
      <c r="G5" s="338"/>
      <c r="H5" s="336">
        <f ca="1">IF(März!L7=0,0,IF(März!N7=0,1,IF(März!L7&gt;März!N7,1+(1-März!L7/März!N7)*-1,1-März!L7/März!N7)))</f>
        <v>0</v>
      </c>
      <c r="I5" s="337">
        <f ca="1">März!L7-März!N7</f>
        <v>0</v>
      </c>
      <c r="J5" s="336"/>
      <c r="K5" s="338">
        <f ca="1">IF(April!L7=0,0,IF(April!N7=0,1,IF(April!L7&gt;April!N7,1+(1-April!L7/April!N7)*-1,1-April!L7/April!N7)))</f>
        <v>0</v>
      </c>
      <c r="L5" s="339">
        <f ca="1">April!L7-April!N7</f>
        <v>0</v>
      </c>
      <c r="M5" s="338"/>
      <c r="N5" s="336">
        <f ca="1">IF(Mai!L7=0,0,IF(Mai!N7=0,1,IF(Mai!L7&gt;Mai!N7,1+(1-Mai!L7/Mai!N7)*-1,1-Mai!L7/Mai!N7)))</f>
        <v>0</v>
      </c>
      <c r="O5" s="337">
        <f ca="1">Mai!L7-Mai!N7</f>
        <v>0</v>
      </c>
      <c r="P5" s="336"/>
      <c r="Q5" s="338">
        <f ca="1">IF(Juni!L7=0,0,IF(Juni!N7=0,1,IF(Juni!L7&gt;Juni!N7,1+(1-Juni!L7/Juni!N7)*-1,1-Juni!L7/Juni!N7)))</f>
        <v>0</v>
      </c>
      <c r="R5" s="339">
        <f ca="1">Juni!L7-Juni!N7</f>
        <v>0</v>
      </c>
      <c r="S5" s="338"/>
      <c r="T5" s="336">
        <f ca="1">IF(Juli!L7=0,0,IF(Juli!N7=0,1,IF(Juli!L7&gt;Juli!N7,1+(1-Juli!L7/Juli!N7)*-1,1-Juli!L7/Juli!N7)))</f>
        <v>0</v>
      </c>
      <c r="U5" s="337">
        <f ca="1">Juli!L7-Juli!N7</f>
        <v>0</v>
      </c>
      <c r="V5" s="336"/>
      <c r="W5" s="338">
        <f ca="1">IF(August!L7=0,0,IF(August!N7=0,1,IF(August!L7&gt;August!N7,1+(1-August!L7/August!N7)*-1,1-August!L7/August!N7)))</f>
        <v>0</v>
      </c>
      <c r="X5" s="339">
        <f ca="1">August!L7-August!N7</f>
        <v>0</v>
      </c>
      <c r="Y5" s="338"/>
      <c r="Z5" s="336">
        <f ca="1">IF(September!L7=0,0,IF(September!N7=0,1,IF(September!L7&gt;September!N7,1+(1-September!L7/September!N7)*-1,1-September!L7/September!N7)))</f>
        <v>0</v>
      </c>
      <c r="AA5" s="337">
        <f ca="1">September!L7-September!N7</f>
        <v>0</v>
      </c>
      <c r="AB5" s="336"/>
      <c r="AC5" s="338">
        <f ca="1">IF(Oktober!L7=0,0,IF(Oktober!N7=0,1,IF(Oktober!L7&gt;Oktober!N7,1+(1-Oktober!L7/Oktober!N7)*-1,1-Oktober!L7/Oktober!N7)))</f>
        <v>0</v>
      </c>
      <c r="AD5" s="339">
        <f ca="1">Oktober!L7-Oktober!N7</f>
        <v>0</v>
      </c>
      <c r="AE5" s="338"/>
      <c r="AF5" s="336">
        <f ca="1">IF(November!L7=0,0,IF(November!N7=0,1,IF(November!L7&gt;November!N7,1+(1-November!L7/November!N7)*-1,1-November!L7/November!N7)))</f>
        <v>0</v>
      </c>
      <c r="AG5" s="337">
        <f ca="1">November!L7-November!N7</f>
        <v>0</v>
      </c>
      <c r="AH5" s="336"/>
      <c r="AI5" s="338">
        <f ca="1">IF(Dezember!L7=0,0,IF(Dezember!N7=0,1,IF(Dezember!L7&gt;Dezember!N7,1+(1-Dezember!L7/Dezember!N7)*-1,1-Dezember!L7/Dezember!N7)))</f>
        <v>0</v>
      </c>
      <c r="AJ5" s="339">
        <f ca="1">Dezember!L7-Dezember!N7</f>
        <v>0</v>
      </c>
      <c r="AK5" s="338"/>
    </row>
    <row r="6" spans="2:37" x14ac:dyDescent="0.25">
      <c r="B6" s="336">
        <f ca="1">IF(Januar!L8=0,0,IF(Januar!N8=0,1,IF(Januar!L8&gt;Januar!N8,1+(1-Januar!L8/Januar!N8)*-1,1-Januar!L8/Januar!N8)))</f>
        <v>0</v>
      </c>
      <c r="C6" s="337">
        <f ca="1">Januar!L8-Januar!N8</f>
        <v>0</v>
      </c>
      <c r="D6" s="336"/>
      <c r="E6" s="338">
        <f ca="1">IF(Februar!L8=0,0,IF(Februar!N8=0,1,IF(Februar!L8&gt;Februar!N8,1+(1-Februar!L8/Februar!N8)*-1,1-Februar!L8/Februar!N8)))</f>
        <v>0</v>
      </c>
      <c r="F6" s="339">
        <f ca="1">Februar!L8-Februar!N8</f>
        <v>0</v>
      </c>
      <c r="G6" s="338"/>
      <c r="H6" s="336">
        <f ca="1">IF(März!L8=0,0,IF(März!N8=0,1,IF(März!L8&gt;März!N8,1+(1-März!L8/März!N8)*-1,1-März!L8/März!N8)))</f>
        <v>0</v>
      </c>
      <c r="I6" s="337">
        <f ca="1">März!L8-März!N8</f>
        <v>0</v>
      </c>
      <c r="J6" s="336"/>
      <c r="K6" s="338">
        <f ca="1">IF(April!L8=0,0,IF(April!N8=0,1,IF(April!L8&gt;April!N8,1+(1-April!L8/April!N8)*-1,1-April!L8/April!N8)))</f>
        <v>0</v>
      </c>
      <c r="L6" s="339">
        <f ca="1">April!L8-April!N8</f>
        <v>0</v>
      </c>
      <c r="M6" s="338"/>
      <c r="N6" s="336">
        <f ca="1">IF(Mai!L8=0,0,IF(Mai!N8=0,1,IF(Mai!L8&gt;Mai!N8,1+(1-Mai!L8/Mai!N8)*-1,1-Mai!L8/Mai!N8)))</f>
        <v>0</v>
      </c>
      <c r="O6" s="337">
        <f ca="1">Mai!L8-Mai!N8</f>
        <v>0</v>
      </c>
      <c r="P6" s="336"/>
      <c r="Q6" s="338">
        <f ca="1">IF(Juni!L8=0,0,IF(Juni!N8=0,1,IF(Juni!L8&gt;Juni!N8,1+(1-Juni!L8/Juni!N8)*-1,1-Juni!L8/Juni!N8)))</f>
        <v>0</v>
      </c>
      <c r="R6" s="339">
        <f ca="1">Juni!L8-Juni!N8</f>
        <v>0</v>
      </c>
      <c r="S6" s="338"/>
      <c r="T6" s="336">
        <f ca="1">IF(Juli!L8=0,0,IF(Juli!N8=0,1,IF(Juli!L8&gt;Juli!N8,1+(1-Juli!L8/Juli!N8)*-1,1-Juli!L8/Juli!N8)))</f>
        <v>0</v>
      </c>
      <c r="U6" s="337">
        <f ca="1">Juli!L8-Juli!N8</f>
        <v>0</v>
      </c>
      <c r="V6" s="336"/>
      <c r="W6" s="338">
        <f ca="1">IF(August!L8=0,0,IF(August!N8=0,1,IF(August!L8&gt;August!N8,1+(1-August!L8/August!N8)*-1,1-August!L8/August!N8)))</f>
        <v>0</v>
      </c>
      <c r="X6" s="339">
        <f ca="1">August!L8-August!N8</f>
        <v>0</v>
      </c>
      <c r="Y6" s="338"/>
      <c r="Z6" s="336">
        <f ca="1">IF(September!L8=0,0,IF(September!N8=0,1,IF(September!L8&gt;September!N8,1+(1-September!L8/September!N8)*-1,1-September!L8/September!N8)))</f>
        <v>0</v>
      </c>
      <c r="AA6" s="337">
        <f ca="1">September!L8-September!N8</f>
        <v>0</v>
      </c>
      <c r="AB6" s="336"/>
      <c r="AC6" s="338">
        <f ca="1">IF(Oktober!L8=0,0,IF(Oktober!N8=0,1,IF(Oktober!L8&gt;Oktober!N8,1+(1-Oktober!L8/Oktober!N8)*-1,1-Oktober!L8/Oktober!N8)))</f>
        <v>0</v>
      </c>
      <c r="AD6" s="339">
        <f ca="1">Oktober!L8-Oktober!N8</f>
        <v>0</v>
      </c>
      <c r="AE6" s="338"/>
      <c r="AF6" s="336">
        <f ca="1">IF(November!L8=0,0,IF(November!N8=0,1,IF(November!L8&gt;November!N8,1+(1-November!L8/November!N8)*-1,1-November!L8/November!N8)))</f>
        <v>0</v>
      </c>
      <c r="AG6" s="337">
        <f ca="1">November!L8-November!N8</f>
        <v>0</v>
      </c>
      <c r="AH6" s="336"/>
      <c r="AI6" s="338">
        <f ca="1">IF(Dezember!L8=0,0,IF(Dezember!N8=0,1,IF(Dezember!L8&gt;Dezember!N8,1+(1-Dezember!L8/Dezember!N8)*-1,1-Dezember!L8/Dezember!N8)))</f>
        <v>0</v>
      </c>
      <c r="AJ6" s="339">
        <f ca="1">Dezember!L8-Dezember!N8</f>
        <v>0</v>
      </c>
      <c r="AK6" s="338"/>
    </row>
    <row r="7" spans="2:37" x14ac:dyDescent="0.25">
      <c r="B7" s="336">
        <f ca="1">IF(Januar!L9=0,0,IF(Januar!N9=0,1,IF(Januar!L9&gt;Januar!N9,1+(1-Januar!L9/Januar!N9)*-1,1-Januar!L9/Januar!N9)))</f>
        <v>0</v>
      </c>
      <c r="C7" s="337">
        <f ca="1">Januar!L9-Januar!N9</f>
        <v>0</v>
      </c>
      <c r="D7" s="336"/>
      <c r="E7" s="338">
        <f ca="1">IF(Februar!L9=0,0,IF(Februar!N9=0,1,IF(Februar!L9&gt;Februar!N9,1+(1-Februar!L9/Februar!N9)*-1,1-Februar!L9/Februar!N9)))</f>
        <v>0</v>
      </c>
      <c r="F7" s="339">
        <f ca="1">Februar!L9-Februar!N9</f>
        <v>0</v>
      </c>
      <c r="G7" s="338"/>
      <c r="H7" s="336">
        <f ca="1">IF(März!L9=0,0,IF(März!N9=0,1,IF(März!L9&gt;März!N9,1+(1-März!L9/März!N9)*-1,1-März!L9/März!N9)))</f>
        <v>0</v>
      </c>
      <c r="I7" s="337">
        <f ca="1">März!L9-März!N9</f>
        <v>0</v>
      </c>
      <c r="J7" s="336"/>
      <c r="K7" s="338">
        <f ca="1">IF(April!L9=0,0,IF(April!N9=0,1,IF(April!L9&gt;April!N9,1+(1-April!L9/April!N9)*-1,1-April!L9/April!N9)))</f>
        <v>0</v>
      </c>
      <c r="L7" s="339">
        <f ca="1">April!L9-April!N9</f>
        <v>0</v>
      </c>
      <c r="M7" s="338"/>
      <c r="N7" s="336">
        <f ca="1">IF(Mai!L9=0,0,IF(Mai!N9=0,1,IF(Mai!L9&gt;Mai!N9,1+(1-Mai!L9/Mai!N9)*-1,1-Mai!L9/Mai!N9)))</f>
        <v>0</v>
      </c>
      <c r="O7" s="337">
        <f ca="1">Mai!L9-Mai!N9</f>
        <v>0</v>
      </c>
      <c r="P7" s="336"/>
      <c r="Q7" s="338">
        <f ca="1">IF(Juni!L9=0,0,IF(Juni!N9=0,1,IF(Juni!L9&gt;Juni!N9,1+(1-Juni!L9/Juni!N9)*-1,1-Juni!L9/Juni!N9)))</f>
        <v>0</v>
      </c>
      <c r="R7" s="339">
        <f ca="1">Juni!L9-Juni!N9</f>
        <v>0</v>
      </c>
      <c r="S7" s="338"/>
      <c r="T7" s="336">
        <f ca="1">IF(Juli!L9=0,0,IF(Juli!N9=0,1,IF(Juli!L9&gt;Juli!N9,1+(1-Juli!L9/Juli!N9)*-1,1-Juli!L9/Juli!N9)))</f>
        <v>0</v>
      </c>
      <c r="U7" s="337">
        <f ca="1">Juli!L9-Juli!N9</f>
        <v>0</v>
      </c>
      <c r="V7" s="336"/>
      <c r="W7" s="338">
        <f ca="1">IF(August!L9=0,0,IF(August!N9=0,1,IF(August!L9&gt;August!N9,1+(1-August!L9/August!N9)*-1,1-August!L9/August!N9)))</f>
        <v>0</v>
      </c>
      <c r="X7" s="339">
        <f ca="1">August!L9-August!N9</f>
        <v>0</v>
      </c>
      <c r="Y7" s="338"/>
      <c r="Z7" s="336">
        <f ca="1">IF(September!L9=0,0,IF(September!N9=0,1,IF(September!L9&gt;September!N9,1+(1-September!L9/September!N9)*-1,1-September!L9/September!N9)))</f>
        <v>0</v>
      </c>
      <c r="AA7" s="337">
        <f ca="1">September!L9-September!N9</f>
        <v>0</v>
      </c>
      <c r="AB7" s="336"/>
      <c r="AC7" s="338">
        <f ca="1">IF(Oktober!L9=0,0,IF(Oktober!N9=0,1,IF(Oktober!L9&gt;Oktober!N9,1+(1-Oktober!L9/Oktober!N9)*-1,1-Oktober!L9/Oktober!N9)))</f>
        <v>0</v>
      </c>
      <c r="AD7" s="339">
        <f ca="1">Oktober!L9-Oktober!N9</f>
        <v>0</v>
      </c>
      <c r="AE7" s="338"/>
      <c r="AF7" s="336">
        <f ca="1">IF(November!L9=0,0,IF(November!N9=0,1,IF(November!L9&gt;November!N9,1+(1-November!L9/November!N9)*-1,1-November!L9/November!N9)))</f>
        <v>0</v>
      </c>
      <c r="AG7" s="337">
        <f ca="1">November!L9-November!N9</f>
        <v>0</v>
      </c>
      <c r="AH7" s="336"/>
      <c r="AI7" s="338">
        <f ca="1">IF(Dezember!L9=0,0,IF(Dezember!N9=0,1,IF(Dezember!L9&gt;Dezember!N9,1+(1-Dezember!L9/Dezember!N9)*-1,1-Dezember!L9/Dezember!N9)))</f>
        <v>0</v>
      </c>
      <c r="AJ7" s="339">
        <f ca="1">Dezember!L9-Dezember!N9</f>
        <v>0</v>
      </c>
      <c r="AK7" s="338"/>
    </row>
    <row r="8" spans="2:37" x14ac:dyDescent="0.25">
      <c r="B8" s="336">
        <f ca="1">IF(Januar!L10=0,0,IF(Januar!N10=0,1,IF(Januar!L10&gt;Januar!N10,1+(1-Januar!L10/Januar!N10)*-1,1-Januar!L10/Januar!N10)))</f>
        <v>0</v>
      </c>
      <c r="C8" s="337">
        <f ca="1">Januar!L10-Januar!N10</f>
        <v>0</v>
      </c>
      <c r="D8" s="336"/>
      <c r="E8" s="338">
        <f ca="1">IF(Februar!L10=0,0,IF(Februar!N10=0,1,IF(Februar!L10&gt;Februar!N10,1+(1-Februar!L10/Februar!N10)*-1,1-Februar!L10/Februar!N10)))</f>
        <v>0</v>
      </c>
      <c r="F8" s="339">
        <f ca="1">Februar!L10-Februar!N10</f>
        <v>0</v>
      </c>
      <c r="G8" s="338"/>
      <c r="H8" s="336">
        <f ca="1">IF(März!L10=0,0,IF(März!N10=0,1,IF(März!L10&gt;März!N10,1+(1-März!L10/März!N10)*-1,1-März!L10/März!N10)))</f>
        <v>0</v>
      </c>
      <c r="I8" s="337">
        <f ca="1">März!L10-März!N10</f>
        <v>0</v>
      </c>
      <c r="J8" s="336"/>
      <c r="K8" s="338">
        <f ca="1">IF(April!L10=0,0,IF(April!N10=0,1,IF(April!L10&gt;April!N10,1+(1-April!L10/April!N10)*-1,1-April!L10/April!N10)))</f>
        <v>0</v>
      </c>
      <c r="L8" s="339">
        <f ca="1">April!L10-April!N10</f>
        <v>0</v>
      </c>
      <c r="M8" s="338"/>
      <c r="N8" s="336">
        <f ca="1">IF(Mai!L10=0,0,IF(Mai!N10=0,1,IF(Mai!L10&gt;Mai!N10,1+(1-Mai!L10/Mai!N10)*-1,1-Mai!L10/Mai!N10)))</f>
        <v>0</v>
      </c>
      <c r="O8" s="337">
        <f ca="1">Mai!L10-Mai!N10</f>
        <v>0</v>
      </c>
      <c r="P8" s="336"/>
      <c r="Q8" s="338">
        <f ca="1">IF(Juni!L10=0,0,IF(Juni!N10=0,1,IF(Juni!L10&gt;Juni!N10,1+(1-Juni!L10/Juni!N10)*-1,1-Juni!L10/Juni!N10)))</f>
        <v>0</v>
      </c>
      <c r="R8" s="339">
        <f ca="1">Juni!L10-Juni!N10</f>
        <v>0</v>
      </c>
      <c r="S8" s="338"/>
      <c r="T8" s="336">
        <f ca="1">IF(Juli!L10=0,0,IF(Juli!N10=0,1,IF(Juli!L10&gt;Juli!N10,1+(1-Juli!L10/Juli!N10)*-1,1-Juli!L10/Juli!N10)))</f>
        <v>0</v>
      </c>
      <c r="U8" s="337">
        <f ca="1">Juli!L10-Juli!N10</f>
        <v>0</v>
      </c>
      <c r="V8" s="336"/>
      <c r="W8" s="338">
        <f ca="1">IF(August!L10=0,0,IF(August!N10=0,1,IF(August!L10&gt;August!N10,1+(1-August!L10/August!N10)*-1,1-August!L10/August!N10)))</f>
        <v>0</v>
      </c>
      <c r="X8" s="339">
        <f ca="1">August!L10-August!N10</f>
        <v>0</v>
      </c>
      <c r="Y8" s="338"/>
      <c r="Z8" s="336">
        <f ca="1">IF(September!L10=0,0,IF(September!N10=0,1,IF(September!L10&gt;September!N10,1+(1-September!L10/September!N10)*-1,1-September!L10/September!N10)))</f>
        <v>0</v>
      </c>
      <c r="AA8" s="337">
        <f ca="1">September!L10-September!N10</f>
        <v>0</v>
      </c>
      <c r="AB8" s="336"/>
      <c r="AC8" s="338">
        <f ca="1">IF(Oktober!L10=0,0,IF(Oktober!N10=0,1,IF(Oktober!L10&gt;Oktober!N10,1+(1-Oktober!L10/Oktober!N10)*-1,1-Oktober!L10/Oktober!N10)))</f>
        <v>0</v>
      </c>
      <c r="AD8" s="339">
        <f ca="1">Oktober!L10-Oktober!N10</f>
        <v>0</v>
      </c>
      <c r="AE8" s="338"/>
      <c r="AF8" s="336">
        <f ca="1">IF(November!L10=0,0,IF(November!N10=0,1,IF(November!L10&gt;November!N10,1+(1-November!L10/November!N10)*-1,1-November!L10/November!N10)))</f>
        <v>0</v>
      </c>
      <c r="AG8" s="337">
        <f ca="1">November!L10-November!N10</f>
        <v>0</v>
      </c>
      <c r="AH8" s="336"/>
      <c r="AI8" s="338">
        <f ca="1">IF(Dezember!L10=0,0,IF(Dezember!N10=0,1,IF(Dezember!L10&gt;Dezember!N10,1+(1-Dezember!L10/Dezember!N10)*-1,1-Dezember!L10/Dezember!N10)))</f>
        <v>0</v>
      </c>
      <c r="AJ8" s="339">
        <f ca="1">Dezember!L10-Dezember!N10</f>
        <v>0</v>
      </c>
      <c r="AK8" s="338"/>
    </row>
    <row r="9" spans="2:37" x14ac:dyDescent="0.25">
      <c r="B9" s="336">
        <f ca="1">IF(Januar!L11=0,0,IF(Januar!N11=0,1,IF(Januar!L11&gt;Januar!N11,1+(1-Januar!L11/Januar!N11)*-1,1-Januar!L11/Januar!N11)))</f>
        <v>0</v>
      </c>
      <c r="C9" s="337">
        <f ca="1">Januar!L11-Januar!N11</f>
        <v>0</v>
      </c>
      <c r="D9" s="336"/>
      <c r="E9" s="338">
        <f ca="1">IF(Februar!L11=0,0,IF(Februar!N11=0,1,IF(Februar!L11&gt;Februar!N11,1+(1-Februar!L11/Februar!N11)*-1,1-Februar!L11/Februar!N11)))</f>
        <v>0</v>
      </c>
      <c r="F9" s="339">
        <f ca="1">Februar!L11-Februar!N11</f>
        <v>0</v>
      </c>
      <c r="G9" s="338"/>
      <c r="H9" s="336">
        <f ca="1">IF(März!L11=0,0,IF(März!N11=0,1,IF(März!L11&gt;März!N11,1+(1-März!L11/März!N11)*-1,1-März!L11/März!N11)))</f>
        <v>0</v>
      </c>
      <c r="I9" s="337">
        <f ca="1">März!L11-März!N11</f>
        <v>0</v>
      </c>
      <c r="J9" s="336"/>
      <c r="K9" s="338">
        <f ca="1">IF(April!L11=0,0,IF(April!N11=0,1,IF(April!L11&gt;April!N11,1+(1-April!L11/April!N11)*-1,1-April!L11/April!N11)))</f>
        <v>0</v>
      </c>
      <c r="L9" s="339">
        <f ca="1">April!L11-April!N11</f>
        <v>0</v>
      </c>
      <c r="M9" s="338"/>
      <c r="N9" s="336">
        <f ca="1">IF(Mai!L11=0,0,IF(Mai!N11=0,1,IF(Mai!L11&gt;Mai!N11,1+(1-Mai!L11/Mai!N11)*-1,1-Mai!L11/Mai!N11)))</f>
        <v>0</v>
      </c>
      <c r="O9" s="337">
        <f ca="1">Mai!L11-Mai!N11</f>
        <v>0</v>
      </c>
      <c r="P9" s="336"/>
      <c r="Q9" s="338">
        <f ca="1">IF(Juni!L11=0,0,IF(Juni!N11=0,1,IF(Juni!L11&gt;Juni!N11,1+(1-Juni!L11/Juni!N11)*-1,1-Juni!L11/Juni!N11)))</f>
        <v>0</v>
      </c>
      <c r="R9" s="339">
        <f ca="1">Juni!L11-Juni!N11</f>
        <v>0</v>
      </c>
      <c r="S9" s="338"/>
      <c r="T9" s="336">
        <f ca="1">IF(Juli!L11=0,0,IF(Juli!N11=0,1,IF(Juli!L11&gt;Juli!N11,1+(1-Juli!L11/Juli!N11)*-1,1-Juli!L11/Juli!N11)))</f>
        <v>0</v>
      </c>
      <c r="U9" s="337">
        <f ca="1">Juli!L11-Juli!N11</f>
        <v>0</v>
      </c>
      <c r="V9" s="336"/>
      <c r="W9" s="338">
        <f ca="1">IF(August!L11=0,0,IF(August!N11=0,1,IF(August!L11&gt;August!N11,1+(1-August!L11/August!N11)*-1,1-August!L11/August!N11)))</f>
        <v>0</v>
      </c>
      <c r="X9" s="339">
        <f ca="1">August!L11-August!N11</f>
        <v>0</v>
      </c>
      <c r="Y9" s="338"/>
      <c r="Z9" s="336">
        <f ca="1">IF(September!L11=0,0,IF(September!N11=0,1,IF(September!L11&gt;September!N11,1+(1-September!L11/September!N11)*-1,1-September!L11/September!N11)))</f>
        <v>0</v>
      </c>
      <c r="AA9" s="337">
        <f ca="1">September!L11-September!N11</f>
        <v>0</v>
      </c>
      <c r="AB9" s="336"/>
      <c r="AC9" s="338">
        <f ca="1">IF(Oktober!L11=0,0,IF(Oktober!N11=0,1,IF(Oktober!L11&gt;Oktober!N11,1+(1-Oktober!L11/Oktober!N11)*-1,1-Oktober!L11/Oktober!N11)))</f>
        <v>0</v>
      </c>
      <c r="AD9" s="339">
        <f ca="1">Oktober!L11-Oktober!N11</f>
        <v>0</v>
      </c>
      <c r="AE9" s="338"/>
      <c r="AF9" s="336">
        <f ca="1">IF(November!L11=0,0,IF(November!N11=0,1,IF(November!L11&gt;November!N11,1+(1-November!L11/November!N11)*-1,1-November!L11/November!N11)))</f>
        <v>0</v>
      </c>
      <c r="AG9" s="337">
        <f ca="1">November!L11-November!N11</f>
        <v>0</v>
      </c>
      <c r="AH9" s="336"/>
      <c r="AI9" s="338">
        <f ca="1">IF(Dezember!L11=0,0,IF(Dezember!N11=0,1,IF(Dezember!L11&gt;Dezember!N11,1+(1-Dezember!L11/Dezember!N11)*-1,1-Dezember!L11/Dezember!N11)))</f>
        <v>0</v>
      </c>
      <c r="AJ9" s="339">
        <f ca="1">Dezember!L11-Dezember!N11</f>
        <v>0</v>
      </c>
      <c r="AK9" s="338"/>
    </row>
    <row r="10" spans="2:37" x14ac:dyDescent="0.25">
      <c r="B10" s="336">
        <f ca="1">IF(Januar!L12=0,0,IF(Januar!N12=0,1,IF(Januar!L12&gt;Januar!N12,1+(1-Januar!L12/Januar!N12)*-1,1-Januar!L12/Januar!N12)))</f>
        <v>0</v>
      </c>
      <c r="C10" s="337">
        <f ca="1">Januar!L12-Januar!N12</f>
        <v>0</v>
      </c>
      <c r="D10" s="336"/>
      <c r="E10" s="338">
        <f ca="1">IF(Februar!L12=0,0,IF(Februar!N12=0,1,IF(Februar!L12&gt;Februar!N12,1+(1-Februar!L12/Februar!N12)*-1,1-Februar!L12/Februar!N12)))</f>
        <v>0</v>
      </c>
      <c r="F10" s="339">
        <f ca="1">Februar!L12-Februar!N12</f>
        <v>0</v>
      </c>
      <c r="G10" s="338"/>
      <c r="H10" s="336">
        <f ca="1">IF(März!L12=0,0,IF(März!N12=0,1,IF(März!L12&gt;März!N12,1+(1-März!L12/März!N12)*-1,1-März!L12/März!N12)))</f>
        <v>0</v>
      </c>
      <c r="I10" s="337">
        <f ca="1">März!L12-März!N12</f>
        <v>0</v>
      </c>
      <c r="J10" s="336"/>
      <c r="K10" s="338">
        <f ca="1">IF(April!L12=0,0,IF(April!N12=0,1,IF(April!L12&gt;April!N12,1+(1-April!L12/April!N12)*-1,1-April!L12/April!N12)))</f>
        <v>0</v>
      </c>
      <c r="L10" s="339">
        <f ca="1">April!L12-April!N12</f>
        <v>0</v>
      </c>
      <c r="M10" s="338"/>
      <c r="N10" s="336">
        <f ca="1">IF(Mai!L12=0,0,IF(Mai!N12=0,1,IF(Mai!L12&gt;Mai!N12,1+(1-Mai!L12/Mai!N12)*-1,1-Mai!L12/Mai!N12)))</f>
        <v>0</v>
      </c>
      <c r="O10" s="337">
        <f ca="1">Mai!L12-Mai!N12</f>
        <v>0</v>
      </c>
      <c r="P10" s="336"/>
      <c r="Q10" s="338">
        <f ca="1">IF(Juni!L12=0,0,IF(Juni!N12=0,1,IF(Juni!L12&gt;Juni!N12,1+(1-Juni!L12/Juni!N12)*-1,1-Juni!L12/Juni!N12)))</f>
        <v>0</v>
      </c>
      <c r="R10" s="339">
        <f ca="1">Juni!L12-Juni!N12</f>
        <v>0</v>
      </c>
      <c r="S10" s="338"/>
      <c r="T10" s="336">
        <f ca="1">IF(Juli!L12=0,0,IF(Juli!N12=0,1,IF(Juli!L12&gt;Juli!N12,1+(1-Juli!L12/Juli!N12)*-1,1-Juli!L12/Juli!N12)))</f>
        <v>0</v>
      </c>
      <c r="U10" s="337">
        <f ca="1">Juli!L12-Juli!N12</f>
        <v>0</v>
      </c>
      <c r="V10" s="336"/>
      <c r="W10" s="338">
        <f ca="1">IF(August!L12=0,0,IF(August!N12=0,1,IF(August!L12&gt;August!N12,1+(1-August!L12/August!N12)*-1,1-August!L12/August!N12)))</f>
        <v>0</v>
      </c>
      <c r="X10" s="339">
        <f ca="1">August!L12-August!N12</f>
        <v>0</v>
      </c>
      <c r="Y10" s="338"/>
      <c r="Z10" s="336">
        <f ca="1">IF(September!L12=0,0,IF(September!N12=0,1,IF(September!L12&gt;September!N12,1+(1-September!L12/September!N12)*-1,1-September!L12/September!N12)))</f>
        <v>0</v>
      </c>
      <c r="AA10" s="337">
        <f ca="1">September!L12-September!N12</f>
        <v>0</v>
      </c>
      <c r="AB10" s="336"/>
      <c r="AC10" s="338">
        <f ca="1">IF(Oktober!L12=0,0,IF(Oktober!N12=0,1,IF(Oktober!L12&gt;Oktober!N12,1+(1-Oktober!L12/Oktober!N12)*-1,1-Oktober!L12/Oktober!N12)))</f>
        <v>0</v>
      </c>
      <c r="AD10" s="339">
        <f ca="1">Oktober!L12-Oktober!N12</f>
        <v>0</v>
      </c>
      <c r="AE10" s="338"/>
      <c r="AF10" s="336">
        <f ca="1">IF(November!L12=0,0,IF(November!N12=0,1,IF(November!L12&gt;November!N12,1+(1-November!L12/November!N12)*-1,1-November!L12/November!N12)))</f>
        <v>0</v>
      </c>
      <c r="AG10" s="337">
        <f ca="1">November!L12-November!N12</f>
        <v>0</v>
      </c>
      <c r="AH10" s="336"/>
      <c r="AI10" s="338">
        <f ca="1">IF(Dezember!L12=0,0,IF(Dezember!N12=0,1,IF(Dezember!L12&gt;Dezember!N12,1+(1-Dezember!L12/Dezember!N12)*-1,1-Dezember!L12/Dezember!N12)))</f>
        <v>0</v>
      </c>
      <c r="AJ10" s="339">
        <f ca="1">Dezember!L12-Dezember!N12</f>
        <v>0</v>
      </c>
      <c r="AK10" s="338"/>
    </row>
    <row r="11" spans="2:37" x14ac:dyDescent="0.25">
      <c r="B11" s="336">
        <f ca="1">IF(Januar!L13=0,0,IF(Januar!N13=0,1,IF(Januar!L13&gt;Januar!N13,1+(1-Januar!L13/Januar!N13)*-1,1-Januar!L13/Januar!N13)))</f>
        <v>0</v>
      </c>
      <c r="C11" s="337">
        <f ca="1">Januar!L13-Januar!N13</f>
        <v>0</v>
      </c>
      <c r="D11" s="336"/>
      <c r="E11" s="338">
        <f ca="1">IF(Februar!L13=0,0,IF(Februar!N13=0,1,IF(Februar!L13&gt;Februar!N13,1+(1-Februar!L13/Februar!N13)*-1,1-Februar!L13/Februar!N13)))</f>
        <v>0</v>
      </c>
      <c r="F11" s="339">
        <f ca="1">Februar!L13-Februar!N13</f>
        <v>0</v>
      </c>
      <c r="G11" s="338"/>
      <c r="H11" s="336">
        <f ca="1">IF(März!L13=0,0,IF(März!N13=0,1,IF(März!L13&gt;März!N13,1+(1-März!L13/März!N13)*-1,1-März!L13/März!N13)))</f>
        <v>0</v>
      </c>
      <c r="I11" s="337">
        <f ca="1">März!L13-März!N13</f>
        <v>0</v>
      </c>
      <c r="J11" s="336"/>
      <c r="K11" s="338">
        <f ca="1">IF(April!L13=0,0,IF(April!N13=0,1,IF(April!L13&gt;April!N13,1+(1-April!L13/April!N13)*-1,1-April!L13/April!N13)))</f>
        <v>0</v>
      </c>
      <c r="L11" s="339">
        <f ca="1">April!L13-April!N13</f>
        <v>-0.33333333333333298</v>
      </c>
      <c r="M11" s="338"/>
      <c r="N11" s="336">
        <f ca="1">IF(Mai!L13=0,0,IF(Mai!N13=0,1,IF(Mai!L13&gt;Mai!N13,1+(1-Mai!L13/Mai!N13)*-1,1-Mai!L13/Mai!N13)))</f>
        <v>0</v>
      </c>
      <c r="O11" s="337">
        <f ca="1">Mai!L13-Mai!N13</f>
        <v>0</v>
      </c>
      <c r="P11" s="336"/>
      <c r="Q11" s="338">
        <f ca="1">IF(Juni!L13=0,0,IF(Juni!N13=0,1,IF(Juni!L13&gt;Juni!N13,1+(1-Juni!L13/Juni!N13)*-1,1-Juni!L13/Juni!N13)))</f>
        <v>0</v>
      </c>
      <c r="R11" s="339">
        <f ca="1">Juni!L13-Juni!N13</f>
        <v>0</v>
      </c>
      <c r="S11" s="338"/>
      <c r="T11" s="336">
        <f ca="1">IF(Juli!L13=0,0,IF(Juli!N13=0,1,IF(Juli!L13&gt;Juli!N13,1+(1-Juli!L13/Juli!N13)*-1,1-Juli!L13/Juli!N13)))</f>
        <v>0</v>
      </c>
      <c r="U11" s="337">
        <f ca="1">Juli!L13-Juli!N13</f>
        <v>0</v>
      </c>
      <c r="V11" s="336"/>
      <c r="W11" s="338">
        <f ca="1">IF(August!L13=0,0,IF(August!N13=0,1,IF(August!L13&gt;August!N13,1+(1-August!L13/August!N13)*-1,1-August!L13/August!N13)))</f>
        <v>0</v>
      </c>
      <c r="X11" s="339">
        <f ca="1">August!L13-August!N13</f>
        <v>0</v>
      </c>
      <c r="Y11" s="338"/>
      <c r="Z11" s="336">
        <f ca="1">IF(September!L13=0,0,IF(September!N13=0,1,IF(September!L13&gt;September!N13,1+(1-September!L13/September!N13)*-1,1-September!L13/September!N13)))</f>
        <v>0</v>
      </c>
      <c r="AA11" s="337">
        <f ca="1">September!L13-September!N13</f>
        <v>0</v>
      </c>
      <c r="AB11" s="336"/>
      <c r="AC11" s="338">
        <f ca="1">IF(Oktober!L13=0,0,IF(Oktober!N13=0,1,IF(Oktober!L13&gt;Oktober!N13,1+(1-Oktober!L13/Oktober!N13)*-1,1-Oktober!L13/Oktober!N13)))</f>
        <v>0</v>
      </c>
      <c r="AD11" s="339">
        <f ca="1">Oktober!L13-Oktober!N13</f>
        <v>0</v>
      </c>
      <c r="AE11" s="338"/>
      <c r="AF11" s="336">
        <f ca="1">IF(November!L13=0,0,IF(November!N13=0,1,IF(November!L13&gt;November!N13,1+(1-November!L13/November!N13)*-1,1-November!L13/November!N13)))</f>
        <v>0</v>
      </c>
      <c r="AG11" s="337">
        <f ca="1">November!L13-November!N13</f>
        <v>0</v>
      </c>
      <c r="AH11" s="336"/>
      <c r="AI11" s="338">
        <f ca="1">IF(Dezember!L13=0,0,IF(Dezember!N13=0,1,IF(Dezember!L13&gt;Dezember!N13,1+(1-Dezember!L13/Dezember!N13)*-1,1-Dezember!L13/Dezember!N13)))</f>
        <v>0</v>
      </c>
      <c r="AJ11" s="339">
        <f ca="1">Dezember!L13-Dezember!N13</f>
        <v>0</v>
      </c>
      <c r="AK11" s="338"/>
    </row>
    <row r="12" spans="2:37" x14ac:dyDescent="0.25">
      <c r="B12" s="336">
        <f ca="1">IF(Januar!L14=0,0,IF(Januar!N14=0,1,IF(Januar!L14&gt;Januar!N14,1+(1-Januar!L14/Januar!N14)*-1,1-Januar!L14/Januar!N14)))</f>
        <v>0</v>
      </c>
      <c r="C12" s="337">
        <f ca="1">Januar!L14-Januar!N14</f>
        <v>0</v>
      </c>
      <c r="D12" s="336"/>
      <c r="E12" s="338">
        <f ca="1">IF(Februar!L14=0,0,IF(Februar!N14=0,1,IF(Februar!L14&gt;Februar!N14,1+(1-Februar!L14/Februar!N14)*-1,1-Februar!L14/Februar!N14)))</f>
        <v>0</v>
      </c>
      <c r="F12" s="339">
        <f ca="1">Februar!L14-Februar!N14</f>
        <v>0</v>
      </c>
      <c r="G12" s="338"/>
      <c r="H12" s="336">
        <f ca="1">IF(März!L14=0,0,IF(März!N14=0,1,IF(März!L14&gt;März!N14,1+(1-März!L14/März!N14)*-1,1-März!L14/März!N14)))</f>
        <v>0</v>
      </c>
      <c r="I12" s="337">
        <f ca="1">März!L14-März!N14</f>
        <v>0</v>
      </c>
      <c r="J12" s="336"/>
      <c r="K12" s="338">
        <f ca="1">IF(April!L14=0,0,IF(April!N14=0,1,IF(April!L14&gt;April!N14,1+(1-April!L14/April!N14)*-1,1-April!L14/April!N14)))</f>
        <v>0</v>
      </c>
      <c r="L12" s="339">
        <f ca="1">April!L14-April!N14</f>
        <v>0</v>
      </c>
      <c r="M12" s="338"/>
      <c r="N12" s="336">
        <f ca="1">IF(Mai!L14=0,0,IF(Mai!N14=0,1,IF(Mai!L14&gt;Mai!N14,1+(1-Mai!L14/Mai!N14)*-1,1-Mai!L14/Mai!N14)))</f>
        <v>0</v>
      </c>
      <c r="O12" s="337">
        <f ca="1">Mai!L14-Mai!N14</f>
        <v>0</v>
      </c>
      <c r="P12" s="336"/>
      <c r="Q12" s="338">
        <f ca="1">IF(Juni!L14=0,0,IF(Juni!N14=0,1,IF(Juni!L14&gt;Juni!N14,1+(1-Juni!L14/Juni!N14)*-1,1-Juni!L14/Juni!N14)))</f>
        <v>0</v>
      </c>
      <c r="R12" s="339">
        <f ca="1">Juni!L14-Juni!N14</f>
        <v>0</v>
      </c>
      <c r="S12" s="338"/>
      <c r="T12" s="336">
        <f ca="1">IF(Juli!L14=0,0,IF(Juli!N14=0,1,IF(Juli!L14&gt;Juli!N14,1+(1-Juli!L14/Juli!N14)*-1,1-Juli!L14/Juli!N14)))</f>
        <v>0</v>
      </c>
      <c r="U12" s="337">
        <f ca="1">Juli!L14-Juli!N14</f>
        <v>0</v>
      </c>
      <c r="V12" s="336"/>
      <c r="W12" s="338">
        <f ca="1">IF(August!L14=0,0,IF(August!N14=0,1,IF(August!L14&gt;August!N14,1+(1-August!L14/August!N14)*-1,1-August!L14/August!N14)))</f>
        <v>0</v>
      </c>
      <c r="X12" s="339">
        <f ca="1">August!L14-August!N14</f>
        <v>0</v>
      </c>
      <c r="Y12" s="338"/>
      <c r="Z12" s="336">
        <f ca="1">IF(September!L14=0,0,IF(September!N14=0,1,IF(September!L14&gt;September!N14,1+(1-September!L14/September!N14)*-1,1-September!L14/September!N14)))</f>
        <v>0</v>
      </c>
      <c r="AA12" s="337">
        <f ca="1">September!L14-September!N14</f>
        <v>0</v>
      </c>
      <c r="AB12" s="336"/>
      <c r="AC12" s="338">
        <f ca="1">IF(Oktober!L14=0,0,IF(Oktober!N14=0,1,IF(Oktober!L14&gt;Oktober!N14,1+(1-Oktober!L14/Oktober!N14)*-1,1-Oktober!L14/Oktober!N14)))</f>
        <v>0</v>
      </c>
      <c r="AD12" s="339">
        <f ca="1">Oktober!L14-Oktober!N14</f>
        <v>0</v>
      </c>
      <c r="AE12" s="338"/>
      <c r="AF12" s="336">
        <f ca="1">IF(November!L14=0,0,IF(November!N14=0,1,IF(November!L14&gt;November!N14,1+(1-November!L14/November!N14)*-1,1-November!L14/November!N14)))</f>
        <v>0</v>
      </c>
      <c r="AG12" s="337">
        <f ca="1">November!L14-November!N14</f>
        <v>0</v>
      </c>
      <c r="AH12" s="336"/>
      <c r="AI12" s="338">
        <f ca="1">IF(Dezember!L14=0,0,IF(Dezember!N14=0,1,IF(Dezember!L14&gt;Dezember!N14,1+(1-Dezember!L14/Dezember!N14)*-1,1-Dezember!L14/Dezember!N14)))</f>
        <v>0</v>
      </c>
      <c r="AJ12" s="339">
        <f ca="1">Dezember!L14-Dezember!N14</f>
        <v>0</v>
      </c>
      <c r="AK12" s="338"/>
    </row>
    <row r="13" spans="2:37" x14ac:dyDescent="0.25">
      <c r="B13" s="336">
        <f ca="1">IF(Januar!L15=0,0,IF(Januar!N15=0,1,IF(Januar!L15&gt;Januar!N15,1+(1-Januar!L15/Januar!N15)*-1,1-Januar!L15/Januar!N15)))</f>
        <v>0</v>
      </c>
      <c r="C13" s="337">
        <f ca="1">Januar!L15-Januar!N15</f>
        <v>0</v>
      </c>
      <c r="D13" s="336"/>
      <c r="E13" s="338">
        <f ca="1">IF(Februar!L15=0,0,IF(Februar!N15=0,1,IF(Februar!L15&gt;Februar!N15,1+(1-Februar!L15/Februar!N15)*-1,1-Februar!L15/Februar!N15)))</f>
        <v>0</v>
      </c>
      <c r="F13" s="339">
        <f ca="1">Februar!L15-Februar!N15</f>
        <v>0</v>
      </c>
      <c r="G13" s="338"/>
      <c r="H13" s="336">
        <f ca="1">IF(März!L15=0,0,IF(März!N15=0,1,IF(März!L15&gt;März!N15,1+(1-März!L15/März!N15)*-1,1-März!L15/März!N15)))</f>
        <v>0</v>
      </c>
      <c r="I13" s="337">
        <f ca="1">März!L15-März!N15</f>
        <v>0</v>
      </c>
      <c r="J13" s="336"/>
      <c r="K13" s="338">
        <f ca="1">IF(April!L15=0,0,IF(April!N15=0,1,IF(April!L15&gt;April!N15,1+(1-April!L15/April!N15)*-1,1-April!L15/April!N15)))</f>
        <v>0</v>
      </c>
      <c r="L13" s="339">
        <f ca="1">April!L15-April!N15</f>
        <v>0</v>
      </c>
      <c r="M13" s="338"/>
      <c r="N13" s="336">
        <f ca="1">IF(Mai!L15=0,0,IF(Mai!N15=0,1,IF(Mai!L15&gt;Mai!N15,1+(1-Mai!L15/Mai!N15)*-1,1-Mai!L15/Mai!N15)))</f>
        <v>0</v>
      </c>
      <c r="O13" s="337">
        <f ca="1">Mai!L15-Mai!N15</f>
        <v>0</v>
      </c>
      <c r="P13" s="336"/>
      <c r="Q13" s="338">
        <f ca="1">IF(Juni!L15=0,0,IF(Juni!N15=0,1,IF(Juni!L15&gt;Juni!N15,1+(1-Juni!L15/Juni!N15)*-1,1-Juni!L15/Juni!N15)))</f>
        <v>0</v>
      </c>
      <c r="R13" s="339">
        <f ca="1">Juni!L15-Juni!N15</f>
        <v>0</v>
      </c>
      <c r="S13" s="338"/>
      <c r="T13" s="336">
        <f ca="1">IF(Juli!L15=0,0,IF(Juli!N15=0,1,IF(Juli!L15&gt;Juli!N15,1+(1-Juli!L15/Juli!N15)*-1,1-Juli!L15/Juli!N15)))</f>
        <v>0</v>
      </c>
      <c r="U13" s="337">
        <f ca="1">Juli!L15-Juli!N15</f>
        <v>0</v>
      </c>
      <c r="V13" s="336"/>
      <c r="W13" s="338">
        <f ca="1">IF(August!L15=0,0,IF(August!N15=0,1,IF(August!L15&gt;August!N15,1+(1-August!L15/August!N15)*-1,1-August!L15/August!N15)))</f>
        <v>0</v>
      </c>
      <c r="X13" s="339">
        <f ca="1">August!L15-August!N15</f>
        <v>0</v>
      </c>
      <c r="Y13" s="338"/>
      <c r="Z13" s="336">
        <f ca="1">IF(September!L15=0,0,IF(September!N15=0,1,IF(September!L15&gt;September!N15,1+(1-September!L15/September!N15)*-1,1-September!L15/September!N15)))</f>
        <v>0</v>
      </c>
      <c r="AA13" s="337">
        <f ca="1">September!L15-September!N15</f>
        <v>0</v>
      </c>
      <c r="AB13" s="336"/>
      <c r="AC13" s="338">
        <f ca="1">IF(Oktober!L15=0,0,IF(Oktober!N15=0,1,IF(Oktober!L15&gt;Oktober!N15,1+(1-Oktober!L15/Oktober!N15)*-1,1-Oktober!L15/Oktober!N15)))</f>
        <v>0</v>
      </c>
      <c r="AD13" s="339">
        <f ca="1">Oktober!L15-Oktober!N15</f>
        <v>0</v>
      </c>
      <c r="AE13" s="338"/>
      <c r="AF13" s="336">
        <f ca="1">IF(November!L15=0,0,IF(November!N15=0,1,IF(November!L15&gt;November!N15,1+(1-November!L15/November!N15)*-1,1-November!L15/November!N15)))</f>
        <v>0</v>
      </c>
      <c r="AG13" s="337">
        <f ca="1">November!L15-November!N15</f>
        <v>0</v>
      </c>
      <c r="AH13" s="336"/>
      <c r="AI13" s="338">
        <f ca="1">IF(Dezember!L15=0,0,IF(Dezember!N15=0,1,IF(Dezember!L15&gt;Dezember!N15,1+(1-Dezember!L15/Dezember!N15)*-1,1-Dezember!L15/Dezember!N15)))</f>
        <v>0</v>
      </c>
      <c r="AJ13" s="339">
        <f ca="1">Dezember!L15-Dezember!N15</f>
        <v>0</v>
      </c>
      <c r="AK13" s="338"/>
    </row>
    <row r="14" spans="2:37" x14ac:dyDescent="0.25">
      <c r="B14" s="336">
        <f ca="1">IF(Januar!L16=0,0,IF(Januar!N16=0,1,IF(Januar!L16&gt;Januar!N16,1+(1-Januar!L16/Januar!N16)*-1,1-Januar!L16/Januar!N16)))</f>
        <v>0</v>
      </c>
      <c r="C14" s="337">
        <f ca="1">Januar!L16-Januar!N16</f>
        <v>0</v>
      </c>
      <c r="D14" s="336"/>
      <c r="E14" s="338">
        <f ca="1">IF(Februar!L16=0,0,IF(Februar!N16=0,1,IF(Februar!L16&gt;Februar!N16,1+(1-Februar!L16/Februar!N16)*-1,1-Februar!L16/Februar!N16)))</f>
        <v>0</v>
      </c>
      <c r="F14" s="339">
        <f ca="1">Februar!L16-Februar!N16</f>
        <v>0</v>
      </c>
      <c r="G14" s="338"/>
      <c r="H14" s="336">
        <f ca="1">IF(März!L16=0,0,IF(März!N16=0,1,IF(März!L16&gt;März!N16,1+(1-März!L16/März!N16)*-1,1-März!L16/März!N16)))</f>
        <v>0</v>
      </c>
      <c r="I14" s="337">
        <f ca="1">März!L16-März!N16</f>
        <v>0</v>
      </c>
      <c r="J14" s="336"/>
      <c r="K14" s="338">
        <f ca="1">IF(April!L16=0,0,IF(April!N16=0,1,IF(April!L16&gt;April!N16,1+(1-April!L16/April!N16)*-1,1-April!L16/April!N16)))</f>
        <v>0</v>
      </c>
      <c r="L14" s="339">
        <f ca="1">April!L16-April!N16</f>
        <v>0</v>
      </c>
      <c r="M14" s="338"/>
      <c r="N14" s="336">
        <f ca="1">IF(Mai!L16=0,0,IF(Mai!N16=0,1,IF(Mai!L16&gt;Mai!N16,1+(1-Mai!L16/Mai!N16)*-1,1-Mai!L16/Mai!N16)))</f>
        <v>0</v>
      </c>
      <c r="O14" s="337">
        <f ca="1">Mai!L16-Mai!N16</f>
        <v>0</v>
      </c>
      <c r="P14" s="336"/>
      <c r="Q14" s="338">
        <f ca="1">IF(Juni!L16=0,0,IF(Juni!N16=0,1,IF(Juni!L16&gt;Juni!N16,1+(1-Juni!L16/Juni!N16)*-1,1-Juni!L16/Juni!N16)))</f>
        <v>0</v>
      </c>
      <c r="R14" s="339">
        <f ca="1">Juni!L16-Juni!N16</f>
        <v>0</v>
      </c>
      <c r="S14" s="338"/>
      <c r="T14" s="336">
        <f ca="1">IF(Juli!L16=0,0,IF(Juli!N16=0,1,IF(Juli!L16&gt;Juli!N16,1+(1-Juli!L16/Juli!N16)*-1,1-Juli!L16/Juli!N16)))</f>
        <v>0</v>
      </c>
      <c r="U14" s="337">
        <f ca="1">Juli!L16-Juli!N16</f>
        <v>0</v>
      </c>
      <c r="V14" s="336"/>
      <c r="W14" s="338">
        <f ca="1">IF(August!L16=0,0,IF(August!N16=0,1,IF(August!L16&gt;August!N16,1+(1-August!L16/August!N16)*-1,1-August!L16/August!N16)))</f>
        <v>0</v>
      </c>
      <c r="X14" s="339">
        <f ca="1">August!L16-August!N16</f>
        <v>0</v>
      </c>
      <c r="Y14" s="338"/>
      <c r="Z14" s="336">
        <f ca="1">IF(September!L16=0,0,IF(September!N16=0,1,IF(September!L16&gt;September!N16,1+(1-September!L16/September!N16)*-1,1-September!L16/September!N16)))</f>
        <v>0</v>
      </c>
      <c r="AA14" s="337">
        <f ca="1">September!L16-September!N16</f>
        <v>0</v>
      </c>
      <c r="AB14" s="336"/>
      <c r="AC14" s="338">
        <f ca="1">IF(Oktober!L16=0,0,IF(Oktober!N16=0,1,IF(Oktober!L16&gt;Oktober!N16,1+(1-Oktober!L16/Oktober!N16)*-1,1-Oktober!L16/Oktober!N16)))</f>
        <v>0</v>
      </c>
      <c r="AD14" s="339">
        <f ca="1">Oktober!L16-Oktober!N16</f>
        <v>0</v>
      </c>
      <c r="AE14" s="338"/>
      <c r="AF14" s="336">
        <f ca="1">IF(November!L16=0,0,IF(November!N16=0,1,IF(November!L16&gt;November!N16,1+(1-November!L16/November!N16)*-1,1-November!L16/November!N16)))</f>
        <v>0</v>
      </c>
      <c r="AG14" s="337">
        <f ca="1">November!L16-November!N16</f>
        <v>0</v>
      </c>
      <c r="AH14" s="336"/>
      <c r="AI14" s="338">
        <f ca="1">IF(Dezember!L16=0,0,IF(Dezember!N16=0,1,IF(Dezember!L16&gt;Dezember!N16,1+(1-Dezember!L16/Dezember!N16)*-1,1-Dezember!L16/Dezember!N16)))</f>
        <v>0</v>
      </c>
      <c r="AJ14" s="339">
        <f ca="1">Dezember!L16-Dezember!N16</f>
        <v>0</v>
      </c>
      <c r="AK14" s="338"/>
    </row>
    <row r="15" spans="2:37" x14ac:dyDescent="0.25">
      <c r="B15" s="336">
        <f ca="1">IF(Januar!L17=0,0,IF(Januar!N17=0,1,IF(Januar!L17&gt;Januar!N17,1+(1-Januar!L17/Januar!N17)*-1,1-Januar!L17/Januar!N17)))</f>
        <v>0</v>
      </c>
      <c r="C15" s="337">
        <f ca="1">Januar!L17-Januar!N17</f>
        <v>0</v>
      </c>
      <c r="D15" s="336"/>
      <c r="E15" s="338">
        <f ca="1">IF(Februar!L17=0,0,IF(Februar!N17=0,1,IF(Februar!L17&gt;Februar!N17,1+(1-Februar!L17/Februar!N17)*-1,1-Februar!L17/Februar!N17)))</f>
        <v>0</v>
      </c>
      <c r="F15" s="339">
        <f ca="1">Februar!L17-Februar!N17</f>
        <v>0</v>
      </c>
      <c r="G15" s="338"/>
      <c r="H15" s="336">
        <f ca="1">IF(März!L17=0,0,IF(März!N17=0,1,IF(März!L17&gt;März!N17,1+(1-März!L17/März!N17)*-1,1-März!L17/März!N17)))</f>
        <v>0</v>
      </c>
      <c r="I15" s="337">
        <f ca="1">März!L17-März!N17</f>
        <v>0</v>
      </c>
      <c r="J15" s="336"/>
      <c r="K15" s="338">
        <f ca="1">IF(April!L17=0,0,IF(April!N17=0,1,IF(April!L17&gt;April!N17,1+(1-April!L17/April!N17)*-1,1-April!L17/April!N17)))</f>
        <v>0</v>
      </c>
      <c r="L15" s="339">
        <f ca="1">April!L17-April!N17</f>
        <v>0</v>
      </c>
      <c r="M15" s="338"/>
      <c r="N15" s="336">
        <f ca="1">IF(Mai!L17=0,0,IF(Mai!N17=0,1,IF(Mai!L17&gt;Mai!N17,1+(1-Mai!L17/Mai!N17)*-1,1-Mai!L17/Mai!N17)))</f>
        <v>0</v>
      </c>
      <c r="O15" s="337">
        <f ca="1">Mai!L17-Mai!N17</f>
        <v>0</v>
      </c>
      <c r="P15" s="336"/>
      <c r="Q15" s="338">
        <f ca="1">IF(Juni!L17=0,0,IF(Juni!N17=0,1,IF(Juni!L17&gt;Juni!N17,1+(1-Juni!L17/Juni!N17)*-1,1-Juni!L17/Juni!N17)))</f>
        <v>0</v>
      </c>
      <c r="R15" s="339">
        <f ca="1">Juni!L17-Juni!N17</f>
        <v>0</v>
      </c>
      <c r="S15" s="338"/>
      <c r="T15" s="336">
        <f ca="1">IF(Juli!L17=0,0,IF(Juli!N17=0,1,IF(Juli!L17&gt;Juli!N17,1+(1-Juli!L17/Juli!N17)*-1,1-Juli!L17/Juli!N17)))</f>
        <v>0</v>
      </c>
      <c r="U15" s="337">
        <f ca="1">Juli!L17-Juli!N17</f>
        <v>0</v>
      </c>
      <c r="V15" s="336"/>
      <c r="W15" s="338">
        <f ca="1">IF(August!L17=0,0,IF(August!N17=0,1,IF(August!L17&gt;August!N17,1+(1-August!L17/August!N17)*-1,1-August!L17/August!N17)))</f>
        <v>0</v>
      </c>
      <c r="X15" s="339">
        <f ca="1">August!L17-August!N17</f>
        <v>0</v>
      </c>
      <c r="Y15" s="338"/>
      <c r="Z15" s="336">
        <f ca="1">IF(September!L17=0,0,IF(September!N17=0,1,IF(September!L17&gt;September!N17,1+(1-September!L17/September!N17)*-1,1-September!L17/September!N17)))</f>
        <v>0</v>
      </c>
      <c r="AA15" s="337">
        <f ca="1">September!L17-September!N17</f>
        <v>0</v>
      </c>
      <c r="AB15" s="336"/>
      <c r="AC15" s="338">
        <f ca="1">IF(Oktober!L17=0,0,IF(Oktober!N17=0,1,IF(Oktober!L17&gt;Oktober!N17,1+(1-Oktober!L17/Oktober!N17)*-1,1-Oktober!L17/Oktober!N17)))</f>
        <v>0</v>
      </c>
      <c r="AD15" s="339">
        <f ca="1">Oktober!L17-Oktober!N17</f>
        <v>0</v>
      </c>
      <c r="AE15" s="338"/>
      <c r="AF15" s="336">
        <f ca="1">IF(November!L17=0,0,IF(November!N17=0,1,IF(November!L17&gt;November!N17,1+(1-November!L17/November!N17)*-1,1-November!L17/November!N17)))</f>
        <v>0</v>
      </c>
      <c r="AG15" s="337">
        <f ca="1">November!L17-November!N17</f>
        <v>0</v>
      </c>
      <c r="AH15" s="336"/>
      <c r="AI15" s="338">
        <f ca="1">IF(Dezember!L17=0,0,IF(Dezember!N17=0,1,IF(Dezember!L17&gt;Dezember!N17,1+(1-Dezember!L17/Dezember!N17)*-1,1-Dezember!L17/Dezember!N17)))</f>
        <v>0</v>
      </c>
      <c r="AJ15" s="339">
        <f ca="1">Dezember!L17-Dezember!N17</f>
        <v>0</v>
      </c>
      <c r="AK15" s="338"/>
    </row>
    <row r="16" spans="2:37" x14ac:dyDescent="0.25">
      <c r="B16" s="336">
        <f ca="1">IF(Januar!L18=0,0,IF(Januar!N18=0,1,IF(Januar!L18&gt;Januar!N18,1+(1-Januar!L18/Januar!N18)*-1,1-Januar!L18/Januar!N18)))</f>
        <v>0</v>
      </c>
      <c r="C16" s="337">
        <f ca="1">Januar!L18-Januar!N18</f>
        <v>0</v>
      </c>
      <c r="D16" s="336"/>
      <c r="E16" s="338">
        <f ca="1">IF(Februar!L18=0,0,IF(Februar!N18=0,1,IF(Februar!L18&gt;Februar!N18,1+(1-Februar!L18/Februar!N18)*-1,1-Februar!L18/Februar!N18)))</f>
        <v>0</v>
      </c>
      <c r="F16" s="339">
        <f ca="1">Februar!L18-Februar!N18</f>
        <v>0</v>
      </c>
      <c r="G16" s="338"/>
      <c r="H16" s="336">
        <f ca="1">IF(März!L18=0,0,IF(März!N18=0,1,IF(März!L18&gt;März!N18,1+(1-März!L18/März!N18)*-1,1-März!L18/März!N18)))</f>
        <v>0</v>
      </c>
      <c r="I16" s="337">
        <f ca="1">März!L18-März!N18</f>
        <v>0</v>
      </c>
      <c r="J16" s="336"/>
      <c r="K16" s="338">
        <f ca="1">IF(April!L18=0,0,IF(April!N18=0,1,IF(April!L18&gt;April!N18,1+(1-April!L18/April!N18)*-1,1-April!L18/April!N18)))</f>
        <v>0</v>
      </c>
      <c r="L16" s="339">
        <f ca="1">April!L18-April!N18</f>
        <v>0</v>
      </c>
      <c r="M16" s="338"/>
      <c r="N16" s="336">
        <f ca="1">IF(Mai!L18=0,0,IF(Mai!N18=0,1,IF(Mai!L18&gt;Mai!N18,1+(1-Mai!L18/Mai!N18)*-1,1-Mai!L18/Mai!N18)))</f>
        <v>0</v>
      </c>
      <c r="O16" s="337">
        <f ca="1">Mai!L18-Mai!N18</f>
        <v>0</v>
      </c>
      <c r="P16" s="336"/>
      <c r="Q16" s="338">
        <f ca="1">IF(Juni!L18=0,0,IF(Juni!N18=0,1,IF(Juni!L18&gt;Juni!N18,1+(1-Juni!L18/Juni!N18)*-1,1-Juni!L18/Juni!N18)))</f>
        <v>0</v>
      </c>
      <c r="R16" s="339">
        <f ca="1">Juni!L18-Juni!N18</f>
        <v>0</v>
      </c>
      <c r="S16" s="338"/>
      <c r="T16" s="336">
        <f ca="1">IF(Juli!L18=0,0,IF(Juli!N18=0,1,IF(Juli!L18&gt;Juli!N18,1+(1-Juli!L18/Juli!N18)*-1,1-Juli!L18/Juli!N18)))</f>
        <v>0</v>
      </c>
      <c r="U16" s="337">
        <f ca="1">Juli!L18-Juli!N18</f>
        <v>0</v>
      </c>
      <c r="V16" s="336"/>
      <c r="W16" s="338">
        <f ca="1">IF(August!L18=0,0,IF(August!N18=0,1,IF(August!L18&gt;August!N18,1+(1-August!L18/August!N18)*-1,1-August!L18/August!N18)))</f>
        <v>0</v>
      </c>
      <c r="X16" s="339">
        <f ca="1">August!L18-August!N18</f>
        <v>0</v>
      </c>
      <c r="Y16" s="338"/>
      <c r="Z16" s="336">
        <f ca="1">IF(September!L18=0,0,IF(September!N18=0,1,IF(September!L18&gt;September!N18,1+(1-September!L18/September!N18)*-1,1-September!L18/September!N18)))</f>
        <v>0</v>
      </c>
      <c r="AA16" s="337">
        <f ca="1">September!L18-September!N18</f>
        <v>0</v>
      </c>
      <c r="AB16" s="336"/>
      <c r="AC16" s="338">
        <f ca="1">IF(Oktober!L18=0,0,IF(Oktober!N18=0,1,IF(Oktober!L18&gt;Oktober!N18,1+(1-Oktober!L18/Oktober!N18)*-1,1-Oktober!L18/Oktober!N18)))</f>
        <v>0</v>
      </c>
      <c r="AD16" s="339">
        <f ca="1">Oktober!L18-Oktober!N18</f>
        <v>0</v>
      </c>
      <c r="AE16" s="338"/>
      <c r="AF16" s="336">
        <f ca="1">IF(November!L18=0,0,IF(November!N18=0,1,IF(November!L18&gt;November!N18,1+(1-November!L18/November!N18)*-1,1-November!L18/November!N18)))</f>
        <v>0</v>
      </c>
      <c r="AG16" s="337">
        <f ca="1">November!L18-November!N18</f>
        <v>0</v>
      </c>
      <c r="AH16" s="336"/>
      <c r="AI16" s="338">
        <f ca="1">IF(Dezember!L18=0,0,IF(Dezember!N18=0,1,IF(Dezember!L18&gt;Dezember!N18,1+(1-Dezember!L18/Dezember!N18)*-1,1-Dezember!L18/Dezember!N18)))</f>
        <v>0</v>
      </c>
      <c r="AJ16" s="339">
        <f ca="1">Dezember!L18-Dezember!N18</f>
        <v>0</v>
      </c>
      <c r="AK16" s="338"/>
    </row>
    <row r="17" spans="2:37" x14ac:dyDescent="0.25">
      <c r="B17" s="336">
        <f ca="1">IF(Januar!L19=0,0,IF(Januar!N19=0,1,IF(Januar!L19&gt;Januar!N19,1+(1-Januar!L19/Januar!N19)*-1,1-Januar!L19/Januar!N19)))</f>
        <v>0</v>
      </c>
      <c r="C17" s="337">
        <f ca="1">Januar!L19-Januar!N19</f>
        <v>0</v>
      </c>
      <c r="D17" s="336"/>
      <c r="E17" s="338">
        <f ca="1">IF(Februar!L19=0,0,IF(Februar!N19=0,1,IF(Februar!L19&gt;Februar!N19,1+(1-Februar!L19/Februar!N19)*-1,1-Februar!L19/Februar!N19)))</f>
        <v>0</v>
      </c>
      <c r="F17" s="339">
        <f ca="1">Februar!L19-Februar!N19</f>
        <v>0</v>
      </c>
      <c r="G17" s="338"/>
      <c r="H17" s="336">
        <f ca="1">IF(März!L19=0,0,IF(März!N19=0,1,IF(März!L19&gt;März!N19,1+(1-März!L19/März!N19)*-1,1-März!L19/März!N19)))</f>
        <v>0</v>
      </c>
      <c r="I17" s="337">
        <f ca="1">März!L19-März!N19</f>
        <v>0</v>
      </c>
      <c r="J17" s="336"/>
      <c r="K17" s="338">
        <f ca="1">IF(April!L19=0,0,IF(April!N19=0,1,IF(April!L19&gt;April!N19,1+(1-April!L19/April!N19)*-1,1-April!L19/April!N19)))</f>
        <v>0</v>
      </c>
      <c r="L17" s="339">
        <f ca="1">April!L19-April!N19</f>
        <v>0</v>
      </c>
      <c r="M17" s="338"/>
      <c r="N17" s="336">
        <f ca="1">IF(Mai!L19=0,0,IF(Mai!N19=0,1,IF(Mai!L19&gt;Mai!N19,1+(1-Mai!L19/Mai!N19)*-1,1-Mai!L19/Mai!N19)))</f>
        <v>0</v>
      </c>
      <c r="O17" s="337">
        <f ca="1">Mai!L19-Mai!N19</f>
        <v>0</v>
      </c>
      <c r="P17" s="336"/>
      <c r="Q17" s="338">
        <f ca="1">IF(Juni!L19=0,0,IF(Juni!N19=0,1,IF(Juni!L19&gt;Juni!N19,1+(1-Juni!L19/Juni!N19)*-1,1-Juni!L19/Juni!N19)))</f>
        <v>0</v>
      </c>
      <c r="R17" s="339">
        <f ca="1">Juni!L19-Juni!N19</f>
        <v>0</v>
      </c>
      <c r="S17" s="338"/>
      <c r="T17" s="336">
        <f ca="1">IF(Juli!L19=0,0,IF(Juli!N19=0,1,IF(Juli!L19&gt;Juli!N19,1+(1-Juli!L19/Juli!N19)*-1,1-Juli!L19/Juli!N19)))</f>
        <v>0</v>
      </c>
      <c r="U17" s="337">
        <f ca="1">Juli!L19-Juli!N19</f>
        <v>0</v>
      </c>
      <c r="V17" s="336"/>
      <c r="W17" s="338">
        <f ca="1">IF(August!L19=0,0,IF(August!N19=0,1,IF(August!L19&gt;August!N19,1+(1-August!L19/August!N19)*-1,1-August!L19/August!N19)))</f>
        <v>0</v>
      </c>
      <c r="X17" s="339">
        <f ca="1">August!L19-August!N19</f>
        <v>0</v>
      </c>
      <c r="Y17" s="338"/>
      <c r="Z17" s="336">
        <f ca="1">IF(September!L19=0,0,IF(September!N19=0,1,IF(September!L19&gt;September!N19,1+(1-September!L19/September!N19)*-1,1-September!L19/September!N19)))</f>
        <v>0</v>
      </c>
      <c r="AA17" s="337">
        <f ca="1">September!L19-September!N19</f>
        <v>0</v>
      </c>
      <c r="AB17" s="336"/>
      <c r="AC17" s="338">
        <f ca="1">IF(Oktober!L19=0,0,IF(Oktober!N19=0,1,IF(Oktober!L19&gt;Oktober!N19,1+(1-Oktober!L19/Oktober!N19)*-1,1-Oktober!L19/Oktober!N19)))</f>
        <v>0</v>
      </c>
      <c r="AD17" s="339">
        <f ca="1">Oktober!L19-Oktober!N19</f>
        <v>0</v>
      </c>
      <c r="AE17" s="338"/>
      <c r="AF17" s="336">
        <f ca="1">IF(November!L19=0,0,IF(November!N19=0,1,IF(November!L19&gt;November!N19,1+(1-November!L19/November!N19)*-1,1-November!L19/November!N19)))</f>
        <v>0</v>
      </c>
      <c r="AG17" s="337">
        <f ca="1">November!L19-November!N19</f>
        <v>0</v>
      </c>
      <c r="AH17" s="336"/>
      <c r="AI17" s="338">
        <f ca="1">IF(Dezember!L19=0,0,IF(Dezember!N19=0,1,IF(Dezember!L19&gt;Dezember!N19,1+(1-Dezember!L19/Dezember!N19)*-1,1-Dezember!L19/Dezember!N19)))</f>
        <v>0</v>
      </c>
      <c r="AJ17" s="339">
        <f ca="1">Dezember!L19-Dezember!N19</f>
        <v>0</v>
      </c>
      <c r="AK17" s="338"/>
    </row>
    <row r="18" spans="2:37" x14ac:dyDescent="0.25">
      <c r="B18" s="336">
        <f ca="1">IF(Januar!L20=0,0,IF(Januar!N20=0,1,IF(Januar!L20&gt;Januar!N20,1+(1-Januar!L20/Januar!N20)*-1,1-Januar!L20/Januar!N20)))</f>
        <v>0</v>
      </c>
      <c r="C18" s="337">
        <f ca="1">Januar!L20-Januar!N20</f>
        <v>0</v>
      </c>
      <c r="D18" s="336"/>
      <c r="E18" s="338">
        <f ca="1">IF(Februar!L20=0,0,IF(Februar!N20=0,1,IF(Februar!L20&gt;Februar!N20,1+(1-Februar!L20/Februar!N20)*-1,1-Februar!L20/Februar!N20)))</f>
        <v>0</v>
      </c>
      <c r="F18" s="339">
        <f ca="1">Februar!L20-Februar!N20</f>
        <v>0</v>
      </c>
      <c r="G18" s="338"/>
      <c r="H18" s="336">
        <f ca="1">IF(März!L20=0,0,IF(März!N20=0,1,IF(März!L20&gt;März!N20,1+(1-März!L20/März!N20)*-1,1-März!L20/März!N20)))</f>
        <v>0</v>
      </c>
      <c r="I18" s="337">
        <f ca="1">März!L20-März!N20</f>
        <v>0</v>
      </c>
      <c r="J18" s="336"/>
      <c r="K18" s="338">
        <f ca="1">IF(April!L20=0,0,IF(April!N20=0,1,IF(April!L20&gt;April!N20,1+(1-April!L20/April!N20)*-1,1-April!L20/April!N20)))</f>
        <v>0</v>
      </c>
      <c r="L18" s="339">
        <f ca="1">April!L20-April!N20</f>
        <v>0</v>
      </c>
      <c r="M18" s="338"/>
      <c r="N18" s="336">
        <f ca="1">IF(Mai!L20=0,0,IF(Mai!N20=0,1,IF(Mai!L20&gt;Mai!N20,1+(1-Mai!L20/Mai!N20)*-1,1-Mai!L20/Mai!N20)))</f>
        <v>0</v>
      </c>
      <c r="O18" s="337">
        <f ca="1">Mai!L20-Mai!N20</f>
        <v>0</v>
      </c>
      <c r="P18" s="336"/>
      <c r="Q18" s="338">
        <f ca="1">IF(Juni!L20=0,0,IF(Juni!N20=0,1,IF(Juni!L20&gt;Juni!N20,1+(1-Juni!L20/Juni!N20)*-1,1-Juni!L20/Juni!N20)))</f>
        <v>0</v>
      </c>
      <c r="R18" s="339">
        <f ca="1">Juni!L20-Juni!N20</f>
        <v>0</v>
      </c>
      <c r="S18" s="338"/>
      <c r="T18" s="336">
        <f ca="1">IF(Juli!L20=0,0,IF(Juli!N20=0,1,IF(Juli!L20&gt;Juli!N20,1+(1-Juli!L20/Juli!N20)*-1,1-Juli!L20/Juli!N20)))</f>
        <v>0</v>
      </c>
      <c r="U18" s="337">
        <f ca="1">Juli!L20-Juli!N20</f>
        <v>0</v>
      </c>
      <c r="V18" s="336"/>
      <c r="W18" s="338">
        <f ca="1">IF(August!L20=0,0,IF(August!N20=0,1,IF(August!L20&gt;August!N20,1+(1-August!L20/August!N20)*-1,1-August!L20/August!N20)))</f>
        <v>0</v>
      </c>
      <c r="X18" s="339">
        <f ca="1">August!L20-August!N20</f>
        <v>0</v>
      </c>
      <c r="Y18" s="338"/>
      <c r="Z18" s="336">
        <f ca="1">IF(September!L20=0,0,IF(September!N20=0,1,IF(September!L20&gt;September!N20,1+(1-September!L20/September!N20)*-1,1-September!L20/September!N20)))</f>
        <v>0</v>
      </c>
      <c r="AA18" s="337">
        <f ca="1">September!L20-September!N20</f>
        <v>0</v>
      </c>
      <c r="AB18" s="336"/>
      <c r="AC18" s="338">
        <f ca="1">IF(Oktober!L20=0,0,IF(Oktober!N20=0,1,IF(Oktober!L20&gt;Oktober!N20,1+(1-Oktober!L20/Oktober!N20)*-1,1-Oktober!L20/Oktober!N20)))</f>
        <v>0</v>
      </c>
      <c r="AD18" s="339">
        <f ca="1">Oktober!L20-Oktober!N20</f>
        <v>0</v>
      </c>
      <c r="AE18" s="338"/>
      <c r="AF18" s="336">
        <f ca="1">IF(November!L20=0,0,IF(November!N20=0,1,IF(November!L20&gt;November!N20,1+(1-November!L20/November!N20)*-1,1-November!L20/November!N20)))</f>
        <v>0</v>
      </c>
      <c r="AG18" s="337">
        <f ca="1">November!L20-November!N20</f>
        <v>0</v>
      </c>
      <c r="AH18" s="336"/>
      <c r="AI18" s="338">
        <f ca="1">IF(Dezember!L20=0,0,IF(Dezember!N20=0,1,IF(Dezember!L20&gt;Dezember!N20,1+(1-Dezember!L20/Dezember!N20)*-1,1-Dezember!L20/Dezember!N20)))</f>
        <v>0</v>
      </c>
      <c r="AJ18" s="339">
        <f ca="1">Dezember!L20-Dezember!N20</f>
        <v>0</v>
      </c>
      <c r="AK18" s="338"/>
    </row>
    <row r="19" spans="2:37" x14ac:dyDescent="0.25">
      <c r="B19" s="336">
        <f ca="1">IF(Januar!L21=0,0,IF(Januar!N21=0,1,IF(Januar!L21&gt;Januar!N21,1+(1-Januar!L21/Januar!N21)*-1,1-Januar!L21/Januar!N21)))</f>
        <v>0</v>
      </c>
      <c r="C19" s="337">
        <f ca="1">Januar!L21-Januar!N21</f>
        <v>0</v>
      </c>
      <c r="D19" s="336"/>
      <c r="E19" s="338">
        <f ca="1">IF(Februar!L21=0,0,IF(Februar!N21=0,1,IF(Februar!L21&gt;Februar!N21,1+(1-Februar!L21/Februar!N21)*-1,1-Februar!L21/Februar!N21)))</f>
        <v>0</v>
      </c>
      <c r="F19" s="339">
        <f ca="1">Februar!L21-Februar!N21</f>
        <v>0</v>
      </c>
      <c r="G19" s="338"/>
      <c r="H19" s="336">
        <f ca="1">IF(März!L21=0,0,IF(März!N21=0,1,IF(März!L21&gt;März!N21,1+(1-März!L21/März!N21)*-1,1-März!L21/März!N21)))</f>
        <v>0</v>
      </c>
      <c r="I19" s="337">
        <f ca="1">März!L21-März!N21</f>
        <v>0</v>
      </c>
      <c r="J19" s="336"/>
      <c r="K19" s="338">
        <f ca="1">IF(April!L21=0,0,IF(April!N21=0,1,IF(April!L21&gt;April!N21,1+(1-April!L21/April!N21)*-1,1-April!L21/April!N21)))</f>
        <v>0</v>
      </c>
      <c r="L19" s="339">
        <f ca="1">April!L21-April!N21</f>
        <v>0</v>
      </c>
      <c r="M19" s="338"/>
      <c r="N19" s="336">
        <f ca="1">IF(Mai!L21=0,0,IF(Mai!N21=0,1,IF(Mai!L21&gt;Mai!N21,1+(1-Mai!L21/Mai!N21)*-1,1-Mai!L21/Mai!N21)))</f>
        <v>0</v>
      </c>
      <c r="O19" s="337">
        <f ca="1">Mai!L21-Mai!N21</f>
        <v>0</v>
      </c>
      <c r="P19" s="336"/>
      <c r="Q19" s="338">
        <f ca="1">IF(Juni!L21=0,0,IF(Juni!N21=0,1,IF(Juni!L21&gt;Juni!N21,1+(1-Juni!L21/Juni!N21)*-1,1-Juni!L21/Juni!N21)))</f>
        <v>0</v>
      </c>
      <c r="R19" s="339">
        <f ca="1">Juni!L21-Juni!N21</f>
        <v>0</v>
      </c>
      <c r="S19" s="338"/>
      <c r="T19" s="336">
        <f ca="1">IF(Juli!L21=0,0,IF(Juli!N21=0,1,IF(Juli!L21&gt;Juli!N21,1+(1-Juli!L21/Juli!N21)*-1,1-Juli!L21/Juli!N21)))</f>
        <v>0</v>
      </c>
      <c r="U19" s="337">
        <f ca="1">Juli!L21-Juli!N21</f>
        <v>0</v>
      </c>
      <c r="V19" s="336"/>
      <c r="W19" s="338">
        <f ca="1">IF(August!L21=0,0,IF(August!N21=0,1,IF(August!L21&gt;August!N21,1+(1-August!L21/August!N21)*-1,1-August!L21/August!N21)))</f>
        <v>0</v>
      </c>
      <c r="X19" s="339">
        <f ca="1">August!L21-August!N21</f>
        <v>0</v>
      </c>
      <c r="Y19" s="338"/>
      <c r="Z19" s="336">
        <f ca="1">IF(September!L21=0,0,IF(September!N21=0,1,IF(September!L21&gt;September!N21,1+(1-September!L21/September!N21)*-1,1-September!L21/September!N21)))</f>
        <v>0</v>
      </c>
      <c r="AA19" s="337">
        <f ca="1">September!L21-September!N21</f>
        <v>0</v>
      </c>
      <c r="AB19" s="336"/>
      <c r="AC19" s="338">
        <f ca="1">IF(Oktober!L21=0,0,IF(Oktober!N21=0,1,IF(Oktober!L21&gt;Oktober!N21,1+(1-Oktober!L21/Oktober!N21)*-1,1-Oktober!L21/Oktober!N21)))</f>
        <v>0</v>
      </c>
      <c r="AD19" s="339">
        <f ca="1">Oktober!L21-Oktober!N21</f>
        <v>0</v>
      </c>
      <c r="AE19" s="338"/>
      <c r="AF19" s="336">
        <f ca="1">IF(November!L21=0,0,IF(November!N21=0,1,IF(November!L21&gt;November!N21,1+(1-November!L21/November!N21)*-1,1-November!L21/November!N21)))</f>
        <v>0</v>
      </c>
      <c r="AG19" s="337">
        <f ca="1">November!L21-November!N21</f>
        <v>0</v>
      </c>
      <c r="AH19" s="336"/>
      <c r="AI19" s="338">
        <f ca="1">IF(Dezember!L21=0,0,IF(Dezember!N21=0,1,IF(Dezember!L21&gt;Dezember!N21,1+(1-Dezember!L21/Dezember!N21)*-1,1-Dezember!L21/Dezember!N21)))</f>
        <v>0</v>
      </c>
      <c r="AJ19" s="339">
        <f ca="1">Dezember!L21-Dezember!N21</f>
        <v>0</v>
      </c>
      <c r="AK19" s="338"/>
    </row>
    <row r="20" spans="2:37" x14ac:dyDescent="0.25">
      <c r="B20" s="336">
        <f ca="1">IF(Januar!L22=0,0,IF(Januar!N22=0,1,IF(Januar!L22&gt;Januar!N22,1+(1-Januar!L22/Januar!N22)*-1,1-Januar!L22/Januar!N22)))</f>
        <v>0</v>
      </c>
      <c r="C20" s="337">
        <f ca="1">Januar!L22-Januar!N22</f>
        <v>0</v>
      </c>
      <c r="D20" s="336"/>
      <c r="E20" s="338">
        <f ca="1">IF(Februar!L22=0,0,IF(Februar!N22=0,1,IF(Februar!L22&gt;Februar!N22,1+(1-Februar!L22/Februar!N22)*-1,1-Februar!L22/Februar!N22)))</f>
        <v>0</v>
      </c>
      <c r="F20" s="339">
        <f ca="1">Februar!L22-Februar!N22</f>
        <v>0</v>
      </c>
      <c r="G20" s="338"/>
      <c r="H20" s="336">
        <f ca="1">IF(März!L22=0,0,IF(März!N22=0,1,IF(März!L22&gt;März!N22,1+(1-März!L22/März!N22)*-1,1-März!L22/März!N22)))</f>
        <v>0</v>
      </c>
      <c r="I20" s="337">
        <f ca="1">März!L22-März!N22</f>
        <v>0</v>
      </c>
      <c r="J20" s="336"/>
      <c r="K20" s="338">
        <f ca="1">IF(April!L22=0,0,IF(April!N22=0,1,IF(April!L22&gt;April!N22,1+(1-April!L22/April!N22)*-1,1-April!L22/April!N22)))</f>
        <v>0</v>
      </c>
      <c r="L20" s="339">
        <f ca="1">April!L22-April!N22</f>
        <v>0</v>
      </c>
      <c r="M20" s="338"/>
      <c r="N20" s="336">
        <f ca="1">IF(Mai!L22=0,0,IF(Mai!N22=0,1,IF(Mai!L22&gt;Mai!N22,1+(1-Mai!L22/Mai!N22)*-1,1-Mai!L22/Mai!N22)))</f>
        <v>0</v>
      </c>
      <c r="O20" s="337">
        <f ca="1">Mai!L22-Mai!N22</f>
        <v>0</v>
      </c>
      <c r="P20" s="336"/>
      <c r="Q20" s="338">
        <f ca="1">IF(Juni!L22=0,0,IF(Juni!N22=0,1,IF(Juni!L22&gt;Juni!N22,1+(1-Juni!L22/Juni!N22)*-1,1-Juni!L22/Juni!N22)))</f>
        <v>0</v>
      </c>
      <c r="R20" s="339">
        <f ca="1">Juni!L22-Juni!N22</f>
        <v>0</v>
      </c>
      <c r="S20" s="338"/>
      <c r="T20" s="336">
        <f ca="1">IF(Juli!L22=0,0,IF(Juli!N22=0,1,IF(Juli!L22&gt;Juli!N22,1+(1-Juli!L22/Juli!N22)*-1,1-Juli!L22/Juli!N22)))</f>
        <v>0</v>
      </c>
      <c r="U20" s="337">
        <f ca="1">Juli!L22-Juli!N22</f>
        <v>0</v>
      </c>
      <c r="V20" s="336"/>
      <c r="W20" s="338">
        <f ca="1">IF(August!L22=0,0,IF(August!N22=0,1,IF(August!L22&gt;August!N22,1+(1-August!L22/August!N22)*-1,1-August!L22/August!N22)))</f>
        <v>0</v>
      </c>
      <c r="X20" s="339">
        <f ca="1">August!L22-August!N22</f>
        <v>0</v>
      </c>
      <c r="Y20" s="338"/>
      <c r="Z20" s="336">
        <f ca="1">IF(September!L22=0,0,IF(September!N22=0,1,IF(September!L22&gt;September!N22,1+(1-September!L22/September!N22)*-1,1-September!L22/September!N22)))</f>
        <v>0</v>
      </c>
      <c r="AA20" s="337">
        <f ca="1">September!L22-September!N22</f>
        <v>0</v>
      </c>
      <c r="AB20" s="336"/>
      <c r="AC20" s="338">
        <f ca="1">IF(Oktober!L22=0,0,IF(Oktober!N22=0,1,IF(Oktober!L22&gt;Oktober!N22,1+(1-Oktober!L22/Oktober!N22)*-1,1-Oktober!L22/Oktober!N22)))</f>
        <v>0</v>
      </c>
      <c r="AD20" s="339">
        <f ca="1">Oktober!L22-Oktober!N22</f>
        <v>0</v>
      </c>
      <c r="AE20" s="338"/>
      <c r="AF20" s="336">
        <f ca="1">IF(November!L22=0,0,IF(November!N22=0,1,IF(November!L22&gt;November!N22,1+(1-November!L22/November!N22)*-1,1-November!L22/November!N22)))</f>
        <v>0</v>
      </c>
      <c r="AG20" s="337">
        <f ca="1">November!L22-November!N22</f>
        <v>0</v>
      </c>
      <c r="AH20" s="336"/>
      <c r="AI20" s="338">
        <f ca="1">IF(Dezember!L22=0,0,IF(Dezember!N22=0,1,IF(Dezember!L22&gt;Dezember!N22,1+(1-Dezember!L22/Dezember!N22)*-1,1-Dezember!L22/Dezember!N22)))</f>
        <v>0</v>
      </c>
      <c r="AJ20" s="339">
        <f ca="1">Dezember!L22-Dezember!N22</f>
        <v>0</v>
      </c>
      <c r="AK20" s="338"/>
    </row>
    <row r="21" spans="2:37" x14ac:dyDescent="0.25">
      <c r="B21" s="336">
        <f ca="1">IF(Januar!L23=0,0,IF(Januar!N23=0,1,IF(Januar!L23&gt;Januar!N23,1+(1-Januar!L23/Januar!N23)*-1,1-Januar!L23/Januar!N23)))</f>
        <v>0</v>
      </c>
      <c r="C21" s="337">
        <f ca="1">Januar!L23-Januar!N23</f>
        <v>0</v>
      </c>
      <c r="D21" s="336"/>
      <c r="E21" s="338">
        <f ca="1">IF(Februar!L23=0,0,IF(Februar!N23=0,1,IF(Februar!L23&gt;Februar!N23,1+(1-Februar!L23/Februar!N23)*-1,1-Februar!L23/Februar!N23)))</f>
        <v>0</v>
      </c>
      <c r="F21" s="339">
        <f ca="1">Februar!L23-Februar!N23</f>
        <v>0</v>
      </c>
      <c r="G21" s="338"/>
      <c r="H21" s="336">
        <f ca="1">IF(März!L23=0,0,IF(März!N23=0,1,IF(März!L23&gt;März!N23,1+(1-März!L23/März!N23)*-1,1-März!L23/März!N23)))</f>
        <v>0</v>
      </c>
      <c r="I21" s="337">
        <f ca="1">März!L23-März!N23</f>
        <v>0</v>
      </c>
      <c r="J21" s="336"/>
      <c r="K21" s="338">
        <f ca="1">IF(April!L23=0,0,IF(April!N23=0,1,IF(April!L23&gt;April!N23,1+(1-April!L23/April!N23)*-1,1-April!L23/April!N23)))</f>
        <v>0</v>
      </c>
      <c r="L21" s="339">
        <f ca="1">April!L23-April!N23</f>
        <v>0</v>
      </c>
      <c r="M21" s="338"/>
      <c r="N21" s="336">
        <f ca="1">IF(Mai!L23=0,0,IF(Mai!N23=0,1,IF(Mai!L23&gt;Mai!N23,1+(1-Mai!L23/Mai!N23)*-1,1-Mai!L23/Mai!N23)))</f>
        <v>0</v>
      </c>
      <c r="O21" s="337">
        <f ca="1">Mai!L23-Mai!N23</f>
        <v>0</v>
      </c>
      <c r="P21" s="336"/>
      <c r="Q21" s="338">
        <f ca="1">IF(Juni!L23=0,0,IF(Juni!N23=0,1,IF(Juni!L23&gt;Juni!N23,1+(1-Juni!L23/Juni!N23)*-1,1-Juni!L23/Juni!N23)))</f>
        <v>0</v>
      </c>
      <c r="R21" s="339">
        <f ca="1">Juni!L23-Juni!N23</f>
        <v>0</v>
      </c>
      <c r="S21" s="338"/>
      <c r="T21" s="336">
        <f ca="1">IF(Juli!L23=0,0,IF(Juli!N23=0,1,IF(Juli!L23&gt;Juli!N23,1+(1-Juli!L23/Juli!N23)*-1,1-Juli!L23/Juli!N23)))</f>
        <v>0</v>
      </c>
      <c r="U21" s="337">
        <f ca="1">Juli!L23-Juli!N23</f>
        <v>0</v>
      </c>
      <c r="V21" s="336"/>
      <c r="W21" s="338">
        <f ca="1">IF(August!L23=0,0,IF(August!N23=0,1,IF(August!L23&gt;August!N23,1+(1-August!L23/August!N23)*-1,1-August!L23/August!N23)))</f>
        <v>0</v>
      </c>
      <c r="X21" s="339">
        <f ca="1">August!L23-August!N23</f>
        <v>0</v>
      </c>
      <c r="Y21" s="338"/>
      <c r="Z21" s="336">
        <f ca="1">IF(September!L23=0,0,IF(September!N23=0,1,IF(September!L23&gt;September!N23,1+(1-September!L23/September!N23)*-1,1-September!L23/September!N23)))</f>
        <v>0</v>
      </c>
      <c r="AA21" s="337">
        <f ca="1">September!L23-September!N23</f>
        <v>0</v>
      </c>
      <c r="AB21" s="336"/>
      <c r="AC21" s="338">
        <f ca="1">IF(Oktober!L23=0,0,IF(Oktober!N23=0,1,IF(Oktober!L23&gt;Oktober!N23,1+(1-Oktober!L23/Oktober!N23)*-1,1-Oktober!L23/Oktober!N23)))</f>
        <v>0</v>
      </c>
      <c r="AD21" s="339">
        <f ca="1">Oktober!L23-Oktober!N23</f>
        <v>0</v>
      </c>
      <c r="AE21" s="338"/>
      <c r="AF21" s="336">
        <f ca="1">IF(November!L23=0,0,IF(November!N23=0,1,IF(November!L23&gt;November!N23,1+(1-November!L23/November!N23)*-1,1-November!L23/November!N23)))</f>
        <v>0</v>
      </c>
      <c r="AG21" s="337">
        <f ca="1">November!L23-November!N23</f>
        <v>0</v>
      </c>
      <c r="AH21" s="336"/>
      <c r="AI21" s="338">
        <f ca="1">IF(Dezember!L23=0,0,IF(Dezember!N23=0,1,IF(Dezember!L23&gt;Dezember!N23,1+(1-Dezember!L23/Dezember!N23)*-1,1-Dezember!L23/Dezember!N23)))</f>
        <v>0</v>
      </c>
      <c r="AJ21" s="339">
        <f ca="1">Dezember!L23-Dezember!N23</f>
        <v>0</v>
      </c>
      <c r="AK21" s="338"/>
    </row>
    <row r="22" spans="2:37" x14ac:dyDescent="0.25">
      <c r="B22" s="336">
        <f ca="1">IF(Januar!L24=0,0,IF(Januar!N24=0,1,IF(Januar!L24&gt;Januar!N24,1+(1-Januar!L24/Januar!N24)*-1,1-Januar!L24/Januar!N24)))</f>
        <v>0</v>
      </c>
      <c r="C22" s="337">
        <f ca="1">Januar!L24-Januar!N24</f>
        <v>0</v>
      </c>
      <c r="D22" s="336"/>
      <c r="E22" s="338">
        <f ca="1">IF(Februar!L24=0,0,IF(Februar!N24=0,1,IF(Februar!L24&gt;Februar!N24,1+(1-Februar!L24/Februar!N24)*-1,1-Februar!L24/Februar!N24)))</f>
        <v>0</v>
      </c>
      <c r="F22" s="339">
        <f ca="1">Februar!L24-Februar!N24</f>
        <v>0</v>
      </c>
      <c r="G22" s="338"/>
      <c r="H22" s="336">
        <f ca="1">IF(März!L24=0,0,IF(März!N24=0,1,IF(März!L24&gt;März!N24,1+(1-März!L24/März!N24)*-1,1-März!L24/März!N24)))</f>
        <v>0</v>
      </c>
      <c r="I22" s="337">
        <f ca="1">März!L24-März!N24</f>
        <v>0</v>
      </c>
      <c r="J22" s="336"/>
      <c r="K22" s="338">
        <f ca="1">IF(April!L24=0,0,IF(April!N24=0,1,IF(April!L24&gt;April!N24,1+(1-April!L24/April!N24)*-1,1-April!L24/April!N24)))</f>
        <v>0</v>
      </c>
      <c r="L22" s="339">
        <f ca="1">April!L24-April!N24</f>
        <v>0</v>
      </c>
      <c r="M22" s="338"/>
      <c r="N22" s="336">
        <f ca="1">IF(Mai!L24=0,0,IF(Mai!N24=0,1,IF(Mai!L24&gt;Mai!N24,1+(1-Mai!L24/Mai!N24)*-1,1-Mai!L24/Mai!N24)))</f>
        <v>0</v>
      </c>
      <c r="O22" s="337">
        <f ca="1">Mai!L24-Mai!N24</f>
        <v>-0.16666666666666699</v>
      </c>
      <c r="P22" s="336"/>
      <c r="Q22" s="338">
        <f ca="1">IF(Juni!L24=0,0,IF(Juni!N24=0,1,IF(Juni!L24&gt;Juni!N24,1+(1-Juni!L24/Juni!N24)*-1,1-Juni!L24/Juni!N24)))</f>
        <v>0</v>
      </c>
      <c r="R22" s="339">
        <f ca="1">Juni!L24-Juni!N24</f>
        <v>0</v>
      </c>
      <c r="S22" s="338"/>
      <c r="T22" s="336">
        <f ca="1">IF(Juli!L24=0,0,IF(Juli!N24=0,1,IF(Juli!L24&gt;Juli!N24,1+(1-Juli!L24/Juli!N24)*-1,1-Juli!L24/Juli!N24)))</f>
        <v>0</v>
      </c>
      <c r="U22" s="337">
        <f ca="1">Juli!L24-Juli!N24</f>
        <v>0</v>
      </c>
      <c r="V22" s="336"/>
      <c r="W22" s="338">
        <f ca="1">IF(August!L24=0,0,IF(August!N24=0,1,IF(August!L24&gt;August!N24,1+(1-August!L24/August!N24)*-1,1-August!L24/August!N24)))</f>
        <v>0</v>
      </c>
      <c r="X22" s="339">
        <f ca="1">August!L24-August!N24</f>
        <v>0</v>
      </c>
      <c r="Y22" s="338"/>
      <c r="Z22" s="336">
        <f ca="1">IF(September!L24=0,0,IF(September!N24=0,1,IF(September!L24&gt;September!N24,1+(1-September!L24/September!N24)*-1,1-September!L24/September!N24)))</f>
        <v>0</v>
      </c>
      <c r="AA22" s="337">
        <f ca="1">September!L24-September!N24</f>
        <v>0</v>
      </c>
      <c r="AB22" s="336"/>
      <c r="AC22" s="338">
        <f ca="1">IF(Oktober!L24=0,0,IF(Oktober!N24=0,1,IF(Oktober!L24&gt;Oktober!N24,1+(1-Oktober!L24/Oktober!N24)*-1,1-Oktober!L24/Oktober!N24)))</f>
        <v>0</v>
      </c>
      <c r="AD22" s="339">
        <f ca="1">Oktober!L24-Oktober!N24</f>
        <v>0</v>
      </c>
      <c r="AE22" s="338"/>
      <c r="AF22" s="336">
        <f ca="1">IF(November!L24=0,0,IF(November!N24=0,1,IF(November!L24&gt;November!N24,1+(1-November!L24/November!N24)*-1,1-November!L24/November!N24)))</f>
        <v>0</v>
      </c>
      <c r="AG22" s="337">
        <f ca="1">November!L24-November!N24</f>
        <v>0</v>
      </c>
      <c r="AH22" s="336"/>
      <c r="AI22" s="338">
        <f ca="1">IF(Dezember!L24=0,0,IF(Dezember!N24=0,1,IF(Dezember!L24&gt;Dezember!N24,1+(1-Dezember!L24/Dezember!N24)*-1,1-Dezember!L24/Dezember!N24)))</f>
        <v>0</v>
      </c>
      <c r="AJ22" s="339">
        <f ca="1">Dezember!L24-Dezember!N24</f>
        <v>0</v>
      </c>
      <c r="AK22" s="338"/>
    </row>
    <row r="23" spans="2:37" x14ac:dyDescent="0.25">
      <c r="B23" s="336">
        <f ca="1">IF(Januar!L25=0,0,IF(Januar!N25=0,1,IF(Januar!L25&gt;Januar!N25,1+(1-Januar!L25/Januar!N25)*-1,1-Januar!L25/Januar!N25)))</f>
        <v>0</v>
      </c>
      <c r="C23" s="337">
        <f ca="1">Januar!L25-Januar!N25</f>
        <v>0</v>
      </c>
      <c r="D23" s="336"/>
      <c r="E23" s="338">
        <f ca="1">IF(Februar!L25=0,0,IF(Februar!N25=0,1,IF(Februar!L25&gt;Februar!N25,1+(1-Februar!L25/Februar!N25)*-1,1-Februar!L25/Februar!N25)))</f>
        <v>0</v>
      </c>
      <c r="F23" s="339">
        <f ca="1">Februar!L25-Februar!N25</f>
        <v>0</v>
      </c>
      <c r="G23" s="338"/>
      <c r="H23" s="336">
        <f ca="1">IF(März!L25=0,0,IF(März!N25=0,1,IF(März!L25&gt;März!N25,1+(1-März!L25/März!N25)*-1,1-März!L25/März!N25)))</f>
        <v>0</v>
      </c>
      <c r="I23" s="337">
        <f ca="1">März!L25-März!N25</f>
        <v>0</v>
      </c>
      <c r="J23" s="336"/>
      <c r="K23" s="338">
        <f ca="1">IF(April!L25=0,0,IF(April!N25=0,1,IF(April!L25&gt;April!N25,1+(1-April!L25/April!N25)*-1,1-April!L25/April!N25)))</f>
        <v>0</v>
      </c>
      <c r="L23" s="339">
        <f ca="1">April!L25-April!N25</f>
        <v>0</v>
      </c>
      <c r="M23" s="338"/>
      <c r="N23" s="336">
        <f ca="1">IF(Mai!L25=0,0,IF(Mai!N25=0,1,IF(Mai!L25&gt;Mai!N25,1+(1-Mai!L25/Mai!N25)*-1,1-Mai!L25/Mai!N25)))</f>
        <v>0</v>
      </c>
      <c r="O23" s="337">
        <f ca="1">Mai!L25-Mai!N25</f>
        <v>0</v>
      </c>
      <c r="P23" s="336"/>
      <c r="Q23" s="338">
        <f ca="1">IF(Juni!L25=0,0,IF(Juni!N25=0,1,IF(Juni!L25&gt;Juni!N25,1+(1-Juni!L25/Juni!N25)*-1,1-Juni!L25/Juni!N25)))</f>
        <v>0</v>
      </c>
      <c r="R23" s="339">
        <f ca="1">Juni!L25-Juni!N25</f>
        <v>0</v>
      </c>
      <c r="S23" s="338"/>
      <c r="T23" s="336">
        <f ca="1">IF(Juli!L25=0,0,IF(Juli!N25=0,1,IF(Juli!L25&gt;Juli!N25,1+(1-Juli!L25/Juli!N25)*-1,1-Juli!L25/Juli!N25)))</f>
        <v>0</v>
      </c>
      <c r="U23" s="337">
        <f ca="1">Juli!L25-Juli!N25</f>
        <v>0</v>
      </c>
      <c r="V23" s="336"/>
      <c r="W23" s="338">
        <f ca="1">IF(August!L25=0,0,IF(August!N25=0,1,IF(August!L25&gt;August!N25,1+(1-August!L25/August!N25)*-1,1-August!L25/August!N25)))</f>
        <v>0</v>
      </c>
      <c r="X23" s="339">
        <f ca="1">August!L25-August!N25</f>
        <v>0</v>
      </c>
      <c r="Y23" s="338"/>
      <c r="Z23" s="336">
        <f ca="1">IF(September!L25=0,0,IF(September!N25=0,1,IF(September!L25&gt;September!N25,1+(1-September!L25/September!N25)*-1,1-September!L25/September!N25)))</f>
        <v>0</v>
      </c>
      <c r="AA23" s="337">
        <f ca="1">September!L25-September!N25</f>
        <v>0</v>
      </c>
      <c r="AB23" s="336"/>
      <c r="AC23" s="338">
        <f ca="1">IF(Oktober!L25=0,0,IF(Oktober!N25=0,1,IF(Oktober!L25&gt;Oktober!N25,1+(1-Oktober!L25/Oktober!N25)*-1,1-Oktober!L25/Oktober!N25)))</f>
        <v>0</v>
      </c>
      <c r="AD23" s="339">
        <f ca="1">Oktober!L25-Oktober!N25</f>
        <v>0</v>
      </c>
      <c r="AE23" s="338"/>
      <c r="AF23" s="336">
        <f ca="1">IF(November!L25=0,0,IF(November!N25=0,1,IF(November!L25&gt;November!N25,1+(1-November!L25/November!N25)*-1,1-November!L25/November!N25)))</f>
        <v>0</v>
      </c>
      <c r="AG23" s="337">
        <f ca="1">November!L25-November!N25</f>
        <v>0</v>
      </c>
      <c r="AH23" s="336"/>
      <c r="AI23" s="338">
        <f ca="1">IF(Dezember!L25=0,0,IF(Dezember!N25=0,1,IF(Dezember!L25&gt;Dezember!N25,1+(1-Dezember!L25/Dezember!N25)*-1,1-Dezember!L25/Dezember!N25)))</f>
        <v>0</v>
      </c>
      <c r="AJ23" s="339">
        <f ca="1">Dezember!L25-Dezember!N25</f>
        <v>0</v>
      </c>
      <c r="AK23" s="338"/>
    </row>
    <row r="24" spans="2:37" x14ac:dyDescent="0.25">
      <c r="B24" s="336">
        <f ca="1">IF(Januar!L26=0,0,IF(Januar!N26=0,1,IF(Januar!L26&gt;Januar!N26,1+(1-Januar!L26/Januar!N26)*-1,1-Januar!L26/Januar!N26)))</f>
        <v>0</v>
      </c>
      <c r="C24" s="337">
        <f ca="1">Januar!L26-Januar!N26</f>
        <v>0</v>
      </c>
      <c r="D24" s="336"/>
      <c r="E24" s="338">
        <f ca="1">IF(Februar!L26=0,0,IF(Februar!N26=0,1,IF(Februar!L26&gt;Februar!N26,1+(1-Februar!L26/Februar!N26)*-1,1-Februar!L26/Februar!N26)))</f>
        <v>0</v>
      </c>
      <c r="F24" s="339">
        <f ca="1">Februar!L26-Februar!N26</f>
        <v>0</v>
      </c>
      <c r="G24" s="338"/>
      <c r="H24" s="336">
        <f ca="1">IF(März!L26=0,0,IF(März!N26=0,1,IF(März!L26&gt;März!N26,1+(1-März!L26/März!N26)*-1,1-März!L26/März!N26)))</f>
        <v>0</v>
      </c>
      <c r="I24" s="337">
        <f ca="1">März!L26-März!N26</f>
        <v>0</v>
      </c>
      <c r="J24" s="336"/>
      <c r="K24" s="338">
        <f ca="1">IF(April!L26=0,0,IF(April!N26=0,1,IF(April!L26&gt;April!N26,1+(1-April!L26/April!N26)*-1,1-April!L26/April!N26)))</f>
        <v>0</v>
      </c>
      <c r="L24" s="339">
        <f ca="1">April!L26-April!N26</f>
        <v>0</v>
      </c>
      <c r="M24" s="338"/>
      <c r="N24" s="336">
        <f ca="1">IF(Mai!L26=0,0,IF(Mai!N26=0,1,IF(Mai!L26&gt;Mai!N26,1+(1-Mai!L26/Mai!N26)*-1,1-Mai!L26/Mai!N26)))</f>
        <v>0</v>
      </c>
      <c r="O24" s="337">
        <f ca="1">Mai!L26-Mai!N26</f>
        <v>0</v>
      </c>
      <c r="P24" s="336"/>
      <c r="Q24" s="338">
        <f ca="1">IF(Juni!L26=0,0,IF(Juni!N26=0,1,IF(Juni!L26&gt;Juni!N26,1+(1-Juni!L26/Juni!N26)*-1,1-Juni!L26/Juni!N26)))</f>
        <v>0</v>
      </c>
      <c r="R24" s="339">
        <f ca="1">Juni!L26-Juni!N26</f>
        <v>0</v>
      </c>
      <c r="S24" s="338"/>
      <c r="T24" s="336">
        <f ca="1">IF(Juli!L26=0,0,IF(Juli!N26=0,1,IF(Juli!L26&gt;Juli!N26,1+(1-Juli!L26/Juli!N26)*-1,1-Juli!L26/Juli!N26)))</f>
        <v>0</v>
      </c>
      <c r="U24" s="337">
        <f ca="1">Juli!L26-Juli!N26</f>
        <v>0</v>
      </c>
      <c r="V24" s="336"/>
      <c r="W24" s="338">
        <f ca="1">IF(August!L26=0,0,IF(August!N26=0,1,IF(August!L26&gt;August!N26,1+(1-August!L26/August!N26)*-1,1-August!L26/August!N26)))</f>
        <v>0</v>
      </c>
      <c r="X24" s="339">
        <f ca="1">August!L26-August!N26</f>
        <v>0</v>
      </c>
      <c r="Y24" s="338"/>
      <c r="Z24" s="336">
        <f ca="1">IF(September!L26=0,0,IF(September!N26=0,1,IF(September!L26&gt;September!N26,1+(1-September!L26/September!N26)*-1,1-September!L26/September!N26)))</f>
        <v>0</v>
      </c>
      <c r="AA24" s="337">
        <f ca="1">September!L26-September!N26</f>
        <v>0</v>
      </c>
      <c r="AB24" s="336"/>
      <c r="AC24" s="338">
        <f ca="1">IF(Oktober!L26=0,0,IF(Oktober!N26=0,1,IF(Oktober!L26&gt;Oktober!N26,1+(1-Oktober!L26/Oktober!N26)*-1,1-Oktober!L26/Oktober!N26)))</f>
        <v>0</v>
      </c>
      <c r="AD24" s="339">
        <f ca="1">Oktober!L26-Oktober!N26</f>
        <v>0</v>
      </c>
      <c r="AE24" s="338"/>
      <c r="AF24" s="336">
        <f ca="1">IF(November!L26=0,0,IF(November!N26=0,1,IF(November!L26&gt;November!N26,1+(1-November!L26/November!N26)*-1,1-November!L26/November!N26)))</f>
        <v>0</v>
      </c>
      <c r="AG24" s="337">
        <f ca="1">November!L26-November!N26</f>
        <v>0</v>
      </c>
      <c r="AH24" s="336"/>
      <c r="AI24" s="338">
        <f ca="1">IF(Dezember!L26=0,0,IF(Dezember!N26=0,1,IF(Dezember!L26&gt;Dezember!N26,1+(1-Dezember!L26/Dezember!N26)*-1,1-Dezember!L26/Dezember!N26)))</f>
        <v>0</v>
      </c>
      <c r="AJ24" s="339">
        <f ca="1">Dezember!L26-Dezember!N26</f>
        <v>0</v>
      </c>
      <c r="AK24" s="338"/>
    </row>
    <row r="25" spans="2:37" x14ac:dyDescent="0.25">
      <c r="B25" s="336">
        <f ca="1">IF(Januar!L27=0,0,IF(Januar!N27=0,1,IF(Januar!L27&gt;Januar!N27,1+(1-Januar!L27/Januar!N27)*-1,1-Januar!L27/Januar!N27)))</f>
        <v>0</v>
      </c>
      <c r="C25" s="337">
        <f ca="1">Januar!L27-Januar!N27</f>
        <v>0</v>
      </c>
      <c r="D25" s="336"/>
      <c r="E25" s="338">
        <f ca="1">IF(Februar!L27=0,0,IF(Februar!N27=0,1,IF(Februar!L27&gt;Februar!N27,1+(1-Februar!L27/Februar!N27)*-1,1-Februar!L27/Februar!N27)))</f>
        <v>0</v>
      </c>
      <c r="F25" s="339">
        <f ca="1">Februar!L27-Februar!N27</f>
        <v>0</v>
      </c>
      <c r="G25" s="338"/>
      <c r="H25" s="336">
        <f ca="1">IF(März!L27=0,0,IF(März!N27=0,1,IF(März!L27&gt;März!N27,1+(1-März!L27/März!N27)*-1,1-März!L27/März!N27)))</f>
        <v>0</v>
      </c>
      <c r="I25" s="337">
        <f ca="1">März!L27-März!N27</f>
        <v>0</v>
      </c>
      <c r="J25" s="336"/>
      <c r="K25" s="338">
        <f ca="1">IF(April!L27=0,0,IF(April!N27=0,1,IF(April!L27&gt;April!N27,1+(1-April!L27/April!N27)*-1,1-April!L27/April!N27)))</f>
        <v>0</v>
      </c>
      <c r="L25" s="339">
        <f ca="1">April!L27-April!N27</f>
        <v>0</v>
      </c>
      <c r="M25" s="338"/>
      <c r="N25" s="336">
        <f ca="1">IF(Mai!L27=0,0,IF(Mai!N27=0,1,IF(Mai!L27&gt;Mai!N27,1+(1-Mai!L27/Mai!N27)*-1,1-Mai!L27/Mai!N27)))</f>
        <v>0</v>
      </c>
      <c r="O25" s="337">
        <f ca="1">Mai!L27-Mai!N27</f>
        <v>0</v>
      </c>
      <c r="P25" s="336"/>
      <c r="Q25" s="338">
        <f ca="1">IF(Juni!L27=0,0,IF(Juni!N27=0,1,IF(Juni!L27&gt;Juni!N27,1+(1-Juni!L27/Juni!N27)*-1,1-Juni!L27/Juni!N27)))</f>
        <v>0</v>
      </c>
      <c r="R25" s="339">
        <f ca="1">Juni!L27-Juni!N27</f>
        <v>0</v>
      </c>
      <c r="S25" s="338"/>
      <c r="T25" s="336">
        <f ca="1">IF(Juli!L27=0,0,IF(Juli!N27=0,1,IF(Juli!L27&gt;Juli!N27,1+(1-Juli!L27/Juli!N27)*-1,1-Juli!L27/Juli!N27)))</f>
        <v>0</v>
      </c>
      <c r="U25" s="337">
        <f ca="1">Juli!L27-Juli!N27</f>
        <v>0</v>
      </c>
      <c r="V25" s="336"/>
      <c r="W25" s="338">
        <f ca="1">IF(August!L27=0,0,IF(August!N27=0,1,IF(August!L27&gt;August!N27,1+(1-August!L27/August!N27)*-1,1-August!L27/August!N27)))</f>
        <v>0</v>
      </c>
      <c r="X25" s="339">
        <f ca="1">August!L27-August!N27</f>
        <v>0</v>
      </c>
      <c r="Y25" s="338"/>
      <c r="Z25" s="336">
        <f ca="1">IF(September!L27=0,0,IF(September!N27=0,1,IF(September!L27&gt;September!N27,1+(1-September!L27/September!N27)*-1,1-September!L27/September!N27)))</f>
        <v>0</v>
      </c>
      <c r="AA25" s="337">
        <f ca="1">September!L27-September!N27</f>
        <v>0</v>
      </c>
      <c r="AB25" s="336"/>
      <c r="AC25" s="338">
        <f ca="1">IF(Oktober!L27=0,0,IF(Oktober!N27=0,1,IF(Oktober!L27&gt;Oktober!N27,1+(1-Oktober!L27/Oktober!N27)*-1,1-Oktober!L27/Oktober!N27)))</f>
        <v>0</v>
      </c>
      <c r="AD25" s="339">
        <f ca="1">Oktober!L27-Oktober!N27</f>
        <v>0</v>
      </c>
      <c r="AE25" s="338"/>
      <c r="AF25" s="336">
        <f ca="1">IF(November!L27=0,0,IF(November!N27=0,1,IF(November!L27&gt;November!N27,1+(1-November!L27/November!N27)*-1,1-November!L27/November!N27)))</f>
        <v>0</v>
      </c>
      <c r="AG25" s="337">
        <f ca="1">November!L27-November!N27</f>
        <v>0</v>
      </c>
      <c r="AH25" s="336"/>
      <c r="AI25" s="338">
        <f ca="1">IF(Dezember!L27=0,0,IF(Dezember!N27=0,1,IF(Dezember!L27&gt;Dezember!N27,1+(1-Dezember!L27/Dezember!N27)*-1,1-Dezember!L27/Dezember!N27)))</f>
        <v>0.5</v>
      </c>
      <c r="AJ25" s="339">
        <f ca="1">Dezember!L27-Dezember!N27</f>
        <v>-8.3333333333333495E-2</v>
      </c>
      <c r="AK25" s="338"/>
    </row>
    <row r="26" spans="2:37" x14ac:dyDescent="0.25">
      <c r="B26" s="336">
        <f ca="1">IF(Januar!L28=0,0,IF(Januar!N28=0,1,IF(Januar!L28&gt;Januar!N28,1+(1-Januar!L28/Januar!N28)*-1,1-Januar!L28/Januar!N28)))</f>
        <v>0</v>
      </c>
      <c r="C26" s="337">
        <f ca="1">Januar!L28-Januar!N28</f>
        <v>0</v>
      </c>
      <c r="D26" s="336"/>
      <c r="E26" s="338">
        <f ca="1">IF(Februar!L28=0,0,IF(Februar!N28=0,1,IF(Februar!L28&gt;Februar!N28,1+(1-Februar!L28/Februar!N28)*-1,1-Februar!L28/Februar!N28)))</f>
        <v>0</v>
      </c>
      <c r="F26" s="339">
        <f ca="1">Februar!L28-Februar!N28</f>
        <v>0</v>
      </c>
      <c r="G26" s="338"/>
      <c r="H26" s="336">
        <f ca="1">IF(März!L28=0,0,IF(März!N28=0,1,IF(März!L28&gt;März!N28,1+(1-März!L28/März!N28)*-1,1-März!L28/März!N28)))</f>
        <v>0</v>
      </c>
      <c r="I26" s="337">
        <f ca="1">März!L28-März!N28</f>
        <v>0</v>
      </c>
      <c r="J26" s="336"/>
      <c r="K26" s="338">
        <f ca="1">IF(April!L28=0,0,IF(April!N28=0,1,IF(April!L28&gt;April!N28,1+(1-April!L28/April!N28)*-1,1-April!L28/April!N28)))</f>
        <v>0</v>
      </c>
      <c r="L26" s="339">
        <f ca="1">April!L28-April!N28</f>
        <v>0</v>
      </c>
      <c r="M26" s="338"/>
      <c r="N26" s="336">
        <f ca="1">IF(Mai!L28=0,0,IF(Mai!N28=0,1,IF(Mai!L28&gt;Mai!N28,1+(1-Mai!L28/Mai!N28)*-1,1-Mai!L28/Mai!N28)))</f>
        <v>0</v>
      </c>
      <c r="O26" s="337">
        <f ca="1">Mai!L28-Mai!N28</f>
        <v>0</v>
      </c>
      <c r="P26" s="336"/>
      <c r="Q26" s="338">
        <f ca="1">IF(Juni!L28=0,0,IF(Juni!N28=0,1,IF(Juni!L28&gt;Juni!N28,1+(1-Juni!L28/Juni!N28)*-1,1-Juni!L28/Juni!N28)))</f>
        <v>0</v>
      </c>
      <c r="R26" s="339">
        <f ca="1">Juni!L28-Juni!N28</f>
        <v>0</v>
      </c>
      <c r="S26" s="338"/>
      <c r="T26" s="336">
        <f ca="1">IF(Juli!L28=0,0,IF(Juli!N28=0,1,IF(Juli!L28&gt;Juli!N28,1+(1-Juli!L28/Juli!N28)*-1,1-Juli!L28/Juli!N28)))</f>
        <v>0</v>
      </c>
      <c r="U26" s="337">
        <f ca="1">Juli!L28-Juli!N28</f>
        <v>0</v>
      </c>
      <c r="V26" s="336"/>
      <c r="W26" s="338">
        <f ca="1">IF(August!L28=0,0,IF(August!N28=0,1,IF(August!L28&gt;August!N28,1+(1-August!L28/August!N28)*-1,1-August!L28/August!N28)))</f>
        <v>0</v>
      </c>
      <c r="X26" s="339">
        <f ca="1">August!L28-August!N28</f>
        <v>0</v>
      </c>
      <c r="Y26" s="338"/>
      <c r="Z26" s="336">
        <f ca="1">IF(September!L28=0,0,IF(September!N28=0,1,IF(September!L28&gt;September!N28,1+(1-September!L28/September!N28)*-1,1-September!L28/September!N28)))</f>
        <v>0</v>
      </c>
      <c r="AA26" s="337">
        <f ca="1">September!L28-September!N28</f>
        <v>0</v>
      </c>
      <c r="AB26" s="336"/>
      <c r="AC26" s="338">
        <f ca="1">IF(Oktober!L28=0,0,IF(Oktober!N28=0,1,IF(Oktober!L28&gt;Oktober!N28,1+(1-Oktober!L28/Oktober!N28)*-1,1-Oktober!L28/Oktober!N28)))</f>
        <v>0</v>
      </c>
      <c r="AD26" s="339">
        <f ca="1">Oktober!L28-Oktober!N28</f>
        <v>0</v>
      </c>
      <c r="AE26" s="338"/>
      <c r="AF26" s="336">
        <f ca="1">IF(November!L28=0,0,IF(November!N28=0,1,IF(November!L28&gt;November!N28,1+(1-November!L28/November!N28)*-1,1-November!L28/November!N28)))</f>
        <v>0</v>
      </c>
      <c r="AG26" s="337">
        <f ca="1">November!L28-November!N28</f>
        <v>0</v>
      </c>
      <c r="AH26" s="336"/>
      <c r="AI26" s="338">
        <f ca="1">IF(Dezember!L28=0,0,IF(Dezember!N28=0,1,IF(Dezember!L28&gt;Dezember!N28,1+(1-Dezember!L28/Dezember!N28)*-1,1-Dezember!L28/Dezember!N28)))</f>
        <v>0</v>
      </c>
      <c r="AJ26" s="339">
        <f ca="1">Dezember!L28-Dezember!N28</f>
        <v>-0.33333333333333298</v>
      </c>
      <c r="AK26" s="338"/>
    </row>
    <row r="27" spans="2:37" x14ac:dyDescent="0.25">
      <c r="B27" s="336">
        <f ca="1">IF(Januar!L29=0,0,IF(Januar!N29=0,1,IF(Januar!L29&gt;Januar!N29,1+(1-Januar!L29/Januar!N29)*-1,1-Januar!L29/Januar!N29)))</f>
        <v>0</v>
      </c>
      <c r="C27" s="337">
        <f ca="1">Januar!L29-Januar!N29</f>
        <v>0</v>
      </c>
      <c r="D27" s="336"/>
      <c r="E27" s="338">
        <f ca="1">IF(Februar!L29=0,0,IF(Februar!N29=0,1,IF(Februar!L29&gt;Februar!N29,1+(1-Februar!L29/Februar!N29)*-1,1-Februar!L29/Februar!N29)))</f>
        <v>0</v>
      </c>
      <c r="F27" s="339">
        <f ca="1">Februar!L29-Februar!N29</f>
        <v>0</v>
      </c>
      <c r="G27" s="338"/>
      <c r="H27" s="336">
        <f ca="1">IF(März!L29=0,0,IF(März!N29=0,1,IF(März!L29&gt;März!N29,1+(1-März!L29/März!N29)*-1,1-März!L29/März!N29)))</f>
        <v>0</v>
      </c>
      <c r="I27" s="337">
        <f ca="1">März!L29-März!N29</f>
        <v>0</v>
      </c>
      <c r="J27" s="336"/>
      <c r="K27" s="338">
        <f ca="1">IF(April!L29=0,0,IF(April!N29=0,1,IF(April!L29&gt;April!N29,1+(1-April!L29/April!N29)*-1,1-April!L29/April!N29)))</f>
        <v>0</v>
      </c>
      <c r="L27" s="339">
        <f ca="1">April!L29-April!N29</f>
        <v>0</v>
      </c>
      <c r="M27" s="338"/>
      <c r="N27" s="336">
        <f ca="1">IF(Mai!L29=0,0,IF(Mai!N29=0,1,IF(Mai!L29&gt;Mai!N29,1+(1-Mai!L29/Mai!N29)*-1,1-Mai!L29/Mai!N29)))</f>
        <v>0</v>
      </c>
      <c r="O27" s="337">
        <f ca="1">Mai!L29-Mai!N29</f>
        <v>0</v>
      </c>
      <c r="P27" s="336"/>
      <c r="Q27" s="338">
        <f ca="1">IF(Juni!L29=0,0,IF(Juni!N29=0,1,IF(Juni!L29&gt;Juni!N29,1+(1-Juni!L29/Juni!N29)*-1,1-Juni!L29/Juni!N29)))</f>
        <v>0</v>
      </c>
      <c r="R27" s="339">
        <f ca="1">Juni!L29-Juni!N29</f>
        <v>0</v>
      </c>
      <c r="S27" s="338"/>
      <c r="T27" s="336">
        <f ca="1">IF(Juli!L29=0,0,IF(Juli!N29=0,1,IF(Juli!L29&gt;Juli!N29,1+(1-Juli!L29/Juli!N29)*-1,1-Juli!L29/Juli!N29)))</f>
        <v>0</v>
      </c>
      <c r="U27" s="337">
        <f ca="1">Juli!L29-Juli!N29</f>
        <v>0</v>
      </c>
      <c r="V27" s="336"/>
      <c r="W27" s="338">
        <f ca="1">IF(August!L29=0,0,IF(August!N29=0,1,IF(August!L29&gt;August!N29,1+(1-August!L29/August!N29)*-1,1-August!L29/August!N29)))</f>
        <v>0</v>
      </c>
      <c r="X27" s="339">
        <f ca="1">August!L29-August!N29</f>
        <v>0</v>
      </c>
      <c r="Y27" s="338"/>
      <c r="Z27" s="336">
        <f ca="1">IF(September!L29=0,0,IF(September!N29=0,1,IF(September!L29&gt;September!N29,1+(1-September!L29/September!N29)*-1,1-September!L29/September!N29)))</f>
        <v>0</v>
      </c>
      <c r="AA27" s="337">
        <f ca="1">September!L29-September!N29</f>
        <v>0</v>
      </c>
      <c r="AB27" s="336"/>
      <c r="AC27" s="338">
        <f ca="1">IF(Oktober!L29=0,0,IF(Oktober!N29=0,1,IF(Oktober!L29&gt;Oktober!N29,1+(1-Oktober!L29/Oktober!N29)*-1,1-Oktober!L29/Oktober!N29)))</f>
        <v>0</v>
      </c>
      <c r="AD27" s="339">
        <f ca="1">Oktober!L29-Oktober!N29</f>
        <v>0</v>
      </c>
      <c r="AE27" s="338"/>
      <c r="AF27" s="336">
        <f ca="1">IF(November!L29=0,0,IF(November!N29=0,1,IF(November!L29&gt;November!N29,1+(1-November!L29/November!N29)*-1,1-November!L29/November!N29)))</f>
        <v>0</v>
      </c>
      <c r="AG27" s="337">
        <f ca="1">November!L29-November!N29</f>
        <v>0</v>
      </c>
      <c r="AH27" s="336"/>
      <c r="AI27" s="338">
        <f ca="1">IF(Dezember!L29=0,0,IF(Dezember!N29=0,1,IF(Dezember!L29&gt;Dezember!N29,1+(1-Dezember!L29/Dezember!N29)*-1,1-Dezember!L29/Dezember!N29)))</f>
        <v>0</v>
      </c>
      <c r="AJ27" s="339">
        <f ca="1">Dezember!L29-Dezember!N29</f>
        <v>0</v>
      </c>
      <c r="AK27" s="338"/>
    </row>
    <row r="28" spans="2:37" x14ac:dyDescent="0.25">
      <c r="B28" s="336">
        <f ca="1">IF(Januar!L30=0,0,IF(Januar!N30=0,1,IF(Januar!L30&gt;Januar!N30,1+(1-Januar!L30/Januar!N30)*-1,1-Januar!L30/Januar!N30)))</f>
        <v>0</v>
      </c>
      <c r="C28" s="337">
        <f ca="1">Januar!L30-Januar!N30</f>
        <v>0</v>
      </c>
      <c r="D28" s="336"/>
      <c r="E28" s="338">
        <f ca="1">IF(Februar!L30=0,0,IF(Februar!N30=0,1,IF(Februar!L30&gt;Februar!N30,1+(1-Februar!L30/Februar!N30)*-1,1-Februar!L30/Februar!N30)))</f>
        <v>0</v>
      </c>
      <c r="F28" s="339">
        <f ca="1">Februar!L30-Februar!N30</f>
        <v>0</v>
      </c>
      <c r="G28" s="338"/>
      <c r="H28" s="336">
        <f ca="1">IF(März!L30=0,0,IF(März!N30=0,1,IF(März!L30&gt;März!N30,1+(1-März!L30/März!N30)*-1,1-März!L30/März!N30)))</f>
        <v>0</v>
      </c>
      <c r="I28" s="337">
        <f ca="1">März!L30-März!N30</f>
        <v>0</v>
      </c>
      <c r="J28" s="336"/>
      <c r="K28" s="338">
        <f ca="1">IF(April!L30=0,0,IF(April!N30=0,1,IF(April!L30&gt;April!N30,1+(1-April!L30/April!N30)*-1,1-April!L30/April!N30)))</f>
        <v>0</v>
      </c>
      <c r="L28" s="339">
        <f ca="1">April!L30-April!N30</f>
        <v>0</v>
      </c>
      <c r="M28" s="338"/>
      <c r="N28" s="336">
        <f ca="1">IF(Mai!L30=0,0,IF(Mai!N30=0,1,IF(Mai!L30&gt;Mai!N30,1+(1-Mai!L30/Mai!N30)*-1,1-Mai!L30/Mai!N30)))</f>
        <v>0</v>
      </c>
      <c r="O28" s="337">
        <f ca="1">Mai!L30-Mai!N30</f>
        <v>0</v>
      </c>
      <c r="P28" s="336"/>
      <c r="Q28" s="338">
        <f ca="1">IF(Juni!L30=0,0,IF(Juni!N30=0,1,IF(Juni!L30&gt;Juni!N30,1+(1-Juni!L30/Juni!N30)*-1,1-Juni!L30/Juni!N30)))</f>
        <v>0</v>
      </c>
      <c r="R28" s="339">
        <f ca="1">Juni!L30-Juni!N30</f>
        <v>0</v>
      </c>
      <c r="S28" s="338"/>
      <c r="T28" s="336">
        <f ca="1">IF(Juli!L30=0,0,IF(Juli!N30=0,1,IF(Juli!L30&gt;Juli!N30,1+(1-Juli!L30/Juli!N30)*-1,1-Juli!L30/Juli!N30)))</f>
        <v>0</v>
      </c>
      <c r="U28" s="337">
        <f ca="1">Juli!L30-Juli!N30</f>
        <v>0</v>
      </c>
      <c r="V28" s="336"/>
      <c r="W28" s="338">
        <f ca="1">IF(August!L30=0,0,IF(August!N30=0,1,IF(August!L30&gt;August!N30,1+(1-August!L30/August!N30)*-1,1-August!L30/August!N30)))</f>
        <v>0</v>
      </c>
      <c r="X28" s="339">
        <f ca="1">August!L30-August!N30</f>
        <v>0</v>
      </c>
      <c r="Y28" s="338"/>
      <c r="Z28" s="336">
        <f ca="1">IF(September!L30=0,0,IF(September!N30=0,1,IF(September!L30&gt;September!N30,1+(1-September!L30/September!N30)*-1,1-September!L30/September!N30)))</f>
        <v>0</v>
      </c>
      <c r="AA28" s="337">
        <f ca="1">September!L30-September!N30</f>
        <v>0</v>
      </c>
      <c r="AB28" s="336"/>
      <c r="AC28" s="338">
        <f ca="1">IF(Oktober!L30=0,0,IF(Oktober!N30=0,1,IF(Oktober!L30&gt;Oktober!N30,1+(1-Oktober!L30/Oktober!N30)*-1,1-Oktober!L30/Oktober!N30)))</f>
        <v>0</v>
      </c>
      <c r="AD28" s="339">
        <f ca="1">Oktober!L30-Oktober!N30</f>
        <v>0</v>
      </c>
      <c r="AE28" s="338"/>
      <c r="AF28" s="336">
        <f ca="1">IF(November!L30=0,0,IF(November!N30=0,1,IF(November!L30&gt;November!N30,1+(1-November!L30/November!N30)*-1,1-November!L30/November!N30)))</f>
        <v>0</v>
      </c>
      <c r="AG28" s="337">
        <f ca="1">November!L30-November!N30</f>
        <v>0</v>
      </c>
      <c r="AH28" s="336"/>
      <c r="AI28" s="338">
        <f ca="1">IF(Dezember!L30=0,0,IF(Dezember!N30=0,1,IF(Dezember!L30&gt;Dezember!N30,1+(1-Dezember!L30/Dezember!N30)*-1,1-Dezember!L30/Dezember!N30)))</f>
        <v>0</v>
      </c>
      <c r="AJ28" s="339">
        <f ca="1">Dezember!L30-Dezember!N30</f>
        <v>0</v>
      </c>
      <c r="AK28" s="338"/>
    </row>
    <row r="29" spans="2:37" x14ac:dyDescent="0.25">
      <c r="B29" s="336">
        <f ca="1">IF(Januar!L31=0,0,IF(Januar!N31=0,1,IF(Januar!L31&gt;Januar!N31,1+(1-Januar!L31/Januar!N31)*-1,1-Januar!L31/Januar!N31)))</f>
        <v>0</v>
      </c>
      <c r="C29" s="337">
        <f ca="1">Januar!L31-Januar!N31</f>
        <v>0</v>
      </c>
      <c r="D29" s="336"/>
      <c r="E29" s="338">
        <f ca="1">IF(Februar!L31=0,0,IF(Februar!N31=0,1,IF(Februar!L31&gt;Februar!N31,1+(1-Februar!L31/Februar!N31)*-1,1-Februar!L31/Februar!N31)))</f>
        <v>0</v>
      </c>
      <c r="F29" s="339">
        <f ca="1">Februar!L31-Februar!N31</f>
        <v>0</v>
      </c>
      <c r="G29" s="338"/>
      <c r="H29" s="336">
        <f ca="1">IF(März!L31=0,0,IF(März!N31=0,1,IF(März!L31&gt;März!N31,1+(1-März!L31/März!N31)*-1,1-März!L31/März!N31)))</f>
        <v>0</v>
      </c>
      <c r="I29" s="337">
        <f ca="1">März!L31-März!N31</f>
        <v>0</v>
      </c>
      <c r="J29" s="336"/>
      <c r="K29" s="338">
        <f ca="1">IF(April!L31=0,0,IF(April!N31=0,1,IF(April!L31&gt;April!N31,1+(1-April!L31/April!N31)*-1,1-April!L31/April!N31)))</f>
        <v>0</v>
      </c>
      <c r="L29" s="339">
        <f ca="1">April!L31-April!N31</f>
        <v>0</v>
      </c>
      <c r="M29" s="338"/>
      <c r="N29" s="336">
        <f ca="1">IF(Mai!L31=0,0,IF(Mai!N31=0,1,IF(Mai!L31&gt;Mai!N31,1+(1-Mai!L31/Mai!N31)*-1,1-Mai!L31/Mai!N31)))</f>
        <v>0</v>
      </c>
      <c r="O29" s="337">
        <f ca="1">Mai!L31-Mai!N31</f>
        <v>0</v>
      </c>
      <c r="P29" s="336"/>
      <c r="Q29" s="338">
        <f ca="1">IF(Juni!L31=0,0,IF(Juni!N31=0,1,IF(Juni!L31&gt;Juni!N31,1+(1-Juni!L31/Juni!N31)*-1,1-Juni!L31/Juni!N31)))</f>
        <v>0</v>
      </c>
      <c r="R29" s="339">
        <f ca="1">Juni!L31-Juni!N31</f>
        <v>0</v>
      </c>
      <c r="S29" s="338"/>
      <c r="T29" s="336">
        <f ca="1">IF(Juli!L31=0,0,IF(Juli!N31=0,1,IF(Juli!L31&gt;Juli!N31,1+(1-Juli!L31/Juli!N31)*-1,1-Juli!L31/Juli!N31)))</f>
        <v>0</v>
      </c>
      <c r="U29" s="337">
        <f ca="1">Juli!L31-Juli!N31</f>
        <v>0</v>
      </c>
      <c r="V29" s="336"/>
      <c r="W29" s="338">
        <f ca="1">IF(August!L31=0,0,IF(August!N31=0,1,IF(August!L31&gt;August!N31,1+(1-August!L31/August!N31)*-1,1-August!L31/August!N31)))</f>
        <v>0</v>
      </c>
      <c r="X29" s="339">
        <f ca="1">August!L31-August!N31</f>
        <v>0</v>
      </c>
      <c r="Y29" s="338"/>
      <c r="Z29" s="336">
        <f ca="1">IF(September!L31=0,0,IF(September!N31=0,1,IF(September!L31&gt;September!N31,1+(1-September!L31/September!N31)*-1,1-September!L31/September!N31)))</f>
        <v>0</v>
      </c>
      <c r="AA29" s="337">
        <f ca="1">September!L31-September!N31</f>
        <v>0</v>
      </c>
      <c r="AB29" s="336"/>
      <c r="AC29" s="338">
        <f ca="1">IF(Oktober!L31=0,0,IF(Oktober!N31=0,1,IF(Oktober!L31&gt;Oktober!N31,1+(1-Oktober!L31/Oktober!N31)*-1,1-Oktober!L31/Oktober!N31)))</f>
        <v>0</v>
      </c>
      <c r="AD29" s="339">
        <f ca="1">Oktober!L31-Oktober!N31</f>
        <v>0</v>
      </c>
      <c r="AE29" s="338"/>
      <c r="AF29" s="336">
        <f ca="1">IF(November!L31=0,0,IF(November!N31=0,1,IF(November!L31&gt;November!N31,1+(1-November!L31/November!N31)*-1,1-November!L31/November!N31)))</f>
        <v>0</v>
      </c>
      <c r="AG29" s="337">
        <f ca="1">November!L31-November!N31</f>
        <v>0</v>
      </c>
      <c r="AH29" s="336"/>
      <c r="AI29" s="338">
        <f ca="1">IF(Dezember!L31=0,0,IF(Dezember!N31=0,1,IF(Dezember!L31&gt;Dezember!N31,1+(1-Dezember!L31/Dezember!N31)*-1,1-Dezember!L31/Dezember!N31)))</f>
        <v>0</v>
      </c>
      <c r="AJ29" s="339">
        <f ca="1">Dezember!L31-Dezember!N31</f>
        <v>0</v>
      </c>
      <c r="AK29" s="338"/>
    </row>
    <row r="30" spans="2:37" x14ac:dyDescent="0.25">
      <c r="B30" s="336">
        <f ca="1">IF(Januar!L32=0,0,IF(Januar!N32=0,1,IF(Januar!L32&gt;Januar!N32,1+(1-Januar!L32/Januar!N32)*-1,1-Januar!L32/Januar!N32)))</f>
        <v>0</v>
      </c>
      <c r="C30" s="337">
        <f ca="1">Januar!L32-Januar!N32</f>
        <v>0</v>
      </c>
      <c r="D30" s="336"/>
      <c r="E30" s="338">
        <f ca="1">IF(Februar!L32=0,0,IF(Februar!N32=0,1,IF(Februar!L32&gt;Februar!N32,1+(1-Februar!L32/Februar!N32)*-1,1-Februar!L32/Februar!N32)))</f>
        <v>0</v>
      </c>
      <c r="F30" s="339">
        <f ca="1">Februar!L32-Februar!N32</f>
        <v>0</v>
      </c>
      <c r="G30" s="338"/>
      <c r="H30" s="336">
        <f ca="1">IF(März!L32=0,0,IF(März!N32=0,1,IF(März!L32&gt;März!N32,1+(1-März!L32/März!N32)*-1,1-März!L32/März!N32)))</f>
        <v>0</v>
      </c>
      <c r="I30" s="337">
        <f ca="1">März!L32-März!N32</f>
        <v>0</v>
      </c>
      <c r="J30" s="336"/>
      <c r="K30" s="338">
        <f ca="1">IF(April!L32=0,0,IF(April!N32=0,1,IF(April!L32&gt;April!N32,1+(1-April!L32/April!N32)*-1,1-April!L32/April!N32)))</f>
        <v>0</v>
      </c>
      <c r="L30" s="339">
        <f ca="1">April!L32-April!N32</f>
        <v>0</v>
      </c>
      <c r="M30" s="338"/>
      <c r="N30" s="336">
        <f ca="1">IF(Mai!L32=0,0,IF(Mai!N32=0,1,IF(Mai!L32&gt;Mai!N32,1+(1-Mai!L32/Mai!N32)*-1,1-Mai!L32/Mai!N32)))</f>
        <v>0</v>
      </c>
      <c r="O30" s="337">
        <f ca="1">Mai!L32-Mai!N32</f>
        <v>0</v>
      </c>
      <c r="P30" s="336"/>
      <c r="Q30" s="338">
        <f ca="1">IF(Juni!L32=0,0,IF(Juni!N32=0,1,IF(Juni!L32&gt;Juni!N32,1+(1-Juni!L32/Juni!N32)*-1,1-Juni!L32/Juni!N32)))</f>
        <v>0</v>
      </c>
      <c r="R30" s="339">
        <f ca="1">Juni!L32-Juni!N32</f>
        <v>0</v>
      </c>
      <c r="S30" s="338"/>
      <c r="T30" s="336">
        <f ca="1">IF(Juli!L32=0,0,IF(Juli!N32=0,1,IF(Juli!L32&gt;Juli!N32,1+(1-Juli!L32/Juli!N32)*-1,1-Juli!L32/Juli!N32)))</f>
        <v>0</v>
      </c>
      <c r="U30" s="337">
        <f ca="1">Juli!L32-Juli!N32</f>
        <v>0</v>
      </c>
      <c r="V30" s="336"/>
      <c r="W30" s="338">
        <f ca="1">IF(August!L32=0,0,IF(August!N32=0,1,IF(August!L32&gt;August!N32,1+(1-August!L32/August!N32)*-1,1-August!L32/August!N32)))</f>
        <v>0</v>
      </c>
      <c r="X30" s="339">
        <f ca="1">August!L32-August!N32</f>
        <v>0</v>
      </c>
      <c r="Y30" s="338"/>
      <c r="Z30" s="336">
        <f ca="1">IF(September!L32=0,0,IF(September!N32=0,1,IF(September!L32&gt;September!N32,1+(1-September!L32/September!N32)*-1,1-September!L32/September!N32)))</f>
        <v>0</v>
      </c>
      <c r="AA30" s="337">
        <f ca="1">September!L32-September!N32</f>
        <v>0</v>
      </c>
      <c r="AB30" s="336"/>
      <c r="AC30" s="338">
        <f ca="1">IF(Oktober!L32=0,0,IF(Oktober!N32=0,1,IF(Oktober!L32&gt;Oktober!N32,1+(1-Oktober!L32/Oktober!N32)*-1,1-Oktober!L32/Oktober!N32)))</f>
        <v>0</v>
      </c>
      <c r="AD30" s="339">
        <f ca="1">Oktober!L32-Oktober!N32</f>
        <v>0</v>
      </c>
      <c r="AE30" s="338"/>
      <c r="AF30" s="336">
        <f ca="1">IF(November!L32=0,0,IF(November!N32=0,1,IF(November!L32&gt;November!N32,1+(1-November!L32/November!N32)*-1,1-November!L32/November!N32)))</f>
        <v>0</v>
      </c>
      <c r="AG30" s="337">
        <f ca="1">November!L32-November!N32</f>
        <v>0</v>
      </c>
      <c r="AH30" s="336"/>
      <c r="AI30" s="338">
        <f ca="1">IF(Dezember!L32=0,0,IF(Dezember!N32=0,1,IF(Dezember!L32&gt;Dezember!N32,1+(1-Dezember!L32/Dezember!N32)*-1,1-Dezember!L32/Dezember!N32)))</f>
        <v>0</v>
      </c>
      <c r="AJ30" s="339">
        <f ca="1">Dezember!L32-Dezember!N32</f>
        <v>0</v>
      </c>
      <c r="AK30" s="338"/>
    </row>
    <row r="31" spans="2:37" x14ac:dyDescent="0.25">
      <c r="B31" s="336">
        <f ca="1">IF(Januar!L33=0,0,IF(Januar!N33=0,1,IF(Januar!L33&gt;Januar!N33,1+(1-Januar!L33/Januar!N33)*-1,1-Januar!L33/Januar!N33)))</f>
        <v>0</v>
      </c>
      <c r="C31" s="337">
        <f ca="1">Januar!L33-Januar!N33</f>
        <v>0</v>
      </c>
      <c r="D31" s="336"/>
      <c r="E31" s="338">
        <f>IF(Februar!L33=0,0,IF(Februar!N33=0,1,IF(Februar!L33&gt;Februar!N33,1+(1-Februar!L33/Februar!N33)*-1,1-Februar!L33/Februar!N33)))</f>
        <v>0</v>
      </c>
      <c r="F31" s="339" t="e">
        <f ca="1">Februar!L33-Februar!N33</f>
        <v>#VALUE!</v>
      </c>
      <c r="G31" s="338"/>
      <c r="H31" s="336">
        <f ca="1">IF(März!L33=0,0,IF(März!N33=0,1,IF(März!L33&gt;März!N33,1+(1-März!L33/März!N33)*-1,1-März!L33/März!N33)))</f>
        <v>0</v>
      </c>
      <c r="I31" s="337">
        <f ca="1">März!L33-März!N33</f>
        <v>0</v>
      </c>
      <c r="J31" s="336"/>
      <c r="K31" s="338">
        <f ca="1">IF(April!L33=0,0,IF(April!N33=0,1,IF(April!L33&gt;April!N33,1+(1-April!L33/April!N33)*-1,1-April!L33/April!N33)))</f>
        <v>0</v>
      </c>
      <c r="L31" s="339">
        <f ca="1">April!L33-April!N33</f>
        <v>0</v>
      </c>
      <c r="M31" s="338"/>
      <c r="N31" s="336">
        <f ca="1">IF(Mai!L33=0,0,IF(Mai!N33=0,1,IF(Mai!L33&gt;Mai!N33,1+(1-Mai!L33/Mai!N33)*-1,1-Mai!L33/Mai!N33)))</f>
        <v>0</v>
      </c>
      <c r="O31" s="337">
        <f ca="1">Mai!L33-Mai!N33</f>
        <v>0</v>
      </c>
      <c r="P31" s="336"/>
      <c r="Q31" s="338">
        <f ca="1">IF(Juni!L33=0,0,IF(Juni!N33=0,1,IF(Juni!L33&gt;Juni!N33,1+(1-Juni!L33/Juni!N33)*-1,1-Juni!L33/Juni!N33)))</f>
        <v>0</v>
      </c>
      <c r="R31" s="339">
        <f ca="1">Juni!L33-Juni!N33</f>
        <v>0</v>
      </c>
      <c r="S31" s="338"/>
      <c r="T31" s="336">
        <f ca="1">IF(Juli!L33=0,0,IF(Juli!N33=0,1,IF(Juli!L33&gt;Juli!N33,1+(1-Juli!L33/Juli!N33)*-1,1-Juli!L33/Juli!N33)))</f>
        <v>0</v>
      </c>
      <c r="U31" s="337">
        <f ca="1">Juli!L33-Juli!N33</f>
        <v>0</v>
      </c>
      <c r="V31" s="336"/>
      <c r="W31" s="338">
        <f ca="1">IF(August!L33=0,0,IF(August!N33=0,1,IF(August!L33&gt;August!N33,1+(1-August!L33/August!N33)*-1,1-August!L33/August!N33)))</f>
        <v>0</v>
      </c>
      <c r="X31" s="339">
        <f ca="1">August!L33-August!N33</f>
        <v>0</v>
      </c>
      <c r="Y31" s="338"/>
      <c r="Z31" s="336">
        <f ca="1">IF(September!L33=0,0,IF(September!N33=0,1,IF(September!L33&gt;September!N33,1+(1-September!L33/September!N33)*-1,1-September!L33/September!N33)))</f>
        <v>0</v>
      </c>
      <c r="AA31" s="337">
        <f ca="1">September!L33-September!N33</f>
        <v>0</v>
      </c>
      <c r="AB31" s="336"/>
      <c r="AC31" s="338">
        <f ca="1">IF(Oktober!L33=0,0,IF(Oktober!N33=0,1,IF(Oktober!L33&gt;Oktober!N33,1+(1-Oktober!L33/Oktober!N33)*-1,1-Oktober!L33/Oktober!N33)))</f>
        <v>0</v>
      </c>
      <c r="AD31" s="339">
        <f ca="1">Oktober!L33-Oktober!N33</f>
        <v>0</v>
      </c>
      <c r="AE31" s="338"/>
      <c r="AF31" s="336">
        <f ca="1">IF(November!L33=0,0,IF(November!N33=0,1,IF(November!L33&gt;November!N33,1+(1-November!L33/November!N33)*-1,1-November!L33/November!N33)))</f>
        <v>0</v>
      </c>
      <c r="AG31" s="337">
        <f ca="1">November!L33-November!N33</f>
        <v>0</v>
      </c>
      <c r="AH31" s="336"/>
      <c r="AI31" s="338">
        <f ca="1">IF(Dezember!L33=0,0,IF(Dezember!N33=0,1,IF(Dezember!L33&gt;Dezember!N33,1+(1-Dezember!L33/Dezember!N33)*-1,1-Dezember!L33/Dezember!N33)))</f>
        <v>0</v>
      </c>
      <c r="AJ31" s="339">
        <f ca="1">Dezember!L33-Dezember!N33</f>
        <v>0</v>
      </c>
      <c r="AK31" s="338"/>
    </row>
    <row r="32" spans="2:37" x14ac:dyDescent="0.25">
      <c r="B32" s="336">
        <f ca="1">IF(Januar!L34=0,0,IF(Januar!N34=0,1,IF(Januar!L34&gt;Januar!N34,1+(1-Januar!L34/Januar!N34)*-1,1-Januar!L34/Januar!N34)))</f>
        <v>0</v>
      </c>
      <c r="C32" s="337">
        <f ca="1">Januar!L34-Januar!N34</f>
        <v>0</v>
      </c>
      <c r="D32" s="336"/>
      <c r="E32" s="338">
        <f>IF(Februar!L34=0,0,IF(Februar!N34=0,1,IF(Februar!L34&gt;Februar!N34,1+(1-Februar!L34/Februar!N34)*-1,1-Februar!L34/Februar!N34)))</f>
        <v>0</v>
      </c>
      <c r="F32" s="339" t="e">
        <f ca="1">Februar!L34-Februar!N34</f>
        <v>#VALUE!</v>
      </c>
      <c r="G32" s="338"/>
      <c r="H32" s="336">
        <f ca="1">IF(März!L34=0,0,IF(März!N34=0,1,IF(März!L34&gt;März!N34,1+(1-März!L34/März!N34)*-1,1-März!L34/März!N34)))</f>
        <v>0</v>
      </c>
      <c r="I32" s="337">
        <f ca="1">März!L34-März!N34</f>
        <v>0</v>
      </c>
      <c r="J32" s="336"/>
      <c r="K32" s="338">
        <f>IF(April!L34=0,0,IF(April!N34=0,1,IF(April!L34&gt;April!N34,1+(1-April!L34/April!N34)*-1,1-April!L34/April!N34)))</f>
        <v>0</v>
      </c>
      <c r="L32" s="339" t="e">
        <f ca="1">April!L34-April!N34</f>
        <v>#VALUE!</v>
      </c>
      <c r="M32" s="338"/>
      <c r="N32" s="336">
        <f ca="1">IF(Mai!L34=0,0,IF(Mai!N34=0,1,IF(Mai!L34&gt;Mai!N34,1+(1-Mai!L34/Mai!N34)*-1,1-Mai!L34/Mai!N34)))</f>
        <v>0</v>
      </c>
      <c r="O32" s="337">
        <f ca="1">Mai!L34-Mai!N34</f>
        <v>0</v>
      </c>
      <c r="P32" s="336"/>
      <c r="Q32" s="338">
        <f>IF(Juni!L34=0,0,IF(Juni!N34=0,1,IF(Juni!L34&gt;Juni!N34,1+(1-Juni!L34/Juni!N34)*-1,1-Juni!L34/Juni!N34)))</f>
        <v>0</v>
      </c>
      <c r="R32" s="339" t="e">
        <f ca="1">Juni!L34-Juni!N34</f>
        <v>#VALUE!</v>
      </c>
      <c r="S32" s="338"/>
      <c r="T32" s="336">
        <f ca="1">IF(Juli!L34=0,0,IF(Juli!N34=0,1,IF(Juli!L34&gt;Juli!N34,1+(1-Juli!L34/Juli!N34)*-1,1-Juli!L34/Juli!N34)))</f>
        <v>0</v>
      </c>
      <c r="U32" s="337">
        <f ca="1">Juli!L34-Juli!N34</f>
        <v>0</v>
      </c>
      <c r="V32" s="336"/>
      <c r="W32" s="338">
        <f ca="1">IF(August!L34=0,0,IF(August!N34=0,1,IF(August!L34&gt;August!N34,1+(1-August!L34/August!N34)*-1,1-August!L34/August!N34)))</f>
        <v>0</v>
      </c>
      <c r="X32" s="339">
        <f ca="1">August!L34-August!N34</f>
        <v>0</v>
      </c>
      <c r="Y32" s="338"/>
      <c r="Z32" s="336">
        <f>IF(September!L34=0,0,IF(September!N34=0,1,IF(September!L34&gt;September!N34,1+(1-September!L34/September!N34)*-1,1-September!L34/September!N34)))</f>
        <v>0</v>
      </c>
      <c r="AA32" s="337" t="e">
        <f ca="1">September!L34-September!N34</f>
        <v>#VALUE!</v>
      </c>
      <c r="AB32" s="336"/>
      <c r="AC32" s="338">
        <f ca="1">IF(Oktober!L34=0,0,IF(Oktober!N34=0,1,IF(Oktober!L34&gt;Oktober!N34,1+(1-Oktober!L34/Oktober!N34)*-1,1-Oktober!L34/Oktober!N34)))</f>
        <v>0</v>
      </c>
      <c r="AD32" s="339">
        <f ca="1">Oktober!L34-Oktober!N34</f>
        <v>0</v>
      </c>
      <c r="AE32" s="338"/>
      <c r="AF32" s="336">
        <f>IF(November!L34=0,0,IF(November!N34=0,1,IF(November!L34&gt;November!N34,1+(1-November!L34/November!N34)*-1,1-November!L34/November!N34)))</f>
        <v>0</v>
      </c>
      <c r="AG32" s="337" t="e">
        <f ca="1">November!L34-November!N34</f>
        <v>#VALUE!</v>
      </c>
      <c r="AH32" s="336"/>
      <c r="AI32" s="338">
        <f ca="1">IF(Dezember!L34=0,0,IF(Dezember!N34=0,1,IF(Dezember!L34&gt;Dezember!N34,1+(1-Dezember!L34/Dezember!N34)*-1,1-Dezember!L34/Dezember!N34)))</f>
        <v>0.5</v>
      </c>
      <c r="AJ32" s="339">
        <f ca="1">Dezember!L34-Dezember!N34</f>
        <v>-8.3333333333333495E-2</v>
      </c>
      <c r="AK32" s="338"/>
    </row>
    <row r="35" spans="2:2" x14ac:dyDescent="0.25">
      <c r="B35" s="340"/>
    </row>
    <row r="36" spans="2:2" x14ac:dyDescent="0.25">
      <c r="B36" s="340"/>
    </row>
    <row r="37" spans="2:2" x14ac:dyDescent="0.25">
      <c r="B37" s="340"/>
    </row>
    <row r="38" spans="2:2" x14ac:dyDescent="0.25">
      <c r="B38" s="340"/>
    </row>
    <row r="39" spans="2:2" x14ac:dyDescent="0.25">
      <c r="B39" s="340"/>
    </row>
    <row r="40" spans="2:2" x14ac:dyDescent="0.25">
      <c r="B40" s="340"/>
    </row>
    <row r="41" spans="2:2" x14ac:dyDescent="0.25">
      <c r="B41" s="340"/>
    </row>
  </sheetData>
  <mergeCells count="12">
    <mergeCell ref="B1:D1"/>
    <mergeCell ref="E1:G1"/>
    <mergeCell ref="H1:J1"/>
    <mergeCell ref="K1:M1"/>
    <mergeCell ref="N1:P1"/>
    <mergeCell ref="AF1:AH1"/>
    <mergeCell ref="AI1:AK1"/>
    <mergeCell ref="Q1:S1"/>
    <mergeCell ref="T1:V1"/>
    <mergeCell ref="W1:Y1"/>
    <mergeCell ref="Z1:AB1"/>
    <mergeCell ref="AC1:AE1"/>
  </mergeCells>
  <pageMargins left="0.39374999999999999" right="0.39374999999999999" top="0.39374999999999999" bottom="0.39374999999999999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MJ13"/>
  <sheetViews>
    <sheetView showGridLines="0" zoomScaleNormal="100" workbookViewId="0">
      <selection activeCell="D9" sqref="D9"/>
    </sheetView>
  </sheetViews>
  <sheetFormatPr defaultColWidth="11.44140625" defaultRowHeight="13.2" x14ac:dyDescent="0.25"/>
  <cols>
    <col min="1" max="1" width="25.109375" style="341" customWidth="1"/>
    <col min="2" max="2" width="7.6640625" style="341" customWidth="1"/>
    <col min="3" max="3" width="7.6640625" style="342" customWidth="1"/>
    <col min="4" max="4" width="12.44140625" style="341" customWidth="1"/>
    <col min="5" max="1024" width="11.44140625" style="341"/>
  </cols>
  <sheetData>
    <row r="1" spans="1:4" s="79" customFormat="1" ht="15.6" x14ac:dyDescent="0.25">
      <c r="A1" s="343" t="str">
        <f>"Fahrtkostenberechnung "&amp;Jahr</f>
        <v>Fahrtkostenberechnung 2020</v>
      </c>
      <c r="B1" s="76"/>
      <c r="C1" s="76"/>
      <c r="D1" s="344"/>
    </row>
    <row r="2" spans="1:4" s="79" customFormat="1" ht="11.4" x14ac:dyDescent="0.25">
      <c r="A2" s="345" t="s">
        <v>145</v>
      </c>
      <c r="B2" s="346"/>
      <c r="C2" s="346"/>
      <c r="D2" s="347">
        <f>Jahresübersicht!AL38</f>
        <v>12</v>
      </c>
    </row>
    <row r="3" spans="1:4" s="79" customFormat="1" ht="11.4" x14ac:dyDescent="0.25">
      <c r="A3" s="345" t="s">
        <v>146</v>
      </c>
      <c r="B3" s="346"/>
      <c r="C3" s="346"/>
      <c r="D3" s="348">
        <v>1</v>
      </c>
    </row>
    <row r="4" spans="1:4" s="79" customFormat="1" ht="11.4" x14ac:dyDescent="0.25">
      <c r="A4" s="345" t="s">
        <v>147</v>
      </c>
      <c r="B4" s="346"/>
      <c r="C4" s="346"/>
      <c r="D4" s="349">
        <f>D2*D3</f>
        <v>12</v>
      </c>
    </row>
    <row r="5" spans="1:4" s="79" customFormat="1" ht="11.4" x14ac:dyDescent="0.25">
      <c r="A5" s="345" t="s">
        <v>148</v>
      </c>
      <c r="B5" s="350">
        <f>IF(D3="",0,D3)</f>
        <v>1</v>
      </c>
      <c r="C5" s="351">
        <v>0.3</v>
      </c>
      <c r="D5" s="352">
        <f>B5*C5</f>
        <v>0.3</v>
      </c>
    </row>
    <row r="6" spans="1:4" s="79" customFormat="1" ht="11.4" x14ac:dyDescent="0.25">
      <c r="A6" s="353" t="s">
        <v>149</v>
      </c>
      <c r="B6" s="354"/>
      <c r="C6" s="354"/>
      <c r="D6" s="355">
        <f>D5*D2</f>
        <v>3.5999999999999996</v>
      </c>
    </row>
    <row r="7" spans="1:4" s="79" customFormat="1" ht="11.4" x14ac:dyDescent="0.25">
      <c r="C7" s="356"/>
    </row>
    <row r="8" spans="1:4" s="79" customFormat="1" ht="12" x14ac:dyDescent="0.25">
      <c r="A8" s="8" t="s">
        <v>150</v>
      </c>
      <c r="B8" s="9"/>
      <c r="C8" s="357"/>
      <c r="D8" s="10"/>
    </row>
    <row r="9" spans="1:4" x14ac:dyDescent="0.25">
      <c r="A9" s="358" t="s">
        <v>151</v>
      </c>
      <c r="B9" s="81"/>
      <c r="C9" s="81"/>
      <c r="D9" s="359"/>
    </row>
    <row r="10" spans="1:4" x14ac:dyDescent="0.25">
      <c r="A10" s="360" t="s">
        <v>152</v>
      </c>
      <c r="B10" s="84"/>
      <c r="C10" s="84"/>
      <c r="D10" s="361"/>
    </row>
    <row r="11" spans="1:4" x14ac:dyDescent="0.25">
      <c r="A11" s="362" t="s">
        <v>153</v>
      </c>
      <c r="B11" s="363"/>
      <c r="C11" s="363"/>
      <c r="D11" s="364"/>
    </row>
    <row r="12" spans="1:4" x14ac:dyDescent="0.25">
      <c r="A12" s="365" t="s">
        <v>154</v>
      </c>
      <c r="B12" s="366"/>
      <c r="C12" s="366"/>
      <c r="D12" s="367">
        <f>D13/12</f>
        <v>0</v>
      </c>
    </row>
    <row r="13" spans="1:4" x14ac:dyDescent="0.25">
      <c r="A13" s="368" t="s">
        <v>155</v>
      </c>
      <c r="B13" s="369"/>
      <c r="C13" s="369"/>
      <c r="D13" s="370">
        <f>(D4/100*D10*D11)+D9</f>
        <v>0</v>
      </c>
    </row>
  </sheetData>
  <sheetProtection algorithmName="SHA-512" hashValue="IPBpuafQMbec6rBVwqxVvtM/fFKs+4Dx+0Hs3h7SlOJZpP7FiH80oHZbjeGz9zE73LxCuamCF5sf6nYFJSEWcg==" saltValue="x4Xa2MUMw8E1XoBrncGO0g==" spinCount="100000" sheet="1" objects="1" scenarios="1" selectLockedCells="1"/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39"/>
  <sheetViews>
    <sheetView showGridLines="0" zoomScaleNormal="100" workbookViewId="0">
      <selection activeCell="A22" sqref="A22"/>
    </sheetView>
  </sheetViews>
  <sheetFormatPr defaultColWidth="11.44140625" defaultRowHeight="13.2" x14ac:dyDescent="0.25"/>
  <cols>
    <col min="1" max="1" width="28.88671875" style="89" customWidth="1"/>
    <col min="2" max="2" width="18.33203125" style="89" customWidth="1"/>
    <col min="3" max="3" width="6.109375" style="89" customWidth="1"/>
    <col min="4" max="4" width="70.6640625" style="89" customWidth="1"/>
    <col min="5" max="1024" width="11.44140625" style="89"/>
  </cols>
  <sheetData>
    <row r="1" spans="1:4" s="90" customFormat="1" ht="12" x14ac:dyDescent="0.25">
      <c r="A1" s="377" t="str">
        <f>"Feiertage "&amp;Jahr</f>
        <v>Feiertage 2020</v>
      </c>
      <c r="B1" s="377"/>
      <c r="C1" s="377"/>
      <c r="D1" s="377"/>
    </row>
    <row r="2" spans="1:4" hidden="1" x14ac:dyDescent="0.25">
      <c r="A2" s="91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18</v>
      </c>
      <c r="B2" s="91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3</v>
      </c>
      <c r="C2" s="92"/>
      <c r="D2" s="93"/>
    </row>
    <row r="3" spans="1:4" s="90" customFormat="1" ht="12" x14ac:dyDescent="0.25">
      <c r="A3" s="94" t="s">
        <v>64</v>
      </c>
      <c r="B3" s="95" t="s">
        <v>24</v>
      </c>
      <c r="C3" s="96" t="s">
        <v>26</v>
      </c>
      <c r="D3" s="97" t="s">
        <v>65</v>
      </c>
    </row>
    <row r="4" spans="1:4" s="1" customFormat="1" ht="11.4" x14ac:dyDescent="0.25">
      <c r="A4" s="98">
        <f>DATE(Jahr,1,1)</f>
        <v>42369</v>
      </c>
      <c r="B4" s="99" t="s">
        <v>66</v>
      </c>
      <c r="C4" s="100">
        <v>0</v>
      </c>
      <c r="D4" s="101"/>
    </row>
    <row r="5" spans="1:4" s="1" customFormat="1" ht="11.4" x14ac:dyDescent="0.2">
      <c r="A5" s="102"/>
      <c r="B5" s="103" t="s">
        <v>67</v>
      </c>
      <c r="C5" s="104">
        <v>0</v>
      </c>
      <c r="D5" s="105" t="str">
        <f>"06.01."&amp;Voreinstellungen!C2&amp;" (nur in BW, BY und ST)"</f>
        <v>06.01.2020 (nur in BW, BY und ST)</v>
      </c>
    </row>
    <row r="6" spans="1:4" s="1" customFormat="1" ht="11.4" x14ac:dyDescent="0.2">
      <c r="A6" s="106"/>
      <c r="B6" s="107" t="s">
        <v>68</v>
      </c>
      <c r="C6" s="108">
        <v>1</v>
      </c>
      <c r="D6" s="109" t="e">
        <f>TEXT(A10-48,"TT.MM.JJJJ")&amp;" (nur in den Karnevals-Hochburgen)"</f>
        <v>#VALUE!</v>
      </c>
    </row>
    <row r="7" spans="1:4" s="1" customFormat="1" ht="11.4" x14ac:dyDescent="0.2">
      <c r="A7" s="110"/>
      <c r="B7" s="111" t="s">
        <v>69</v>
      </c>
      <c r="C7" s="112">
        <v>1</v>
      </c>
      <c r="D7" s="109" t="e">
        <f>TEXT(A10-47,"TT.MM.JJJJ")&amp;" (nur in den Karnevals-Hochburgen)"</f>
        <v>#VALUE!</v>
      </c>
    </row>
    <row r="8" spans="1:4" s="1" customFormat="1" ht="11.4" x14ac:dyDescent="0.2">
      <c r="A8" s="113"/>
      <c r="B8" s="114" t="s">
        <v>70</v>
      </c>
      <c r="C8" s="115">
        <v>0</v>
      </c>
      <c r="D8" s="109" t="str">
        <f>"08.03."&amp;Voreinstellungen!C2&amp;" (nur in Berlin)"</f>
        <v>08.03.2020 (nur in Berlin)</v>
      </c>
    </row>
    <row r="9" spans="1:4" s="1" customFormat="1" ht="11.4" x14ac:dyDescent="0.25">
      <c r="A9" s="116">
        <f>A10-2</f>
        <v>42469</v>
      </c>
      <c r="B9" s="117" t="s">
        <v>71</v>
      </c>
      <c r="C9" s="118">
        <v>0</v>
      </c>
      <c r="D9" s="119" t="e">
        <f>TEXT(A10-2,"TT.MM.JJJJ")&amp;" (nur in Deutschland)"</f>
        <v>#VALUE!</v>
      </c>
    </row>
    <row r="10" spans="1:4" s="1" customFormat="1" ht="11.4" x14ac:dyDescent="0.25">
      <c r="A10" s="120">
        <f>IF(Ostern1+Ostern0+22&gt;31,DATE(Jahr,4,Ostern1+Ostern0+22-31),DATE(Jahr,3,Ostern1+Ostern0+22))</f>
        <v>42471</v>
      </c>
      <c r="B10" s="121" t="s">
        <v>72</v>
      </c>
      <c r="C10" s="122">
        <v>0</v>
      </c>
      <c r="D10" s="119"/>
    </row>
    <row r="11" spans="1:4" s="1" customFormat="1" ht="11.4" x14ac:dyDescent="0.25">
      <c r="A11" s="123">
        <f>A10+1</f>
        <v>42472</v>
      </c>
      <c r="B11" s="124" t="s">
        <v>73</v>
      </c>
      <c r="C11" s="122">
        <v>0</v>
      </c>
      <c r="D11" s="119"/>
    </row>
    <row r="12" spans="1:4" s="1" customFormat="1" ht="11.4" x14ac:dyDescent="0.25">
      <c r="A12" s="125">
        <f>DATE(Jahr,5,1)</f>
        <v>42490</v>
      </c>
      <c r="B12" s="126" t="s">
        <v>74</v>
      </c>
      <c r="C12" s="127">
        <v>0</v>
      </c>
      <c r="D12" s="119" t="s">
        <v>75</v>
      </c>
    </row>
    <row r="13" spans="1:4" s="1" customFormat="1" ht="11.4" x14ac:dyDescent="0.25">
      <c r="A13" s="128">
        <f>A10+39</f>
        <v>42510</v>
      </c>
      <c r="B13" s="129" t="s">
        <v>76</v>
      </c>
      <c r="C13" s="127">
        <v>0</v>
      </c>
      <c r="D13" s="119"/>
    </row>
    <row r="14" spans="1:4" s="1" customFormat="1" ht="11.4" x14ac:dyDescent="0.25">
      <c r="A14" s="130">
        <f>A10+49</f>
        <v>42520</v>
      </c>
      <c r="B14" s="131" t="s">
        <v>77</v>
      </c>
      <c r="C14" s="122">
        <v>0</v>
      </c>
      <c r="D14" s="119"/>
    </row>
    <row r="15" spans="1:4" s="1" customFormat="1" ht="11.4" x14ac:dyDescent="0.25">
      <c r="A15" s="123">
        <f>A10+50</f>
        <v>42521</v>
      </c>
      <c r="B15" s="121" t="s">
        <v>78</v>
      </c>
      <c r="C15" s="122">
        <v>0</v>
      </c>
      <c r="D15" s="119"/>
    </row>
    <row r="16" spans="1:4" s="1" customFormat="1" ht="11.4" x14ac:dyDescent="0.2">
      <c r="A16" s="102"/>
      <c r="B16" s="132" t="s">
        <v>79</v>
      </c>
      <c r="C16" s="122">
        <v>0</v>
      </c>
      <c r="D16" s="105" t="e">
        <f>TEXT(A10+60,"TT.MM.JJJJ")&amp;" (nur in BW, BY, HE, NW, RP, SL, Österreich und in Teilen SN und TH)"</f>
        <v>#VALUE!</v>
      </c>
    </row>
    <row r="17" spans="1:4" s="1" customFormat="1" ht="11.4" x14ac:dyDescent="0.2">
      <c r="A17" s="133"/>
      <c r="B17" s="132" t="s">
        <v>80</v>
      </c>
      <c r="C17" s="122">
        <v>0</v>
      </c>
      <c r="D17" s="105" t="str">
        <f>"08.08."&amp;Voreinstellungen!C2&amp;" (nur in Augsburg)"</f>
        <v>08.08.2020 (nur in Augsburg)</v>
      </c>
    </row>
    <row r="18" spans="1:4" s="1" customFormat="1" ht="11.4" x14ac:dyDescent="0.2">
      <c r="A18" s="133"/>
      <c r="B18" s="132" t="s">
        <v>81</v>
      </c>
      <c r="C18" s="122">
        <v>0</v>
      </c>
      <c r="D18" s="105" t="str">
        <f>"15.08."&amp;Voreinstellungen!C2&amp;" (nur SL und in Teilen BY)"</f>
        <v>15.08.2020 (nur SL und in Teilen BY)</v>
      </c>
    </row>
    <row r="19" spans="1:4" s="1" customFormat="1" ht="11.4" x14ac:dyDescent="0.2">
      <c r="A19" s="133"/>
      <c r="B19" s="132" t="s">
        <v>82</v>
      </c>
      <c r="C19" s="122">
        <v>0</v>
      </c>
      <c r="D19" s="105" t="str">
        <f>"20.09."&amp;Voreinstellungen!C2&amp;" (nur in TH)"</f>
        <v>20.09.2020 (nur in TH)</v>
      </c>
    </row>
    <row r="20" spans="1:4" s="1" customFormat="1" ht="11.4" x14ac:dyDescent="0.25">
      <c r="A20" s="133">
        <f>DATE(Jahr,10,3)</f>
        <v>42645</v>
      </c>
      <c r="B20" s="132" t="s">
        <v>83</v>
      </c>
      <c r="C20" s="122">
        <v>0</v>
      </c>
      <c r="D20" s="119" t="str">
        <f>"03.10."&amp;Voreinstellungen!C2&amp;" (nur in Deutschland)"</f>
        <v>03.10.2020 (nur in Deutschland)</v>
      </c>
    </row>
    <row r="21" spans="1:4" s="1" customFormat="1" x14ac:dyDescent="0.25">
      <c r="A21" s="133"/>
      <c r="B21" s="134" t="s">
        <v>84</v>
      </c>
      <c r="C21" s="122">
        <v>0</v>
      </c>
      <c r="D21" s="119" t="str">
        <f>"26.10."&amp;Voreinstellungen!C2&amp;" (nur Österreich)"</f>
        <v>26.10.2020 (nur Österreich)</v>
      </c>
    </row>
    <row r="22" spans="1:4" s="1" customFormat="1" ht="11.4" x14ac:dyDescent="0.2">
      <c r="A22" s="133">
        <f>DATE(Jahr,10,31)</f>
        <v>42673</v>
      </c>
      <c r="B22" s="132" t="s">
        <v>85</v>
      </c>
      <c r="C22" s="122">
        <v>0</v>
      </c>
      <c r="D22" s="105" t="str">
        <f>"31.10."&amp;Voreinstellungen!C2&amp;" (nur in BB, HB, HH, MV, NI, SH, SN, ST und TH)"</f>
        <v>31.10.2020 (nur in BB, HB, HH, MV, NI, SH, SN, ST und TH)</v>
      </c>
    </row>
    <row r="23" spans="1:4" s="1" customFormat="1" ht="11.4" x14ac:dyDescent="0.2">
      <c r="A23" s="133"/>
      <c r="B23" s="132" t="s">
        <v>86</v>
      </c>
      <c r="C23" s="122">
        <v>0</v>
      </c>
      <c r="D23" s="105" t="str">
        <f>"01.11."&amp;Voreinstellungen!C2&amp;" (nur in BW, BY, NW, RP, SL und Österreich)"</f>
        <v>01.11.2020 (nur in BW, BY, NW, RP, SL und Österreich)</v>
      </c>
    </row>
    <row r="24" spans="1:4" s="1" customFormat="1" ht="11.4" x14ac:dyDescent="0.2">
      <c r="A24" s="133"/>
      <c r="B24" s="135" t="s">
        <v>87</v>
      </c>
      <c r="C24" s="122">
        <v>0</v>
      </c>
      <c r="D24" s="105" t="e">
        <f>TEXT(DATE(Voreinstellungen!C2,12,25)-WEEKDAY(DATE(Voreinstellungen!C2,12,25),2)-4*7-4,"TT.MM.JJJJ")&amp;" (nur in SN)"</f>
        <v>#VALUE!</v>
      </c>
    </row>
    <row r="25" spans="1:4" s="1" customFormat="1" ht="11.4" x14ac:dyDescent="0.25">
      <c r="A25" s="116"/>
      <c r="B25" s="135" t="s">
        <v>88</v>
      </c>
      <c r="C25" s="104">
        <v>0</v>
      </c>
      <c r="D25" s="119" t="str">
        <f>"08.12."&amp;Voreinstellungen!C2&amp;" (nur Österreich und Schweiz)"</f>
        <v>08.12.2020 (nur Österreich und Schweiz)</v>
      </c>
    </row>
    <row r="26" spans="1:4" s="1" customFormat="1" ht="11.4" x14ac:dyDescent="0.25">
      <c r="A26" s="120">
        <f>DATE(Jahr,12,24)</f>
        <v>42727</v>
      </c>
      <c r="B26" s="136" t="s">
        <v>89</v>
      </c>
      <c r="C26" s="137">
        <v>0.5</v>
      </c>
      <c r="D26" s="138"/>
    </row>
    <row r="27" spans="1:4" s="1" customFormat="1" ht="11.4" x14ac:dyDescent="0.25">
      <c r="A27" s="139">
        <f>DATE(Jahr,12,25)</f>
        <v>42728</v>
      </c>
      <c r="B27" s="140" t="s">
        <v>90</v>
      </c>
      <c r="C27" s="141">
        <v>0</v>
      </c>
      <c r="D27" s="119" t="s">
        <v>91</v>
      </c>
    </row>
    <row r="28" spans="1:4" s="1" customFormat="1" ht="11.4" x14ac:dyDescent="0.25">
      <c r="A28" s="139">
        <f>DATE(Jahr,12,26)</f>
        <v>42729</v>
      </c>
      <c r="B28" s="142" t="s">
        <v>92</v>
      </c>
      <c r="C28" s="141">
        <v>0</v>
      </c>
      <c r="D28" s="119" t="s">
        <v>93</v>
      </c>
    </row>
    <row r="29" spans="1:4" s="1" customFormat="1" ht="11.4" x14ac:dyDescent="0.25">
      <c r="A29" s="123">
        <f>DATE(Jahr,12,31)</f>
        <v>42734</v>
      </c>
      <c r="B29" s="143" t="s">
        <v>94</v>
      </c>
      <c r="C29" s="104">
        <f>C26</f>
        <v>0.5</v>
      </c>
      <c r="D29" s="144"/>
    </row>
    <row r="30" spans="1:4" s="1" customFormat="1" ht="11.4" x14ac:dyDescent="0.25">
      <c r="A30" s="145"/>
      <c r="B30" s="146"/>
      <c r="C30" s="147"/>
      <c r="D30" s="148"/>
    </row>
    <row r="31" spans="1:4" s="1" customFormat="1" ht="11.4" x14ac:dyDescent="0.25">
      <c r="A31" s="149"/>
      <c r="B31" s="150"/>
      <c r="C31" s="151"/>
      <c r="D31" s="152"/>
    </row>
    <row r="32" spans="1:4" s="1" customFormat="1" ht="11.4" x14ac:dyDescent="0.25">
      <c r="A32" s="149"/>
      <c r="B32" s="150"/>
      <c r="C32" s="151"/>
      <c r="D32" s="152"/>
    </row>
    <row r="33" spans="1:4" s="1" customFormat="1" ht="11.4" x14ac:dyDescent="0.25">
      <c r="A33" s="149"/>
      <c r="B33" s="150"/>
      <c r="C33" s="151"/>
      <c r="D33" s="152"/>
    </row>
    <row r="34" spans="1:4" s="1" customFormat="1" ht="11.4" x14ac:dyDescent="0.25">
      <c r="A34" s="149"/>
      <c r="B34" s="150"/>
      <c r="C34" s="151"/>
      <c r="D34" s="152"/>
    </row>
    <row r="35" spans="1:4" s="1" customFormat="1" ht="11.4" x14ac:dyDescent="0.25">
      <c r="A35" s="149"/>
      <c r="B35" s="150"/>
      <c r="C35" s="151"/>
      <c r="D35" s="152"/>
    </row>
    <row r="36" spans="1:4" s="1" customFormat="1" ht="11.4" x14ac:dyDescent="0.25">
      <c r="A36" s="149"/>
      <c r="B36" s="150"/>
      <c r="C36" s="151"/>
      <c r="D36" s="152"/>
    </row>
    <row r="37" spans="1:4" s="1" customFormat="1" ht="11.4" x14ac:dyDescent="0.25">
      <c r="A37" s="149"/>
      <c r="B37" s="150"/>
      <c r="C37" s="151"/>
      <c r="D37" s="152"/>
    </row>
    <row r="38" spans="1:4" s="1" customFormat="1" ht="11.4" x14ac:dyDescent="0.25">
      <c r="A38" s="153"/>
      <c r="B38" s="154"/>
      <c r="C38" s="155"/>
      <c r="D38" s="156"/>
    </row>
    <row r="39" spans="1:4" s="1" customFormat="1" ht="11.4" x14ac:dyDescent="0.25">
      <c r="A39" s="157"/>
      <c r="B39" s="158"/>
      <c r="C39" s="159"/>
      <c r="D39" s="160"/>
    </row>
  </sheetData>
  <sheetProtection algorithmName="SHA-512" hashValue="le6Oqb71Mj9yGj6Zbk3uX/bxKRK/7ZIkAlpilduDcVdiISvO3wV2/QRjEM+7lsWQudwdJA61AZ3GeMAlwWRA4A==" saltValue="S+WU1ZVfWYEo7qzUJEZAeA==" spinCount="100000" sheet="1" objects="1" scenarios="1" selectLockedCells="1"/>
  <mergeCells count="1">
    <mergeCell ref="A1:D1"/>
  </mergeCell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O26" sqref="O26"/>
    </sheetView>
  </sheetViews>
  <sheetFormatPr defaultColWidth="11.554687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3" customWidth="1"/>
    <col min="11" max="11" width="7.6640625" style="161" customWidth="1"/>
    <col min="12" max="13" width="7.6640625" style="163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5546875" style="164"/>
  </cols>
  <sheetData>
    <row r="1" spans="1:16" ht="15" customHeight="1" x14ac:dyDescent="0.25">
      <c r="A1" s="383">
        <f>DATE(Jahr,1,1)</f>
        <v>42369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174" t="s">
        <v>95</v>
      </c>
      <c r="B3" s="175"/>
      <c r="C3" s="176" t="s">
        <v>27</v>
      </c>
      <c r="D3" s="177" t="s">
        <v>96</v>
      </c>
      <c r="E3" s="177" t="s">
        <v>97</v>
      </c>
      <c r="F3" s="177" t="s">
        <v>98</v>
      </c>
      <c r="G3" s="177" t="s">
        <v>99</v>
      </c>
      <c r="H3" s="386" t="s">
        <v>100</v>
      </c>
      <c r="I3" s="386"/>
      <c r="J3" s="178" t="s">
        <v>25</v>
      </c>
      <c r="K3" s="179" t="s">
        <v>101</v>
      </c>
      <c r="L3" s="179" t="s">
        <v>102</v>
      </c>
      <c r="M3" s="180" t="s">
        <v>103</v>
      </c>
      <c r="N3" s="181" t="s">
        <v>104</v>
      </c>
      <c r="O3" s="182" t="s">
        <v>105</v>
      </c>
      <c r="P3" s="179" t="s">
        <v>106</v>
      </c>
    </row>
    <row r="4" spans="1:16" s="89" customFormat="1" ht="12" x14ac:dyDescent="0.2">
      <c r="A4" s="184">
        <f>A1</f>
        <v>42369</v>
      </c>
      <c r="B4" s="185">
        <f t="shared" ref="B4:B34" si="0">A4</f>
        <v>42369</v>
      </c>
      <c r="C4" s="186" t="str">
        <f t="shared" ref="C4:C31" si="1">IF(ISERROR(VLOOKUP(B4,Feiertage,2,0)),"",(VLOOKUP(B4,Feiertage,2,0)))</f>
        <v>Neujahr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42370</v>
      </c>
      <c r="B5" s="198">
        <f t="shared" si="0"/>
        <v>42370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42371</v>
      </c>
      <c r="B6" s="198">
        <f t="shared" si="0"/>
        <v>42371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42372</v>
      </c>
      <c r="B7" s="198">
        <f t="shared" si="0"/>
        <v>42372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42373</v>
      </c>
      <c r="B8" s="198">
        <f t="shared" si="0"/>
        <v>42373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42374</v>
      </c>
      <c r="B9" s="198">
        <f t="shared" si="0"/>
        <v>42374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42375</v>
      </c>
      <c r="B10" s="198">
        <f t="shared" si="0"/>
        <v>42375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42376</v>
      </c>
      <c r="B11" s="198">
        <f t="shared" si="0"/>
        <v>42376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42377</v>
      </c>
      <c r="B12" s="198">
        <f t="shared" si="0"/>
        <v>42377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42378</v>
      </c>
      <c r="B13" s="198">
        <f t="shared" si="0"/>
        <v>42378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42379</v>
      </c>
      <c r="B14" s="198">
        <f t="shared" si="0"/>
        <v>42379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42380</v>
      </c>
      <c r="B15" s="198">
        <f t="shared" si="0"/>
        <v>42380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42381</v>
      </c>
      <c r="B16" s="198">
        <f t="shared" si="0"/>
        <v>42381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42382</v>
      </c>
      <c r="B17" s="198">
        <f t="shared" si="0"/>
        <v>42382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42383</v>
      </c>
      <c r="B18" s="198">
        <f t="shared" si="0"/>
        <v>42383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42384</v>
      </c>
      <c r="B19" s="198">
        <f t="shared" si="0"/>
        <v>42384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42385</v>
      </c>
      <c r="B20" s="198">
        <f t="shared" si="0"/>
        <v>42385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42386</v>
      </c>
      <c r="B21" s="198">
        <f t="shared" si="0"/>
        <v>42386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42387</v>
      </c>
      <c r="B22" s="198">
        <f t="shared" si="0"/>
        <v>42387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42388</v>
      </c>
      <c r="B23" s="198">
        <f t="shared" si="0"/>
        <v>42388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42389</v>
      </c>
      <c r="B24" s="198">
        <f t="shared" si="0"/>
        <v>42389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42390</v>
      </c>
      <c r="B25" s="198">
        <f t="shared" si="0"/>
        <v>42390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42391</v>
      </c>
      <c r="B26" s="198">
        <f t="shared" si="0"/>
        <v>42391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42392</v>
      </c>
      <c r="B27" s="198">
        <f t="shared" si="0"/>
        <v>42392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42393</v>
      </c>
      <c r="B28" s="198">
        <f t="shared" si="0"/>
        <v>42393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42394</v>
      </c>
      <c r="B29" s="198">
        <f t="shared" si="0"/>
        <v>42394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42395</v>
      </c>
      <c r="B30" s="198">
        <f t="shared" si="0"/>
        <v>42395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42396</v>
      </c>
      <c r="B31" s="198">
        <f t="shared" si="0"/>
        <v>42396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42397</v>
      </c>
      <c r="B32" s="198">
        <f t="shared" si="0"/>
        <v>42397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42398</v>
      </c>
      <c r="B33" s="198">
        <f t="shared" si="0"/>
        <v>42398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0</v>
      </c>
    </row>
    <row r="34" spans="1:16" s="89" customFormat="1" ht="12" x14ac:dyDescent="0.2">
      <c r="A34" s="210">
        <f>IF(MONTH(A31+3)&gt;MONTH(A31),"",A31+3)</f>
        <v>42399</v>
      </c>
      <c r="B34" s="211">
        <f t="shared" si="0"/>
        <v>42399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0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December JJJJ:</v>
      </c>
      <c r="F36" s="232">
        <f>Voreinstellungen!C9</f>
        <v>0</v>
      </c>
      <c r="G36" s="163"/>
      <c r="I36" s="233"/>
      <c r="J36" s="234">
        <f>COUNTIF(J4:J34,Voreinstellungen!B21)+SUMIF(J4:J34,Voreinstellungen!B22,Berechnungen!B2:B32)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(January):</v>
      </c>
      <c r="F37" s="240">
        <f ca="1">SUM(L4:L34)</f>
        <v>0</v>
      </c>
      <c r="G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(January):</v>
      </c>
      <c r="F38" s="246">
        <f>SUM(K4:K34)</f>
        <v>0</v>
      </c>
      <c r="G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I39" s="251"/>
      <c r="J39" s="242">
        <f>COUNTIF(J4:J34,Voreinstellungen!B23)+SUMIF(J4:J34,Voreinstellungen!B24,Berechnungen!B2:B32)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1" t="s">
        <v>112</v>
      </c>
      <c r="L40" s="381"/>
      <c r="M40" s="381"/>
      <c r="N40" s="381"/>
      <c r="O40" s="381"/>
      <c r="P40" s="260"/>
    </row>
    <row r="41" spans="1:16" ht="12.75" customHeight="1" x14ac:dyDescent="0.25"/>
    <row r="42" spans="1:16" ht="12.75" customHeight="1" x14ac:dyDescent="0.25">
      <c r="A42" s="261"/>
      <c r="B42" s="261"/>
      <c r="C42" s="261"/>
      <c r="D42" s="261"/>
      <c r="E42" s="261"/>
      <c r="F42" s="262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ht="12.75" customHeight="1" x14ac:dyDescent="0.25">
      <c r="A43" s="265"/>
      <c r="B43" s="265"/>
      <c r="C43" s="265"/>
      <c r="D43" s="265"/>
      <c r="E43" s="265"/>
      <c r="F43" s="266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ht="12.75" customHeight="1" x14ac:dyDescent="0.25">
      <c r="A45" s="261"/>
      <c r="B45" s="261"/>
      <c r="C45" s="261"/>
      <c r="D45" s="261"/>
      <c r="E45" s="261"/>
      <c r="F45" s="262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ht="12.75" customHeight="1" x14ac:dyDescent="0.25">
      <c r="A46" s="265"/>
      <c r="B46" s="265"/>
      <c r="C46" s="265"/>
      <c r="D46" s="265"/>
      <c r="E46" s="265"/>
      <c r="F46" s="266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lp/gUAhG/NxZFg3ZxNZpc/OMzuBWhvAjWYsACyturmzwEz4MrdPY4Z7bq2mhYT4TO4KC+V+re4wY95aL7XG1tQ==" saltValue="hjUq3gkEjcUTitg1OCiok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42" priority="2">
      <formula>MOD(J36,1)=0</formula>
    </cfRule>
  </conditionalFormatting>
  <conditionalFormatting sqref="A4:P34">
    <cfRule type="expression" dxfId="141" priority="3">
      <formula>WEEKDAY($A4,2)=6</formula>
    </cfRule>
    <cfRule type="expression" dxfId="140" priority="4">
      <formula>OR(WEEKDAY($A4,2)=7,$C4&lt;&gt;"")</formula>
    </cfRule>
  </conditionalFormatting>
  <conditionalFormatting sqref="D4:D34">
    <cfRule type="expression" dxfId="139" priority="5">
      <formula>ISTEXT($D4)</formula>
    </cfRule>
  </conditionalFormatting>
  <conditionalFormatting sqref="E4:E34">
    <cfRule type="expression" dxfId="138" priority="6">
      <formula>ISTEXT($E4)</formula>
    </cfRule>
  </conditionalFormatting>
  <conditionalFormatting sqref="F4:F34">
    <cfRule type="expression" dxfId="137" priority="7">
      <formula>ISTEXT($F4)</formula>
    </cfRule>
  </conditionalFormatting>
  <conditionalFormatting sqref="G4:G34">
    <cfRule type="expression" dxfId="136" priority="8">
      <formula>ISTEXT($G4)</formula>
    </cfRule>
  </conditionalFormatting>
  <conditionalFormatting sqref="H4:H34">
    <cfRule type="expression" dxfId="135" priority="9">
      <formula>ISTEXT($H4)</formula>
    </cfRule>
  </conditionalFormatting>
  <dataValidations count="1">
    <dataValidation type="list" showErrorMessage="1" sqref="J4:J34" xr:uid="{00000000-0002-0000-02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F23" sqref="F2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3">
        <f>DATE(Jahr,2,1)</f>
        <v>42400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179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42400</v>
      </c>
      <c r="B4" s="185">
        <f t="shared" ref="B4:B34" si="0">A4</f>
        <v>42400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42401</v>
      </c>
      <c r="B5" s="198">
        <f t="shared" si="0"/>
        <v>42401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42402</v>
      </c>
      <c r="B6" s="198">
        <f t="shared" si="0"/>
        <v>42402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42403</v>
      </c>
      <c r="B7" s="198">
        <f t="shared" si="0"/>
        <v>42403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42404</v>
      </c>
      <c r="B8" s="198">
        <f t="shared" si="0"/>
        <v>42404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42405</v>
      </c>
      <c r="B9" s="198">
        <f t="shared" si="0"/>
        <v>42405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42406</v>
      </c>
      <c r="B10" s="198">
        <f t="shared" si="0"/>
        <v>42406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42407</v>
      </c>
      <c r="B11" s="198">
        <f t="shared" si="0"/>
        <v>42407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42408</v>
      </c>
      <c r="B12" s="198">
        <f t="shared" si="0"/>
        <v>42408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42409</v>
      </c>
      <c r="B13" s="198">
        <f t="shared" si="0"/>
        <v>42409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42410</v>
      </c>
      <c r="B14" s="198">
        <f t="shared" si="0"/>
        <v>42410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42411</v>
      </c>
      <c r="B15" s="198">
        <f t="shared" si="0"/>
        <v>42411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42412</v>
      </c>
      <c r="B16" s="198">
        <f t="shared" si="0"/>
        <v>42412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42413</v>
      </c>
      <c r="B17" s="198">
        <f t="shared" si="0"/>
        <v>42413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42414</v>
      </c>
      <c r="B18" s="198">
        <f t="shared" si="0"/>
        <v>42414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42415</v>
      </c>
      <c r="B19" s="198">
        <f t="shared" si="0"/>
        <v>42415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42416</v>
      </c>
      <c r="B20" s="198">
        <f t="shared" si="0"/>
        <v>42416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42417</v>
      </c>
      <c r="B21" s="198">
        <f t="shared" si="0"/>
        <v>42417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42418</v>
      </c>
      <c r="B22" s="198">
        <f t="shared" si="0"/>
        <v>42418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42419</v>
      </c>
      <c r="B23" s="198">
        <f t="shared" si="0"/>
        <v>42419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42420</v>
      </c>
      <c r="B24" s="198">
        <f t="shared" si="0"/>
        <v>42420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42421</v>
      </c>
      <c r="B25" s="198">
        <f t="shared" si="0"/>
        <v>42421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42422</v>
      </c>
      <c r="B26" s="198">
        <f t="shared" si="0"/>
        <v>42422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42423</v>
      </c>
      <c r="B27" s="198">
        <f t="shared" si="0"/>
        <v>42423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42424</v>
      </c>
      <c r="B28" s="198">
        <f t="shared" si="0"/>
        <v>42424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42425</v>
      </c>
      <c r="B29" s="198">
        <f t="shared" si="0"/>
        <v>42425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42426</v>
      </c>
      <c r="B30" s="198">
        <f t="shared" si="0"/>
        <v>42426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42427</v>
      </c>
      <c r="B31" s="198">
        <f t="shared" si="0"/>
        <v>42427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42428</v>
      </c>
      <c r="B32" s="198">
        <f t="shared" si="0"/>
        <v>42428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 t="str">
        <f>IF(MONTH(A31+2)&gt;MONTH(A31),"",A31+2)</f>
        <v/>
      </c>
      <c r="B33" s="198" t="str">
        <f t="shared" si="0"/>
        <v/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 t="str">
        <f t="shared" si="3"/>
        <v/>
      </c>
      <c r="L33" s="205">
        <f t="shared" si="4"/>
        <v>0</v>
      </c>
      <c r="M33" s="206" t="str">
        <f t="shared" si="5"/>
        <v/>
      </c>
      <c r="N33" s="207" t="str">
        <f t="shared" ca="1" si="6"/>
        <v/>
      </c>
      <c r="O33" s="208"/>
      <c r="P33" s="209" t="str">
        <f t="shared" si="8"/>
        <v/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January JJJJ:</v>
      </c>
      <c r="F36" s="232">
        <f ca="1">Januar!F40</f>
        <v>0</v>
      </c>
      <c r="G36" s="163"/>
      <c r="H36" s="163"/>
      <c r="I36" s="233"/>
      <c r="J36" s="234">
        <f>COUNTIF(J4:J34,Voreinstellungen!B21)+SUMIF(J4:J34,Voreinstellungen!B22,Berechnungen!E2:E32)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(February):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(February):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COUNTIF(J4:J34,Voreinstellungen!B23)+SUMIF(J4:J34,Voreinstellungen!B24,Berechnungen!E2:E32)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1" t="s">
        <v>112</v>
      </c>
      <c r="L40" s="381"/>
      <c r="M40" s="381"/>
      <c r="N40" s="381"/>
      <c r="O40" s="381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okIzBtHKggQ01MGGC2bszYk91StqozcmrYdftDgOilTYlvdE0Pl7X/6VKmLBwp+KgXmMJxumD3QyyxK99J0gUQ==" saltValue="ZOtWP+MiiqCmy7p7S++Ah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34" priority="2">
      <formula>MOD(J36,1)=0</formula>
    </cfRule>
  </conditionalFormatting>
  <conditionalFormatting sqref="A4:M34 O4:P34">
    <cfRule type="expression" dxfId="133" priority="3">
      <formula>WEEKDAY($A4,2)=6</formula>
    </cfRule>
    <cfRule type="expression" dxfId="132" priority="4">
      <formula>OR(WEEKDAY($A4,2)=7,$C4&lt;&gt;"")</formula>
    </cfRule>
  </conditionalFormatting>
  <conditionalFormatting sqref="D4:D34">
    <cfRule type="expression" dxfId="131" priority="5">
      <formula>ISTEXT($D4)</formula>
    </cfRule>
  </conditionalFormatting>
  <conditionalFormatting sqref="E4:E34">
    <cfRule type="expression" dxfId="130" priority="6">
      <formula>ISTEXT($E4)</formula>
    </cfRule>
  </conditionalFormatting>
  <conditionalFormatting sqref="F4:F34">
    <cfRule type="expression" dxfId="129" priority="7">
      <formula>ISTEXT($F4)</formula>
    </cfRule>
  </conditionalFormatting>
  <conditionalFormatting sqref="G4:G34">
    <cfRule type="expression" dxfId="128" priority="8">
      <formula>ISTEXT($G4)</formula>
    </cfRule>
  </conditionalFormatting>
  <conditionalFormatting sqref="H4:H34">
    <cfRule type="expression" dxfId="127" priority="9">
      <formula>ISTEXT($H4)</formula>
    </cfRule>
  </conditionalFormatting>
  <conditionalFormatting sqref="N4:N34">
    <cfRule type="expression" dxfId="126" priority="10">
      <formula>WEEKDAY($A4,2)=6</formula>
    </cfRule>
    <cfRule type="expression" dxfId="125" priority="11">
      <formula>OR(WEEKDAY($A4,2)=7,$C4&lt;&gt;"")</formula>
    </cfRule>
  </conditionalFormatting>
  <dataValidations count="1">
    <dataValidation type="list" showErrorMessage="1" sqref="J4:J34" xr:uid="{00000000-0002-0000-03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G34" sqref="G3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3">
        <f>DATE(Jahr,3,1)</f>
        <v>42429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22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42429</v>
      </c>
      <c r="B4" s="185">
        <f t="shared" ref="B4:B34" si="0">A4</f>
        <v>42429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0</v>
      </c>
    </row>
    <row r="5" spans="1:16" s="89" customFormat="1" ht="12" x14ac:dyDescent="0.2">
      <c r="A5" s="197">
        <f t="shared" ref="A5:A31" si="7">A4+1</f>
        <v>42430</v>
      </c>
      <c r="B5" s="198">
        <f t="shared" si="0"/>
        <v>42430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0</v>
      </c>
    </row>
    <row r="6" spans="1:16" s="89" customFormat="1" ht="12" x14ac:dyDescent="0.2">
      <c r="A6" s="197">
        <f t="shared" si="7"/>
        <v>42431</v>
      </c>
      <c r="B6" s="198">
        <f t="shared" si="0"/>
        <v>42431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0</v>
      </c>
    </row>
    <row r="7" spans="1:16" s="89" customFormat="1" ht="12" x14ac:dyDescent="0.2">
      <c r="A7" s="197">
        <f t="shared" si="7"/>
        <v>42432</v>
      </c>
      <c r="B7" s="198">
        <f t="shared" si="0"/>
        <v>42432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</v>
      </c>
    </row>
    <row r="8" spans="1:16" s="89" customFormat="1" ht="12" x14ac:dyDescent="0.2">
      <c r="A8" s="197">
        <f t="shared" si="7"/>
        <v>42433</v>
      </c>
      <c r="B8" s="198">
        <f t="shared" si="0"/>
        <v>42433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</v>
      </c>
    </row>
    <row r="9" spans="1:16" s="89" customFormat="1" ht="12" x14ac:dyDescent="0.2">
      <c r="A9" s="197">
        <f t="shared" si="7"/>
        <v>42434</v>
      </c>
      <c r="B9" s="198">
        <f t="shared" si="0"/>
        <v>42434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</v>
      </c>
    </row>
    <row r="10" spans="1:16" s="89" customFormat="1" ht="12" x14ac:dyDescent="0.2">
      <c r="A10" s="197">
        <f t="shared" si="7"/>
        <v>42435</v>
      </c>
      <c r="B10" s="198">
        <f t="shared" si="0"/>
        <v>42435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</v>
      </c>
    </row>
    <row r="11" spans="1:16" s="89" customFormat="1" ht="12" x14ac:dyDescent="0.2">
      <c r="A11" s="197">
        <f t="shared" si="7"/>
        <v>42436</v>
      </c>
      <c r="B11" s="198">
        <f t="shared" si="0"/>
        <v>42436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0</v>
      </c>
    </row>
    <row r="12" spans="1:16" s="89" customFormat="1" ht="12" x14ac:dyDescent="0.2">
      <c r="A12" s="197">
        <f t="shared" si="7"/>
        <v>42437</v>
      </c>
      <c r="B12" s="198">
        <f t="shared" si="0"/>
        <v>42437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0</v>
      </c>
    </row>
    <row r="13" spans="1:16" s="89" customFormat="1" ht="12" x14ac:dyDescent="0.2">
      <c r="A13" s="197">
        <f t="shared" si="7"/>
        <v>42438</v>
      </c>
      <c r="B13" s="198">
        <f t="shared" si="0"/>
        <v>42438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</v>
      </c>
      <c r="M13" s="206">
        <f t="shared" ca="1" si="5"/>
        <v>0</v>
      </c>
      <c r="N13" s="207">
        <f t="shared" ca="1" si="6"/>
        <v>0</v>
      </c>
      <c r="O13" s="208"/>
      <c r="P13" s="209">
        <f t="shared" ca="1" si="8"/>
        <v>0</v>
      </c>
    </row>
    <row r="14" spans="1:16" s="89" customFormat="1" ht="12" x14ac:dyDescent="0.2">
      <c r="A14" s="197">
        <f t="shared" si="7"/>
        <v>42439</v>
      </c>
      <c r="B14" s="198">
        <f t="shared" si="0"/>
        <v>42439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</v>
      </c>
    </row>
    <row r="15" spans="1:16" s="89" customFormat="1" ht="12" x14ac:dyDescent="0.2">
      <c r="A15" s="197">
        <f t="shared" si="7"/>
        <v>42440</v>
      </c>
      <c r="B15" s="198">
        <f t="shared" si="0"/>
        <v>42440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</v>
      </c>
    </row>
    <row r="16" spans="1:16" s="89" customFormat="1" ht="12" x14ac:dyDescent="0.2">
      <c r="A16" s="197">
        <f t="shared" si="7"/>
        <v>42441</v>
      </c>
      <c r="B16" s="198">
        <f t="shared" si="0"/>
        <v>42441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0</v>
      </c>
    </row>
    <row r="17" spans="1:16" s="89" customFormat="1" ht="12" x14ac:dyDescent="0.2">
      <c r="A17" s="197">
        <f t="shared" si="7"/>
        <v>42442</v>
      </c>
      <c r="B17" s="198">
        <f t="shared" si="0"/>
        <v>42442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</v>
      </c>
    </row>
    <row r="18" spans="1:16" s="89" customFormat="1" ht="12" x14ac:dyDescent="0.2">
      <c r="A18" s="197">
        <f t="shared" si="7"/>
        <v>42443</v>
      </c>
      <c r="B18" s="198">
        <f t="shared" si="0"/>
        <v>42443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0</v>
      </c>
    </row>
    <row r="19" spans="1:16" s="89" customFormat="1" ht="12" x14ac:dyDescent="0.2">
      <c r="A19" s="197">
        <f t="shared" si="7"/>
        <v>42444</v>
      </c>
      <c r="B19" s="198">
        <f t="shared" si="0"/>
        <v>42444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0</v>
      </c>
    </row>
    <row r="20" spans="1:16" s="89" customFormat="1" ht="12" x14ac:dyDescent="0.2">
      <c r="A20" s="197">
        <f t="shared" si="7"/>
        <v>42445</v>
      </c>
      <c r="B20" s="198">
        <f t="shared" si="0"/>
        <v>42445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0</v>
      </c>
    </row>
    <row r="21" spans="1:16" s="89" customFormat="1" ht="12" x14ac:dyDescent="0.2">
      <c r="A21" s="197">
        <f t="shared" si="7"/>
        <v>42446</v>
      </c>
      <c r="B21" s="198">
        <f t="shared" si="0"/>
        <v>42446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</v>
      </c>
    </row>
    <row r="22" spans="1:16" s="89" customFormat="1" ht="12" x14ac:dyDescent="0.2">
      <c r="A22" s="197">
        <f t="shared" si="7"/>
        <v>42447</v>
      </c>
      <c r="B22" s="198">
        <f t="shared" si="0"/>
        <v>42447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</v>
      </c>
    </row>
    <row r="23" spans="1:16" s="89" customFormat="1" ht="12" x14ac:dyDescent="0.2">
      <c r="A23" s="197">
        <f t="shared" si="7"/>
        <v>42448</v>
      </c>
      <c r="B23" s="198">
        <f t="shared" si="0"/>
        <v>42448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0</v>
      </c>
    </row>
    <row r="24" spans="1:16" s="89" customFormat="1" ht="12" x14ac:dyDescent="0.2">
      <c r="A24" s="197">
        <f t="shared" si="7"/>
        <v>42449</v>
      </c>
      <c r="B24" s="198">
        <f t="shared" si="0"/>
        <v>42449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0</v>
      </c>
    </row>
    <row r="25" spans="1:16" s="89" customFormat="1" ht="12" x14ac:dyDescent="0.2">
      <c r="A25" s="197">
        <f t="shared" si="7"/>
        <v>42450</v>
      </c>
      <c r="B25" s="198">
        <f t="shared" si="0"/>
        <v>42450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0</v>
      </c>
    </row>
    <row r="26" spans="1:16" s="89" customFormat="1" ht="12" x14ac:dyDescent="0.2">
      <c r="A26" s="197">
        <f t="shared" si="7"/>
        <v>42451</v>
      </c>
      <c r="B26" s="198">
        <f t="shared" si="0"/>
        <v>42451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</v>
      </c>
    </row>
    <row r="27" spans="1:16" s="89" customFormat="1" ht="12" x14ac:dyDescent="0.2">
      <c r="A27" s="197">
        <f t="shared" si="7"/>
        <v>42452</v>
      </c>
      <c r="B27" s="198">
        <f t="shared" si="0"/>
        <v>42452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</v>
      </c>
    </row>
    <row r="28" spans="1:16" s="89" customFormat="1" ht="12" x14ac:dyDescent="0.2">
      <c r="A28" s="197">
        <f t="shared" si="7"/>
        <v>42453</v>
      </c>
      <c r="B28" s="198">
        <f t="shared" si="0"/>
        <v>42453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</v>
      </c>
    </row>
    <row r="29" spans="1:16" s="89" customFormat="1" ht="12" x14ac:dyDescent="0.2">
      <c r="A29" s="197">
        <f t="shared" si="7"/>
        <v>42454</v>
      </c>
      <c r="B29" s="198">
        <f t="shared" si="0"/>
        <v>42454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</v>
      </c>
    </row>
    <row r="30" spans="1:16" s="89" customFormat="1" ht="12" x14ac:dyDescent="0.2">
      <c r="A30" s="197">
        <f t="shared" si="7"/>
        <v>42455</v>
      </c>
      <c r="B30" s="198">
        <f t="shared" si="0"/>
        <v>42455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0</v>
      </c>
    </row>
    <row r="31" spans="1:16" s="89" customFormat="1" ht="12" x14ac:dyDescent="0.2">
      <c r="A31" s="197">
        <f t="shared" si="7"/>
        <v>42456</v>
      </c>
      <c r="B31" s="198">
        <f t="shared" si="0"/>
        <v>42456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0</v>
      </c>
    </row>
    <row r="32" spans="1:16" s="89" customFormat="1" ht="12" x14ac:dyDescent="0.2">
      <c r="A32" s="197">
        <f>IF(MONTH(A31+1)&gt;MONTH(A31),"",A31+1)</f>
        <v>42457</v>
      </c>
      <c r="B32" s="198">
        <f t="shared" si="0"/>
        <v>42457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0</v>
      </c>
    </row>
    <row r="33" spans="1:16" s="89" customFormat="1" ht="12" x14ac:dyDescent="0.2">
      <c r="A33" s="197">
        <f>IF(MONTH(A31+2)&gt;MONTH(A31),"",A31+2)</f>
        <v>42458</v>
      </c>
      <c r="B33" s="198">
        <f t="shared" si="0"/>
        <v>42458</v>
      </c>
      <c r="C33" s="199" t="str">
        <f>IF(ISERROR(VLOOKUP(A33,Feiertage,2,0)),"",(VLOOKUP(A33,Feiertage,2,0)))</f>
        <v/>
      </c>
      <c r="D33" s="200">
        <v>0.39583333333333298</v>
      </c>
      <c r="E33" s="200">
        <v>0.47916666666666702</v>
      </c>
      <c r="F33" s="200">
        <v>0.83333333333333304</v>
      </c>
      <c r="G33" s="200">
        <v>0.91666666666666696</v>
      </c>
      <c r="H33" s="201"/>
      <c r="I33" s="202" t="str">
        <f t="shared" si="2"/>
        <v/>
      </c>
      <c r="J33" s="203" t="s">
        <v>46</v>
      </c>
      <c r="K33" s="204">
        <f t="shared" si="3"/>
        <v>0.16666666666666796</v>
      </c>
      <c r="L33" s="205">
        <f t="shared" ca="1" si="4"/>
        <v>0</v>
      </c>
      <c r="M33" s="206">
        <f t="shared" ca="1" si="5"/>
        <v>0.16666666666666999</v>
      </c>
      <c r="N33" s="207">
        <f t="shared" ca="1" si="6"/>
        <v>0</v>
      </c>
      <c r="O33" s="208"/>
      <c r="P33" s="209">
        <f t="shared" ca="1" si="8"/>
        <v>0.16666666666666999</v>
      </c>
    </row>
    <row r="34" spans="1:16" s="89" customFormat="1" ht="12" x14ac:dyDescent="0.2">
      <c r="A34" s="210">
        <f>IF(MONTH(A31+3)&gt;MONTH(A31),"",A31+3)</f>
        <v>42459</v>
      </c>
      <c r="B34" s="211">
        <f t="shared" si="0"/>
        <v>42459</v>
      </c>
      <c r="C34" s="212" t="str">
        <f>IF(ISERROR(VLOOKUP(A34,Feiertage,2,0)),"",(VLOOKUP(A34,Feiertage,2,0)))</f>
        <v/>
      </c>
      <c r="D34" s="213">
        <v>0.25</v>
      </c>
      <c r="E34" s="213">
        <v>0.41666666666666702</v>
      </c>
      <c r="F34" s="213"/>
      <c r="G34" s="213"/>
      <c r="H34" s="214"/>
      <c r="I34" s="215" t="str">
        <f t="shared" si="2"/>
        <v/>
      </c>
      <c r="J34" s="216" t="s">
        <v>46</v>
      </c>
      <c r="K34" s="217">
        <f t="shared" si="3"/>
        <v>0.16666666666666702</v>
      </c>
      <c r="L34" s="218">
        <f t="shared" ca="1" si="4"/>
        <v>0</v>
      </c>
      <c r="M34" s="219">
        <f t="shared" ca="1" si="5"/>
        <v>0.16666666666666999</v>
      </c>
      <c r="N34" s="220">
        <f t="shared" ca="1" si="6"/>
        <v>0</v>
      </c>
      <c r="O34" s="221"/>
      <c r="P34" s="222">
        <f t="shared" ca="1" si="8"/>
        <v>0.33333333333333998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February JJJJ:</v>
      </c>
      <c r="F36" s="232">
        <f ca="1">Februar!F40</f>
        <v>0</v>
      </c>
      <c r="G36" s="163"/>
      <c r="H36" s="163"/>
      <c r="I36" s="233"/>
      <c r="J36" s="234">
        <f>COUNTIF(J4:J34,Voreinstellungen!B21)+SUMIF(J4:J34,Voreinstellungen!B22,Berechnungen!H2:H32)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(March):</v>
      </c>
      <c r="F37" s="240">
        <f ca="1">SUM(L4:L34)</f>
        <v>0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(March):</v>
      </c>
      <c r="F38" s="246">
        <f>SUM(K4:K34)</f>
        <v>0.33333333333333498</v>
      </c>
      <c r="G38" s="163"/>
      <c r="H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COUNTIF(J4:J34,Voreinstellungen!B23)+SUMIF(J4:J34,Voreinstellungen!B24,Berechnungen!H2:H32)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0.33333333333333998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1" t="s">
        <v>112</v>
      </c>
      <c r="L40" s="381"/>
      <c r="M40" s="381"/>
      <c r="N40" s="381"/>
      <c r="O40" s="381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8bs5maBzQkpyWCWnfl5Y0EE0IEYlqNMuKPAycQ9E2wZgEzT6ibfX2pN8bX4JzzAJkR75IpPZSDHXpEZi94/j+w==" saltValue="YxFepfb/JmJZGcAKQ4IRS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24" priority="2">
      <formula>MOD(J36,1)=0</formula>
    </cfRule>
  </conditionalFormatting>
  <conditionalFormatting sqref="A4:M34 O4:P34">
    <cfRule type="expression" dxfId="123" priority="3">
      <formula>WEEKDAY($A4,2)=6</formula>
    </cfRule>
    <cfRule type="expression" dxfId="122" priority="4">
      <formula>OR(WEEKDAY($A4,2)=7,$C4&lt;&gt;"")</formula>
    </cfRule>
  </conditionalFormatting>
  <conditionalFormatting sqref="D4:D34">
    <cfRule type="expression" dxfId="121" priority="5">
      <formula>ISTEXT($D4)</formula>
    </cfRule>
  </conditionalFormatting>
  <conditionalFormatting sqref="E4:E34">
    <cfRule type="expression" dxfId="120" priority="6">
      <formula>ISTEXT($E4)</formula>
    </cfRule>
  </conditionalFormatting>
  <conditionalFormatting sqref="F4:F34">
    <cfRule type="expression" dxfId="119" priority="7">
      <formula>ISTEXT($F4)</formula>
    </cfRule>
  </conditionalFormatting>
  <conditionalFormatting sqref="G4:G34">
    <cfRule type="expression" dxfId="118" priority="8">
      <formula>ISTEXT($G4)</formula>
    </cfRule>
  </conditionalFormatting>
  <conditionalFormatting sqref="H4:H34">
    <cfRule type="expression" dxfId="117" priority="9">
      <formula>ISTEXT($H4)</formula>
    </cfRule>
  </conditionalFormatting>
  <conditionalFormatting sqref="N4:N34">
    <cfRule type="expression" dxfId="116" priority="10">
      <formula>WEEKDAY($A4,2)=6</formula>
    </cfRule>
    <cfRule type="expression" dxfId="115" priority="11">
      <formula>OR(WEEKDAY($A4,2)=7,$C4&lt;&gt;"")</formula>
    </cfRule>
  </conditionalFormatting>
  <dataValidations count="1">
    <dataValidation type="list" showErrorMessage="1" sqref="J4:J34" xr:uid="{00000000-0002-0000-04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47"/>
  <sheetViews>
    <sheetView showGridLines="0" zoomScaleNormal="100" workbookViewId="0">
      <pane ySplit="3" topLeftCell="A10" activePane="bottomLeft" state="frozen"/>
      <selection pane="bottomLeft" activeCell="O33" sqref="O33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3">
        <f>DATE(Jahr,4,1)</f>
        <v>42460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20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42460</v>
      </c>
      <c r="B4" s="185">
        <f t="shared" ref="B4:B34" si="0">A4</f>
        <v>42460</v>
      </c>
      <c r="C4" s="186" t="str">
        <f t="shared" ref="C4:C31" si="1">IF(ISERROR(VLOOKUP(B4,Feiertage,2,0)),"",(VLOOKUP(B4,Feiertage,2,0)))</f>
        <v/>
      </c>
      <c r="D4" s="187">
        <v>0.29166666666666702</v>
      </c>
      <c r="E4" s="187">
        <v>0.52083333333333304</v>
      </c>
      <c r="F4" s="187">
        <v>0.54166666666666696</v>
      </c>
      <c r="G4" s="187">
        <v>0.64583333333333304</v>
      </c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 t="s">
        <v>46</v>
      </c>
      <c r="K4" s="191">
        <f t="shared" ref="K4:K34" si="3">IF(A4="","",IF(IF(D4&lt;E4,E4-D4,IF(E4="",0,E4-D4+1))+IF(F4&lt;G4,G4-F4,IF(G4="",0,G4-F4+1))-H4&gt;0,IF(D4&lt;E4,E4-D4,IF(E4="",0,E4-D4+1))+IF(F4&lt;G4,G4-F4,IF(G4="",0,G4-F4+1))-H4,0))</f>
        <v>0.33333333333333209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0.33333333333333998</v>
      </c>
    </row>
    <row r="5" spans="1:16" s="89" customFormat="1" ht="12" x14ac:dyDescent="0.2">
      <c r="A5" s="197">
        <f t="shared" ref="A5:A31" si="7">A4+1</f>
        <v>42461</v>
      </c>
      <c r="B5" s="198">
        <f t="shared" si="0"/>
        <v>42461</v>
      </c>
      <c r="C5" s="199" t="str">
        <f t="shared" si="1"/>
        <v/>
      </c>
      <c r="D5" s="200">
        <v>0.625</v>
      </c>
      <c r="E5" s="200">
        <v>0.77083333333333304</v>
      </c>
      <c r="F5" s="200"/>
      <c r="G5" s="200"/>
      <c r="H5" s="201"/>
      <c r="I5" s="202" t="str">
        <f t="shared" si="2"/>
        <v/>
      </c>
      <c r="J5" s="203" t="s">
        <v>46</v>
      </c>
      <c r="K5" s="204">
        <f t="shared" si="3"/>
        <v>0.14583333333333304</v>
      </c>
      <c r="L5" s="205">
        <f t="shared" ca="1" si="4"/>
        <v>0.16666666666666699</v>
      </c>
      <c r="M5" s="206">
        <f t="shared" ca="1" si="5"/>
        <v>-2.0833333333330002E-2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0.31250000000000999</v>
      </c>
    </row>
    <row r="6" spans="1:16" s="89" customFormat="1" ht="12" x14ac:dyDescent="0.2">
      <c r="A6" s="197">
        <f t="shared" si="7"/>
        <v>42462</v>
      </c>
      <c r="B6" s="198">
        <f t="shared" si="0"/>
        <v>42462</v>
      </c>
      <c r="C6" s="199" t="str">
        <f t="shared" si="1"/>
        <v/>
      </c>
      <c r="D6" s="200">
        <v>0.375</v>
      </c>
      <c r="E6" s="200">
        <v>0.66666666666666696</v>
      </c>
      <c r="F6" s="200"/>
      <c r="G6" s="200"/>
      <c r="H6" s="201"/>
      <c r="I6" s="202" t="str">
        <f t="shared" si="2"/>
        <v>!</v>
      </c>
      <c r="J6" s="203" t="s">
        <v>46</v>
      </c>
      <c r="K6" s="204">
        <f t="shared" si="3"/>
        <v>0.29166666666666696</v>
      </c>
      <c r="L6" s="205">
        <f t="shared" ca="1" si="4"/>
        <v>0.33333333333333298</v>
      </c>
      <c r="M6" s="206">
        <f t="shared" ca="1" si="5"/>
        <v>-4.1666666666670002E-2</v>
      </c>
      <c r="N6" s="207">
        <f t="shared" ca="1" si="6"/>
        <v>0.33333333333333298</v>
      </c>
      <c r="O6" s="208"/>
      <c r="P6" s="209">
        <f t="shared" ca="1" si="8"/>
        <v>0.27083333333333998</v>
      </c>
    </row>
    <row r="7" spans="1:16" s="89" customFormat="1" ht="12" x14ac:dyDescent="0.2">
      <c r="A7" s="197">
        <f t="shared" si="7"/>
        <v>42463</v>
      </c>
      <c r="B7" s="198">
        <f t="shared" si="0"/>
        <v>42463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0.27083333333333998</v>
      </c>
    </row>
    <row r="8" spans="1:16" s="89" customFormat="1" ht="12" x14ac:dyDescent="0.2">
      <c r="A8" s="197">
        <f t="shared" si="7"/>
        <v>42464</v>
      </c>
      <c r="B8" s="198">
        <f t="shared" si="0"/>
        <v>42464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0.27083333333333998</v>
      </c>
    </row>
    <row r="9" spans="1:16" s="89" customFormat="1" ht="12" x14ac:dyDescent="0.2">
      <c r="A9" s="197">
        <f t="shared" si="7"/>
        <v>42465</v>
      </c>
      <c r="B9" s="198">
        <f t="shared" si="0"/>
        <v>42465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0.27083333333333998</v>
      </c>
    </row>
    <row r="10" spans="1:16" s="89" customFormat="1" ht="12" x14ac:dyDescent="0.2">
      <c r="A10" s="197">
        <f t="shared" si="7"/>
        <v>42466</v>
      </c>
      <c r="B10" s="198">
        <f t="shared" si="0"/>
        <v>42466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0.27083333333333998</v>
      </c>
    </row>
    <row r="11" spans="1:16" s="89" customFormat="1" ht="12" x14ac:dyDescent="0.2">
      <c r="A11" s="197">
        <f t="shared" si="7"/>
        <v>42467</v>
      </c>
      <c r="B11" s="198">
        <f t="shared" si="0"/>
        <v>42467</v>
      </c>
      <c r="C11" s="199" t="str">
        <f t="shared" si="1"/>
        <v/>
      </c>
      <c r="D11" s="200">
        <v>0.33333333333333298</v>
      </c>
      <c r="E11" s="200">
        <v>0.54166666666666696</v>
      </c>
      <c r="F11" s="200">
        <v>0.58333333333333304</v>
      </c>
      <c r="G11" s="200">
        <v>0.72916666666666696</v>
      </c>
      <c r="H11" s="201"/>
      <c r="I11" s="202" t="str">
        <f t="shared" si="2"/>
        <v/>
      </c>
      <c r="J11" s="203" t="s">
        <v>46</v>
      </c>
      <c r="K11" s="204">
        <f t="shared" si="3"/>
        <v>0.35416666666666791</v>
      </c>
      <c r="L11" s="205">
        <f t="shared" ca="1" si="4"/>
        <v>0.33333333333333298</v>
      </c>
      <c r="M11" s="206">
        <f t="shared" ca="1" si="5"/>
        <v>2.0833333333330002E-2</v>
      </c>
      <c r="N11" s="207">
        <f t="shared" ca="1" si="6"/>
        <v>0.33333333333333298</v>
      </c>
      <c r="O11" s="208" t="s">
        <v>115</v>
      </c>
      <c r="P11" s="209">
        <f t="shared" ca="1" si="8"/>
        <v>0.29166666666667002</v>
      </c>
    </row>
    <row r="12" spans="1:16" s="89" customFormat="1" ht="12" x14ac:dyDescent="0.2">
      <c r="A12" s="197">
        <f t="shared" si="7"/>
        <v>42468</v>
      </c>
      <c r="B12" s="198">
        <f t="shared" si="0"/>
        <v>42468</v>
      </c>
      <c r="C12" s="199" t="str">
        <f t="shared" si="1"/>
        <v/>
      </c>
      <c r="D12" s="200">
        <v>0.375</v>
      </c>
      <c r="E12" s="200">
        <v>0.54166666666666696</v>
      </c>
      <c r="F12" s="200">
        <v>0.60416666666666696</v>
      </c>
      <c r="G12" s="200">
        <v>0.66666666666666696</v>
      </c>
      <c r="H12" s="201"/>
      <c r="I12" s="202" t="str">
        <f t="shared" si="2"/>
        <v/>
      </c>
      <c r="J12" s="203" t="s">
        <v>46</v>
      </c>
      <c r="K12" s="204">
        <f t="shared" si="3"/>
        <v>0.22916666666666696</v>
      </c>
      <c r="L12" s="205">
        <f t="shared" ca="1" si="4"/>
        <v>0.16666666666666699</v>
      </c>
      <c r="M12" s="206">
        <f t="shared" ca="1" si="5"/>
        <v>6.25E-2</v>
      </c>
      <c r="N12" s="207">
        <f t="shared" ca="1" si="6"/>
        <v>0.16666666666666699</v>
      </c>
      <c r="O12" s="208" t="s">
        <v>116</v>
      </c>
      <c r="P12" s="209">
        <f t="shared" ca="1" si="8"/>
        <v>0.35416666666667002</v>
      </c>
    </row>
    <row r="13" spans="1:16" s="89" customFormat="1" ht="12" x14ac:dyDescent="0.2">
      <c r="A13" s="197">
        <f t="shared" si="7"/>
        <v>42469</v>
      </c>
      <c r="B13" s="198">
        <f t="shared" si="0"/>
        <v>42469</v>
      </c>
      <c r="C13" s="199" t="str">
        <f t="shared" si="1"/>
        <v>Karfreitag</v>
      </c>
      <c r="D13" s="200">
        <v>0.41666666666666702</v>
      </c>
      <c r="E13" s="200">
        <v>0.54166666666666696</v>
      </c>
      <c r="F13" s="200"/>
      <c r="G13" s="200"/>
      <c r="H13" s="201"/>
      <c r="I13" s="202" t="str">
        <f t="shared" si="2"/>
        <v/>
      </c>
      <c r="J13" s="203" t="s">
        <v>46</v>
      </c>
      <c r="K13" s="204">
        <f t="shared" si="3"/>
        <v>0.12499999999999994</v>
      </c>
      <c r="L13" s="205">
        <f t="shared" ca="1" si="4"/>
        <v>0</v>
      </c>
      <c r="M13" s="206">
        <f t="shared" ca="1" si="5"/>
        <v>0.125</v>
      </c>
      <c r="N13" s="207">
        <f t="shared" ca="1" si="6"/>
        <v>0.33333333333333298</v>
      </c>
      <c r="O13" s="208"/>
      <c r="P13" s="209">
        <f t="shared" ca="1" si="8"/>
        <v>0.47916666666667002</v>
      </c>
    </row>
    <row r="14" spans="1:16" s="89" customFormat="1" ht="12" x14ac:dyDescent="0.2">
      <c r="A14" s="197">
        <f t="shared" si="7"/>
        <v>42470</v>
      </c>
      <c r="B14" s="198">
        <f t="shared" si="0"/>
        <v>42470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0.47916666666667002</v>
      </c>
    </row>
    <row r="15" spans="1:16" s="89" customFormat="1" ht="12" x14ac:dyDescent="0.2">
      <c r="A15" s="197">
        <f t="shared" si="7"/>
        <v>42471</v>
      </c>
      <c r="B15" s="198">
        <f t="shared" si="0"/>
        <v>42471</v>
      </c>
      <c r="C15" s="199" t="str">
        <f t="shared" si="1"/>
        <v>Ostersonntag</v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0.47916666666667002</v>
      </c>
    </row>
    <row r="16" spans="1:16" s="89" customFormat="1" ht="12" x14ac:dyDescent="0.2">
      <c r="A16" s="197">
        <f t="shared" si="7"/>
        <v>42472</v>
      </c>
      <c r="B16" s="198">
        <f t="shared" si="0"/>
        <v>42472</v>
      </c>
      <c r="C16" s="199" t="str">
        <f t="shared" si="1"/>
        <v>Ostermontag</v>
      </c>
      <c r="D16" s="200">
        <v>0.83333333333333304</v>
      </c>
      <c r="E16" s="200">
        <v>1</v>
      </c>
      <c r="F16" s="200"/>
      <c r="G16" s="200"/>
      <c r="H16" s="201"/>
      <c r="I16" s="202" t="str">
        <f t="shared" si="2"/>
        <v/>
      </c>
      <c r="J16" s="203" t="s">
        <v>46</v>
      </c>
      <c r="K16" s="204">
        <f t="shared" si="3"/>
        <v>0.16666666666666696</v>
      </c>
      <c r="L16" s="205">
        <f t="shared" ca="1" si="4"/>
        <v>0</v>
      </c>
      <c r="M16" s="206">
        <f t="shared" ca="1" si="5"/>
        <v>0.16666666666666999</v>
      </c>
      <c r="N16" s="207">
        <f t="shared" ca="1" si="6"/>
        <v>0</v>
      </c>
      <c r="O16" s="208" t="s">
        <v>117</v>
      </c>
      <c r="P16" s="209">
        <f t="shared" ca="1" si="8"/>
        <v>0.64583333333334003</v>
      </c>
    </row>
    <row r="17" spans="1:16" s="89" customFormat="1" ht="12" x14ac:dyDescent="0.2">
      <c r="A17" s="197">
        <f t="shared" si="7"/>
        <v>42473</v>
      </c>
      <c r="B17" s="198">
        <f t="shared" si="0"/>
        <v>42473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0.64583333333334003</v>
      </c>
    </row>
    <row r="18" spans="1:16" s="89" customFormat="1" ht="12" x14ac:dyDescent="0.2">
      <c r="A18" s="197">
        <f t="shared" si="7"/>
        <v>42474</v>
      </c>
      <c r="B18" s="198">
        <f t="shared" si="0"/>
        <v>42474</v>
      </c>
      <c r="C18" s="199" t="str">
        <f t="shared" si="1"/>
        <v/>
      </c>
      <c r="D18" s="200">
        <v>0.33333333333333298</v>
      </c>
      <c r="E18" s="200">
        <v>0.54166666666666696</v>
      </c>
      <c r="F18" s="200">
        <v>0.57291666666666696</v>
      </c>
      <c r="G18" s="200">
        <v>0.69791666666666696</v>
      </c>
      <c r="H18" s="201"/>
      <c r="I18" s="202" t="str">
        <f t="shared" si="2"/>
        <v/>
      </c>
      <c r="J18" s="203" t="s">
        <v>46</v>
      </c>
      <c r="K18" s="204">
        <f t="shared" si="3"/>
        <v>0.33333333333333398</v>
      </c>
      <c r="L18" s="205">
        <f t="shared" ca="1" si="4"/>
        <v>0.33333333333333298</v>
      </c>
      <c r="M18" s="206">
        <f t="shared" ca="1" si="5"/>
        <v>0</v>
      </c>
      <c r="N18" s="207">
        <f t="shared" ca="1" si="6"/>
        <v>0.33333333333333298</v>
      </c>
      <c r="O18" s="208" t="s">
        <v>118</v>
      </c>
      <c r="P18" s="209">
        <f t="shared" ca="1" si="8"/>
        <v>0.64583333333334003</v>
      </c>
    </row>
    <row r="19" spans="1:16" s="89" customFormat="1" ht="12" x14ac:dyDescent="0.2">
      <c r="A19" s="197">
        <f t="shared" si="7"/>
        <v>42475</v>
      </c>
      <c r="B19" s="198">
        <f t="shared" si="0"/>
        <v>42475</v>
      </c>
      <c r="C19" s="199" t="str">
        <f t="shared" si="1"/>
        <v/>
      </c>
      <c r="D19" s="200">
        <v>0.39583333333333298</v>
      </c>
      <c r="E19" s="200">
        <v>0.5625</v>
      </c>
      <c r="F19" s="200"/>
      <c r="G19" s="200"/>
      <c r="H19" s="201"/>
      <c r="I19" s="202" t="str">
        <f t="shared" si="2"/>
        <v/>
      </c>
      <c r="J19" s="203" t="s">
        <v>46</v>
      </c>
      <c r="K19" s="204">
        <f t="shared" si="3"/>
        <v>0.16666666666666702</v>
      </c>
      <c r="L19" s="205">
        <f t="shared" ca="1" si="4"/>
        <v>0.16666666666666699</v>
      </c>
      <c r="M19" s="206">
        <f t="shared" ca="1" si="5"/>
        <v>0</v>
      </c>
      <c r="N19" s="207">
        <f t="shared" ca="1" si="6"/>
        <v>0.16666666666666699</v>
      </c>
      <c r="O19" s="208" t="s">
        <v>119</v>
      </c>
      <c r="P19" s="209">
        <f t="shared" ca="1" si="8"/>
        <v>0.64583333333334003</v>
      </c>
    </row>
    <row r="20" spans="1:16" s="89" customFormat="1" ht="12" x14ac:dyDescent="0.2">
      <c r="A20" s="197">
        <f t="shared" si="7"/>
        <v>42476</v>
      </c>
      <c r="B20" s="198">
        <f t="shared" si="0"/>
        <v>42476</v>
      </c>
      <c r="C20" s="199" t="str">
        <f t="shared" si="1"/>
        <v/>
      </c>
      <c r="D20" s="200">
        <v>0.35416666666666702</v>
      </c>
      <c r="E20" s="200">
        <v>0.52083333333333304</v>
      </c>
      <c r="F20" s="200">
        <v>0.58333333333333304</v>
      </c>
      <c r="G20" s="200">
        <v>0.75</v>
      </c>
      <c r="H20" s="201"/>
      <c r="I20" s="202" t="str">
        <f t="shared" si="2"/>
        <v/>
      </c>
      <c r="J20" s="203" t="s">
        <v>120</v>
      </c>
      <c r="K20" s="204">
        <f t="shared" si="3"/>
        <v>0.33333333333333298</v>
      </c>
      <c r="L20" s="205">
        <f t="shared" ca="1" si="4"/>
        <v>0.33333333333333298</v>
      </c>
      <c r="M20" s="206">
        <f t="shared" ca="1" si="5"/>
        <v>0</v>
      </c>
      <c r="N20" s="207">
        <f t="shared" ca="1" si="6"/>
        <v>0.33333333333333298</v>
      </c>
      <c r="O20" s="208" t="s">
        <v>121</v>
      </c>
      <c r="P20" s="209">
        <f t="shared" ca="1" si="8"/>
        <v>0.64583333333334003</v>
      </c>
    </row>
    <row r="21" spans="1:16" s="89" customFormat="1" ht="12" x14ac:dyDescent="0.2">
      <c r="A21" s="197">
        <f t="shared" si="7"/>
        <v>42477</v>
      </c>
      <c r="B21" s="198">
        <f t="shared" si="0"/>
        <v>42477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0.64583333333334003</v>
      </c>
    </row>
    <row r="22" spans="1:16" s="89" customFormat="1" ht="12" x14ac:dyDescent="0.2">
      <c r="A22" s="197">
        <f t="shared" si="7"/>
        <v>42478</v>
      </c>
      <c r="B22" s="198">
        <f t="shared" si="0"/>
        <v>42478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0.64583333333334003</v>
      </c>
    </row>
    <row r="23" spans="1:16" s="89" customFormat="1" ht="12" x14ac:dyDescent="0.2">
      <c r="A23" s="197">
        <f t="shared" si="7"/>
        <v>42479</v>
      </c>
      <c r="B23" s="198">
        <f t="shared" si="0"/>
        <v>42479</v>
      </c>
      <c r="C23" s="199" t="str">
        <f t="shared" si="1"/>
        <v/>
      </c>
      <c r="D23" s="200">
        <v>0.70833333333333304</v>
      </c>
      <c r="E23" s="200">
        <v>0.85416666666666696</v>
      </c>
      <c r="F23" s="200"/>
      <c r="G23" s="200"/>
      <c r="H23" s="201"/>
      <c r="I23" s="202" t="str">
        <f t="shared" si="2"/>
        <v/>
      </c>
      <c r="J23" s="203" t="s">
        <v>120</v>
      </c>
      <c r="K23" s="204">
        <f t="shared" si="3"/>
        <v>0.14583333333333393</v>
      </c>
      <c r="L23" s="205">
        <f t="shared" ca="1" si="4"/>
        <v>0</v>
      </c>
      <c r="M23" s="206">
        <f t="shared" ca="1" si="5"/>
        <v>0.14583333333333001</v>
      </c>
      <c r="N23" s="207">
        <f t="shared" ca="1" si="6"/>
        <v>0</v>
      </c>
      <c r="O23" s="208" t="s">
        <v>122</v>
      </c>
      <c r="P23" s="209">
        <f t="shared" ca="1" si="8"/>
        <v>0.79166666666666996</v>
      </c>
    </row>
    <row r="24" spans="1:16" s="89" customFormat="1" ht="12" x14ac:dyDescent="0.2">
      <c r="A24" s="197">
        <f t="shared" si="7"/>
        <v>42480</v>
      </c>
      <c r="B24" s="198">
        <f t="shared" si="0"/>
        <v>42480</v>
      </c>
      <c r="C24" s="199" t="str">
        <f t="shared" si="1"/>
        <v/>
      </c>
      <c r="D24" s="200">
        <v>0.54166666666666696</v>
      </c>
      <c r="E24" s="200">
        <v>0.70833333333333304</v>
      </c>
      <c r="F24" s="200"/>
      <c r="G24" s="200"/>
      <c r="H24" s="201"/>
      <c r="I24" s="202" t="str">
        <f t="shared" si="2"/>
        <v/>
      </c>
      <c r="J24" s="203" t="s">
        <v>120</v>
      </c>
      <c r="K24" s="204">
        <f t="shared" si="3"/>
        <v>0.16666666666666607</v>
      </c>
      <c r="L24" s="205">
        <f t="shared" ca="1" si="4"/>
        <v>0</v>
      </c>
      <c r="M24" s="206">
        <f t="shared" ca="1" si="5"/>
        <v>0.16666666666666999</v>
      </c>
      <c r="N24" s="207">
        <f t="shared" ca="1" si="6"/>
        <v>0</v>
      </c>
      <c r="O24" s="208" t="s">
        <v>123</v>
      </c>
      <c r="P24" s="209">
        <f t="shared" ca="1" si="8"/>
        <v>0.95833333333334003</v>
      </c>
    </row>
    <row r="25" spans="1:16" s="89" customFormat="1" ht="12" x14ac:dyDescent="0.2">
      <c r="A25" s="197">
        <f t="shared" si="7"/>
        <v>42481</v>
      </c>
      <c r="B25" s="198">
        <f t="shared" si="0"/>
        <v>42481</v>
      </c>
      <c r="C25" s="199" t="str">
        <f t="shared" si="1"/>
        <v/>
      </c>
      <c r="D25" s="200">
        <v>0.375</v>
      </c>
      <c r="E25" s="200">
        <v>0.72916666666666696</v>
      </c>
      <c r="F25" s="200"/>
      <c r="G25" s="200"/>
      <c r="H25" s="201">
        <v>2.0833333333333301E-2</v>
      </c>
      <c r="I25" s="202" t="str">
        <f t="shared" si="2"/>
        <v/>
      </c>
      <c r="J25" s="203"/>
      <c r="K25" s="204">
        <f t="shared" si="3"/>
        <v>0.33333333333333365</v>
      </c>
      <c r="L25" s="205">
        <f t="shared" ca="1" si="4"/>
        <v>0.33333333333333298</v>
      </c>
      <c r="M25" s="206">
        <f t="shared" ca="1" si="5"/>
        <v>0</v>
      </c>
      <c r="N25" s="207">
        <f t="shared" ca="1" si="6"/>
        <v>0.33333333333333298</v>
      </c>
      <c r="O25" s="208" t="s">
        <v>124</v>
      </c>
      <c r="P25" s="209">
        <f t="shared" ca="1" si="8"/>
        <v>0.95833333333334003</v>
      </c>
    </row>
    <row r="26" spans="1:16" s="89" customFormat="1" ht="12" x14ac:dyDescent="0.2">
      <c r="A26" s="197">
        <f t="shared" si="7"/>
        <v>42482</v>
      </c>
      <c r="B26" s="198">
        <f t="shared" si="0"/>
        <v>42482</v>
      </c>
      <c r="C26" s="199" t="str">
        <f t="shared" si="1"/>
        <v/>
      </c>
      <c r="D26" s="200">
        <v>0.54166666666666696</v>
      </c>
      <c r="E26" s="200">
        <v>0.77083333333333304</v>
      </c>
      <c r="F26" s="200"/>
      <c r="G26" s="200"/>
      <c r="H26" s="201"/>
      <c r="I26" s="202" t="str">
        <f t="shared" si="2"/>
        <v/>
      </c>
      <c r="J26" s="203"/>
      <c r="K26" s="204">
        <f t="shared" si="3"/>
        <v>0.22916666666666607</v>
      </c>
      <c r="L26" s="205">
        <f t="shared" ca="1" si="4"/>
        <v>0.16666666666666699</v>
      </c>
      <c r="M26" s="206">
        <f t="shared" ca="1" si="5"/>
        <v>6.25E-2</v>
      </c>
      <c r="N26" s="207">
        <f t="shared" ca="1" si="6"/>
        <v>0.16666666666666699</v>
      </c>
      <c r="O26" s="208" t="s">
        <v>125</v>
      </c>
      <c r="P26" s="209">
        <f t="shared" ca="1" si="8"/>
        <v>1.0208333333333399</v>
      </c>
    </row>
    <row r="27" spans="1:16" s="89" customFormat="1" ht="12" x14ac:dyDescent="0.2">
      <c r="A27" s="197">
        <f t="shared" si="7"/>
        <v>42483</v>
      </c>
      <c r="B27" s="198">
        <f t="shared" si="0"/>
        <v>42483</v>
      </c>
      <c r="C27" s="199" t="str">
        <f t="shared" si="1"/>
        <v/>
      </c>
      <c r="D27" s="200">
        <v>0.39583333333333298</v>
      </c>
      <c r="E27" s="200">
        <v>0.5625</v>
      </c>
      <c r="F27" s="200">
        <v>0.625</v>
      </c>
      <c r="G27" s="200">
        <v>0.79166666666666696</v>
      </c>
      <c r="H27" s="201"/>
      <c r="I27" s="202" t="str">
        <f t="shared" si="2"/>
        <v/>
      </c>
      <c r="J27" s="203"/>
      <c r="K27" s="204">
        <f t="shared" si="3"/>
        <v>0.33333333333333398</v>
      </c>
      <c r="L27" s="205">
        <f t="shared" ca="1" si="4"/>
        <v>0.33333333333333298</v>
      </c>
      <c r="M27" s="206">
        <f t="shared" ca="1" si="5"/>
        <v>0</v>
      </c>
      <c r="N27" s="207">
        <f t="shared" ca="1" si="6"/>
        <v>0.33333333333333298</v>
      </c>
      <c r="O27" s="208" t="s">
        <v>126</v>
      </c>
      <c r="P27" s="209">
        <f t="shared" ca="1" si="8"/>
        <v>1.0208333333333399</v>
      </c>
    </row>
    <row r="28" spans="1:16" s="89" customFormat="1" ht="12" x14ac:dyDescent="0.2">
      <c r="A28" s="197">
        <f t="shared" si="7"/>
        <v>42484</v>
      </c>
      <c r="B28" s="198">
        <f t="shared" si="0"/>
        <v>42484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1.0208333333333399</v>
      </c>
    </row>
    <row r="29" spans="1:16" s="89" customFormat="1" ht="12" x14ac:dyDescent="0.2">
      <c r="A29" s="197">
        <f t="shared" si="7"/>
        <v>42485</v>
      </c>
      <c r="B29" s="198">
        <f t="shared" si="0"/>
        <v>42485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1.0208333333333399</v>
      </c>
    </row>
    <row r="30" spans="1:16" s="89" customFormat="1" ht="12" x14ac:dyDescent="0.2">
      <c r="A30" s="197">
        <f t="shared" si="7"/>
        <v>42486</v>
      </c>
      <c r="B30" s="198">
        <f t="shared" si="0"/>
        <v>42486</v>
      </c>
      <c r="C30" s="199" t="str">
        <f t="shared" si="1"/>
        <v/>
      </c>
      <c r="D30" s="200">
        <v>0.41666666666666702</v>
      </c>
      <c r="E30" s="200">
        <v>0.47916666666666702</v>
      </c>
      <c r="F30" s="200">
        <v>0.52083333333333304</v>
      </c>
      <c r="G30" s="200">
        <v>0.625</v>
      </c>
      <c r="H30" s="201"/>
      <c r="I30" s="202" t="str">
        <f t="shared" si="2"/>
        <v/>
      </c>
      <c r="J30" s="203"/>
      <c r="K30" s="204">
        <f t="shared" si="3"/>
        <v>0.16666666666666696</v>
      </c>
      <c r="L30" s="205">
        <f t="shared" ca="1" si="4"/>
        <v>0</v>
      </c>
      <c r="M30" s="206">
        <f t="shared" ca="1" si="5"/>
        <v>0.16666666666666999</v>
      </c>
      <c r="N30" s="207">
        <f t="shared" ca="1" si="6"/>
        <v>0</v>
      </c>
      <c r="O30" s="208" t="s">
        <v>127</v>
      </c>
      <c r="P30" s="209">
        <f t="shared" ca="1" si="8"/>
        <v>1.18750000000001</v>
      </c>
    </row>
    <row r="31" spans="1:16" s="89" customFormat="1" ht="12" x14ac:dyDescent="0.2">
      <c r="A31" s="197">
        <f t="shared" si="7"/>
        <v>42487</v>
      </c>
      <c r="B31" s="198">
        <f t="shared" si="0"/>
        <v>42487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1.18750000000001</v>
      </c>
    </row>
    <row r="32" spans="1:16" s="89" customFormat="1" ht="12" x14ac:dyDescent="0.2">
      <c r="A32" s="197">
        <f>IF(MONTH(A31+1)&gt;MONTH(A31),"",A31+1)</f>
        <v>42488</v>
      </c>
      <c r="B32" s="198">
        <f t="shared" si="0"/>
        <v>42488</v>
      </c>
      <c r="C32" s="199" t="str">
        <f>IF(ISERROR(VLOOKUP(A32,Feiertage,2,0)),"",(VLOOKUP(A32,Feiertage,2,0)))</f>
        <v/>
      </c>
      <c r="D32" s="200">
        <v>0.375</v>
      </c>
      <c r="E32" s="200">
        <v>0.75</v>
      </c>
      <c r="F32" s="200"/>
      <c r="G32" s="200"/>
      <c r="H32" s="201">
        <v>2.0833333333333301E-2</v>
      </c>
      <c r="I32" s="202" t="str">
        <f t="shared" si="2"/>
        <v/>
      </c>
      <c r="J32" s="203"/>
      <c r="K32" s="204">
        <f t="shared" si="3"/>
        <v>0.35416666666666669</v>
      </c>
      <c r="L32" s="205">
        <f t="shared" ca="1" si="4"/>
        <v>0.33333333333333298</v>
      </c>
      <c r="M32" s="206">
        <f t="shared" ca="1" si="5"/>
        <v>2.0833333333330002E-2</v>
      </c>
      <c r="N32" s="207">
        <f t="shared" ca="1" si="6"/>
        <v>0.33333333333333298</v>
      </c>
      <c r="O32" s="208" t="s">
        <v>128</v>
      </c>
      <c r="P32" s="209">
        <f t="shared" ca="1" si="8"/>
        <v>1.2083333333333399</v>
      </c>
    </row>
    <row r="33" spans="1:16" s="89" customFormat="1" ht="12" x14ac:dyDescent="0.2">
      <c r="A33" s="197">
        <f>IF(MONTH(A31+2)&gt;MONTH(A31),"",A31+2)</f>
        <v>42489</v>
      </c>
      <c r="B33" s="198">
        <f t="shared" si="0"/>
        <v>42489</v>
      </c>
      <c r="C33" s="199" t="str">
        <f>IF(ISERROR(VLOOKUP(A33,Feiertage,2,0)),"",(VLOOKUP(A33,Feiertage,2,0)))</f>
        <v/>
      </c>
      <c r="D33" s="200">
        <v>0.39583333333333331</v>
      </c>
      <c r="E33" s="200">
        <v>0.77083333333333337</v>
      </c>
      <c r="F33" s="200"/>
      <c r="G33" s="200"/>
      <c r="H33" s="201">
        <v>2.0833333333333332E-2</v>
      </c>
      <c r="I33" s="202" t="str">
        <f t="shared" si="2"/>
        <v/>
      </c>
      <c r="J33" s="203"/>
      <c r="K33" s="204">
        <f t="shared" si="3"/>
        <v>0.35416666666666674</v>
      </c>
      <c r="L33" s="205">
        <f t="shared" ca="1" si="4"/>
        <v>0.16666666666666699</v>
      </c>
      <c r="M33" s="206">
        <f t="shared" ca="1" si="5"/>
        <v>0.1875</v>
      </c>
      <c r="N33" s="207">
        <f t="shared" ca="1" si="6"/>
        <v>0.16666666666666699</v>
      </c>
      <c r="O33" s="208" t="s">
        <v>156</v>
      </c>
      <c r="P33" s="209">
        <f t="shared" ca="1" si="8"/>
        <v>1.3958333333333399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March JJJJ:</v>
      </c>
      <c r="F36" s="232">
        <f ca="1">März!F40</f>
        <v>0.33333333333333998</v>
      </c>
      <c r="G36" s="163"/>
      <c r="H36" s="163"/>
      <c r="I36" s="233"/>
      <c r="J36" s="234">
        <f>COUNTIF(J4:J34,Voreinstellungen!B21)+SUMIF(J4:J34,Voreinstellungen!B22,Berechnungen!K2:K32)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(April):</v>
      </c>
      <c r="F37" s="240">
        <f ca="1">SUM(L4:L34)</f>
        <v>3.4999999999999991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(April):</v>
      </c>
      <c r="F38" s="246">
        <f>SUM(K4:K34)</f>
        <v>4.5625000000000018</v>
      </c>
      <c r="G38" s="163"/>
      <c r="H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COUNTIF(J4:J34,Voreinstellungen!B23)+SUMIF(J4:J34,Voreinstellungen!B24,Berechnungen!K2:K32)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1.3958333333333399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1" t="s">
        <v>112</v>
      </c>
      <c r="L40" s="381"/>
      <c r="M40" s="381"/>
      <c r="N40" s="381"/>
      <c r="O40" s="381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oi4D8G4bpKsjvNQAOV1IVD5oC246U1tsOknZR5CKhoaFKJim1Y4VsiD+22BHLJMb/nIlWvWONK0BmT35EEtHBw==" saltValue="4I5lsQG8NfttgzRFKQim+Q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14" priority="2">
      <formula>MOD(J36,1)=0</formula>
    </cfRule>
  </conditionalFormatting>
  <conditionalFormatting sqref="O4:P34 A4:M34">
    <cfRule type="expression" dxfId="113" priority="3">
      <formula>WEEKDAY($A4,2)=6</formula>
    </cfRule>
    <cfRule type="expression" dxfId="112" priority="4">
      <formula>OR(WEEKDAY($A4,2)=7,$C4&lt;&gt;"")</formula>
    </cfRule>
  </conditionalFormatting>
  <conditionalFormatting sqref="D4:D34 E4">
    <cfRule type="expression" dxfId="111" priority="5">
      <formula>ISTEXT($D4)</formula>
    </cfRule>
  </conditionalFormatting>
  <conditionalFormatting sqref="E5:E34">
    <cfRule type="expression" dxfId="110" priority="6">
      <formula>ISTEXT($E5)</formula>
    </cfRule>
  </conditionalFormatting>
  <conditionalFormatting sqref="F4:F34">
    <cfRule type="expression" dxfId="109" priority="7">
      <formula>ISTEXT($F4)</formula>
    </cfRule>
  </conditionalFormatting>
  <conditionalFormatting sqref="G4:G34">
    <cfRule type="expression" dxfId="108" priority="8">
      <formula>ISTEXT($G4)</formula>
    </cfRule>
  </conditionalFormatting>
  <conditionalFormatting sqref="H4:H34">
    <cfRule type="expression" dxfId="107" priority="9">
      <formula>ISTEXT($H4)</formula>
    </cfRule>
  </conditionalFormatting>
  <conditionalFormatting sqref="N4:N34">
    <cfRule type="expression" dxfId="106" priority="10">
      <formula>WEEKDAY($A4,2)=6</formula>
    </cfRule>
    <cfRule type="expression" dxfId="105" priority="11">
      <formula>OR(WEEKDAY($A4,2)=7,$C4&lt;&gt;"")</formula>
    </cfRule>
  </conditionalFormatting>
  <conditionalFormatting sqref="G11">
    <cfRule type="expression" dxfId="104" priority="12">
      <formula>ISTEXT($E11)</formula>
    </cfRule>
  </conditionalFormatting>
  <dataValidations count="1">
    <dataValidation type="list" showErrorMessage="1" sqref="J4:J34" xr:uid="{00000000-0002-0000-05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47"/>
  <sheetViews>
    <sheetView showGridLines="0" tabSelected="1" zoomScaleNormal="100" workbookViewId="0">
      <pane ySplit="3" topLeftCell="A4" activePane="bottomLeft" state="frozen"/>
      <selection pane="bottomLeft" activeCell="O9" sqref="O9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3">
        <f>DATE(Jahr,5,1)</f>
        <v>42490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19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42490</v>
      </c>
      <c r="B4" s="185">
        <f t="shared" ref="B4:B34" si="0">A4</f>
        <v>42490</v>
      </c>
      <c r="C4" s="186" t="str">
        <f t="shared" ref="C4:C31" si="1">IF(ISERROR(VLOOKUP(B4,Feiertage,2,0)),"",(VLOOKUP(B4,Feiertage,2,0)))</f>
        <v>Maifeiertag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1.3958333333333399</v>
      </c>
    </row>
    <row r="5" spans="1:16" s="89" customFormat="1" ht="12" x14ac:dyDescent="0.2">
      <c r="A5" s="197">
        <f t="shared" ref="A5:A31" si="7">A4+1</f>
        <v>42491</v>
      </c>
      <c r="B5" s="198">
        <f t="shared" si="0"/>
        <v>42491</v>
      </c>
      <c r="C5" s="199" t="str">
        <f t="shared" si="1"/>
        <v/>
      </c>
      <c r="D5" s="200">
        <v>0.5</v>
      </c>
      <c r="E5" s="200">
        <v>0.625</v>
      </c>
      <c r="F5" s="200">
        <v>0.79166666666666663</v>
      </c>
      <c r="G5" s="200">
        <v>0.95833333333333337</v>
      </c>
      <c r="H5" s="201"/>
      <c r="I5" s="202" t="str">
        <f t="shared" si="2"/>
        <v/>
      </c>
      <c r="J5" s="203"/>
      <c r="K5" s="204">
        <f t="shared" si="3"/>
        <v>0.29166666666666674</v>
      </c>
      <c r="L5" s="205">
        <f t="shared" ca="1" si="4"/>
        <v>0</v>
      </c>
      <c r="M5" s="206">
        <f t="shared" ca="1" si="5"/>
        <v>0.29166666666667002</v>
      </c>
      <c r="N5" s="207">
        <f t="shared" ca="1" si="6"/>
        <v>0</v>
      </c>
      <c r="O5" s="208" t="s">
        <v>158</v>
      </c>
      <c r="P5" s="209">
        <f t="shared" ref="P5:P34" ca="1" si="8">IF(A5="","",IF(M5&lt;&gt;"",ROUND(P4+M5,14),P4))</f>
        <v>1.68750000000001</v>
      </c>
    </row>
    <row r="6" spans="1:16" s="89" customFormat="1" ht="12" x14ac:dyDescent="0.2">
      <c r="A6" s="197">
        <f t="shared" si="7"/>
        <v>42492</v>
      </c>
      <c r="B6" s="198">
        <f t="shared" si="0"/>
        <v>42492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</v>
      </c>
      <c r="M6" s="206">
        <f t="shared" ca="1" si="5"/>
        <v>0</v>
      </c>
      <c r="N6" s="207">
        <f t="shared" ca="1" si="6"/>
        <v>0</v>
      </c>
      <c r="O6" s="208"/>
      <c r="P6" s="209">
        <f t="shared" ca="1" si="8"/>
        <v>1.68750000000001</v>
      </c>
    </row>
    <row r="7" spans="1:16" s="89" customFormat="1" ht="12" x14ac:dyDescent="0.2">
      <c r="A7" s="197">
        <f t="shared" si="7"/>
        <v>42493</v>
      </c>
      <c r="B7" s="198">
        <f t="shared" si="0"/>
        <v>42493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1.68750000000001</v>
      </c>
    </row>
    <row r="8" spans="1:16" s="89" customFormat="1" ht="12" x14ac:dyDescent="0.2">
      <c r="A8" s="197">
        <f t="shared" si="7"/>
        <v>42494</v>
      </c>
      <c r="B8" s="198">
        <f t="shared" si="0"/>
        <v>42494</v>
      </c>
      <c r="C8" s="199" t="str">
        <f t="shared" si="1"/>
        <v/>
      </c>
      <c r="D8" s="200">
        <v>0.75</v>
      </c>
      <c r="E8" s="200">
        <v>0.83333333333333337</v>
      </c>
      <c r="F8" s="200"/>
      <c r="G8" s="200"/>
      <c r="H8" s="201"/>
      <c r="I8" s="202" t="str">
        <f t="shared" si="2"/>
        <v/>
      </c>
      <c r="J8" s="203"/>
      <c r="K8" s="204">
        <f t="shared" si="3"/>
        <v>8.333333333333337E-2</v>
      </c>
      <c r="L8" s="205">
        <f t="shared" ca="1" si="4"/>
        <v>0</v>
      </c>
      <c r="M8" s="206">
        <f t="shared" ca="1" si="5"/>
        <v>8.3333333333329998E-2</v>
      </c>
      <c r="N8" s="207">
        <f t="shared" ca="1" si="6"/>
        <v>0</v>
      </c>
      <c r="O8" s="208" t="s">
        <v>160</v>
      </c>
      <c r="P8" s="209">
        <f t="shared" ca="1" si="8"/>
        <v>1.7708333333333399</v>
      </c>
    </row>
    <row r="9" spans="1:16" s="89" customFormat="1" ht="12" x14ac:dyDescent="0.2">
      <c r="A9" s="197">
        <f t="shared" si="7"/>
        <v>42495</v>
      </c>
      <c r="B9" s="198">
        <f t="shared" si="0"/>
        <v>42495</v>
      </c>
      <c r="C9" s="199" t="str">
        <f t="shared" si="1"/>
        <v/>
      </c>
      <c r="D9" s="200">
        <v>0.375</v>
      </c>
      <c r="E9" s="200">
        <v>0.75</v>
      </c>
      <c r="F9" s="200"/>
      <c r="G9" s="200"/>
      <c r="H9" s="201">
        <v>2.0833333333333332E-2</v>
      </c>
      <c r="I9" s="202" t="str">
        <f t="shared" si="2"/>
        <v/>
      </c>
      <c r="J9" s="203"/>
      <c r="K9" s="204">
        <f t="shared" si="3"/>
        <v>0.35416666666666669</v>
      </c>
      <c r="L9" s="205">
        <f t="shared" ca="1" si="4"/>
        <v>0.33333333333333298</v>
      </c>
      <c r="M9" s="206">
        <f t="shared" ca="1" si="5"/>
        <v>2.0833333333330002E-2</v>
      </c>
      <c r="N9" s="207">
        <f t="shared" ca="1" si="6"/>
        <v>0.33333333333333298</v>
      </c>
      <c r="O9" s="208" t="s">
        <v>157</v>
      </c>
      <c r="P9" s="209">
        <f t="shared" ca="1" si="8"/>
        <v>1.7916666666666701</v>
      </c>
    </row>
    <row r="10" spans="1:16" s="89" customFormat="1" ht="12" x14ac:dyDescent="0.2">
      <c r="A10" s="197">
        <f t="shared" si="7"/>
        <v>42496</v>
      </c>
      <c r="B10" s="198">
        <f t="shared" si="0"/>
        <v>42496</v>
      </c>
      <c r="C10" s="199" t="str">
        <f t="shared" si="1"/>
        <v/>
      </c>
      <c r="D10" s="200">
        <v>0.5</v>
      </c>
      <c r="E10" s="200">
        <v>0.75</v>
      </c>
      <c r="F10" s="200"/>
      <c r="G10" s="200"/>
      <c r="H10" s="201">
        <v>2.0833333333333332E-2</v>
      </c>
      <c r="I10" s="202" t="str">
        <f t="shared" si="2"/>
        <v/>
      </c>
      <c r="J10" s="203"/>
      <c r="K10" s="204">
        <f t="shared" si="3"/>
        <v>0.22916666666666666</v>
      </c>
      <c r="L10" s="205">
        <f t="shared" ca="1" si="4"/>
        <v>0.16666666666666699</v>
      </c>
      <c r="M10" s="206">
        <f t="shared" ca="1" si="5"/>
        <v>6.25E-2</v>
      </c>
      <c r="N10" s="207">
        <f t="shared" ca="1" si="6"/>
        <v>0.16666666666666699</v>
      </c>
      <c r="O10" s="208" t="s">
        <v>157</v>
      </c>
      <c r="P10" s="209">
        <f t="shared" ca="1" si="8"/>
        <v>1.8541666666666701</v>
      </c>
    </row>
    <row r="11" spans="1:16" s="89" customFormat="1" ht="12" x14ac:dyDescent="0.2">
      <c r="A11" s="197">
        <f t="shared" si="7"/>
        <v>42497</v>
      </c>
      <c r="B11" s="198">
        <f t="shared" si="0"/>
        <v>42497</v>
      </c>
      <c r="C11" s="199" t="str">
        <f t="shared" si="1"/>
        <v/>
      </c>
      <c r="D11" s="200">
        <v>0.36458333333333331</v>
      </c>
      <c r="E11" s="200">
        <v>0.75</v>
      </c>
      <c r="F11" s="200"/>
      <c r="G11" s="200"/>
      <c r="H11" s="201">
        <v>2.0833333333333332E-2</v>
      </c>
      <c r="I11" s="202" t="str">
        <f t="shared" si="2"/>
        <v>!</v>
      </c>
      <c r="J11" s="203"/>
      <c r="K11" s="204">
        <f t="shared" si="3"/>
        <v>0.36458333333333337</v>
      </c>
      <c r="L11" s="205">
        <f t="shared" ca="1" si="4"/>
        <v>0.33333333333333298</v>
      </c>
      <c r="M11" s="206">
        <f t="shared" ca="1" si="5"/>
        <v>3.125E-2</v>
      </c>
      <c r="N11" s="207">
        <f t="shared" ca="1" si="6"/>
        <v>0.33333333333333298</v>
      </c>
      <c r="O11" s="208" t="s">
        <v>157</v>
      </c>
      <c r="P11" s="209">
        <f t="shared" ca="1" si="8"/>
        <v>1.8854166666666701</v>
      </c>
    </row>
    <row r="12" spans="1:16" s="89" customFormat="1" ht="12" x14ac:dyDescent="0.2">
      <c r="A12" s="197">
        <f t="shared" si="7"/>
        <v>42498</v>
      </c>
      <c r="B12" s="198">
        <f t="shared" si="0"/>
        <v>42498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1.8854166666666701</v>
      </c>
    </row>
    <row r="13" spans="1:16" s="89" customFormat="1" ht="12" x14ac:dyDescent="0.2">
      <c r="A13" s="197">
        <f t="shared" si="7"/>
        <v>42499</v>
      </c>
      <c r="B13" s="198">
        <f t="shared" si="0"/>
        <v>42499</v>
      </c>
      <c r="C13" s="199" t="str">
        <f t="shared" si="1"/>
        <v/>
      </c>
      <c r="D13" s="200">
        <v>0.45833333333333331</v>
      </c>
      <c r="E13" s="200">
        <v>0.54166666666666663</v>
      </c>
      <c r="F13" s="200"/>
      <c r="G13" s="200"/>
      <c r="H13" s="201"/>
      <c r="I13" s="202" t="str">
        <f t="shared" si="2"/>
        <v/>
      </c>
      <c r="J13" s="203"/>
      <c r="K13" s="204">
        <f t="shared" si="3"/>
        <v>8.3333333333333315E-2</v>
      </c>
      <c r="L13" s="205">
        <f t="shared" ca="1" si="4"/>
        <v>0</v>
      </c>
      <c r="M13" s="206">
        <f t="shared" ca="1" si="5"/>
        <v>8.3333333333329998E-2</v>
      </c>
      <c r="N13" s="207">
        <f t="shared" ca="1" si="6"/>
        <v>0</v>
      </c>
      <c r="O13" s="208" t="s">
        <v>159</v>
      </c>
      <c r="P13" s="209">
        <f t="shared" ca="1" si="8"/>
        <v>1.96875</v>
      </c>
    </row>
    <row r="14" spans="1:16" s="89" customFormat="1" ht="12" x14ac:dyDescent="0.2">
      <c r="A14" s="197">
        <f t="shared" si="7"/>
        <v>42500</v>
      </c>
      <c r="B14" s="198">
        <f t="shared" si="0"/>
        <v>42500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1.96875</v>
      </c>
    </row>
    <row r="15" spans="1:16" s="89" customFormat="1" ht="12" x14ac:dyDescent="0.2">
      <c r="A15" s="197">
        <f t="shared" si="7"/>
        <v>42501</v>
      </c>
      <c r="B15" s="198">
        <f t="shared" si="0"/>
        <v>42501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1.96875</v>
      </c>
    </row>
    <row r="16" spans="1:16" s="89" customFormat="1" ht="12" x14ac:dyDescent="0.2">
      <c r="A16" s="197">
        <f t="shared" si="7"/>
        <v>42502</v>
      </c>
      <c r="B16" s="198">
        <f t="shared" si="0"/>
        <v>42502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0.33333333333333298</v>
      </c>
      <c r="M16" s="206">
        <f t="shared" ca="1" si="5"/>
        <v>-0.33333333333332998</v>
      </c>
      <c r="N16" s="207">
        <f t="shared" ca="1" si="6"/>
        <v>0.33333333333333298</v>
      </c>
      <c r="O16" s="208"/>
      <c r="P16" s="209">
        <f t="shared" ca="1" si="8"/>
        <v>1.6354166666666701</v>
      </c>
    </row>
    <row r="17" spans="1:16" s="89" customFormat="1" ht="12" x14ac:dyDescent="0.2">
      <c r="A17" s="197">
        <f t="shared" si="7"/>
        <v>42503</v>
      </c>
      <c r="B17" s="198">
        <f t="shared" si="0"/>
        <v>42503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0.16666666666666699</v>
      </c>
      <c r="M17" s="206">
        <f t="shared" ca="1" si="5"/>
        <v>-0.16666666666666999</v>
      </c>
      <c r="N17" s="207">
        <f t="shared" ca="1" si="6"/>
        <v>0.16666666666666699</v>
      </c>
      <c r="O17" s="208"/>
      <c r="P17" s="209">
        <f t="shared" ca="1" si="8"/>
        <v>1.46875</v>
      </c>
    </row>
    <row r="18" spans="1:16" s="89" customFormat="1" ht="12" x14ac:dyDescent="0.2">
      <c r="A18" s="197">
        <f t="shared" si="7"/>
        <v>42504</v>
      </c>
      <c r="B18" s="198">
        <f t="shared" si="0"/>
        <v>42504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0.33333333333333298</v>
      </c>
      <c r="M18" s="206">
        <f t="shared" ca="1" si="5"/>
        <v>-0.33333333333332998</v>
      </c>
      <c r="N18" s="207">
        <f t="shared" ca="1" si="6"/>
        <v>0.33333333333333298</v>
      </c>
      <c r="O18" s="208"/>
      <c r="P18" s="209">
        <f t="shared" ca="1" si="8"/>
        <v>1.1354166666666701</v>
      </c>
    </row>
    <row r="19" spans="1:16" s="89" customFormat="1" ht="12" x14ac:dyDescent="0.2">
      <c r="A19" s="197">
        <f t="shared" si="7"/>
        <v>42505</v>
      </c>
      <c r="B19" s="198">
        <f t="shared" si="0"/>
        <v>42505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1.1354166666666701</v>
      </c>
    </row>
    <row r="20" spans="1:16" s="89" customFormat="1" ht="12" x14ac:dyDescent="0.2">
      <c r="A20" s="197">
        <f t="shared" si="7"/>
        <v>42506</v>
      </c>
      <c r="B20" s="198">
        <f t="shared" si="0"/>
        <v>42506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</v>
      </c>
      <c r="M20" s="206">
        <f t="shared" ca="1" si="5"/>
        <v>0</v>
      </c>
      <c r="N20" s="207">
        <f t="shared" ca="1" si="6"/>
        <v>0</v>
      </c>
      <c r="O20" s="208"/>
      <c r="P20" s="209">
        <f t="shared" ca="1" si="8"/>
        <v>1.1354166666666701</v>
      </c>
    </row>
    <row r="21" spans="1:16" s="89" customFormat="1" ht="12" x14ac:dyDescent="0.2">
      <c r="A21" s="197">
        <f t="shared" si="7"/>
        <v>42507</v>
      </c>
      <c r="B21" s="198">
        <f t="shared" si="0"/>
        <v>42507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1.1354166666666701</v>
      </c>
    </row>
    <row r="22" spans="1:16" s="89" customFormat="1" ht="12" x14ac:dyDescent="0.2">
      <c r="A22" s="197">
        <f t="shared" si="7"/>
        <v>42508</v>
      </c>
      <c r="B22" s="198">
        <f t="shared" si="0"/>
        <v>42508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1.1354166666666701</v>
      </c>
    </row>
    <row r="23" spans="1:16" s="89" customFormat="1" ht="12" x14ac:dyDescent="0.2">
      <c r="A23" s="197">
        <f t="shared" si="7"/>
        <v>42509</v>
      </c>
      <c r="B23" s="198">
        <f t="shared" si="0"/>
        <v>42509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0.33333333333333298</v>
      </c>
      <c r="M23" s="206">
        <f t="shared" ca="1" si="5"/>
        <v>-0.33333333333332998</v>
      </c>
      <c r="N23" s="207">
        <f t="shared" ca="1" si="6"/>
        <v>0.33333333333333298</v>
      </c>
      <c r="O23" s="208"/>
      <c r="P23" s="209">
        <f t="shared" ca="1" si="8"/>
        <v>0.80208333333334003</v>
      </c>
    </row>
    <row r="24" spans="1:16" s="89" customFormat="1" ht="12" x14ac:dyDescent="0.2">
      <c r="A24" s="197">
        <f t="shared" si="7"/>
        <v>42510</v>
      </c>
      <c r="B24" s="198">
        <f t="shared" si="0"/>
        <v>42510</v>
      </c>
      <c r="C24" s="199" t="str">
        <f t="shared" si="1"/>
        <v>Christi Himmelfahrt</v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0.16666666666666699</v>
      </c>
      <c r="O24" s="208"/>
      <c r="P24" s="209">
        <f t="shared" ca="1" si="8"/>
        <v>0.80208333333334003</v>
      </c>
    </row>
    <row r="25" spans="1:16" s="89" customFormat="1" ht="12" x14ac:dyDescent="0.2">
      <c r="A25" s="197">
        <f t="shared" si="7"/>
        <v>42511</v>
      </c>
      <c r="B25" s="198">
        <f t="shared" si="0"/>
        <v>42511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0.46875000000000999</v>
      </c>
    </row>
    <row r="26" spans="1:16" s="89" customFormat="1" ht="12" x14ac:dyDescent="0.2">
      <c r="A26" s="197">
        <f t="shared" si="7"/>
        <v>42512</v>
      </c>
      <c r="B26" s="198">
        <f t="shared" si="0"/>
        <v>42512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0.46875000000000999</v>
      </c>
    </row>
    <row r="27" spans="1:16" s="89" customFormat="1" ht="12" x14ac:dyDescent="0.2">
      <c r="A27" s="197">
        <f t="shared" si="7"/>
        <v>42513</v>
      </c>
      <c r="B27" s="198">
        <f t="shared" si="0"/>
        <v>42513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</v>
      </c>
      <c r="M27" s="206">
        <f t="shared" ca="1" si="5"/>
        <v>0</v>
      </c>
      <c r="N27" s="207">
        <f t="shared" ca="1" si="6"/>
        <v>0</v>
      </c>
      <c r="O27" s="208"/>
      <c r="P27" s="209">
        <f t="shared" ca="1" si="8"/>
        <v>0.46875000000000999</v>
      </c>
    </row>
    <row r="28" spans="1:16" s="89" customFormat="1" ht="12" x14ac:dyDescent="0.2">
      <c r="A28" s="197">
        <f t="shared" si="7"/>
        <v>42514</v>
      </c>
      <c r="B28" s="198">
        <f t="shared" si="0"/>
        <v>42514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0.46875000000000999</v>
      </c>
    </row>
    <row r="29" spans="1:16" s="89" customFormat="1" ht="12" x14ac:dyDescent="0.2">
      <c r="A29" s="197">
        <f t="shared" si="7"/>
        <v>42515</v>
      </c>
      <c r="B29" s="198">
        <f t="shared" si="0"/>
        <v>42515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0.46875000000000999</v>
      </c>
    </row>
    <row r="30" spans="1:16" s="89" customFormat="1" ht="12" x14ac:dyDescent="0.2">
      <c r="A30" s="197">
        <f t="shared" si="7"/>
        <v>42516</v>
      </c>
      <c r="B30" s="198">
        <f t="shared" si="0"/>
        <v>42516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0.33333333333333298</v>
      </c>
      <c r="M30" s="206">
        <f t="shared" ca="1" si="5"/>
        <v>-0.33333333333332998</v>
      </c>
      <c r="N30" s="207">
        <f t="shared" ca="1" si="6"/>
        <v>0.33333333333333298</v>
      </c>
      <c r="O30" s="208"/>
      <c r="P30" s="209">
        <f t="shared" ca="1" si="8"/>
        <v>0.13541666666668001</v>
      </c>
    </row>
    <row r="31" spans="1:16" s="89" customFormat="1" ht="12" x14ac:dyDescent="0.2">
      <c r="A31" s="197">
        <f t="shared" si="7"/>
        <v>42517</v>
      </c>
      <c r="B31" s="198">
        <f t="shared" si="0"/>
        <v>42517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0.16666666666666699</v>
      </c>
      <c r="M31" s="206">
        <f t="shared" ca="1" si="5"/>
        <v>-0.16666666666666999</v>
      </c>
      <c r="N31" s="207">
        <f t="shared" ca="1" si="6"/>
        <v>0.16666666666666699</v>
      </c>
      <c r="O31" s="208"/>
      <c r="P31" s="209">
        <f t="shared" ca="1" si="8"/>
        <v>-3.1249999999990001E-2</v>
      </c>
    </row>
    <row r="32" spans="1:16" s="89" customFormat="1" ht="12" x14ac:dyDescent="0.2">
      <c r="A32" s="197">
        <f>IF(MONTH(A31+1)&gt;MONTH(A31),"",A31+1)</f>
        <v>42518</v>
      </c>
      <c r="B32" s="198">
        <f t="shared" si="0"/>
        <v>42518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-0.36458333333331999</v>
      </c>
    </row>
    <row r="33" spans="1:16" s="89" customFormat="1" ht="12" x14ac:dyDescent="0.2">
      <c r="A33" s="197">
        <f>IF(MONTH(A31+2)&gt;MONTH(A31),"",A31+2)</f>
        <v>42519</v>
      </c>
      <c r="B33" s="198">
        <f t="shared" si="0"/>
        <v>42519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-0.36458333333331999</v>
      </c>
    </row>
    <row r="34" spans="1:16" s="89" customFormat="1" ht="12" x14ac:dyDescent="0.2">
      <c r="A34" s="210">
        <f>IF(MONTH(A31+3)&gt;MONTH(A31),"",A31+3)</f>
        <v>42520</v>
      </c>
      <c r="B34" s="211">
        <f t="shared" si="0"/>
        <v>42520</v>
      </c>
      <c r="C34" s="212" t="str">
        <f>IF(ISERROR(VLOOKUP(A34,Feiertage,2,0)),"",(VLOOKUP(A34,Feiertage,2,0)))</f>
        <v>Pfingstsonntag</v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</v>
      </c>
      <c r="M34" s="219">
        <f t="shared" ca="1" si="5"/>
        <v>0</v>
      </c>
      <c r="N34" s="220">
        <f t="shared" ca="1" si="6"/>
        <v>0</v>
      </c>
      <c r="O34" s="221"/>
      <c r="P34" s="222">
        <f t="shared" ca="1" si="8"/>
        <v>-0.36458333333331999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April JJJJ:</v>
      </c>
      <c r="F36" s="232">
        <f ca="1">April!F40</f>
        <v>1.3958333333333399</v>
      </c>
      <c r="G36" s="163"/>
      <c r="H36" s="163"/>
      <c r="I36" s="233"/>
      <c r="J36" s="234">
        <f>COUNTIF(J4:J34,Voreinstellungen!B21)+SUMIF(J4:J34,Voreinstellungen!B22,Berechnungen!N2:N32)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(May):</v>
      </c>
      <c r="F37" s="240">
        <f ca="1">SUM(L4:L34)</f>
        <v>3.1666666666666652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(May):</v>
      </c>
      <c r="F38" s="246">
        <f>SUM(K4:K34)</f>
        <v>1.40625</v>
      </c>
      <c r="G38" s="163"/>
      <c r="H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COUNTIF(J4:J34,Voreinstellungen!B23)+SUMIF(J4:J34,Voreinstellungen!B24,Berechnungen!N2:N32)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-0.36458333333332998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6</v>
      </c>
      <c r="K40" s="381" t="s">
        <v>112</v>
      </c>
      <c r="L40" s="381"/>
      <c r="M40" s="381"/>
      <c r="N40" s="381"/>
      <c r="O40" s="381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QE1OXV5P+vCQbWDCwyrZigSC30Vre5KDIK3YefI6iJ2kBvo5eJZ3P2WpMdeyjVmOLwE7gtGXH8QYo5l1KTRF3g==" saltValue="r1rnDj8jh4CoB2lzDE4Hjg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103" priority="2">
      <formula>MOD(J36,1)=0</formula>
    </cfRule>
  </conditionalFormatting>
  <conditionalFormatting sqref="A4:M34 O4:P34">
    <cfRule type="expression" dxfId="102" priority="3">
      <formula>WEEKDAY($A4,2)=6</formula>
    </cfRule>
    <cfRule type="expression" dxfId="101" priority="4">
      <formula>OR(WEEKDAY($A4,2)=7,$C4&lt;&gt;"")</formula>
    </cfRule>
  </conditionalFormatting>
  <conditionalFormatting sqref="D4:D34">
    <cfRule type="expression" dxfId="100" priority="5">
      <formula>ISTEXT($D4)</formula>
    </cfRule>
  </conditionalFormatting>
  <conditionalFormatting sqref="E4:E34">
    <cfRule type="expression" dxfId="99" priority="6">
      <formula>ISTEXT($E4)</formula>
    </cfRule>
  </conditionalFormatting>
  <conditionalFormatting sqref="F4:F34">
    <cfRule type="expression" dxfId="98" priority="7">
      <formula>ISTEXT($F4)</formula>
    </cfRule>
  </conditionalFormatting>
  <conditionalFormatting sqref="G4:G34">
    <cfRule type="expression" dxfId="97" priority="8">
      <formula>ISTEXT($G4)</formula>
    </cfRule>
  </conditionalFormatting>
  <conditionalFormatting sqref="H4:H34">
    <cfRule type="expression" dxfId="96" priority="9">
      <formula>ISTEXT($H4)</formula>
    </cfRule>
  </conditionalFormatting>
  <conditionalFormatting sqref="N4:N34">
    <cfRule type="expression" dxfId="95" priority="10">
      <formula>WEEKDAY($A4,2)=6</formula>
    </cfRule>
    <cfRule type="expression" dxfId="94" priority="11">
      <formula>OR(WEEKDAY($A4,2)=7,$C4&lt;&gt;"")</formula>
    </cfRule>
  </conditionalFormatting>
  <dataValidations count="1">
    <dataValidation type="list" showErrorMessage="1" sqref="J4:J34" xr:uid="{00000000-0002-0000-06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3">
        <f>DATE(Jahr,6,1)</f>
        <v>42521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21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42521</v>
      </c>
      <c r="B4" s="185">
        <f t="shared" ref="B4:B34" si="0">A4</f>
        <v>42521</v>
      </c>
      <c r="C4" s="186" t="str">
        <f t="shared" ref="C4:C31" si="1">IF(ISERROR(VLOOKUP(B4,Feiertage,2,0)),"",(VLOOKUP(B4,Feiertage,2,0)))</f>
        <v>Pfingstmontag</v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</v>
      </c>
      <c r="M4" s="193">
        <f t="shared" ref="M4:M34" ca="1" si="5">IF(A4="","",ROUND(K4-L4,14))</f>
        <v>0</v>
      </c>
      <c r="N4" s="194">
        <f t="shared" ref="N4:N34" ca="1" si="6">IF(A4="","",INDIRECT(ADDRESS(MATCH(A4,SOLL_AZ_Ab,1)+11,WEEKDAY(A4,2)+3,,,"Voreinstellungen"),1))</f>
        <v>0</v>
      </c>
      <c r="O4" s="195"/>
      <c r="P4" s="196">
        <f ca="1">IF(A4="","",IF(M4&lt;&gt;"",ROUND(F36+M4,14),F36))</f>
        <v>-0.36458333333332998</v>
      </c>
    </row>
    <row r="5" spans="1:16" s="89" customFormat="1" ht="12" x14ac:dyDescent="0.2">
      <c r="A5" s="197">
        <f t="shared" ref="A5:A31" si="7">A4+1</f>
        <v>42522</v>
      </c>
      <c r="B5" s="198">
        <f t="shared" si="0"/>
        <v>42522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</v>
      </c>
      <c r="M5" s="206">
        <f t="shared" ca="1" si="5"/>
        <v>0</v>
      </c>
      <c r="N5" s="207">
        <f t="shared" ca="1" si="6"/>
        <v>0</v>
      </c>
      <c r="O5" s="208"/>
      <c r="P5" s="209">
        <f t="shared" ref="P5:P34" ca="1" si="8">IF(A5="","",IF(M5&lt;&gt;"",ROUND(P4+M5,14),P4))</f>
        <v>-0.36458333333332998</v>
      </c>
    </row>
    <row r="6" spans="1:16" s="89" customFormat="1" ht="12" x14ac:dyDescent="0.2">
      <c r="A6" s="197">
        <f t="shared" si="7"/>
        <v>42523</v>
      </c>
      <c r="B6" s="198">
        <f t="shared" si="0"/>
        <v>42523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-0.69791666666665997</v>
      </c>
    </row>
    <row r="7" spans="1:16" s="89" customFormat="1" ht="12" x14ac:dyDescent="0.2">
      <c r="A7" s="197">
        <f t="shared" si="7"/>
        <v>42524</v>
      </c>
      <c r="B7" s="198">
        <f t="shared" si="0"/>
        <v>42524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0.16666666666666699</v>
      </c>
      <c r="M7" s="206">
        <f t="shared" ca="1" si="5"/>
        <v>-0.16666666666666999</v>
      </c>
      <c r="N7" s="207">
        <f t="shared" ca="1" si="6"/>
        <v>0.16666666666666699</v>
      </c>
      <c r="O7" s="208"/>
      <c r="P7" s="209">
        <f t="shared" ca="1" si="8"/>
        <v>-0.86458333333333004</v>
      </c>
    </row>
    <row r="8" spans="1:16" s="89" customFormat="1" ht="12" x14ac:dyDescent="0.2">
      <c r="A8" s="197">
        <f t="shared" si="7"/>
        <v>42525</v>
      </c>
      <c r="B8" s="198">
        <f t="shared" si="0"/>
        <v>42525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0.33333333333333298</v>
      </c>
      <c r="M8" s="206">
        <f t="shared" ca="1" si="5"/>
        <v>-0.33333333333332998</v>
      </c>
      <c r="N8" s="207">
        <f t="shared" ca="1" si="6"/>
        <v>0.33333333333333298</v>
      </c>
      <c r="O8" s="208"/>
      <c r="P8" s="209">
        <f t="shared" ca="1" si="8"/>
        <v>-1.1979166666666601</v>
      </c>
    </row>
    <row r="9" spans="1:16" s="89" customFormat="1" ht="12" x14ac:dyDescent="0.2">
      <c r="A9" s="197">
        <f t="shared" si="7"/>
        <v>42526</v>
      </c>
      <c r="B9" s="198">
        <f t="shared" si="0"/>
        <v>42526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-1.1979166666666601</v>
      </c>
    </row>
    <row r="10" spans="1:16" s="89" customFormat="1" ht="12" x14ac:dyDescent="0.2">
      <c r="A10" s="197">
        <f t="shared" si="7"/>
        <v>42527</v>
      </c>
      <c r="B10" s="198">
        <f t="shared" si="0"/>
        <v>42527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-1.1979166666666601</v>
      </c>
    </row>
    <row r="11" spans="1:16" s="89" customFormat="1" ht="12" x14ac:dyDescent="0.2">
      <c r="A11" s="197">
        <f t="shared" si="7"/>
        <v>42528</v>
      </c>
      <c r="B11" s="198">
        <f t="shared" si="0"/>
        <v>42528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</v>
      </c>
      <c r="M11" s="206">
        <f t="shared" ca="1" si="5"/>
        <v>0</v>
      </c>
      <c r="N11" s="207">
        <f t="shared" ca="1" si="6"/>
        <v>0</v>
      </c>
      <c r="O11" s="208"/>
      <c r="P11" s="209">
        <f t="shared" ca="1" si="8"/>
        <v>-1.1979166666666601</v>
      </c>
    </row>
    <row r="12" spans="1:16" s="89" customFormat="1" ht="12" x14ac:dyDescent="0.2">
      <c r="A12" s="197">
        <f t="shared" si="7"/>
        <v>42529</v>
      </c>
      <c r="B12" s="198">
        <f t="shared" si="0"/>
        <v>42529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</v>
      </c>
      <c r="M12" s="206">
        <f t="shared" ca="1" si="5"/>
        <v>0</v>
      </c>
      <c r="N12" s="207">
        <f t="shared" ca="1" si="6"/>
        <v>0</v>
      </c>
      <c r="O12" s="208"/>
      <c r="P12" s="209">
        <f t="shared" ca="1" si="8"/>
        <v>-1.1979166666666601</v>
      </c>
    </row>
    <row r="13" spans="1:16" s="89" customFormat="1" ht="12" x14ac:dyDescent="0.2">
      <c r="A13" s="197">
        <f t="shared" si="7"/>
        <v>42530</v>
      </c>
      <c r="B13" s="198">
        <f t="shared" si="0"/>
        <v>42530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-1.53124999999999</v>
      </c>
    </row>
    <row r="14" spans="1:16" s="89" customFormat="1" ht="12" x14ac:dyDescent="0.2">
      <c r="A14" s="197">
        <f t="shared" si="7"/>
        <v>42531</v>
      </c>
      <c r="B14" s="198">
        <f t="shared" si="0"/>
        <v>42531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0.16666666666666699</v>
      </c>
      <c r="M14" s="206">
        <f t="shared" ca="1" si="5"/>
        <v>-0.16666666666666999</v>
      </c>
      <c r="N14" s="207">
        <f t="shared" ca="1" si="6"/>
        <v>0.16666666666666699</v>
      </c>
      <c r="O14" s="208"/>
      <c r="P14" s="209">
        <f t="shared" ca="1" si="8"/>
        <v>-1.6979166666666601</v>
      </c>
    </row>
    <row r="15" spans="1:16" s="89" customFormat="1" ht="12" x14ac:dyDescent="0.2">
      <c r="A15" s="197">
        <f t="shared" si="7"/>
        <v>42532</v>
      </c>
      <c r="B15" s="198">
        <f t="shared" si="0"/>
        <v>42532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0.33333333333333298</v>
      </c>
      <c r="M15" s="206">
        <f t="shared" ca="1" si="5"/>
        <v>-0.33333333333332998</v>
      </c>
      <c r="N15" s="207">
        <f t="shared" ca="1" si="6"/>
        <v>0.33333333333333298</v>
      </c>
      <c r="O15" s="208"/>
      <c r="P15" s="209">
        <f t="shared" ca="1" si="8"/>
        <v>-2.0312499999999898</v>
      </c>
    </row>
    <row r="16" spans="1:16" s="89" customFormat="1" ht="12" x14ac:dyDescent="0.2">
      <c r="A16" s="197">
        <f t="shared" si="7"/>
        <v>42533</v>
      </c>
      <c r="B16" s="198">
        <f t="shared" si="0"/>
        <v>42533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-2.0312499999999898</v>
      </c>
    </row>
    <row r="17" spans="1:16" s="89" customFormat="1" ht="12" x14ac:dyDescent="0.2">
      <c r="A17" s="197">
        <f t="shared" si="7"/>
        <v>42534</v>
      </c>
      <c r="B17" s="198">
        <f t="shared" si="0"/>
        <v>42534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-2.0312499999999898</v>
      </c>
    </row>
    <row r="18" spans="1:16" s="89" customFormat="1" ht="12" x14ac:dyDescent="0.2">
      <c r="A18" s="197">
        <f t="shared" si="7"/>
        <v>42535</v>
      </c>
      <c r="B18" s="198">
        <f t="shared" si="0"/>
        <v>42535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</v>
      </c>
      <c r="M18" s="206">
        <f t="shared" ca="1" si="5"/>
        <v>0</v>
      </c>
      <c r="N18" s="207">
        <f t="shared" ca="1" si="6"/>
        <v>0</v>
      </c>
      <c r="O18" s="208"/>
      <c r="P18" s="209">
        <f t="shared" ca="1" si="8"/>
        <v>-2.0312499999999898</v>
      </c>
    </row>
    <row r="19" spans="1:16" s="89" customFormat="1" ht="12" x14ac:dyDescent="0.2">
      <c r="A19" s="197">
        <f t="shared" si="7"/>
        <v>42536</v>
      </c>
      <c r="B19" s="198">
        <f t="shared" si="0"/>
        <v>42536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</v>
      </c>
      <c r="M19" s="206">
        <f t="shared" ca="1" si="5"/>
        <v>0</v>
      </c>
      <c r="N19" s="207">
        <f t="shared" ca="1" si="6"/>
        <v>0</v>
      </c>
      <c r="O19" s="208"/>
      <c r="P19" s="209">
        <f t="shared" ca="1" si="8"/>
        <v>-2.0312499999999898</v>
      </c>
    </row>
    <row r="20" spans="1:16" s="89" customFormat="1" ht="12" x14ac:dyDescent="0.2">
      <c r="A20" s="197">
        <f t="shared" si="7"/>
        <v>42537</v>
      </c>
      <c r="B20" s="198">
        <f t="shared" si="0"/>
        <v>42537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-2.3645833333333202</v>
      </c>
    </row>
    <row r="21" spans="1:16" s="89" customFormat="1" ht="12" x14ac:dyDescent="0.2">
      <c r="A21" s="197">
        <f t="shared" si="7"/>
        <v>42538</v>
      </c>
      <c r="B21" s="198">
        <f t="shared" si="0"/>
        <v>42538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0.16666666666666699</v>
      </c>
      <c r="M21" s="206">
        <f t="shared" ca="1" si="5"/>
        <v>-0.16666666666666999</v>
      </c>
      <c r="N21" s="207">
        <f t="shared" ca="1" si="6"/>
        <v>0.16666666666666699</v>
      </c>
      <c r="O21" s="208"/>
      <c r="P21" s="209">
        <f t="shared" ca="1" si="8"/>
        <v>-2.5312499999999898</v>
      </c>
    </row>
    <row r="22" spans="1:16" s="89" customFormat="1" ht="12" x14ac:dyDescent="0.2">
      <c r="A22" s="197">
        <f t="shared" si="7"/>
        <v>42539</v>
      </c>
      <c r="B22" s="198">
        <f t="shared" si="0"/>
        <v>42539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0.33333333333333298</v>
      </c>
      <c r="M22" s="206">
        <f t="shared" ca="1" si="5"/>
        <v>-0.33333333333332998</v>
      </c>
      <c r="N22" s="207">
        <f t="shared" ca="1" si="6"/>
        <v>0.33333333333333298</v>
      </c>
      <c r="O22" s="208"/>
      <c r="P22" s="209">
        <f t="shared" ca="1" si="8"/>
        <v>-2.8645833333333202</v>
      </c>
    </row>
    <row r="23" spans="1:16" s="89" customFormat="1" ht="12" x14ac:dyDescent="0.2">
      <c r="A23" s="197">
        <f t="shared" si="7"/>
        <v>42540</v>
      </c>
      <c r="B23" s="198">
        <f t="shared" si="0"/>
        <v>42540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-2.8645833333333202</v>
      </c>
    </row>
    <row r="24" spans="1:16" s="89" customFormat="1" ht="12" x14ac:dyDescent="0.2">
      <c r="A24" s="197">
        <f t="shared" si="7"/>
        <v>42541</v>
      </c>
      <c r="B24" s="198">
        <f t="shared" si="0"/>
        <v>42541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-2.8645833333333202</v>
      </c>
    </row>
    <row r="25" spans="1:16" s="89" customFormat="1" ht="12" x14ac:dyDescent="0.2">
      <c r="A25" s="197">
        <f t="shared" si="7"/>
        <v>42542</v>
      </c>
      <c r="B25" s="198">
        <f t="shared" si="0"/>
        <v>42542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</v>
      </c>
      <c r="M25" s="206">
        <f t="shared" ca="1" si="5"/>
        <v>0</v>
      </c>
      <c r="N25" s="207">
        <f t="shared" ca="1" si="6"/>
        <v>0</v>
      </c>
      <c r="O25" s="208"/>
      <c r="P25" s="209">
        <f t="shared" ca="1" si="8"/>
        <v>-2.8645833333333202</v>
      </c>
    </row>
    <row r="26" spans="1:16" s="89" customFormat="1" ht="12" x14ac:dyDescent="0.2">
      <c r="A26" s="197">
        <f t="shared" si="7"/>
        <v>42543</v>
      </c>
      <c r="B26" s="198">
        <f t="shared" si="0"/>
        <v>42543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</v>
      </c>
      <c r="M26" s="206">
        <f t="shared" ca="1" si="5"/>
        <v>0</v>
      </c>
      <c r="N26" s="207">
        <f t="shared" ca="1" si="6"/>
        <v>0</v>
      </c>
      <c r="O26" s="208"/>
      <c r="P26" s="209">
        <f t="shared" ca="1" si="8"/>
        <v>-2.8645833333333202</v>
      </c>
    </row>
    <row r="27" spans="1:16" s="89" customFormat="1" ht="12" x14ac:dyDescent="0.2">
      <c r="A27" s="197">
        <f t="shared" si="7"/>
        <v>42544</v>
      </c>
      <c r="B27" s="198">
        <f t="shared" si="0"/>
        <v>42544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-3.1979166666666501</v>
      </c>
    </row>
    <row r="28" spans="1:16" s="89" customFormat="1" ht="12" x14ac:dyDescent="0.2">
      <c r="A28" s="197">
        <f t="shared" si="7"/>
        <v>42545</v>
      </c>
      <c r="B28" s="198">
        <f t="shared" si="0"/>
        <v>42545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0.16666666666666699</v>
      </c>
      <c r="M28" s="206">
        <f t="shared" ca="1" si="5"/>
        <v>-0.16666666666666999</v>
      </c>
      <c r="N28" s="207">
        <f t="shared" ca="1" si="6"/>
        <v>0.16666666666666699</v>
      </c>
      <c r="O28" s="208"/>
      <c r="P28" s="209">
        <f t="shared" ca="1" si="8"/>
        <v>-3.3645833333333202</v>
      </c>
    </row>
    <row r="29" spans="1:16" s="89" customFormat="1" ht="12" x14ac:dyDescent="0.2">
      <c r="A29" s="197">
        <f t="shared" si="7"/>
        <v>42546</v>
      </c>
      <c r="B29" s="198">
        <f t="shared" si="0"/>
        <v>42546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0.33333333333333298</v>
      </c>
      <c r="M29" s="206">
        <f t="shared" ca="1" si="5"/>
        <v>-0.33333333333332998</v>
      </c>
      <c r="N29" s="207">
        <f t="shared" ca="1" si="6"/>
        <v>0.33333333333333298</v>
      </c>
      <c r="O29" s="208"/>
      <c r="P29" s="209">
        <f t="shared" ca="1" si="8"/>
        <v>-3.6979166666666501</v>
      </c>
    </row>
    <row r="30" spans="1:16" s="89" customFormat="1" ht="12" x14ac:dyDescent="0.2">
      <c r="A30" s="197">
        <f t="shared" si="7"/>
        <v>42547</v>
      </c>
      <c r="B30" s="198">
        <f t="shared" si="0"/>
        <v>42547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-3.6979166666666501</v>
      </c>
    </row>
    <row r="31" spans="1:16" s="89" customFormat="1" ht="12" x14ac:dyDescent="0.2">
      <c r="A31" s="197">
        <f t="shared" si="7"/>
        <v>42548</v>
      </c>
      <c r="B31" s="198">
        <f t="shared" si="0"/>
        <v>42548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-3.6979166666666501</v>
      </c>
    </row>
    <row r="32" spans="1:16" s="89" customFormat="1" ht="12" x14ac:dyDescent="0.2">
      <c r="A32" s="197">
        <f>IF(MONTH(A31+1)&gt;MONTH(A31),"",A31+1)</f>
        <v>42549</v>
      </c>
      <c r="B32" s="198">
        <f t="shared" si="0"/>
        <v>42549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</v>
      </c>
      <c r="M32" s="206">
        <f t="shared" ca="1" si="5"/>
        <v>0</v>
      </c>
      <c r="N32" s="207">
        <f t="shared" ca="1" si="6"/>
        <v>0</v>
      </c>
      <c r="O32" s="208"/>
      <c r="P32" s="209">
        <f t="shared" ca="1" si="8"/>
        <v>-3.6979166666666501</v>
      </c>
    </row>
    <row r="33" spans="1:16" s="89" customFormat="1" ht="12" x14ac:dyDescent="0.2">
      <c r="A33" s="197">
        <f>IF(MONTH(A31+2)&gt;MONTH(A31),"",A31+2)</f>
        <v>42550</v>
      </c>
      <c r="B33" s="198">
        <f t="shared" si="0"/>
        <v>42550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</v>
      </c>
      <c r="M33" s="206">
        <f t="shared" ca="1" si="5"/>
        <v>0</v>
      </c>
      <c r="N33" s="207">
        <f t="shared" ca="1" si="6"/>
        <v>0</v>
      </c>
      <c r="O33" s="208"/>
      <c r="P33" s="209">
        <f t="shared" ca="1" si="8"/>
        <v>-3.6979166666666501</v>
      </c>
    </row>
    <row r="34" spans="1:16" s="89" customFormat="1" ht="12" x14ac:dyDescent="0.2">
      <c r="A34" s="210" t="str">
        <f>IF(MONTH(A31+3)&gt;MONTH(A31),"",A31+3)</f>
        <v/>
      </c>
      <c r="B34" s="211" t="str">
        <f t="shared" si="0"/>
        <v/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 t="str">
        <f t="shared" si="3"/>
        <v/>
      </c>
      <c r="L34" s="218">
        <f t="shared" si="4"/>
        <v>0</v>
      </c>
      <c r="M34" s="219" t="str">
        <f t="shared" si="5"/>
        <v/>
      </c>
      <c r="N34" s="220" t="str">
        <f t="shared" ca="1" si="6"/>
        <v/>
      </c>
      <c r="O34" s="221"/>
      <c r="P34" s="222" t="str">
        <f t="shared" si="8"/>
        <v/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May JJJJ:</v>
      </c>
      <c r="F36" s="232">
        <f ca="1">Mai!F40</f>
        <v>-0.36458333333332998</v>
      </c>
      <c r="G36" s="163"/>
      <c r="H36" s="163"/>
      <c r="I36" s="233"/>
      <c r="J36" s="234">
        <f>COUNTIF(J4:J34,Voreinstellungen!B21)+SUMIF(J4:J34,Voreinstellungen!B22,Berechnungen!Q2:Q32)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(June):</v>
      </c>
      <c r="F37" s="240">
        <f ca="1">SUM(L4:L34)</f>
        <v>3.3333333333333321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(June):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COUNTIF(J4:J34,Voreinstellungen!B23)+SUMIF(J4:J34,Voreinstellungen!B24,Berechnungen!Q2:Q32)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-3.6979166666666599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1" t="s">
        <v>112</v>
      </c>
      <c r="L40" s="381"/>
      <c r="M40" s="381"/>
      <c r="N40" s="381"/>
      <c r="O40" s="381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FLGQGPkIrZFJRYfIzM5dNAg+vmhj9bs+eX+BsfoXkS85xz/DWFzyxzWRzBLXdkZU/6+8Lk0XkXSRD1REULPCKQ==" saltValue="/ZQvF5XqnLB5M3rbo0of0w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93" priority="2">
      <formula>MOD(J36,1)=0</formula>
    </cfRule>
  </conditionalFormatting>
  <conditionalFormatting sqref="A4:M34 O4:P34">
    <cfRule type="expression" dxfId="92" priority="3">
      <formula>WEEKDAY($A4,2)=6</formula>
    </cfRule>
    <cfRule type="expression" dxfId="91" priority="4">
      <formula>OR(WEEKDAY($A4,2)=7,$C4&lt;&gt;"")</formula>
    </cfRule>
  </conditionalFormatting>
  <conditionalFormatting sqref="D4:D34">
    <cfRule type="expression" dxfId="90" priority="5">
      <formula>ISTEXT($D4)</formula>
    </cfRule>
  </conditionalFormatting>
  <conditionalFormatting sqref="E4:E34">
    <cfRule type="expression" dxfId="89" priority="6">
      <formula>ISTEXT($E4)</formula>
    </cfRule>
  </conditionalFormatting>
  <conditionalFormatting sqref="F4:F34">
    <cfRule type="expression" dxfId="88" priority="7">
      <formula>ISTEXT($F4)</formula>
    </cfRule>
  </conditionalFormatting>
  <conditionalFormatting sqref="G4:G34">
    <cfRule type="expression" dxfId="87" priority="8">
      <formula>ISTEXT($G4)</formula>
    </cfRule>
  </conditionalFormatting>
  <conditionalFormatting sqref="H4:H34">
    <cfRule type="expression" dxfId="86" priority="9">
      <formula>ISTEXT($H4)</formula>
    </cfRule>
  </conditionalFormatting>
  <conditionalFormatting sqref="N4:N34">
    <cfRule type="expression" dxfId="85" priority="10">
      <formula>WEEKDAY($A4,2)=6</formula>
    </cfRule>
    <cfRule type="expression" dxfId="84" priority="11">
      <formula>OR(WEEKDAY($A4,2)=7,$C4&lt;&gt;"")</formula>
    </cfRule>
  </conditionalFormatting>
  <dataValidations count="1">
    <dataValidation type="list" showErrorMessage="1" sqref="J4:J34" xr:uid="{00000000-0002-0000-07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47"/>
  <sheetViews>
    <sheetView showGridLines="0" zoomScaleNormal="100" workbookViewId="0">
      <pane ySplit="3" topLeftCell="A4" activePane="bottomLeft" state="frozen"/>
      <selection pane="bottomLeft" activeCell="D4" sqref="D4"/>
    </sheetView>
  </sheetViews>
  <sheetFormatPr defaultColWidth="11.44140625" defaultRowHeight="13.2" x14ac:dyDescent="0.25"/>
  <cols>
    <col min="1" max="1" width="10.6640625" style="161" customWidth="1"/>
    <col min="2" max="2" width="5.6640625" style="161" customWidth="1"/>
    <col min="3" max="3" width="17.6640625" style="161" customWidth="1"/>
    <col min="4" max="4" width="7.6640625" style="162" customWidth="1"/>
    <col min="5" max="7" width="7.6640625" style="161" customWidth="1"/>
    <col min="8" max="8" width="6.6640625" style="163" customWidth="1"/>
    <col min="9" max="9" width="1.6640625" style="163" customWidth="1"/>
    <col min="10" max="10" width="3.6640625" style="161" customWidth="1"/>
    <col min="11" max="12" width="7.6640625" style="163" customWidth="1"/>
    <col min="13" max="13" width="7.6640625" style="161" customWidth="1"/>
    <col min="14" max="14" width="4" style="161" hidden="1" customWidth="1"/>
    <col min="15" max="15" width="30.6640625" style="161" customWidth="1"/>
    <col min="16" max="16" width="7.6640625" style="161" customWidth="1"/>
    <col min="17" max="1024" width="11.44140625" style="161"/>
  </cols>
  <sheetData>
    <row r="1" spans="1:16" ht="15" customHeight="1" x14ac:dyDescent="0.25">
      <c r="A1" s="383">
        <f>DATE(Jahr,7,1)</f>
        <v>42551</v>
      </c>
      <c r="B1" s="383"/>
      <c r="C1" s="383"/>
      <c r="D1" s="383"/>
      <c r="E1" s="383"/>
      <c r="F1" s="383"/>
      <c r="G1" s="383"/>
      <c r="H1" s="165" t="str">
        <f>"Nettoarbeitstage: "&amp;NETWORKDAYS(A1,EOMONTH(A1,0),Feiertage!A4:A39)</f>
        <v>Nettoarbeitstage: 23</v>
      </c>
      <c r="I1" s="166"/>
      <c r="J1" s="166"/>
      <c r="K1" s="167"/>
      <c r="L1" s="168"/>
      <c r="M1" s="166"/>
      <c r="N1" s="169"/>
      <c r="O1" s="384" t="str">
        <f>Voreinstellungen!C3</f>
        <v>Reyes Andrade, Juan Carlos</v>
      </c>
      <c r="P1" s="384"/>
    </row>
    <row r="2" spans="1:16" ht="15" customHeight="1" x14ac:dyDescent="0.25">
      <c r="A2" s="383"/>
      <c r="B2" s="383"/>
      <c r="C2" s="383"/>
      <c r="D2" s="383"/>
      <c r="E2" s="383"/>
      <c r="F2" s="383"/>
      <c r="G2" s="383"/>
      <c r="H2" s="170"/>
      <c r="I2" s="170"/>
      <c r="J2" s="170"/>
      <c r="K2" s="171"/>
      <c r="L2" s="172"/>
      <c r="M2" s="170"/>
      <c r="N2" s="173"/>
      <c r="O2" s="385" t="str">
        <f>IF(ISBLANK(Voreinstellungen!C4),"","Personal-Nr.: "&amp;Voreinstellungen!C4)</f>
        <v/>
      </c>
      <c r="P2" s="385"/>
    </row>
    <row r="3" spans="1:16" s="183" customFormat="1" ht="36" customHeight="1" x14ac:dyDescent="0.25">
      <c r="A3" s="272" t="s">
        <v>95</v>
      </c>
      <c r="B3" s="273"/>
      <c r="C3" s="274" t="s">
        <v>27</v>
      </c>
      <c r="D3" s="275" t="s">
        <v>96</v>
      </c>
      <c r="E3" s="275" t="s">
        <v>97</v>
      </c>
      <c r="F3" s="275" t="s">
        <v>98</v>
      </c>
      <c r="G3" s="275" t="s">
        <v>99</v>
      </c>
      <c r="H3" s="388" t="s">
        <v>100</v>
      </c>
      <c r="I3" s="388"/>
      <c r="J3" s="276" t="s">
        <v>25</v>
      </c>
      <c r="K3" s="277" t="s">
        <v>101</v>
      </c>
      <c r="L3" s="277" t="s">
        <v>102</v>
      </c>
      <c r="M3" s="278" t="s">
        <v>103</v>
      </c>
      <c r="N3" s="279" t="s">
        <v>104</v>
      </c>
      <c r="O3" s="280" t="s">
        <v>105</v>
      </c>
      <c r="P3" s="277" t="s">
        <v>106</v>
      </c>
    </row>
    <row r="4" spans="1:16" s="89" customFormat="1" ht="12" x14ac:dyDescent="0.2">
      <c r="A4" s="184">
        <f>A1</f>
        <v>42551</v>
      </c>
      <c r="B4" s="185">
        <f t="shared" ref="B4:B34" si="0">A4</f>
        <v>42551</v>
      </c>
      <c r="C4" s="186" t="str">
        <f t="shared" ref="C4:C31" si="1">IF(ISERROR(VLOOKUP(B4,Feiertage,2,0)),"",(VLOOKUP(B4,Feiertage,2,0)))</f>
        <v/>
      </c>
      <c r="D4" s="187"/>
      <c r="E4" s="187"/>
      <c r="F4" s="187"/>
      <c r="G4" s="187"/>
      <c r="H4" s="188"/>
      <c r="I4" s="189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190"/>
      <c r="K4" s="191">
        <f t="shared" ref="K4:K34" si="3">IF(A4="","",IF(IF(D4&lt;E4,E4-D4,IF(E4="",0,E4-D4+1))+IF(F4&lt;G4,G4-F4,IF(G4="",0,G4-F4+1))-H4&gt;0,IF(D4&lt;E4,E4-D4,IF(E4="",0,E4-D4+1))+IF(F4&lt;G4,G4-F4,IF(G4="",0,G4-F4+1))-H4,0))</f>
        <v>0</v>
      </c>
      <c r="L4" s="192">
        <f t="shared" ref="L4:L34" ca="1" si="4">IF(AND(C4&lt;&gt;"",J4=""),IF(ISERROR(VLOOKUP(B4,Feiertage,2,0)),0,VLOOKUP(B4,Feiertage,3,0)*N4),IF(A4="",0,IF(J4&lt;&gt;"",IF(UPPER(J4)=VLOOKUP(UPPER(J4),Code,1,0),IF(OR(VLOOKUP(J4,Code,2,0)="NONE",VLOOKUP(J4,Code,2,0)="XTRA"),K4,IF(ISERROR(VLOOKUP(B4,Feiertage,2,0)),VLOOKUP(J4,Code,2,0)*N4,IF(VLOOKUP(B4,Feiertage,3,0)=0.5,IF(UPPER(J4)="G",VLOOKUP(B4,Feiertage,3,0)*VLOOKUP(J4,Code,2,0)*N4,0),VLOOKUP(B4,Feiertage,3,0)*VLOOKUP(J4,Code,2,0)*N4))),N4),N4)))</f>
        <v>0.33333333333333298</v>
      </c>
      <c r="M4" s="193">
        <f t="shared" ref="M4:M34" ca="1" si="5">IF(A4="","",ROUND(K4-L4,14))</f>
        <v>-0.33333333333332998</v>
      </c>
      <c r="N4" s="194">
        <f t="shared" ref="N4:N34" ca="1" si="6">IF(A4="","",INDIRECT(ADDRESS(MATCH(A4,SOLL_AZ_Ab,1)+11,WEEKDAY(A4,2)+3,,,"Voreinstellungen"),1))</f>
        <v>0.33333333333333298</v>
      </c>
      <c r="O4" s="195"/>
      <c r="P4" s="196">
        <f ca="1">IF(A4="","",IF(M4&lt;&gt;"",ROUND(F36+M4,14),F36))</f>
        <v>-4.0312499999999902</v>
      </c>
    </row>
    <row r="5" spans="1:16" s="89" customFormat="1" ht="12" x14ac:dyDescent="0.2">
      <c r="A5" s="197">
        <f t="shared" ref="A5:A31" si="7">A4+1</f>
        <v>42552</v>
      </c>
      <c r="B5" s="198">
        <f t="shared" si="0"/>
        <v>42552</v>
      </c>
      <c r="C5" s="199" t="str">
        <f t="shared" si="1"/>
        <v/>
      </c>
      <c r="D5" s="200"/>
      <c r="E5" s="200"/>
      <c r="F5" s="200"/>
      <c r="G5" s="200"/>
      <c r="H5" s="201"/>
      <c r="I5" s="202" t="str">
        <f t="shared" si="2"/>
        <v/>
      </c>
      <c r="J5" s="203"/>
      <c r="K5" s="204">
        <f t="shared" si="3"/>
        <v>0</v>
      </c>
      <c r="L5" s="205">
        <f t="shared" ca="1" si="4"/>
        <v>0.16666666666666699</v>
      </c>
      <c r="M5" s="206">
        <f t="shared" ca="1" si="5"/>
        <v>-0.16666666666666999</v>
      </c>
      <c r="N5" s="207">
        <f t="shared" ca="1" si="6"/>
        <v>0.16666666666666699</v>
      </c>
      <c r="O5" s="208"/>
      <c r="P5" s="209">
        <f t="shared" ref="P5:P34" ca="1" si="8">IF(A5="","",IF(M5&lt;&gt;"",ROUND(P4+M5,14),P4))</f>
        <v>-4.1979166666666599</v>
      </c>
    </row>
    <row r="6" spans="1:16" s="89" customFormat="1" ht="12" x14ac:dyDescent="0.2">
      <c r="A6" s="197">
        <f t="shared" si="7"/>
        <v>42553</v>
      </c>
      <c r="B6" s="198">
        <f t="shared" si="0"/>
        <v>42553</v>
      </c>
      <c r="C6" s="199" t="str">
        <f t="shared" si="1"/>
        <v/>
      </c>
      <c r="D6" s="200"/>
      <c r="E6" s="200"/>
      <c r="F6" s="200"/>
      <c r="G6" s="200"/>
      <c r="H6" s="201"/>
      <c r="I6" s="202" t="str">
        <f t="shared" si="2"/>
        <v/>
      </c>
      <c r="J6" s="203"/>
      <c r="K6" s="204">
        <f t="shared" si="3"/>
        <v>0</v>
      </c>
      <c r="L6" s="205">
        <f t="shared" ca="1" si="4"/>
        <v>0.33333333333333298</v>
      </c>
      <c r="M6" s="206">
        <f t="shared" ca="1" si="5"/>
        <v>-0.33333333333332998</v>
      </c>
      <c r="N6" s="207">
        <f t="shared" ca="1" si="6"/>
        <v>0.33333333333333298</v>
      </c>
      <c r="O6" s="208"/>
      <c r="P6" s="209">
        <f t="shared" ca="1" si="8"/>
        <v>-4.5312499999999902</v>
      </c>
    </row>
    <row r="7" spans="1:16" s="89" customFormat="1" ht="12" x14ac:dyDescent="0.2">
      <c r="A7" s="197">
        <f t="shared" si="7"/>
        <v>42554</v>
      </c>
      <c r="B7" s="198">
        <f t="shared" si="0"/>
        <v>42554</v>
      </c>
      <c r="C7" s="199" t="str">
        <f t="shared" si="1"/>
        <v/>
      </c>
      <c r="D7" s="200"/>
      <c r="E7" s="200"/>
      <c r="F7" s="200"/>
      <c r="G7" s="200"/>
      <c r="H7" s="201"/>
      <c r="I7" s="202" t="str">
        <f t="shared" si="2"/>
        <v/>
      </c>
      <c r="J7" s="203"/>
      <c r="K7" s="204">
        <f t="shared" si="3"/>
        <v>0</v>
      </c>
      <c r="L7" s="205">
        <f t="shared" ca="1" si="4"/>
        <v>0</v>
      </c>
      <c r="M7" s="206">
        <f t="shared" ca="1" si="5"/>
        <v>0</v>
      </c>
      <c r="N7" s="207">
        <f t="shared" ca="1" si="6"/>
        <v>0</v>
      </c>
      <c r="O7" s="208"/>
      <c r="P7" s="209">
        <f t="shared" ca="1" si="8"/>
        <v>-4.5312499999999902</v>
      </c>
    </row>
    <row r="8" spans="1:16" s="89" customFormat="1" ht="12" x14ac:dyDescent="0.2">
      <c r="A8" s="197">
        <f t="shared" si="7"/>
        <v>42555</v>
      </c>
      <c r="B8" s="198">
        <f t="shared" si="0"/>
        <v>42555</v>
      </c>
      <c r="C8" s="199" t="str">
        <f t="shared" si="1"/>
        <v/>
      </c>
      <c r="D8" s="200"/>
      <c r="E8" s="200"/>
      <c r="F8" s="200"/>
      <c r="G8" s="200"/>
      <c r="H8" s="201"/>
      <c r="I8" s="202" t="str">
        <f t="shared" si="2"/>
        <v/>
      </c>
      <c r="J8" s="203"/>
      <c r="K8" s="204">
        <f t="shared" si="3"/>
        <v>0</v>
      </c>
      <c r="L8" s="205">
        <f t="shared" ca="1" si="4"/>
        <v>0</v>
      </c>
      <c r="M8" s="206">
        <f t="shared" ca="1" si="5"/>
        <v>0</v>
      </c>
      <c r="N8" s="207">
        <f t="shared" ca="1" si="6"/>
        <v>0</v>
      </c>
      <c r="O8" s="208"/>
      <c r="P8" s="209">
        <f t="shared" ca="1" si="8"/>
        <v>-4.5312499999999902</v>
      </c>
    </row>
    <row r="9" spans="1:16" s="89" customFormat="1" ht="12" x14ac:dyDescent="0.2">
      <c r="A9" s="197">
        <f t="shared" si="7"/>
        <v>42556</v>
      </c>
      <c r="B9" s="198">
        <f t="shared" si="0"/>
        <v>42556</v>
      </c>
      <c r="C9" s="199" t="str">
        <f t="shared" si="1"/>
        <v/>
      </c>
      <c r="D9" s="200"/>
      <c r="E9" s="200"/>
      <c r="F9" s="200"/>
      <c r="G9" s="200"/>
      <c r="H9" s="201"/>
      <c r="I9" s="202" t="str">
        <f t="shared" si="2"/>
        <v/>
      </c>
      <c r="J9" s="203"/>
      <c r="K9" s="204">
        <f t="shared" si="3"/>
        <v>0</v>
      </c>
      <c r="L9" s="205">
        <f t="shared" ca="1" si="4"/>
        <v>0</v>
      </c>
      <c r="M9" s="206">
        <f t="shared" ca="1" si="5"/>
        <v>0</v>
      </c>
      <c r="N9" s="207">
        <f t="shared" ca="1" si="6"/>
        <v>0</v>
      </c>
      <c r="O9" s="208"/>
      <c r="P9" s="209">
        <f t="shared" ca="1" si="8"/>
        <v>-4.5312499999999902</v>
      </c>
    </row>
    <row r="10" spans="1:16" s="89" customFormat="1" ht="12" x14ac:dyDescent="0.2">
      <c r="A10" s="197">
        <f t="shared" si="7"/>
        <v>42557</v>
      </c>
      <c r="B10" s="198">
        <f t="shared" si="0"/>
        <v>42557</v>
      </c>
      <c r="C10" s="199" t="str">
        <f t="shared" si="1"/>
        <v/>
      </c>
      <c r="D10" s="200"/>
      <c r="E10" s="200"/>
      <c r="F10" s="200"/>
      <c r="G10" s="200"/>
      <c r="H10" s="201"/>
      <c r="I10" s="202" t="str">
        <f t="shared" si="2"/>
        <v/>
      </c>
      <c r="J10" s="203"/>
      <c r="K10" s="204">
        <f t="shared" si="3"/>
        <v>0</v>
      </c>
      <c r="L10" s="205">
        <f t="shared" ca="1" si="4"/>
        <v>0</v>
      </c>
      <c r="M10" s="206">
        <f t="shared" ca="1" si="5"/>
        <v>0</v>
      </c>
      <c r="N10" s="207">
        <f t="shared" ca="1" si="6"/>
        <v>0</v>
      </c>
      <c r="O10" s="208"/>
      <c r="P10" s="209">
        <f t="shared" ca="1" si="8"/>
        <v>-4.5312499999999902</v>
      </c>
    </row>
    <row r="11" spans="1:16" s="89" customFormat="1" ht="12" x14ac:dyDescent="0.2">
      <c r="A11" s="197">
        <f t="shared" si="7"/>
        <v>42558</v>
      </c>
      <c r="B11" s="198">
        <f t="shared" si="0"/>
        <v>42558</v>
      </c>
      <c r="C11" s="199" t="str">
        <f t="shared" si="1"/>
        <v/>
      </c>
      <c r="D11" s="200"/>
      <c r="E11" s="200"/>
      <c r="F11" s="200"/>
      <c r="G11" s="200"/>
      <c r="H11" s="201"/>
      <c r="I11" s="202" t="str">
        <f t="shared" si="2"/>
        <v/>
      </c>
      <c r="J11" s="203"/>
      <c r="K11" s="204">
        <f t="shared" si="3"/>
        <v>0</v>
      </c>
      <c r="L11" s="205">
        <f t="shared" ca="1" si="4"/>
        <v>0.33333333333333298</v>
      </c>
      <c r="M11" s="206">
        <f t="shared" ca="1" si="5"/>
        <v>-0.33333333333332998</v>
      </c>
      <c r="N11" s="207">
        <f t="shared" ca="1" si="6"/>
        <v>0.33333333333333298</v>
      </c>
      <c r="O11" s="208"/>
      <c r="P11" s="209">
        <f t="shared" ca="1" si="8"/>
        <v>-4.8645833333333197</v>
      </c>
    </row>
    <row r="12" spans="1:16" s="89" customFormat="1" ht="12" x14ac:dyDescent="0.2">
      <c r="A12" s="197">
        <f t="shared" si="7"/>
        <v>42559</v>
      </c>
      <c r="B12" s="198">
        <f t="shared" si="0"/>
        <v>42559</v>
      </c>
      <c r="C12" s="199" t="str">
        <f t="shared" si="1"/>
        <v/>
      </c>
      <c r="D12" s="200"/>
      <c r="E12" s="200"/>
      <c r="F12" s="200"/>
      <c r="G12" s="200"/>
      <c r="H12" s="201"/>
      <c r="I12" s="202" t="str">
        <f t="shared" si="2"/>
        <v/>
      </c>
      <c r="J12" s="203"/>
      <c r="K12" s="204">
        <f t="shared" si="3"/>
        <v>0</v>
      </c>
      <c r="L12" s="205">
        <f t="shared" ca="1" si="4"/>
        <v>0.16666666666666699</v>
      </c>
      <c r="M12" s="206">
        <f t="shared" ca="1" si="5"/>
        <v>-0.16666666666666999</v>
      </c>
      <c r="N12" s="207">
        <f t="shared" ca="1" si="6"/>
        <v>0.16666666666666699</v>
      </c>
      <c r="O12" s="208"/>
      <c r="P12" s="209">
        <f t="shared" ca="1" si="8"/>
        <v>-5.0312499999999902</v>
      </c>
    </row>
    <row r="13" spans="1:16" s="89" customFormat="1" ht="12" x14ac:dyDescent="0.2">
      <c r="A13" s="197">
        <f t="shared" si="7"/>
        <v>42560</v>
      </c>
      <c r="B13" s="198">
        <f t="shared" si="0"/>
        <v>42560</v>
      </c>
      <c r="C13" s="199" t="str">
        <f t="shared" si="1"/>
        <v/>
      </c>
      <c r="D13" s="200"/>
      <c r="E13" s="200"/>
      <c r="F13" s="200"/>
      <c r="G13" s="200"/>
      <c r="H13" s="201"/>
      <c r="I13" s="202" t="str">
        <f t="shared" si="2"/>
        <v/>
      </c>
      <c r="J13" s="203"/>
      <c r="K13" s="204">
        <f t="shared" si="3"/>
        <v>0</v>
      </c>
      <c r="L13" s="205">
        <f t="shared" ca="1" si="4"/>
        <v>0.33333333333333298</v>
      </c>
      <c r="M13" s="206">
        <f t="shared" ca="1" si="5"/>
        <v>-0.33333333333332998</v>
      </c>
      <c r="N13" s="207">
        <f t="shared" ca="1" si="6"/>
        <v>0.33333333333333298</v>
      </c>
      <c r="O13" s="208"/>
      <c r="P13" s="209">
        <f t="shared" ca="1" si="8"/>
        <v>-5.3645833333333197</v>
      </c>
    </row>
    <row r="14" spans="1:16" s="89" customFormat="1" ht="12" x14ac:dyDescent="0.2">
      <c r="A14" s="197">
        <f t="shared" si="7"/>
        <v>42561</v>
      </c>
      <c r="B14" s="198">
        <f t="shared" si="0"/>
        <v>42561</v>
      </c>
      <c r="C14" s="199" t="str">
        <f t="shared" si="1"/>
        <v/>
      </c>
      <c r="D14" s="200"/>
      <c r="E14" s="200"/>
      <c r="F14" s="200"/>
      <c r="G14" s="200"/>
      <c r="H14" s="201"/>
      <c r="I14" s="202" t="str">
        <f t="shared" si="2"/>
        <v/>
      </c>
      <c r="J14" s="203"/>
      <c r="K14" s="204">
        <f t="shared" si="3"/>
        <v>0</v>
      </c>
      <c r="L14" s="205">
        <f t="shared" ca="1" si="4"/>
        <v>0</v>
      </c>
      <c r="M14" s="206">
        <f t="shared" ca="1" si="5"/>
        <v>0</v>
      </c>
      <c r="N14" s="207">
        <f t="shared" ca="1" si="6"/>
        <v>0</v>
      </c>
      <c r="O14" s="208"/>
      <c r="P14" s="209">
        <f t="shared" ca="1" si="8"/>
        <v>-5.3645833333333197</v>
      </c>
    </row>
    <row r="15" spans="1:16" s="89" customFormat="1" ht="12" x14ac:dyDescent="0.2">
      <c r="A15" s="197">
        <f t="shared" si="7"/>
        <v>42562</v>
      </c>
      <c r="B15" s="198">
        <f t="shared" si="0"/>
        <v>42562</v>
      </c>
      <c r="C15" s="199" t="str">
        <f t="shared" si="1"/>
        <v/>
      </c>
      <c r="D15" s="200"/>
      <c r="E15" s="200"/>
      <c r="F15" s="200"/>
      <c r="G15" s="200"/>
      <c r="H15" s="201"/>
      <c r="I15" s="202" t="str">
        <f t="shared" si="2"/>
        <v/>
      </c>
      <c r="J15" s="203"/>
      <c r="K15" s="204">
        <f t="shared" si="3"/>
        <v>0</v>
      </c>
      <c r="L15" s="205">
        <f t="shared" ca="1" si="4"/>
        <v>0</v>
      </c>
      <c r="M15" s="206">
        <f t="shared" ca="1" si="5"/>
        <v>0</v>
      </c>
      <c r="N15" s="207">
        <f t="shared" ca="1" si="6"/>
        <v>0</v>
      </c>
      <c r="O15" s="208"/>
      <c r="P15" s="209">
        <f t="shared" ca="1" si="8"/>
        <v>-5.3645833333333197</v>
      </c>
    </row>
    <row r="16" spans="1:16" s="89" customFormat="1" ht="12" x14ac:dyDescent="0.2">
      <c r="A16" s="197">
        <f t="shared" si="7"/>
        <v>42563</v>
      </c>
      <c r="B16" s="198">
        <f t="shared" si="0"/>
        <v>42563</v>
      </c>
      <c r="C16" s="199" t="str">
        <f t="shared" si="1"/>
        <v/>
      </c>
      <c r="D16" s="200"/>
      <c r="E16" s="200"/>
      <c r="F16" s="200"/>
      <c r="G16" s="200"/>
      <c r="H16" s="201"/>
      <c r="I16" s="202" t="str">
        <f t="shared" si="2"/>
        <v/>
      </c>
      <c r="J16" s="203"/>
      <c r="K16" s="204">
        <f t="shared" si="3"/>
        <v>0</v>
      </c>
      <c r="L16" s="205">
        <f t="shared" ca="1" si="4"/>
        <v>0</v>
      </c>
      <c r="M16" s="206">
        <f t="shared" ca="1" si="5"/>
        <v>0</v>
      </c>
      <c r="N16" s="207">
        <f t="shared" ca="1" si="6"/>
        <v>0</v>
      </c>
      <c r="O16" s="208"/>
      <c r="P16" s="209">
        <f t="shared" ca="1" si="8"/>
        <v>-5.3645833333333197</v>
      </c>
    </row>
    <row r="17" spans="1:16" s="89" customFormat="1" ht="12" x14ac:dyDescent="0.2">
      <c r="A17" s="197">
        <f t="shared" si="7"/>
        <v>42564</v>
      </c>
      <c r="B17" s="198">
        <f t="shared" si="0"/>
        <v>42564</v>
      </c>
      <c r="C17" s="199" t="str">
        <f t="shared" si="1"/>
        <v/>
      </c>
      <c r="D17" s="200"/>
      <c r="E17" s="200"/>
      <c r="F17" s="200"/>
      <c r="G17" s="200"/>
      <c r="H17" s="201"/>
      <c r="I17" s="202" t="str">
        <f t="shared" si="2"/>
        <v/>
      </c>
      <c r="J17" s="203"/>
      <c r="K17" s="204">
        <f t="shared" si="3"/>
        <v>0</v>
      </c>
      <c r="L17" s="205">
        <f t="shared" ca="1" si="4"/>
        <v>0</v>
      </c>
      <c r="M17" s="206">
        <f t="shared" ca="1" si="5"/>
        <v>0</v>
      </c>
      <c r="N17" s="207">
        <f t="shared" ca="1" si="6"/>
        <v>0</v>
      </c>
      <c r="O17" s="208"/>
      <c r="P17" s="209">
        <f t="shared" ca="1" si="8"/>
        <v>-5.3645833333333197</v>
      </c>
    </row>
    <row r="18" spans="1:16" s="89" customFormat="1" ht="12" x14ac:dyDescent="0.2">
      <c r="A18" s="197">
        <f t="shared" si="7"/>
        <v>42565</v>
      </c>
      <c r="B18" s="198">
        <f t="shared" si="0"/>
        <v>42565</v>
      </c>
      <c r="C18" s="199" t="str">
        <f t="shared" si="1"/>
        <v/>
      </c>
      <c r="D18" s="200"/>
      <c r="E18" s="200"/>
      <c r="F18" s="200"/>
      <c r="G18" s="200"/>
      <c r="H18" s="201"/>
      <c r="I18" s="202" t="str">
        <f t="shared" si="2"/>
        <v/>
      </c>
      <c r="J18" s="203"/>
      <c r="K18" s="204">
        <f t="shared" si="3"/>
        <v>0</v>
      </c>
      <c r="L18" s="205">
        <f t="shared" ca="1" si="4"/>
        <v>0.33333333333333298</v>
      </c>
      <c r="M18" s="206">
        <f t="shared" ca="1" si="5"/>
        <v>-0.33333333333332998</v>
      </c>
      <c r="N18" s="207">
        <f t="shared" ca="1" si="6"/>
        <v>0.33333333333333298</v>
      </c>
      <c r="O18" s="208"/>
      <c r="P18" s="209">
        <f t="shared" ca="1" si="8"/>
        <v>-5.6979166666666501</v>
      </c>
    </row>
    <row r="19" spans="1:16" s="89" customFormat="1" ht="12" x14ac:dyDescent="0.2">
      <c r="A19" s="197">
        <f t="shared" si="7"/>
        <v>42566</v>
      </c>
      <c r="B19" s="198">
        <f t="shared" si="0"/>
        <v>42566</v>
      </c>
      <c r="C19" s="199" t="str">
        <f t="shared" si="1"/>
        <v/>
      </c>
      <c r="D19" s="200"/>
      <c r="E19" s="200"/>
      <c r="F19" s="200"/>
      <c r="G19" s="200"/>
      <c r="H19" s="201"/>
      <c r="I19" s="202" t="str">
        <f t="shared" si="2"/>
        <v/>
      </c>
      <c r="J19" s="203"/>
      <c r="K19" s="204">
        <f t="shared" si="3"/>
        <v>0</v>
      </c>
      <c r="L19" s="205">
        <f t="shared" ca="1" si="4"/>
        <v>0.16666666666666699</v>
      </c>
      <c r="M19" s="206">
        <f t="shared" ca="1" si="5"/>
        <v>-0.16666666666666999</v>
      </c>
      <c r="N19" s="207">
        <f t="shared" ca="1" si="6"/>
        <v>0.16666666666666699</v>
      </c>
      <c r="O19" s="208"/>
      <c r="P19" s="209">
        <f t="shared" ca="1" si="8"/>
        <v>-5.8645833333333197</v>
      </c>
    </row>
    <row r="20" spans="1:16" s="89" customFormat="1" ht="12" x14ac:dyDescent="0.2">
      <c r="A20" s="197">
        <f t="shared" si="7"/>
        <v>42567</v>
      </c>
      <c r="B20" s="198">
        <f t="shared" si="0"/>
        <v>42567</v>
      </c>
      <c r="C20" s="199" t="str">
        <f t="shared" si="1"/>
        <v/>
      </c>
      <c r="D20" s="200"/>
      <c r="E20" s="200"/>
      <c r="F20" s="200"/>
      <c r="G20" s="200"/>
      <c r="H20" s="201"/>
      <c r="I20" s="202" t="str">
        <f t="shared" si="2"/>
        <v/>
      </c>
      <c r="J20" s="203"/>
      <c r="K20" s="204">
        <f t="shared" si="3"/>
        <v>0</v>
      </c>
      <c r="L20" s="205">
        <f t="shared" ca="1" si="4"/>
        <v>0.33333333333333298</v>
      </c>
      <c r="M20" s="206">
        <f t="shared" ca="1" si="5"/>
        <v>-0.33333333333332998</v>
      </c>
      <c r="N20" s="207">
        <f t="shared" ca="1" si="6"/>
        <v>0.33333333333333298</v>
      </c>
      <c r="O20" s="208"/>
      <c r="P20" s="209">
        <f t="shared" ca="1" si="8"/>
        <v>-6.1979166666666501</v>
      </c>
    </row>
    <row r="21" spans="1:16" s="89" customFormat="1" ht="12" x14ac:dyDescent="0.2">
      <c r="A21" s="197">
        <f t="shared" si="7"/>
        <v>42568</v>
      </c>
      <c r="B21" s="198">
        <f t="shared" si="0"/>
        <v>42568</v>
      </c>
      <c r="C21" s="199" t="str">
        <f t="shared" si="1"/>
        <v/>
      </c>
      <c r="D21" s="200"/>
      <c r="E21" s="200"/>
      <c r="F21" s="200"/>
      <c r="G21" s="200"/>
      <c r="H21" s="201"/>
      <c r="I21" s="202" t="str">
        <f t="shared" si="2"/>
        <v/>
      </c>
      <c r="J21" s="203"/>
      <c r="K21" s="204">
        <f t="shared" si="3"/>
        <v>0</v>
      </c>
      <c r="L21" s="205">
        <f t="shared" ca="1" si="4"/>
        <v>0</v>
      </c>
      <c r="M21" s="206">
        <f t="shared" ca="1" si="5"/>
        <v>0</v>
      </c>
      <c r="N21" s="207">
        <f t="shared" ca="1" si="6"/>
        <v>0</v>
      </c>
      <c r="O21" s="208"/>
      <c r="P21" s="209">
        <f t="shared" ca="1" si="8"/>
        <v>-6.1979166666666501</v>
      </c>
    </row>
    <row r="22" spans="1:16" s="89" customFormat="1" ht="12" x14ac:dyDescent="0.2">
      <c r="A22" s="197">
        <f t="shared" si="7"/>
        <v>42569</v>
      </c>
      <c r="B22" s="198">
        <f t="shared" si="0"/>
        <v>42569</v>
      </c>
      <c r="C22" s="199" t="str">
        <f t="shared" si="1"/>
        <v/>
      </c>
      <c r="D22" s="200"/>
      <c r="E22" s="200"/>
      <c r="F22" s="200"/>
      <c r="G22" s="200"/>
      <c r="H22" s="201"/>
      <c r="I22" s="202" t="str">
        <f t="shared" si="2"/>
        <v/>
      </c>
      <c r="J22" s="203"/>
      <c r="K22" s="204">
        <f t="shared" si="3"/>
        <v>0</v>
      </c>
      <c r="L22" s="205">
        <f t="shared" ca="1" si="4"/>
        <v>0</v>
      </c>
      <c r="M22" s="206">
        <f t="shared" ca="1" si="5"/>
        <v>0</v>
      </c>
      <c r="N22" s="207">
        <f t="shared" ca="1" si="6"/>
        <v>0</v>
      </c>
      <c r="O22" s="208"/>
      <c r="P22" s="209">
        <f t="shared" ca="1" si="8"/>
        <v>-6.1979166666666501</v>
      </c>
    </row>
    <row r="23" spans="1:16" s="89" customFormat="1" ht="12" x14ac:dyDescent="0.2">
      <c r="A23" s="197">
        <f t="shared" si="7"/>
        <v>42570</v>
      </c>
      <c r="B23" s="198">
        <f t="shared" si="0"/>
        <v>42570</v>
      </c>
      <c r="C23" s="199" t="str">
        <f t="shared" si="1"/>
        <v/>
      </c>
      <c r="D23" s="200"/>
      <c r="E23" s="200"/>
      <c r="F23" s="200"/>
      <c r="G23" s="200"/>
      <c r="H23" s="201"/>
      <c r="I23" s="202" t="str">
        <f t="shared" si="2"/>
        <v/>
      </c>
      <c r="J23" s="203"/>
      <c r="K23" s="204">
        <f t="shared" si="3"/>
        <v>0</v>
      </c>
      <c r="L23" s="205">
        <f t="shared" ca="1" si="4"/>
        <v>0</v>
      </c>
      <c r="M23" s="206">
        <f t="shared" ca="1" si="5"/>
        <v>0</v>
      </c>
      <c r="N23" s="207">
        <f t="shared" ca="1" si="6"/>
        <v>0</v>
      </c>
      <c r="O23" s="208"/>
      <c r="P23" s="209">
        <f t="shared" ca="1" si="8"/>
        <v>-6.1979166666666501</v>
      </c>
    </row>
    <row r="24" spans="1:16" s="89" customFormat="1" ht="12" x14ac:dyDescent="0.2">
      <c r="A24" s="197">
        <f t="shared" si="7"/>
        <v>42571</v>
      </c>
      <c r="B24" s="198">
        <f t="shared" si="0"/>
        <v>42571</v>
      </c>
      <c r="C24" s="199" t="str">
        <f t="shared" si="1"/>
        <v/>
      </c>
      <c r="D24" s="200"/>
      <c r="E24" s="200"/>
      <c r="F24" s="200"/>
      <c r="G24" s="200"/>
      <c r="H24" s="201"/>
      <c r="I24" s="202" t="str">
        <f t="shared" si="2"/>
        <v/>
      </c>
      <c r="J24" s="203"/>
      <c r="K24" s="204">
        <f t="shared" si="3"/>
        <v>0</v>
      </c>
      <c r="L24" s="205">
        <f t="shared" ca="1" si="4"/>
        <v>0</v>
      </c>
      <c r="M24" s="206">
        <f t="shared" ca="1" si="5"/>
        <v>0</v>
      </c>
      <c r="N24" s="207">
        <f t="shared" ca="1" si="6"/>
        <v>0</v>
      </c>
      <c r="O24" s="208"/>
      <c r="P24" s="209">
        <f t="shared" ca="1" si="8"/>
        <v>-6.1979166666666501</v>
      </c>
    </row>
    <row r="25" spans="1:16" s="89" customFormat="1" ht="12" x14ac:dyDescent="0.2">
      <c r="A25" s="197">
        <f t="shared" si="7"/>
        <v>42572</v>
      </c>
      <c r="B25" s="198">
        <f t="shared" si="0"/>
        <v>42572</v>
      </c>
      <c r="C25" s="199" t="str">
        <f t="shared" si="1"/>
        <v/>
      </c>
      <c r="D25" s="200"/>
      <c r="E25" s="200"/>
      <c r="F25" s="200"/>
      <c r="G25" s="200"/>
      <c r="H25" s="201"/>
      <c r="I25" s="202" t="str">
        <f t="shared" si="2"/>
        <v/>
      </c>
      <c r="J25" s="203"/>
      <c r="K25" s="204">
        <f t="shared" si="3"/>
        <v>0</v>
      </c>
      <c r="L25" s="205">
        <f t="shared" ca="1" si="4"/>
        <v>0.33333333333333298</v>
      </c>
      <c r="M25" s="206">
        <f t="shared" ca="1" si="5"/>
        <v>-0.33333333333332998</v>
      </c>
      <c r="N25" s="207">
        <f t="shared" ca="1" si="6"/>
        <v>0.33333333333333298</v>
      </c>
      <c r="O25" s="208"/>
      <c r="P25" s="209">
        <f t="shared" ca="1" si="8"/>
        <v>-6.5312499999999796</v>
      </c>
    </row>
    <row r="26" spans="1:16" s="89" customFormat="1" ht="12" x14ac:dyDescent="0.2">
      <c r="A26" s="197">
        <f t="shared" si="7"/>
        <v>42573</v>
      </c>
      <c r="B26" s="198">
        <f t="shared" si="0"/>
        <v>42573</v>
      </c>
      <c r="C26" s="199" t="str">
        <f t="shared" si="1"/>
        <v/>
      </c>
      <c r="D26" s="200"/>
      <c r="E26" s="200"/>
      <c r="F26" s="200"/>
      <c r="G26" s="200"/>
      <c r="H26" s="201"/>
      <c r="I26" s="202" t="str">
        <f t="shared" si="2"/>
        <v/>
      </c>
      <c r="J26" s="203"/>
      <c r="K26" s="204">
        <f t="shared" si="3"/>
        <v>0</v>
      </c>
      <c r="L26" s="205">
        <f t="shared" ca="1" si="4"/>
        <v>0.16666666666666699</v>
      </c>
      <c r="M26" s="206">
        <f t="shared" ca="1" si="5"/>
        <v>-0.16666666666666999</v>
      </c>
      <c r="N26" s="207">
        <f t="shared" ca="1" si="6"/>
        <v>0.16666666666666699</v>
      </c>
      <c r="O26" s="208"/>
      <c r="P26" s="209">
        <f t="shared" ca="1" si="8"/>
        <v>-6.6979166666666501</v>
      </c>
    </row>
    <row r="27" spans="1:16" s="89" customFormat="1" ht="12" x14ac:dyDescent="0.2">
      <c r="A27" s="197">
        <f t="shared" si="7"/>
        <v>42574</v>
      </c>
      <c r="B27" s="198">
        <f t="shared" si="0"/>
        <v>42574</v>
      </c>
      <c r="C27" s="199" t="str">
        <f t="shared" si="1"/>
        <v/>
      </c>
      <c r="D27" s="200"/>
      <c r="E27" s="200"/>
      <c r="F27" s="200"/>
      <c r="G27" s="200"/>
      <c r="H27" s="201"/>
      <c r="I27" s="202" t="str">
        <f t="shared" si="2"/>
        <v/>
      </c>
      <c r="J27" s="203"/>
      <c r="K27" s="204">
        <f t="shared" si="3"/>
        <v>0</v>
      </c>
      <c r="L27" s="205">
        <f t="shared" ca="1" si="4"/>
        <v>0.33333333333333298</v>
      </c>
      <c r="M27" s="206">
        <f t="shared" ca="1" si="5"/>
        <v>-0.33333333333332998</v>
      </c>
      <c r="N27" s="207">
        <f t="shared" ca="1" si="6"/>
        <v>0.33333333333333298</v>
      </c>
      <c r="O27" s="208"/>
      <c r="P27" s="209">
        <f t="shared" ca="1" si="8"/>
        <v>-7.0312499999999796</v>
      </c>
    </row>
    <row r="28" spans="1:16" s="89" customFormat="1" ht="12" x14ac:dyDescent="0.2">
      <c r="A28" s="197">
        <f t="shared" si="7"/>
        <v>42575</v>
      </c>
      <c r="B28" s="198">
        <f t="shared" si="0"/>
        <v>42575</v>
      </c>
      <c r="C28" s="199" t="str">
        <f t="shared" si="1"/>
        <v/>
      </c>
      <c r="D28" s="200"/>
      <c r="E28" s="200"/>
      <c r="F28" s="200"/>
      <c r="G28" s="200"/>
      <c r="H28" s="201"/>
      <c r="I28" s="202" t="str">
        <f t="shared" si="2"/>
        <v/>
      </c>
      <c r="J28" s="203"/>
      <c r="K28" s="204">
        <f t="shared" si="3"/>
        <v>0</v>
      </c>
      <c r="L28" s="205">
        <f t="shared" ca="1" si="4"/>
        <v>0</v>
      </c>
      <c r="M28" s="206">
        <f t="shared" ca="1" si="5"/>
        <v>0</v>
      </c>
      <c r="N28" s="207">
        <f t="shared" ca="1" si="6"/>
        <v>0</v>
      </c>
      <c r="O28" s="208"/>
      <c r="P28" s="209">
        <f t="shared" ca="1" si="8"/>
        <v>-7.0312499999999796</v>
      </c>
    </row>
    <row r="29" spans="1:16" s="89" customFormat="1" ht="12" x14ac:dyDescent="0.2">
      <c r="A29" s="197">
        <f t="shared" si="7"/>
        <v>42576</v>
      </c>
      <c r="B29" s="198">
        <f t="shared" si="0"/>
        <v>42576</v>
      </c>
      <c r="C29" s="199" t="str">
        <f t="shared" si="1"/>
        <v/>
      </c>
      <c r="D29" s="200"/>
      <c r="E29" s="200"/>
      <c r="F29" s="200"/>
      <c r="G29" s="200"/>
      <c r="H29" s="201"/>
      <c r="I29" s="202" t="str">
        <f t="shared" si="2"/>
        <v/>
      </c>
      <c r="J29" s="203"/>
      <c r="K29" s="204">
        <f t="shared" si="3"/>
        <v>0</v>
      </c>
      <c r="L29" s="205">
        <f t="shared" ca="1" si="4"/>
        <v>0</v>
      </c>
      <c r="M29" s="206">
        <f t="shared" ca="1" si="5"/>
        <v>0</v>
      </c>
      <c r="N29" s="207">
        <f t="shared" ca="1" si="6"/>
        <v>0</v>
      </c>
      <c r="O29" s="208"/>
      <c r="P29" s="209">
        <f t="shared" ca="1" si="8"/>
        <v>-7.0312499999999796</v>
      </c>
    </row>
    <row r="30" spans="1:16" s="89" customFormat="1" ht="12" x14ac:dyDescent="0.2">
      <c r="A30" s="197">
        <f t="shared" si="7"/>
        <v>42577</v>
      </c>
      <c r="B30" s="198">
        <f t="shared" si="0"/>
        <v>42577</v>
      </c>
      <c r="C30" s="199" t="str">
        <f t="shared" si="1"/>
        <v/>
      </c>
      <c r="D30" s="200"/>
      <c r="E30" s="200"/>
      <c r="F30" s="200"/>
      <c r="G30" s="200"/>
      <c r="H30" s="201"/>
      <c r="I30" s="202" t="str">
        <f t="shared" si="2"/>
        <v/>
      </c>
      <c r="J30" s="203"/>
      <c r="K30" s="204">
        <f t="shared" si="3"/>
        <v>0</v>
      </c>
      <c r="L30" s="205">
        <f t="shared" ca="1" si="4"/>
        <v>0</v>
      </c>
      <c r="M30" s="206">
        <f t="shared" ca="1" si="5"/>
        <v>0</v>
      </c>
      <c r="N30" s="207">
        <f t="shared" ca="1" si="6"/>
        <v>0</v>
      </c>
      <c r="O30" s="208"/>
      <c r="P30" s="209">
        <f t="shared" ca="1" si="8"/>
        <v>-7.0312499999999796</v>
      </c>
    </row>
    <row r="31" spans="1:16" s="89" customFormat="1" ht="12" x14ac:dyDescent="0.2">
      <c r="A31" s="197">
        <f t="shared" si="7"/>
        <v>42578</v>
      </c>
      <c r="B31" s="198">
        <f t="shared" si="0"/>
        <v>42578</v>
      </c>
      <c r="C31" s="199" t="str">
        <f t="shared" si="1"/>
        <v/>
      </c>
      <c r="D31" s="200"/>
      <c r="E31" s="200"/>
      <c r="F31" s="200"/>
      <c r="G31" s="200"/>
      <c r="H31" s="201"/>
      <c r="I31" s="202" t="str">
        <f t="shared" si="2"/>
        <v/>
      </c>
      <c r="J31" s="203"/>
      <c r="K31" s="204">
        <f t="shared" si="3"/>
        <v>0</v>
      </c>
      <c r="L31" s="205">
        <f t="shared" ca="1" si="4"/>
        <v>0</v>
      </c>
      <c r="M31" s="206">
        <f t="shared" ca="1" si="5"/>
        <v>0</v>
      </c>
      <c r="N31" s="207">
        <f t="shared" ca="1" si="6"/>
        <v>0</v>
      </c>
      <c r="O31" s="208"/>
      <c r="P31" s="209">
        <f t="shared" ca="1" si="8"/>
        <v>-7.0312499999999796</v>
      </c>
    </row>
    <row r="32" spans="1:16" s="89" customFormat="1" ht="12" x14ac:dyDescent="0.2">
      <c r="A32" s="197">
        <f>IF(MONTH(A31+1)&gt;MONTH(A31),"",A31+1)</f>
        <v>42579</v>
      </c>
      <c r="B32" s="198">
        <f t="shared" si="0"/>
        <v>42579</v>
      </c>
      <c r="C32" s="199" t="str">
        <f>IF(ISERROR(VLOOKUP(A32,Feiertage,2,0)),"",(VLOOKUP(A32,Feiertage,2,0)))</f>
        <v/>
      </c>
      <c r="D32" s="200"/>
      <c r="E32" s="200"/>
      <c r="F32" s="200"/>
      <c r="G32" s="200"/>
      <c r="H32" s="201"/>
      <c r="I32" s="202" t="str">
        <f t="shared" si="2"/>
        <v/>
      </c>
      <c r="J32" s="203"/>
      <c r="K32" s="204">
        <f t="shared" si="3"/>
        <v>0</v>
      </c>
      <c r="L32" s="205">
        <f t="shared" ca="1" si="4"/>
        <v>0.33333333333333298</v>
      </c>
      <c r="M32" s="206">
        <f t="shared" ca="1" si="5"/>
        <v>-0.33333333333332998</v>
      </c>
      <c r="N32" s="207">
        <f t="shared" ca="1" si="6"/>
        <v>0.33333333333333298</v>
      </c>
      <c r="O32" s="208"/>
      <c r="P32" s="209">
        <f t="shared" ca="1" si="8"/>
        <v>-7.3645833333333099</v>
      </c>
    </row>
    <row r="33" spans="1:16" s="89" customFormat="1" ht="12" x14ac:dyDescent="0.2">
      <c r="A33" s="197">
        <f>IF(MONTH(A31+2)&gt;MONTH(A31),"",A31+2)</f>
        <v>42580</v>
      </c>
      <c r="B33" s="198">
        <f t="shared" si="0"/>
        <v>42580</v>
      </c>
      <c r="C33" s="199" t="str">
        <f>IF(ISERROR(VLOOKUP(A33,Feiertage,2,0)),"",(VLOOKUP(A33,Feiertage,2,0)))</f>
        <v/>
      </c>
      <c r="D33" s="200"/>
      <c r="E33" s="200"/>
      <c r="F33" s="200"/>
      <c r="G33" s="200"/>
      <c r="H33" s="201"/>
      <c r="I33" s="202" t="str">
        <f t="shared" si="2"/>
        <v/>
      </c>
      <c r="J33" s="203"/>
      <c r="K33" s="204">
        <f t="shared" si="3"/>
        <v>0</v>
      </c>
      <c r="L33" s="205">
        <f t="shared" ca="1" si="4"/>
        <v>0.16666666666666699</v>
      </c>
      <c r="M33" s="206">
        <f t="shared" ca="1" si="5"/>
        <v>-0.16666666666666999</v>
      </c>
      <c r="N33" s="207">
        <f t="shared" ca="1" si="6"/>
        <v>0.16666666666666699</v>
      </c>
      <c r="O33" s="208"/>
      <c r="P33" s="209">
        <f t="shared" ca="1" si="8"/>
        <v>-7.5312499999999796</v>
      </c>
    </row>
    <row r="34" spans="1:16" s="89" customFormat="1" ht="12" x14ac:dyDescent="0.2">
      <c r="A34" s="210">
        <f>IF(MONTH(A31+3)&gt;MONTH(A31),"",A31+3)</f>
        <v>42581</v>
      </c>
      <c r="B34" s="211">
        <f t="shared" si="0"/>
        <v>42581</v>
      </c>
      <c r="C34" s="212" t="str">
        <f>IF(ISERROR(VLOOKUP(A34,Feiertage,2,0)),"",(VLOOKUP(A34,Feiertage,2,0)))</f>
        <v/>
      </c>
      <c r="D34" s="213"/>
      <c r="E34" s="213"/>
      <c r="F34" s="213"/>
      <c r="G34" s="213"/>
      <c r="H34" s="214"/>
      <c r="I34" s="215" t="str">
        <f t="shared" si="2"/>
        <v/>
      </c>
      <c r="J34" s="216"/>
      <c r="K34" s="217">
        <f t="shared" si="3"/>
        <v>0</v>
      </c>
      <c r="L34" s="218">
        <f t="shared" ca="1" si="4"/>
        <v>0.33333333333333298</v>
      </c>
      <c r="M34" s="219">
        <f t="shared" ca="1" si="5"/>
        <v>-0.33333333333332998</v>
      </c>
      <c r="N34" s="220">
        <f t="shared" ca="1" si="6"/>
        <v>0.33333333333333298</v>
      </c>
      <c r="O34" s="221"/>
      <c r="P34" s="222">
        <f t="shared" ca="1" si="8"/>
        <v>-7.8645833333333099</v>
      </c>
    </row>
    <row r="35" spans="1:16" s="89" customFormat="1" ht="11.4" x14ac:dyDescent="0.2">
      <c r="B35" s="223"/>
      <c r="C35" s="223"/>
      <c r="D35" s="223"/>
      <c r="E35" s="224"/>
      <c r="F35" s="224"/>
      <c r="G35" s="225"/>
      <c r="H35" s="226"/>
      <c r="I35" s="226"/>
      <c r="J35" s="226"/>
      <c r="K35" s="225"/>
      <c r="L35" s="227"/>
      <c r="M35" s="227"/>
      <c r="N35" s="79"/>
      <c r="O35" s="79"/>
      <c r="P35" s="79"/>
    </row>
    <row r="36" spans="1:16" s="164" customFormat="1" ht="12.75" customHeight="1" x14ac:dyDescent="0.25">
      <c r="A36" s="228"/>
      <c r="B36" s="229"/>
      <c r="C36" s="229"/>
      <c r="D36" s="230"/>
      <c r="E36" s="231" t="str">
        <f>"Übertrag "&amp;TEXT(DATE(YEAR(A1),MONTH(A1)-1,1),"MMMM JJJJ")&amp;":"</f>
        <v>Übertrag June JJJJ:</v>
      </c>
      <c r="F36" s="232">
        <f ca="1">Juni!F40</f>
        <v>-3.6979166666666599</v>
      </c>
      <c r="G36" s="163"/>
      <c r="H36" s="163"/>
      <c r="I36" s="233"/>
      <c r="J36" s="234">
        <f>COUNTIF(J4:J34,Voreinstellungen!B21)+SUMIF(J4:J34,Voreinstellungen!B22,Berechnungen!T2:T32)</f>
        <v>0</v>
      </c>
      <c r="K36" s="387" t="s">
        <v>107</v>
      </c>
      <c r="L36" s="387"/>
      <c r="M36" s="387"/>
      <c r="N36" s="387"/>
      <c r="O36" s="387"/>
      <c r="P36" s="235">
        <f>(SUMIF(J4:J34,Voreinstellungen!B21,L4:L34)-SUMIF(J4:J34,Voreinstellungen!B21,N4:N34)+SUMIF(J4:J34,Voreinstellungen!B22,L4:L34)-SUMIF(J4:J34,Voreinstellungen!B22,N4:N34))*-1</f>
        <v>0</v>
      </c>
    </row>
    <row r="37" spans="1:16" s="164" customFormat="1" ht="12.75" customHeight="1" x14ac:dyDescent="0.25">
      <c r="A37" s="236"/>
      <c r="B37" s="237"/>
      <c r="C37" s="237"/>
      <c r="D37" s="238"/>
      <c r="E37" s="239" t="str">
        <f>"SOLL Arbeitszeit ("&amp;TEXT(A1,"MMMM")&amp;"):"</f>
        <v>SOLL Arbeitszeit (July):</v>
      </c>
      <c r="F37" s="240">
        <f ca="1">SUM(L4:L34)</f>
        <v>4.1666666666666652</v>
      </c>
      <c r="G37" s="163"/>
      <c r="H37" s="163"/>
      <c r="I37" s="241"/>
      <c r="J37" s="242">
        <f>COUNTIF(J4:J34,Voreinstellungen!B25)+(COUNTIF(J4:J34,Voreinstellungen!B26)*Voreinstellungen!C26)</f>
        <v>0</v>
      </c>
      <c r="K37" s="380" t="str">
        <f>"Urlaub (U/UH) aktuell noch Verfügbar: "&amp;Voreinstellungen!C38&amp;" Tag(e)"</f>
        <v>Urlaub (U/UH) aktuell noch Verfügbar: 0 Tag(e)</v>
      </c>
      <c r="L37" s="380"/>
      <c r="M37" s="380"/>
      <c r="N37" s="380"/>
      <c r="O37" s="380"/>
      <c r="P37" s="243">
        <f>SUMIF(J4:J34,Voreinstellungen!B25,N4:N34)+(SUMIF(J4:J34,Voreinstellungen!B26,N4:N34)*0.5)</f>
        <v>0</v>
      </c>
    </row>
    <row r="38" spans="1:16" s="164" customFormat="1" ht="12.75" customHeight="1" x14ac:dyDescent="0.25">
      <c r="A38" s="244"/>
      <c r="B38" s="245"/>
      <c r="C38" s="245"/>
      <c r="D38" s="238"/>
      <c r="E38" s="239" t="str">
        <f>"IST Arbeitszeit ("&amp;TEXT(A1,"MMMM")&amp;"):"</f>
        <v>IST Arbeitszeit (July):</v>
      </c>
      <c r="F38" s="246">
        <f>SUM(K4:K34)</f>
        <v>0</v>
      </c>
      <c r="G38" s="163"/>
      <c r="H38" s="163"/>
      <c r="I38" s="241"/>
      <c r="J38" s="247">
        <f>COUNTIF(J4:J34,"G")</f>
        <v>0</v>
      </c>
      <c r="K38" s="380" t="s">
        <v>108</v>
      </c>
      <c r="L38" s="380"/>
      <c r="M38" s="380"/>
      <c r="N38" s="380"/>
      <c r="O38" s="380"/>
      <c r="P38" s="248"/>
    </row>
    <row r="39" spans="1:16" s="164" customFormat="1" ht="12.75" customHeight="1" x14ac:dyDescent="0.25">
      <c r="A39" s="244"/>
      <c r="B39" s="245"/>
      <c r="C39" s="245"/>
      <c r="D39" s="238"/>
      <c r="E39" s="249" t="s">
        <v>109</v>
      </c>
      <c r="F39" s="250"/>
      <c r="G39" s="163"/>
      <c r="H39" s="163"/>
      <c r="I39" s="251"/>
      <c r="J39" s="242">
        <f>COUNTIF(J4:J34,Voreinstellungen!B23)+SUMIF(J4:J34,Voreinstellungen!B24,Berechnungen!T2:T32)</f>
        <v>0</v>
      </c>
      <c r="K39" s="380" t="s">
        <v>110</v>
      </c>
      <c r="L39" s="380"/>
      <c r="M39" s="380"/>
      <c r="N39" s="380"/>
      <c r="O39" s="380"/>
      <c r="P39" s="252">
        <f>(SUMIF(J4:J34,Voreinstellungen!B23,L4:L34)-SUMIF(J4:J34,Voreinstellungen!B23,N4:N34)+SUMIF(J4:J34,Voreinstellungen!B24,L4:L34)-SUMIF(J4:J34,Voreinstellungen!B24,N4:N34))*-1</f>
        <v>0</v>
      </c>
    </row>
    <row r="40" spans="1:16" s="164" customFormat="1" ht="12.75" customHeight="1" x14ac:dyDescent="0.25">
      <c r="A40" s="253"/>
      <c r="B40" s="254"/>
      <c r="C40" s="254"/>
      <c r="D40" s="255"/>
      <c r="E40" s="256" t="s">
        <v>111</v>
      </c>
      <c r="F40" s="257">
        <f ca="1">ROUND(F38+F36-F39-F37,14)</f>
        <v>-7.8645833333333304</v>
      </c>
      <c r="G40" s="163"/>
      <c r="H40" s="163"/>
      <c r="I40" s="258"/>
      <c r="J40" s="259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1" t="s">
        <v>112</v>
      </c>
      <c r="L40" s="381"/>
      <c r="M40" s="381"/>
      <c r="N40" s="381"/>
      <c r="O40" s="381"/>
      <c r="P40" s="260"/>
    </row>
    <row r="41" spans="1:16" s="164" customFormat="1" ht="12.75" customHeight="1" x14ac:dyDescent="0.25">
      <c r="A41" s="161"/>
      <c r="B41" s="161"/>
      <c r="C41" s="161"/>
      <c r="D41" s="162"/>
      <c r="E41" s="161"/>
      <c r="F41" s="161"/>
      <c r="G41" s="161"/>
      <c r="H41" s="163"/>
      <c r="I41" s="163"/>
      <c r="J41" s="163"/>
      <c r="K41" s="161"/>
      <c r="L41" s="163"/>
      <c r="M41" s="163"/>
      <c r="N41" s="161"/>
      <c r="O41" s="161"/>
      <c r="P41" s="161"/>
    </row>
    <row r="42" spans="1:16" s="164" customFormat="1" ht="12.75" customHeight="1" x14ac:dyDescent="0.25">
      <c r="A42" s="261"/>
      <c r="B42" s="261"/>
      <c r="C42" s="261"/>
      <c r="D42" s="261"/>
      <c r="E42" s="261"/>
      <c r="F42" s="262"/>
      <c r="G42" s="161"/>
      <c r="H42" s="163"/>
      <c r="I42" s="163"/>
      <c r="J42" s="263">
        <f>IF(Voreinstellungen!C28="","",IF(Voreinstellungen!C28="NONE",COUNTIF(J4:J34,Voreinstellungen!B28),IF(Voreinstellungen!C28="XTRA",COUNTIF(J4:J34,Voreinstellungen!B28),COUNTIF(J4:J34,Voreinstellungen!B28)*IF(Voreinstellungen!C28=0,1,Voreinstellungen!C28))))</f>
        <v>0</v>
      </c>
      <c r="K42" s="382" t="str">
        <f>IF(Voreinstellungen!A28="","",REPT(Voreinstellungen!A28,1) &amp; " (" &amp; REPT(Voreinstellungen!B28,1) &amp; ")")</f>
        <v>Bereitschaft (B)</v>
      </c>
      <c r="L42" s="382"/>
      <c r="M42" s="382"/>
      <c r="N42" s="382"/>
      <c r="O42" s="382"/>
      <c r="P42" s="264">
        <f>IF(ISBLANK(Voreinstellungen!C28),"",IF(ISTEXT(Voreinstellungen!C28),SUMIF(J4:J34,Voreinstellungen!B28,K4:K34),""))</f>
        <v>0</v>
      </c>
    </row>
    <row r="43" spans="1:16" s="164" customFormat="1" ht="12.75" customHeight="1" x14ac:dyDescent="0.25">
      <c r="A43" s="265"/>
      <c r="B43" s="265"/>
      <c r="C43" s="265"/>
      <c r="D43" s="265"/>
      <c r="E43" s="265"/>
      <c r="F43" s="266"/>
      <c r="G43" s="161"/>
      <c r="H43" s="163"/>
      <c r="I43" s="163"/>
      <c r="J43" s="267" t="str">
        <f>IF(Voreinstellungen!C29="","",IF(Voreinstellungen!C29="NONE",COUNTIF(J4:J34,Voreinstellungen!B29),IF(Voreinstellungen!C29="XTRA",COUNTIF(J4:J34,Voreinstellungen!B29),COUNTIF(J4:J34,Voreinstellungen!B29)*IF(Voreinstellungen!C29=0,1,Voreinstellungen!C29))))</f>
        <v/>
      </c>
      <c r="K43" s="378" t="str">
        <f>IF(Voreinstellungen!A29="","",REPT(Voreinstellungen!A29,1) &amp; " (" &amp; REPT(Voreinstellungen!B29,1) &amp; ")")</f>
        <v>Eigener Code 1 (E1)</v>
      </c>
      <c r="L43" s="378"/>
      <c r="M43" s="378"/>
      <c r="N43" s="378"/>
      <c r="O43" s="378"/>
      <c r="P43" s="252" t="str">
        <f>IF(ISBLANK(Voreinstellungen!C29),"",IF(ISTEXT(Voreinstellungen!C29),SUMIF(J4:J34,Voreinstellungen!B29,K4:K34),""))</f>
        <v/>
      </c>
    </row>
    <row r="44" spans="1:16" s="164" customFormat="1" ht="12.75" customHeight="1" x14ac:dyDescent="0.25">
      <c r="A44" s="268" t="s">
        <v>64</v>
      </c>
      <c r="B44" s="268"/>
      <c r="C44" s="268"/>
      <c r="D44" s="268"/>
      <c r="E44" s="268"/>
      <c r="F44" s="269" t="s">
        <v>113</v>
      </c>
      <c r="G44" s="161"/>
      <c r="H44" s="163"/>
      <c r="I44" s="163"/>
      <c r="J44" s="267" t="str">
        <f>IF(Voreinstellungen!C30="","",IF(Voreinstellungen!C30="NONE",COUNTIF(J4:J34,Voreinstellungen!B30),IF(Voreinstellungen!C30="XTRA",COUNTIF(J4:J34,Voreinstellungen!B30),COUNTIF(J4:J34,Voreinstellungen!B30)*IF(Voreinstellungen!C30=0,1,Voreinstellungen!C30))))</f>
        <v/>
      </c>
      <c r="K44" s="378" t="str">
        <f>IF(Voreinstellungen!A30="","",REPT(Voreinstellungen!A30,1) &amp; " (" &amp; REPT(Voreinstellungen!B30,1) &amp; ")")</f>
        <v>Eigener Code 2 (E2)</v>
      </c>
      <c r="L44" s="378"/>
      <c r="M44" s="378"/>
      <c r="N44" s="378"/>
      <c r="O44" s="378"/>
      <c r="P44" s="252" t="str">
        <f>IF(ISBLANK(Voreinstellungen!C30),"",IF(ISTEXT(Voreinstellungen!C30),SUMIF(J4:J34,Voreinstellungen!B30,K4:K34),""))</f>
        <v/>
      </c>
    </row>
    <row r="45" spans="1:16" s="164" customFormat="1" ht="12.75" customHeight="1" x14ac:dyDescent="0.25">
      <c r="A45" s="261"/>
      <c r="B45" s="261"/>
      <c r="C45" s="261"/>
      <c r="D45" s="261"/>
      <c r="E45" s="261"/>
      <c r="F45" s="262"/>
      <c r="G45" s="161"/>
      <c r="H45" s="163"/>
      <c r="I45" s="163"/>
      <c r="J45" s="267" t="str">
        <f>IF(Voreinstellungen!C31="","",IF(Voreinstellungen!C31="NONE",COUNTIF(J4:J34,Voreinstellungen!B31),IF(Voreinstellungen!C31="XTRA",COUNTIF(J4:J34,Voreinstellungen!B31),COUNTIF(J4:J34,Voreinstellungen!B31)*IF(Voreinstellungen!C31=0,1,Voreinstellungen!C31))))</f>
        <v/>
      </c>
      <c r="K45" s="378" t="str">
        <f>IF(Voreinstellungen!A31="","",REPT(Voreinstellungen!A31,1) &amp; " (" &amp; REPT(Voreinstellungen!B31,1) &amp; ")")</f>
        <v>Eigener Code 3 (E3)</v>
      </c>
      <c r="L45" s="378"/>
      <c r="M45" s="378"/>
      <c r="N45" s="378"/>
      <c r="O45" s="378"/>
      <c r="P45" s="252" t="str">
        <f>IF(ISBLANK(Voreinstellungen!C31),"",IF(ISTEXT(Voreinstellungen!C31),SUMIF(J4:J34,Voreinstellungen!B31,K4:K34),""))</f>
        <v/>
      </c>
    </row>
    <row r="46" spans="1:16" s="164" customFormat="1" ht="12.75" customHeight="1" x14ac:dyDescent="0.25">
      <c r="A46" s="265"/>
      <c r="B46" s="265"/>
      <c r="C46" s="265"/>
      <c r="D46" s="265"/>
      <c r="E46" s="265"/>
      <c r="F46" s="266"/>
      <c r="G46" s="161"/>
      <c r="H46" s="163"/>
      <c r="I46" s="163"/>
      <c r="J46" s="267" t="str">
        <f>IF(Voreinstellungen!C32="","",IF(Voreinstellungen!C32="NONE",COUNTIF(J4:J34,Voreinstellungen!B32),IF(Voreinstellungen!C32="XTRA",COUNTIF(J4:J34,Voreinstellungen!B32),COUNTIF(J4:J34,Voreinstellungen!B32)*IF(Voreinstellungen!C32=0,1,Voreinstellungen!C32))))</f>
        <v/>
      </c>
      <c r="K46" s="378" t="str">
        <f>IF(Voreinstellungen!A32="","",REPT(Voreinstellungen!A32,1) &amp; " (" &amp; REPT(Voreinstellungen!B32,1) &amp; ")")</f>
        <v>Eigener Code 4 (E4)</v>
      </c>
      <c r="L46" s="378"/>
      <c r="M46" s="378"/>
      <c r="N46" s="378"/>
      <c r="O46" s="378"/>
      <c r="P46" s="252" t="str">
        <f>IF(ISBLANK(Voreinstellungen!C32),"",IF(ISTEXT(Voreinstellungen!C32),SUMIF(J4:J34,Voreinstellungen!B32,K4:K34),""))</f>
        <v/>
      </c>
    </row>
    <row r="47" spans="1:16" s="164" customFormat="1" ht="12.75" customHeight="1" x14ac:dyDescent="0.25">
      <c r="A47" s="268" t="s">
        <v>64</v>
      </c>
      <c r="B47" s="268"/>
      <c r="C47" s="268"/>
      <c r="D47" s="268"/>
      <c r="E47" s="268"/>
      <c r="F47" s="269" t="s">
        <v>114</v>
      </c>
      <c r="G47" s="161"/>
      <c r="H47" s="163"/>
      <c r="I47" s="163"/>
      <c r="J47" s="270" t="str">
        <f>IF(Voreinstellungen!C33="","",IF(Voreinstellungen!C33="NONE",COUNTIF(J4:J34,Voreinstellungen!B33),IF(Voreinstellungen!C33="XTRA",COUNTIF(J4:J34,Voreinstellungen!B33),COUNTIF(J4:J34,Voreinstellungen!B33)*IF(Voreinstellungen!C33=0,1,Voreinstellungen!C33))))</f>
        <v/>
      </c>
      <c r="K47" s="379" t="str">
        <f>IF(Voreinstellungen!A33="","",REPT(Voreinstellungen!A33,1) &amp; " (" &amp; REPT(Voreinstellungen!B33,1) &amp; ")")</f>
        <v>Eigener Code 5 (E5)</v>
      </c>
      <c r="L47" s="379"/>
      <c r="M47" s="379"/>
      <c r="N47" s="379"/>
      <c r="O47" s="379"/>
      <c r="P47" s="271" t="str">
        <f>IF(ISBLANK(Voreinstellungen!C33),"",IF(ISTEXT(Voreinstellungen!C33),SUMIF(J4:J34,Voreinstellungen!B33,K4:K34),""))</f>
        <v/>
      </c>
    </row>
  </sheetData>
  <sheetProtection algorithmName="SHA-512" hashValue="nomVLiSrDW6BfAYDAAIKepzv9c2fIXYLpRACXJd2H6GVs9wfhFNHh71b99zQzqGFAVmbKlb4Q6ZmMw43Z1PLzg==" saltValue="Qh9BryrLdDjvbd7vasrV7A==" spinCount="100000" sheet="1" objects="1" scenarios="1" selectLockedCells="1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dxfId="83" priority="2">
      <formula>MOD(J36,1)=0</formula>
    </cfRule>
  </conditionalFormatting>
  <conditionalFormatting sqref="A4:M34 O4:P34">
    <cfRule type="expression" dxfId="82" priority="3">
      <formula>WEEKDAY($A4,2)=6</formula>
    </cfRule>
    <cfRule type="expression" dxfId="81" priority="4">
      <formula>OR(WEEKDAY($A4,2)=7,$C4&lt;&gt;"")</formula>
    </cfRule>
  </conditionalFormatting>
  <conditionalFormatting sqref="D4:D34">
    <cfRule type="expression" dxfId="80" priority="5">
      <formula>ISTEXT($D4)</formula>
    </cfRule>
  </conditionalFormatting>
  <conditionalFormatting sqref="E4:E34">
    <cfRule type="expression" dxfId="79" priority="6">
      <formula>ISTEXT($E4)</formula>
    </cfRule>
  </conditionalFormatting>
  <conditionalFormatting sqref="F4:F34">
    <cfRule type="expression" dxfId="78" priority="7">
      <formula>ISTEXT($F4)</formula>
    </cfRule>
  </conditionalFormatting>
  <conditionalFormatting sqref="G4:G34">
    <cfRule type="expression" dxfId="77" priority="8">
      <formula>ISTEXT($G4)</formula>
    </cfRule>
  </conditionalFormatting>
  <conditionalFormatting sqref="H4:H34">
    <cfRule type="expression" dxfId="76" priority="9">
      <formula>ISTEXT($H4)</formula>
    </cfRule>
  </conditionalFormatting>
  <conditionalFormatting sqref="N4:N34">
    <cfRule type="expression" dxfId="75" priority="10">
      <formula>WEEKDAY($A4,2)=6</formula>
    </cfRule>
    <cfRule type="expression" dxfId="74" priority="11">
      <formula>OR(WEEKDAY($A4,2)=7,$C4&lt;&gt;"")</formula>
    </cfRule>
  </conditionalFormatting>
  <dataValidations count="1">
    <dataValidation type="list" showErrorMessage="1" sqref="J4:J34" xr:uid="{00000000-0002-0000-0800-000000000000}">
      <formula1>CodeList</formula1>
      <formula2>0</formula2>
    </dataValidation>
  </dataValidations>
  <printOptions horizontalCentered="1" verticalCentered="1"/>
  <pageMargins left="0.23611111111111099" right="0.23611111111111099" top="0.23611111111111099" bottom="0.23611111111111099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27</vt:i4>
      </vt:variant>
    </vt:vector>
  </HeadingPairs>
  <TitlesOfParts>
    <vt:vector size="44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Berechnungen</vt:lpstr>
      <vt:lpstr>Fahrtkosten</vt:lpstr>
      <vt:lpstr>Code</vt:lpstr>
      <vt:lpstr>CodeList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April!Print_Area</vt:lpstr>
      <vt:lpstr>August!Print_Area</vt:lpstr>
      <vt:lpstr>Dezember!Print_Area</vt:lpstr>
      <vt:lpstr>Fahrtkosten!Print_Area</vt:lpstr>
      <vt:lpstr>Februar!Print_Area</vt:lpstr>
      <vt:lpstr>Feiertage!Print_Area</vt:lpstr>
      <vt:lpstr>Jahresübersicht!Print_Area</vt:lpstr>
      <vt:lpstr>Januar!Print_Area</vt:lpstr>
      <vt:lpstr>Juli!Print_Area</vt:lpstr>
      <vt:lpstr>Juni!Print_Area</vt:lpstr>
      <vt:lpstr>Mai!Print_Area</vt:lpstr>
      <vt:lpstr>März!Print_Area</vt:lpstr>
      <vt:lpstr>November!Print_Area</vt:lpstr>
      <vt:lpstr>Oktober!Print_Area</vt:lpstr>
      <vt:lpstr>September!Print_Area</vt:lpstr>
      <vt:lpstr>Voreinstellungen!Print_Area</vt:lpstr>
      <vt:lpstr>SOLL_AZ_Ab</vt:lpstr>
    </vt:vector>
  </TitlesOfParts>
  <Company>Steffen Hanske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dc:description/>
  <cp:lastModifiedBy>Carlos Reyes</cp:lastModifiedBy>
  <cp:revision>3</cp:revision>
  <dcterms:created xsi:type="dcterms:W3CDTF">2012-09-18T05:54:06Z</dcterms:created>
  <dcterms:modified xsi:type="dcterms:W3CDTF">2020-05-10T11:24:30Z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Steffen Hanske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