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L\I.S\I.S.2021\"/>
    </mc:Choice>
  </mc:AlternateContent>
  <xr:revisionPtr revIDLastSave="0" documentId="13_ncr:1_{293797DD-11C4-4C99-8468-8341748CAA0B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" i="1" l="1"/>
  <c r="F24" i="1" l="1"/>
  <c r="L23" i="1" l="1"/>
  <c r="K8" i="1" l="1"/>
  <c r="K7" i="1"/>
  <c r="K11" i="1"/>
  <c r="L10" i="1" s="1"/>
  <c r="L19" i="1"/>
  <c r="L15" i="1"/>
  <c r="C22" i="1"/>
  <c r="D26" i="1"/>
  <c r="D16" i="1"/>
  <c r="C23" i="1"/>
  <c r="L5" i="1" l="1"/>
  <c r="L30" i="1" s="1"/>
  <c r="D21" i="1"/>
  <c r="C8" i="1"/>
  <c r="M15" i="1" l="1"/>
  <c r="M10" i="1"/>
  <c r="M23" i="1"/>
  <c r="M5" i="1"/>
  <c r="M19" i="1"/>
  <c r="C11" i="1" l="1"/>
  <c r="C10" i="1"/>
  <c r="C9" i="1"/>
  <c r="C7" i="1"/>
  <c r="C6" i="1"/>
  <c r="D5" i="1" l="1"/>
  <c r="D13" i="1"/>
  <c r="N6" i="1"/>
  <c r="N8" i="1"/>
  <c r="N26" i="1"/>
  <c r="N11" i="1"/>
  <c r="F8" i="1"/>
  <c r="F23" i="1"/>
  <c r="D30" i="1" l="1"/>
  <c r="E5" i="1" s="1"/>
  <c r="G26" i="1"/>
  <c r="O23" i="1"/>
  <c r="G21" i="1"/>
  <c r="O19" i="1"/>
  <c r="O15" i="1"/>
  <c r="G16" i="1"/>
  <c r="G13" i="1"/>
  <c r="O10" i="1"/>
  <c r="G5" i="1"/>
  <c r="O5" i="1"/>
  <c r="E21" i="1" l="1"/>
  <c r="E26" i="1"/>
  <c r="E13" i="1"/>
  <c r="E16" i="1"/>
  <c r="G30" i="1"/>
  <c r="H13" i="1" s="1"/>
  <c r="O30" i="1"/>
  <c r="P10" i="1" s="1"/>
  <c r="H5" i="1" l="1"/>
  <c r="H16" i="1"/>
  <c r="H26" i="1"/>
  <c r="H21" i="1"/>
  <c r="P19" i="1"/>
  <c r="P5" i="1"/>
  <c r="P23" i="1"/>
  <c r="P15" i="1"/>
</calcChain>
</file>

<file path=xl/sharedStrings.xml><?xml version="1.0" encoding="utf-8"?>
<sst xmlns="http://schemas.openxmlformats.org/spreadsheetml/2006/main" count="52" uniqueCount="49">
  <si>
    <t xml:space="preserve"> ARCHIDIÓCESIS DE MADRID</t>
  </si>
  <si>
    <t>ESTADO DE INGRESOS Y GASTOS</t>
  </si>
  <si>
    <t>INGRESOS</t>
  </si>
  <si>
    <t>%</t>
  </si>
  <si>
    <t>GASTOS</t>
  </si>
  <si>
    <t>APORTACIONES VOLUNTARIAS DE LOS FIELES</t>
  </si>
  <si>
    <t>ACCIONES PASTORALES Y ASISTENCIALES</t>
  </si>
  <si>
    <t>1.1 Colectas parroquiales</t>
  </si>
  <si>
    <t>1.2 Suscripciones</t>
  </si>
  <si>
    <t>1.3 Donativos y limosnas</t>
  </si>
  <si>
    <t>1.3 Entregas a Entidades Diocesanas y otras Instituc.</t>
  </si>
  <si>
    <t>1.4 Colectas para instituciones de la Iglesia</t>
  </si>
  <si>
    <t>1.5 Cáritas Parroquiales</t>
  </si>
  <si>
    <t>1.6 Herencias y Legados</t>
  </si>
  <si>
    <t>RETRIBUCIONES</t>
  </si>
  <si>
    <t>2.1 Percepciones sacerdotes, religiosas y seglares</t>
  </si>
  <si>
    <t xml:space="preserve">ASIGNACIÓN TRIBUTARIA </t>
  </si>
  <si>
    <t>2,2 Seguridad Social</t>
  </si>
  <si>
    <t>2.1 Fondo Común Interdiocesano</t>
  </si>
  <si>
    <t>INGRESOS DE PATRIMONIO Y OTRAS ACTIVID</t>
  </si>
  <si>
    <t xml:space="preserve">CONSERVACIÓN EDIFICIOS </t>
  </si>
  <si>
    <t>3.1 Alquileres de inmuebles</t>
  </si>
  <si>
    <t xml:space="preserve">4.1 Reparaciones y conservación de Parroquias </t>
  </si>
  <si>
    <t>3,2 Financieros</t>
  </si>
  <si>
    <t>y otros edificios</t>
  </si>
  <si>
    <t>3.3 Ingresos accesorios y de gestión</t>
  </si>
  <si>
    <t>GASTOS FINANCIEROS</t>
  </si>
  <si>
    <t>OTROS INGRESOS CORRIENTES</t>
  </si>
  <si>
    <t>5.1 Pago de intereses de préstamos</t>
  </si>
  <si>
    <t>4.1 Ingresos por ventas y servicios</t>
  </si>
  <si>
    <t xml:space="preserve">4.2 Subvenciones y dotaciones públicas </t>
  </si>
  <si>
    <t>4.3 Ingresos de Instituciones Diocesanas</t>
  </si>
  <si>
    <t xml:space="preserve">INVERSIONES Y GASTOS EXTRAORDINARIOS </t>
  </si>
  <si>
    <t>INGRESOS EXTRAORDINARIOS</t>
  </si>
  <si>
    <t xml:space="preserve"> 6.4 Otros Gastos Extraordinarios</t>
  </si>
  <si>
    <t>TOTAL INGRESOS</t>
  </si>
  <si>
    <t>TOTAL GASTOS  E INVERSIONES</t>
  </si>
  <si>
    <t>1.1 Actividades pastorales y asistenciales</t>
  </si>
  <si>
    <t>1.2 Entregas a Ia Iglesia Universal</t>
  </si>
  <si>
    <t xml:space="preserve"> EJERCICIO DE 2021</t>
  </si>
  <si>
    <t xml:space="preserve"> 6.2 Amortización de préstamos bancarios</t>
  </si>
  <si>
    <t>6.1 Obra ejecutada de templos nuevos y rehabilit.</t>
  </si>
  <si>
    <t>En el ejercicio de 2021 se han consolidado por primera vez  las cuentas anuales de los Colegios parroquiales:</t>
  </si>
  <si>
    <t>Ntra Sra de Moratalaz, Ntra Sra de la Paz, Ntra Sra de las Delicias, Ntra Sra de Fátima y S. Ignacio de Loyola de Torrelodones.</t>
  </si>
  <si>
    <t>de ancianos Sta María de los Ángeles de Torrelodones.</t>
  </si>
  <si>
    <t>5.2 Ingresos extraordinarios</t>
  </si>
  <si>
    <t xml:space="preserve">5.1 Enajenaciones de patrimonio </t>
  </si>
  <si>
    <t xml:space="preserve">También se han integrado la Escuela Infantil parroquial de S. Pedro de Alcobendas, Ntra Sra de los Dolores y la Residencia </t>
  </si>
  <si>
    <t>6.3 Minusvalias de patrimonio y pérdidas valorac.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</si>
</sst>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_ ;\-#,##0\ "/>
  </numFmts>
  <fonts count="8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i/>
      <u/>
      <sz val="10"/>
      <name val="Arial"/>
      <family val="2"/>
    </font>
    <font>
      <b/>
      <sz val="10"/>
      <name val="Arial"/>
      <family val="2"/>
    </font>
    <font>
      <b/>
      <u val="singleAccounting"/>
      <sz val="10"/>
      <color indexed="53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4" fontId="0" fillId="0" borderId="0" xfId="0" applyNumberFormat="1"/>
    <xf numFmtId="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3" fillId="0" borderId="0" xfId="0" applyFont="1" applyAlignment="1">
      <alignment horizontal="center"/>
    </xf>
    <xf numFmtId="4" fontId="4" fillId="0" borderId="0" xfId="0" applyNumberFormat="1" applyFont="1"/>
    <xf numFmtId="4" fontId="3" fillId="0" borderId="0" xfId="0" applyNumberFormat="1" applyFont="1" applyBorder="1" applyAlignment="1">
      <alignment horizontal="center"/>
    </xf>
    <xf numFmtId="0" fontId="5" fillId="0" borderId="0" xfId="0" applyFont="1"/>
    <xf numFmtId="4" fontId="6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 applyBorder="1"/>
    <xf numFmtId="0" fontId="0" fillId="0" borderId="0" xfId="0" applyBorder="1"/>
    <xf numFmtId="0" fontId="6" fillId="0" borderId="0" xfId="0" applyFont="1" applyBorder="1"/>
    <xf numFmtId="0" fontId="7" fillId="0" borderId="0" xfId="0" applyFont="1"/>
    <xf numFmtId="4" fontId="6" fillId="0" borderId="0" xfId="0" applyNumberFormat="1" applyFont="1"/>
    <xf numFmtId="0" fontId="6" fillId="0" borderId="0" xfId="0" applyFont="1" applyBorder="1" applyAlignment="1">
      <alignment horizontal="left"/>
    </xf>
    <xf numFmtId="0" fontId="6" fillId="0" borderId="0" xfId="0" applyFont="1"/>
    <xf numFmtId="164" fontId="6" fillId="0" borderId="0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6" fillId="0" borderId="0" xfId="0" applyNumberFormat="1" applyFont="1" applyFill="1" applyBorder="1"/>
    <xf numFmtId="4" fontId="3" fillId="0" borderId="0" xfId="0" applyNumberFormat="1" applyFont="1" applyBorder="1"/>
    <xf numFmtId="1" fontId="1" fillId="0" borderId="1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left"/>
    </xf>
    <xf numFmtId="164" fontId="6" fillId="0" borderId="0" xfId="0" applyNumberFormat="1" applyFont="1" applyFill="1" applyBorder="1" applyAlignment="1">
      <alignment horizontal="left"/>
    </xf>
    <xf numFmtId="165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2" xfId="0" applyFont="1" applyBorder="1"/>
    <xf numFmtId="4" fontId="3" fillId="0" borderId="2" xfId="0" applyNumberFormat="1" applyFont="1" applyBorder="1"/>
    <xf numFmtId="164" fontId="3" fillId="0" borderId="2" xfId="0" applyNumberFormat="1" applyFont="1" applyBorder="1"/>
    <xf numFmtId="4" fontId="0" fillId="0" borderId="2" xfId="0" applyNumberFormat="1" applyBorder="1"/>
    <xf numFmtId="0" fontId="0" fillId="0" borderId="0" xfId="0" applyFill="1" applyBorder="1"/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workbookViewId="0">
      <selection activeCell="J27" sqref="J27"/>
    </sheetView>
  </sheetViews>
  <sheetFormatPr baseColWidth="10" defaultRowHeight="15" x14ac:dyDescent="0.25"/>
  <cols>
    <col min="1" max="1" width="2.28515625" customWidth="1"/>
    <col min="2" max="2" width="39" customWidth="1"/>
    <col min="3" max="3" width="14.85546875" customWidth="1"/>
    <col min="4" max="4" width="13.85546875" customWidth="1"/>
    <col min="5" max="5" width="5.85546875" customWidth="1"/>
    <col min="6" max="6" width="14.85546875" customWidth="1"/>
    <col min="7" max="7" width="13.85546875" customWidth="1"/>
    <col min="8" max="8" width="5.42578125" customWidth="1"/>
    <col min="9" max="9" width="3.5703125" customWidth="1"/>
    <col min="10" max="10" width="41.7109375" customWidth="1"/>
    <col min="11" max="11" width="17.42578125" customWidth="1"/>
    <col min="12" max="12" width="13.5703125" customWidth="1"/>
    <col min="13" max="13" width="5.28515625" customWidth="1"/>
    <col min="14" max="14" width="13.85546875" customWidth="1"/>
    <col min="15" max="15" width="14.85546875" customWidth="1"/>
    <col min="16" max="16" width="5.5703125" customWidth="1"/>
    <col min="18" max="18" width="12.7109375" style="3" bestFit="1" customWidth="1"/>
  </cols>
  <sheetData>
    <row r="1" spans="1:16" ht="15.75" x14ac:dyDescent="0.25">
      <c r="A1" s="1"/>
      <c r="B1" s="2" t="s">
        <v>0</v>
      </c>
      <c r="C1" s="3"/>
      <c r="D1" s="3"/>
      <c r="E1" s="4"/>
      <c r="F1" s="3"/>
      <c r="G1" s="3"/>
      <c r="H1" s="4"/>
      <c r="I1" s="5"/>
      <c r="J1" s="6" t="s">
        <v>39</v>
      </c>
      <c r="K1" s="6"/>
      <c r="L1" s="6"/>
      <c r="M1" s="6"/>
      <c r="N1" s="3"/>
      <c r="O1" s="7"/>
      <c r="P1" s="3"/>
    </row>
    <row r="2" spans="1:16" ht="15.75" x14ac:dyDescent="0.25">
      <c r="A2" s="1"/>
      <c r="B2" s="2" t="s">
        <v>1</v>
      </c>
      <c r="C2" s="3"/>
      <c r="D2" s="3"/>
      <c r="E2" s="4"/>
      <c r="F2" s="3"/>
      <c r="G2" s="3"/>
      <c r="H2" s="4"/>
      <c r="I2" s="5"/>
      <c r="J2" s="6"/>
      <c r="K2" s="6"/>
      <c r="L2" s="6"/>
      <c r="M2" s="6"/>
      <c r="N2" s="3"/>
      <c r="O2" s="7"/>
      <c r="P2" s="3"/>
    </row>
    <row r="3" spans="1:16" ht="15.75" x14ac:dyDescent="0.25">
      <c r="A3" s="1"/>
      <c r="B3" s="2"/>
      <c r="C3" s="3"/>
      <c r="D3" s="3"/>
      <c r="E3" s="4"/>
      <c r="F3" s="3"/>
      <c r="G3" s="3"/>
      <c r="H3" s="4"/>
      <c r="I3" s="5"/>
      <c r="J3" s="6"/>
      <c r="K3" s="6"/>
      <c r="L3" s="6"/>
      <c r="M3" s="6"/>
      <c r="N3" s="3"/>
      <c r="O3" s="7"/>
      <c r="P3" s="3"/>
    </row>
    <row r="4" spans="1:16" ht="17.25" x14ac:dyDescent="0.35">
      <c r="A4" s="1"/>
      <c r="B4" s="8" t="s">
        <v>2</v>
      </c>
      <c r="C4" s="9"/>
      <c r="D4" s="9"/>
      <c r="E4" s="10" t="s">
        <v>3</v>
      </c>
      <c r="F4" s="9"/>
      <c r="G4" s="9"/>
      <c r="H4" s="10" t="s">
        <v>3</v>
      </c>
      <c r="I4" s="1"/>
      <c r="J4" s="8" t="s">
        <v>4</v>
      </c>
      <c r="K4" s="3"/>
      <c r="L4" s="7"/>
      <c r="M4" s="10" t="s">
        <v>3</v>
      </c>
      <c r="N4" s="3"/>
      <c r="O4" s="7"/>
      <c r="P4" s="10" t="s">
        <v>3</v>
      </c>
    </row>
    <row r="5" spans="1:16" ht="15.75" x14ac:dyDescent="0.25">
      <c r="A5" s="1">
        <v>1</v>
      </c>
      <c r="B5" s="11" t="s">
        <v>5</v>
      </c>
      <c r="C5" s="3"/>
      <c r="D5" s="7">
        <f>SUM(C6:C11)</f>
        <v>54895790.849999994</v>
      </c>
      <c r="E5" s="12">
        <f>+D5*100/D30</f>
        <v>40.515977017522346</v>
      </c>
      <c r="F5" s="3"/>
      <c r="G5" s="7">
        <f>SUM(F6:F11)</f>
        <v>47276042.719999999</v>
      </c>
      <c r="H5" s="12">
        <f>+G5*100/G30</f>
        <v>44.560896173601897</v>
      </c>
      <c r="I5" s="13">
        <v>1</v>
      </c>
      <c r="J5" s="14" t="s">
        <v>6</v>
      </c>
      <c r="K5" s="3"/>
      <c r="L5" s="7">
        <f>SUM(K6:K9)</f>
        <v>54675511.640000001</v>
      </c>
      <c r="M5" s="3">
        <f>+L5*100/L30</f>
        <v>40.450190502623151</v>
      </c>
      <c r="N5" s="3"/>
      <c r="O5" s="7">
        <f>SUM(N6:N9)</f>
        <v>46792456.079999998</v>
      </c>
      <c r="P5" s="3">
        <f>+O5*100/O30</f>
        <v>44.01748081484692</v>
      </c>
    </row>
    <row r="6" spans="1:16" ht="15.75" x14ac:dyDescent="0.25">
      <c r="A6" s="1"/>
      <c r="B6" t="s">
        <v>7</v>
      </c>
      <c r="C6" s="3">
        <f>12230562.14+302029.06</f>
        <v>12532591.200000001</v>
      </c>
      <c r="D6" s="3"/>
      <c r="E6" s="12"/>
      <c r="F6" s="3">
        <v>10218112.199999999</v>
      </c>
      <c r="G6" s="3"/>
      <c r="H6" s="12"/>
      <c r="I6" s="13"/>
      <c r="J6" s="15" t="s">
        <v>37</v>
      </c>
      <c r="K6" s="3">
        <v>50467426.219999999</v>
      </c>
      <c r="L6" s="7"/>
      <c r="M6" s="3"/>
      <c r="N6" s="3">
        <f>3929265.02-55450.28+596650.81+2263118.93+105719.48+544862.83+414353.75+1542374.91+13442662.2+9609795.01+674253.17+1167061.28+5446.64+5776.71+6069803.74+704108.01+275573.44+521608.64</f>
        <v>41816984.289999999</v>
      </c>
      <c r="O6" s="7"/>
      <c r="P6" s="3"/>
    </row>
    <row r="7" spans="1:16" ht="15.75" x14ac:dyDescent="0.25">
      <c r="A7" s="1"/>
      <c r="B7" t="s">
        <v>8</v>
      </c>
      <c r="C7" s="3">
        <f>805097.29+14317706.9</f>
        <v>15122804.190000001</v>
      </c>
      <c r="D7" s="3"/>
      <c r="E7" s="12"/>
      <c r="F7" s="3">
        <v>15197539</v>
      </c>
      <c r="G7" s="3"/>
      <c r="H7" s="12"/>
      <c r="I7" s="13"/>
      <c r="J7" s="34" t="s">
        <v>38</v>
      </c>
      <c r="K7" s="3">
        <f>460.85+341619.86+63610.14</f>
        <v>405690.85</v>
      </c>
      <c r="L7" s="7"/>
      <c r="M7" s="3"/>
      <c r="N7" s="3">
        <v>455099.04</v>
      </c>
      <c r="O7" s="7"/>
      <c r="P7" s="3"/>
    </row>
    <row r="8" spans="1:16" ht="15.75" x14ac:dyDescent="0.25">
      <c r="A8" s="1"/>
      <c r="B8" t="s">
        <v>9</v>
      </c>
      <c r="C8" s="3">
        <f>248808.47+10094732.15+2290882.2</f>
        <v>12634422.82</v>
      </c>
      <c r="D8" s="3"/>
      <c r="E8" s="12"/>
      <c r="F8" s="3">
        <f>8768857.03+633381.52+298157.09</f>
        <v>9700395.6399999987</v>
      </c>
      <c r="G8" s="3"/>
      <c r="H8" s="12"/>
      <c r="I8" s="13"/>
      <c r="J8" s="16" t="s">
        <v>10</v>
      </c>
      <c r="K8" s="3">
        <f>169982.04+3632412.53</f>
        <v>3802394.57</v>
      </c>
      <c r="L8" s="7"/>
      <c r="M8" s="3"/>
      <c r="N8" s="3">
        <f>4975471.79-455099.04</f>
        <v>4520372.75</v>
      </c>
      <c r="O8" s="7"/>
      <c r="P8" s="3"/>
    </row>
    <row r="9" spans="1:16" ht="15.75" x14ac:dyDescent="0.25">
      <c r="A9" s="1"/>
      <c r="B9" t="s">
        <v>11</v>
      </c>
      <c r="C9" s="3">
        <f>9859.42+3077653.56</f>
        <v>3087512.98</v>
      </c>
      <c r="D9" s="3"/>
      <c r="E9" s="12"/>
      <c r="F9" s="3">
        <v>2784078.16</v>
      </c>
      <c r="G9" s="3"/>
      <c r="H9" s="12"/>
      <c r="I9" s="13"/>
      <c r="J9" s="15"/>
      <c r="K9" s="3"/>
      <c r="L9" s="7"/>
      <c r="M9" s="3"/>
      <c r="N9" s="3"/>
      <c r="O9" s="7"/>
      <c r="P9" s="3"/>
    </row>
    <row r="10" spans="1:16" ht="15.75" x14ac:dyDescent="0.25">
      <c r="A10" s="1"/>
      <c r="B10" t="s">
        <v>12</v>
      </c>
      <c r="C10" s="3">
        <f>37753.5+7030506.25</f>
        <v>7068259.75</v>
      </c>
      <c r="D10" s="3"/>
      <c r="E10" s="12"/>
      <c r="F10" s="3">
        <v>6998562.8099999996</v>
      </c>
      <c r="G10" s="3"/>
      <c r="H10" s="12"/>
      <c r="I10" s="13">
        <v>2</v>
      </c>
      <c r="J10" s="14" t="s">
        <v>14</v>
      </c>
      <c r="K10" s="3"/>
      <c r="L10" s="7">
        <f>SUM(K11:K13)</f>
        <v>48507453.459999993</v>
      </c>
      <c r="M10" s="3">
        <f>+L10*100/L30</f>
        <v>35.886920385371383</v>
      </c>
      <c r="N10" s="3"/>
      <c r="O10" s="7">
        <f>SUM(N11:N13)</f>
        <v>36743857.019999996</v>
      </c>
      <c r="P10" s="3">
        <f>+O10*100/O30</f>
        <v>34.564802896350301</v>
      </c>
    </row>
    <row r="11" spans="1:16" ht="15.75" x14ac:dyDescent="0.25">
      <c r="A11" s="1"/>
      <c r="B11" t="s">
        <v>13</v>
      </c>
      <c r="C11" s="3">
        <f>20000+4430199.91</f>
        <v>4450199.91</v>
      </c>
      <c r="D11" s="3"/>
      <c r="E11" s="12"/>
      <c r="F11" s="3">
        <v>2377354.91</v>
      </c>
      <c r="G11" s="3"/>
      <c r="H11" s="12"/>
      <c r="I11" s="13"/>
      <c r="J11" s="16" t="s">
        <v>15</v>
      </c>
      <c r="K11" s="3">
        <f>37900038.41+11181.22+1459830.72</f>
        <v>39371050.349999994</v>
      </c>
      <c r="L11" s="7"/>
      <c r="M11" s="3"/>
      <c r="N11" s="3">
        <f>29146115.97+27501.89+994632.63</f>
        <v>30168250.489999998</v>
      </c>
      <c r="O11" s="7"/>
      <c r="P11" s="3"/>
    </row>
    <row r="12" spans="1:16" ht="15.75" x14ac:dyDescent="0.25">
      <c r="A12" s="17"/>
      <c r="C12" s="3"/>
      <c r="D12" s="3"/>
      <c r="E12" s="12"/>
      <c r="F12" s="3"/>
      <c r="G12" s="3"/>
      <c r="H12" s="12"/>
      <c r="I12" s="13"/>
      <c r="J12" s="16" t="s">
        <v>17</v>
      </c>
      <c r="K12" s="18">
        <v>9136403.1099999994</v>
      </c>
      <c r="L12" s="7"/>
      <c r="M12" s="3"/>
      <c r="N12" s="18">
        <v>6575606.5300000003</v>
      </c>
      <c r="O12" s="7"/>
      <c r="P12" s="3"/>
    </row>
    <row r="13" spans="1:16" ht="15.75" x14ac:dyDescent="0.25">
      <c r="A13" s="1">
        <v>2</v>
      </c>
      <c r="B13" s="11" t="s">
        <v>16</v>
      </c>
      <c r="C13" s="3"/>
      <c r="D13" s="7">
        <f>SUM(C14)</f>
        <v>20182424.609999999</v>
      </c>
      <c r="E13" s="12">
        <f>+D13*100/D30</f>
        <v>14.895689432564895</v>
      </c>
      <c r="F13" s="3"/>
      <c r="G13" s="7">
        <f>SUM(F14)</f>
        <v>19245168.870000001</v>
      </c>
      <c r="H13" s="12">
        <f>+G13*100/G30</f>
        <v>18.139884865970551</v>
      </c>
      <c r="I13" s="13"/>
      <c r="J13" s="16"/>
      <c r="K13" s="18"/>
      <c r="L13" s="7"/>
      <c r="M13" s="3"/>
      <c r="N13" s="18"/>
      <c r="O13" s="7"/>
      <c r="P13" s="3"/>
    </row>
    <row r="14" spans="1:16" ht="15.75" x14ac:dyDescent="0.25">
      <c r="A14" s="1"/>
      <c r="B14" t="s">
        <v>18</v>
      </c>
      <c r="C14" s="3">
        <v>20182424.609999999</v>
      </c>
      <c r="D14" s="3"/>
      <c r="E14" s="12"/>
      <c r="F14" s="3">
        <v>19245168.870000001</v>
      </c>
      <c r="G14" s="3"/>
      <c r="H14" s="12"/>
      <c r="I14" s="13"/>
      <c r="J14" s="19"/>
      <c r="K14" s="3"/>
      <c r="L14" s="7"/>
      <c r="M14" s="3"/>
      <c r="N14" s="3"/>
      <c r="O14" s="7"/>
      <c r="P14" s="3"/>
    </row>
    <row r="15" spans="1:16" ht="15.75" x14ac:dyDescent="0.25">
      <c r="A15" s="1"/>
      <c r="C15" s="3"/>
      <c r="D15" s="3"/>
      <c r="E15" s="12"/>
      <c r="F15" s="3"/>
      <c r="G15" s="3"/>
      <c r="H15" s="12"/>
      <c r="I15" s="13">
        <v>4</v>
      </c>
      <c r="J15" s="14" t="s">
        <v>20</v>
      </c>
      <c r="K15" s="3"/>
      <c r="L15" s="7">
        <f>+K16</f>
        <v>7494733.8899999997</v>
      </c>
      <c r="M15" s="3">
        <f>+L15*100/L30</f>
        <v>5.5447750651714962</v>
      </c>
      <c r="N15" s="3"/>
      <c r="O15" s="7">
        <f>+N16</f>
        <v>7826783.1799999997</v>
      </c>
      <c r="P15" s="3">
        <f>+O15*100/O30</f>
        <v>7.3626243913892147</v>
      </c>
    </row>
    <row r="16" spans="1:16" ht="15.75" x14ac:dyDescent="0.25">
      <c r="A16" s="1">
        <v>3</v>
      </c>
      <c r="B16" s="11" t="s">
        <v>19</v>
      </c>
      <c r="C16" s="3"/>
      <c r="D16" s="7">
        <f>SUM(C17:C19)</f>
        <v>6225963.0999999996</v>
      </c>
      <c r="E16" s="12">
        <f>+D16*100/D30</f>
        <v>4.5950877829742067</v>
      </c>
      <c r="F16" s="3"/>
      <c r="G16" s="7">
        <f>SUM(F17:F19)</f>
        <v>5808217.2699999996</v>
      </c>
      <c r="H16" s="12">
        <f>+G16*100/G30</f>
        <v>5.4746411042711625</v>
      </c>
      <c r="I16" s="13"/>
      <c r="J16" s="16" t="s">
        <v>22</v>
      </c>
      <c r="K16" s="3">
        <v>7494733.8899999997</v>
      </c>
      <c r="L16" s="7"/>
      <c r="M16" s="3"/>
      <c r="N16" s="3">
        <v>7826783.1799999997</v>
      </c>
      <c r="O16" s="7"/>
      <c r="P16" s="3"/>
    </row>
    <row r="17" spans="1:17" ht="15.75" x14ac:dyDescent="0.25">
      <c r="A17" s="17"/>
      <c r="B17" t="s">
        <v>21</v>
      </c>
      <c r="C17" s="3">
        <v>2690572.88</v>
      </c>
      <c r="D17" s="3"/>
      <c r="E17" s="4"/>
      <c r="F17" s="3">
        <v>2190691.1800000002</v>
      </c>
      <c r="G17" s="3"/>
      <c r="H17" s="4"/>
      <c r="I17" s="13"/>
      <c r="J17" s="15" t="s">
        <v>24</v>
      </c>
      <c r="K17" s="3"/>
      <c r="L17" s="7"/>
      <c r="M17" s="3"/>
      <c r="N17" s="3"/>
      <c r="O17" s="7"/>
      <c r="P17" s="3"/>
    </row>
    <row r="18" spans="1:17" ht="15.75" x14ac:dyDescent="0.25">
      <c r="A18" s="17"/>
      <c r="B18" t="s">
        <v>23</v>
      </c>
      <c r="C18" s="3">
        <v>2414707.23</v>
      </c>
      <c r="D18" s="3"/>
      <c r="E18" s="4"/>
      <c r="F18" s="3">
        <v>1100197.49</v>
      </c>
      <c r="G18" s="3"/>
      <c r="H18" s="4"/>
      <c r="I18" s="13"/>
      <c r="J18" s="15"/>
      <c r="K18" s="3"/>
      <c r="L18" s="7"/>
      <c r="M18" s="3"/>
      <c r="N18" s="3"/>
      <c r="O18" s="7"/>
      <c r="P18" s="3"/>
    </row>
    <row r="19" spans="1:17" ht="15.75" x14ac:dyDescent="0.25">
      <c r="A19" s="1"/>
      <c r="B19" s="20" t="s">
        <v>25</v>
      </c>
      <c r="C19" s="3">
        <v>1120682.99</v>
      </c>
      <c r="D19" s="3"/>
      <c r="E19" s="12"/>
      <c r="F19" s="3">
        <v>2517328.6</v>
      </c>
      <c r="G19" s="3"/>
      <c r="H19" s="12"/>
      <c r="I19" s="13">
        <v>5</v>
      </c>
      <c r="J19" s="14" t="s">
        <v>26</v>
      </c>
      <c r="K19" s="3"/>
      <c r="L19" s="7">
        <f>SUM(K20)</f>
        <v>1087650.48</v>
      </c>
      <c r="M19" s="3">
        <f>+L19*100/L30</f>
        <v>0.80466863128689536</v>
      </c>
      <c r="N19" s="3"/>
      <c r="O19" s="7">
        <f>SUM(N20)</f>
        <v>1224649.06</v>
      </c>
      <c r="P19" s="3">
        <f>+O19*100/O30</f>
        <v>1.1520225912336917</v>
      </c>
    </row>
    <row r="20" spans="1:17" ht="15.75" x14ac:dyDescent="0.25">
      <c r="A20" s="1"/>
      <c r="B20" s="20"/>
      <c r="C20" s="3"/>
      <c r="D20" s="3"/>
      <c r="E20" s="12"/>
      <c r="F20" s="3"/>
      <c r="G20" s="3"/>
      <c r="H20" s="12"/>
      <c r="I20" s="13"/>
      <c r="J20" s="21" t="s">
        <v>28</v>
      </c>
      <c r="K20" s="3">
        <v>1087650.48</v>
      </c>
      <c r="L20" s="7"/>
      <c r="M20" s="3"/>
      <c r="N20" s="3">
        <v>1224649.06</v>
      </c>
      <c r="O20" s="7"/>
      <c r="P20" s="3"/>
    </row>
    <row r="21" spans="1:17" ht="15.75" x14ac:dyDescent="0.25">
      <c r="A21" s="1">
        <v>4</v>
      </c>
      <c r="B21" s="11" t="s">
        <v>27</v>
      </c>
      <c r="C21" s="3"/>
      <c r="D21" s="7">
        <f>SUM(C22:C24)</f>
        <v>53662104.049999997</v>
      </c>
      <c r="E21" s="12">
        <f>+D21*100/D30</f>
        <v>39.605451360424176</v>
      </c>
      <c r="F21" s="3"/>
      <c r="G21" s="7">
        <f>SUM(F22:F24)</f>
        <v>33676691.630000003</v>
      </c>
      <c r="H21" s="12">
        <f>+G21*100/G30</f>
        <v>31.742579811147909</v>
      </c>
      <c r="I21" s="22"/>
      <c r="J21" s="23"/>
      <c r="K21" s="3"/>
      <c r="L21" s="24"/>
      <c r="M21" s="3"/>
      <c r="N21" s="3"/>
      <c r="O21" s="24"/>
      <c r="P21" s="3"/>
    </row>
    <row r="22" spans="1:17" ht="15.75" x14ac:dyDescent="0.25">
      <c r="A22" s="1"/>
      <c r="B22" s="20" t="s">
        <v>29</v>
      </c>
      <c r="C22" s="3">
        <f>17402334.76+5928</f>
        <v>17408262.760000002</v>
      </c>
      <c r="D22" s="3"/>
      <c r="E22" s="12"/>
      <c r="F22" s="3">
        <v>11039064.57</v>
      </c>
      <c r="G22" s="3"/>
      <c r="H22" s="12"/>
      <c r="I22" s="22"/>
      <c r="K22" s="3"/>
      <c r="L22" s="7"/>
      <c r="M22" s="3"/>
      <c r="N22" s="3"/>
      <c r="O22" s="7"/>
      <c r="P22" s="3"/>
    </row>
    <row r="23" spans="1:17" ht="15.75" x14ac:dyDescent="0.25">
      <c r="A23" s="1"/>
      <c r="B23" s="20" t="s">
        <v>30</v>
      </c>
      <c r="C23" s="3">
        <f>18327022.72+2886687.54</f>
        <v>21213710.259999998</v>
      </c>
      <c r="D23" s="3"/>
      <c r="E23" s="12"/>
      <c r="F23" s="3">
        <f>5497851.52+1015079.44</f>
        <v>6512930.959999999</v>
      </c>
      <c r="G23" s="3"/>
      <c r="H23" s="12"/>
      <c r="I23" s="13">
        <v>6</v>
      </c>
      <c r="J23" s="14" t="s">
        <v>32</v>
      </c>
      <c r="K23" s="3"/>
      <c r="L23" s="7">
        <f>SUM(K24:K28)</f>
        <v>23402151.500000004</v>
      </c>
      <c r="M23" s="3">
        <f>+L23*100/L30</f>
        <v>17.313445415547069</v>
      </c>
      <c r="N23" s="3"/>
      <c r="O23" s="7">
        <f>SUM(N24:N28)</f>
        <v>13716512</v>
      </c>
      <c r="P23" s="3">
        <f>+O23*100/O30</f>
        <v>12.903069306179868</v>
      </c>
    </row>
    <row r="24" spans="1:17" ht="15.75" x14ac:dyDescent="0.25">
      <c r="A24" s="1"/>
      <c r="B24" s="20" t="s">
        <v>31</v>
      </c>
      <c r="C24" s="3">
        <v>15040131.029999999</v>
      </c>
      <c r="D24" s="3"/>
      <c r="E24" s="12"/>
      <c r="F24" s="3">
        <f>4087860.63+7494757.49+4542077.98</f>
        <v>16124696.100000001</v>
      </c>
      <c r="G24" s="3"/>
      <c r="H24" s="12"/>
      <c r="I24" s="25"/>
      <c r="J24" s="26" t="s">
        <v>41</v>
      </c>
      <c r="K24" s="3">
        <v>7659426.25</v>
      </c>
      <c r="L24" s="7"/>
      <c r="M24" s="3"/>
      <c r="N24" s="3">
        <f>1238810.73+101274.48+35200+2871.38+300000</f>
        <v>1678156.5899999999</v>
      </c>
      <c r="O24" s="7"/>
      <c r="P24" s="3"/>
    </row>
    <row r="25" spans="1:17" ht="15.75" x14ac:dyDescent="0.25">
      <c r="A25" s="17"/>
      <c r="C25" s="3"/>
      <c r="D25" s="3"/>
      <c r="E25" s="4"/>
      <c r="F25" s="3"/>
      <c r="G25" s="3"/>
      <c r="H25" s="4"/>
      <c r="I25" s="25"/>
      <c r="J25" t="s">
        <v>40</v>
      </c>
      <c r="K25" s="3">
        <v>10333581.810000001</v>
      </c>
      <c r="L25" s="24"/>
      <c r="M25" s="3"/>
      <c r="N25" s="3">
        <v>5991134.5199999996</v>
      </c>
      <c r="O25" s="24"/>
      <c r="P25" s="3"/>
    </row>
    <row r="26" spans="1:17" ht="15.75" x14ac:dyDescent="0.25">
      <c r="A26" s="1">
        <v>5</v>
      </c>
      <c r="B26" s="11" t="s">
        <v>33</v>
      </c>
      <c r="C26" s="3"/>
      <c r="D26" s="7">
        <f>SUM(C27:C28)</f>
        <v>525429.28</v>
      </c>
      <c r="E26" s="12">
        <f>+D26*100/D30</f>
        <v>0.38779440651438069</v>
      </c>
      <c r="F26" s="3"/>
      <c r="G26" s="7">
        <f>SUM(F27:F28)</f>
        <v>86994.28</v>
      </c>
      <c r="H26" s="12">
        <f>+G26*100/G30</f>
        <v>8.1998045008477224E-2</v>
      </c>
      <c r="I26" s="22"/>
      <c r="J26" s="27" t="s">
        <v>48</v>
      </c>
      <c r="K26" s="18">
        <v>35899.480000000003</v>
      </c>
      <c r="L26" s="24"/>
      <c r="M26" s="3"/>
      <c r="N26" s="18">
        <f>1973523.52+115790.99</f>
        <v>2089314.51</v>
      </c>
      <c r="O26" s="24"/>
      <c r="P26" s="3"/>
    </row>
    <row r="27" spans="1:17" ht="15.75" x14ac:dyDescent="0.25">
      <c r="A27" s="1"/>
      <c r="B27" s="20" t="s">
        <v>46</v>
      </c>
      <c r="C27" s="3">
        <v>525429.28</v>
      </c>
      <c r="D27" s="3"/>
      <c r="E27" s="4"/>
      <c r="F27" s="3">
        <v>86994.28</v>
      </c>
      <c r="G27" s="3"/>
      <c r="H27" s="4"/>
      <c r="I27" s="28"/>
      <c r="J27" s="19" t="s">
        <v>34</v>
      </c>
      <c r="K27" s="3">
        <v>5373243.96</v>
      </c>
      <c r="L27" s="7"/>
      <c r="M27" s="3"/>
      <c r="N27" s="3">
        <v>3957906.38</v>
      </c>
      <c r="O27" s="7"/>
      <c r="P27" s="3"/>
    </row>
    <row r="28" spans="1:17" ht="15.75" x14ac:dyDescent="0.25">
      <c r="A28" s="1"/>
      <c r="B28" s="20" t="s">
        <v>45</v>
      </c>
      <c r="C28" s="35">
        <v>0</v>
      </c>
      <c r="D28" s="3"/>
      <c r="E28" s="4"/>
      <c r="F28" s="3">
        <v>0</v>
      </c>
      <c r="G28" s="3"/>
      <c r="H28" s="4"/>
      <c r="I28" s="28"/>
      <c r="K28" s="3"/>
      <c r="L28" s="7"/>
      <c r="M28" s="3"/>
      <c r="N28" s="3"/>
      <c r="O28" s="7"/>
      <c r="P28" s="3"/>
    </row>
    <row r="29" spans="1:17" ht="15.75" x14ac:dyDescent="0.25">
      <c r="A29" s="29"/>
      <c r="C29" s="3"/>
      <c r="D29" s="24"/>
      <c r="E29" s="10"/>
      <c r="F29" s="3"/>
      <c r="G29" s="24"/>
      <c r="H29" s="10"/>
      <c r="I29" s="28"/>
      <c r="K29" s="3"/>
      <c r="L29" s="24"/>
      <c r="M29" s="3"/>
      <c r="N29" s="3"/>
      <c r="O29" s="24"/>
      <c r="P29" s="3"/>
      <c r="Q29" s="3"/>
    </row>
    <row r="30" spans="1:17" ht="16.5" thickBot="1" x14ac:dyDescent="0.3">
      <c r="A30" s="1"/>
      <c r="B30" s="30" t="s">
        <v>35</v>
      </c>
      <c r="C30" s="31"/>
      <c r="D30" s="31">
        <f>SUM(D5:D28)</f>
        <v>135491711.88999999</v>
      </c>
      <c r="E30" s="10"/>
      <c r="F30" s="31"/>
      <c r="G30" s="31">
        <f>SUM(G5:G28)</f>
        <v>106093114.77000001</v>
      </c>
      <c r="H30" s="10"/>
      <c r="I30" s="22"/>
      <c r="J30" s="32" t="s">
        <v>36</v>
      </c>
      <c r="K30" s="33"/>
      <c r="L30" s="31">
        <f>SUM(L5:L28)</f>
        <v>135167500.97</v>
      </c>
      <c r="M30" s="3"/>
      <c r="N30" s="33"/>
      <c r="O30" s="31">
        <f>SUM(O5:O28)</f>
        <v>106304257.34</v>
      </c>
      <c r="P30" s="3"/>
    </row>
    <row r="31" spans="1:17" ht="15.75" thickTop="1" x14ac:dyDescent="0.25"/>
    <row r="32" spans="1:17" x14ac:dyDescent="0.25">
      <c r="B32" t="s">
        <v>42</v>
      </c>
      <c r="L32" s="3"/>
    </row>
    <row r="33" spans="2:12" x14ac:dyDescent="0.25">
      <c r="B33" t="s">
        <v>43</v>
      </c>
      <c r="L33" s="3"/>
    </row>
    <row r="34" spans="2:12" x14ac:dyDescent="0.25">
      <c r="B34" t="s">
        <v>47</v>
      </c>
    </row>
    <row r="35" spans="2:12" x14ac:dyDescent="0.25">
      <c r="B35" t="s">
        <v>44</v>
      </c>
      <c r="L35" s="3"/>
    </row>
  </sheetData>
  <pageMargins left="0.11811023622047245" right="3.937007874015748E-2" top="0.74803149606299213" bottom="0.7480314960629921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JoseLuis</dc:creator>
  <cp:lastModifiedBy>JoseLuis</cp:lastModifiedBy>
  <cp:lastPrinted>2022-07-28T07:28:05Z</cp:lastPrinted>
  <dcterms:created xsi:type="dcterms:W3CDTF">2020-08-05T07:38:39Z</dcterms:created>
  <dcterms:modified xsi:type="dcterms:W3CDTF">2022-07-28T08:48:52Z</dcterms:modified>
</cp:coreProperties>
</file>