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-avila\Desktop\Patricio Palán\2020\Telconet\Final\Informe\Consolidado\"/>
    </mc:Choice>
  </mc:AlternateContent>
  <xr:revisionPtr revIDLastSave="0" documentId="13_ncr:1_{0BB749F0-CB18-4151-90CF-20A95A721CA7}" xr6:coauthVersionLast="47" xr6:coauthVersionMax="47" xr10:uidLastSave="{00000000-0000-0000-0000-000000000000}"/>
  <bookViews>
    <workbookView xWindow="-110" yWindow="-110" windowWidth="19420" windowHeight="10420" xr2:uid="{FAEA8D19-54E6-4BF3-B7B6-4B1B35CD9C6B}"/>
  </bookViews>
  <sheets>
    <sheet name="Patrimoni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" i="1" l="1"/>
  <c r="G25" i="1"/>
  <c r="K51" i="1" l="1"/>
  <c r="L51" i="1" s="1"/>
  <c r="J52" i="1"/>
  <c r="G51" i="1"/>
  <c r="H51" i="1" s="1"/>
  <c r="F52" i="1"/>
  <c r="C51" i="1"/>
  <c r="D51" i="1" s="1"/>
  <c r="B52" i="1"/>
  <c r="B58" i="1"/>
  <c r="R41" i="1"/>
  <c r="J39" i="1"/>
  <c r="J41" i="1" s="1"/>
  <c r="F39" i="1"/>
  <c r="F41" i="1" s="1"/>
  <c r="F30" i="1"/>
  <c r="F32" i="1" s="1"/>
  <c r="C25" i="1"/>
  <c r="D25" i="1" s="1"/>
  <c r="B30" i="1"/>
  <c r="P50" i="1"/>
  <c r="O50" i="1"/>
  <c r="N50" i="1"/>
  <c r="L50" i="1"/>
  <c r="K50" i="1"/>
  <c r="J50" i="1"/>
  <c r="H50" i="1"/>
  <c r="G50" i="1"/>
  <c r="F50" i="1"/>
  <c r="W49" i="1"/>
  <c r="V49" i="1"/>
  <c r="W48" i="1"/>
  <c r="V48" i="1"/>
  <c r="W47" i="1"/>
  <c r="V47" i="1"/>
  <c r="W46" i="1"/>
  <c r="V46" i="1"/>
  <c r="W45" i="1"/>
  <c r="V45" i="1"/>
  <c r="B41" i="1"/>
  <c r="R35" i="1"/>
  <c r="J35" i="1"/>
  <c r="F35" i="1"/>
  <c r="B35" i="1"/>
  <c r="S39" i="1"/>
  <c r="T39" i="1" s="1"/>
  <c r="K34" i="1"/>
  <c r="G34" i="1"/>
  <c r="K54" i="1" s="1"/>
  <c r="L54" i="1" s="1"/>
  <c r="C34" i="1"/>
  <c r="C40" i="1" s="1"/>
  <c r="R32" i="1"/>
  <c r="J32" i="1"/>
  <c r="J26" i="1"/>
  <c r="F26" i="1"/>
  <c r="B26" i="1"/>
  <c r="S29" i="1"/>
  <c r="T29" i="1" s="1"/>
  <c r="K25" i="1"/>
  <c r="K31" i="1" s="1"/>
  <c r="L31" i="1" s="1"/>
  <c r="G29" i="1"/>
  <c r="H29" i="1" s="1"/>
  <c r="K39" i="1" l="1"/>
  <c r="K40" i="1"/>
  <c r="L40" i="1" s="1"/>
  <c r="K55" i="1"/>
  <c r="L55" i="1" s="1"/>
  <c r="G53" i="1"/>
  <c r="H53" i="1" s="1"/>
  <c r="G56" i="1"/>
  <c r="H56" i="1" s="1"/>
  <c r="K53" i="1"/>
  <c r="L53" i="1" s="1"/>
  <c r="K57" i="1"/>
  <c r="L57" i="1" s="1"/>
  <c r="G54" i="1"/>
  <c r="H54" i="1" s="1"/>
  <c r="G57" i="1"/>
  <c r="H57" i="1" s="1"/>
  <c r="G55" i="1"/>
  <c r="H55" i="1" s="1"/>
  <c r="K56" i="1"/>
  <c r="J58" i="1"/>
  <c r="F58" i="1"/>
  <c r="C53" i="1"/>
  <c r="D53" i="1" s="1"/>
  <c r="C56" i="1"/>
  <c r="C30" i="1"/>
  <c r="D30" i="1" s="1"/>
  <c r="C55" i="1"/>
  <c r="C54" i="1"/>
  <c r="C57" i="1"/>
  <c r="C29" i="1"/>
  <c r="D29" i="1" s="1"/>
  <c r="C27" i="1"/>
  <c r="C31" i="1"/>
  <c r="D31" i="1" s="1"/>
  <c r="C28" i="1"/>
  <c r="G39" i="1"/>
  <c r="H39" i="1" s="1"/>
  <c r="D27" i="1"/>
  <c r="L34" i="1"/>
  <c r="B32" i="1"/>
  <c r="W50" i="1"/>
  <c r="V50" i="1"/>
  <c r="L25" i="1"/>
  <c r="K28" i="1"/>
  <c r="L28" i="1" s="1"/>
  <c r="K30" i="1"/>
  <c r="L30" i="1" s="1"/>
  <c r="D34" i="1"/>
  <c r="L39" i="1"/>
  <c r="C37" i="1"/>
  <c r="D37" i="1" s="1"/>
  <c r="C39" i="1"/>
  <c r="D39" i="1" s="1"/>
  <c r="K37" i="1"/>
  <c r="L37" i="1" s="1"/>
  <c r="D40" i="1"/>
  <c r="H25" i="1"/>
  <c r="T25" i="1"/>
  <c r="H34" i="1"/>
  <c r="T34" i="1"/>
  <c r="G31" i="1"/>
  <c r="H31" i="1" s="1"/>
  <c r="S31" i="1"/>
  <c r="T31" i="1" s="1"/>
  <c r="G36" i="1"/>
  <c r="S36" i="1"/>
  <c r="G38" i="1"/>
  <c r="H38" i="1" s="1"/>
  <c r="S38" i="1"/>
  <c r="T38" i="1" s="1"/>
  <c r="G40" i="1"/>
  <c r="H40" i="1" s="1"/>
  <c r="S40" i="1"/>
  <c r="T40" i="1" s="1"/>
  <c r="K27" i="1"/>
  <c r="G28" i="1"/>
  <c r="H28" i="1" s="1"/>
  <c r="S28" i="1"/>
  <c r="T28" i="1" s="1"/>
  <c r="K29" i="1"/>
  <c r="L29" i="1" s="1"/>
  <c r="G30" i="1"/>
  <c r="H30" i="1" s="1"/>
  <c r="S30" i="1"/>
  <c r="T30" i="1" s="1"/>
  <c r="C36" i="1"/>
  <c r="K36" i="1"/>
  <c r="G37" i="1"/>
  <c r="H37" i="1" s="1"/>
  <c r="S37" i="1"/>
  <c r="T37" i="1" s="1"/>
  <c r="C38" i="1"/>
  <c r="L38" i="1"/>
  <c r="G27" i="1"/>
  <c r="S27" i="1"/>
  <c r="W53" i="1" l="1"/>
  <c r="V53" i="1"/>
  <c r="D57" i="1"/>
  <c r="W57" i="1" s="1"/>
  <c r="V57" i="1"/>
  <c r="D55" i="1"/>
  <c r="W55" i="1" s="1"/>
  <c r="V55" i="1"/>
  <c r="D54" i="1"/>
  <c r="W54" i="1" s="1"/>
  <c r="V54" i="1"/>
  <c r="V58" i="1" s="1"/>
  <c r="D56" i="1"/>
  <c r="V56" i="1"/>
  <c r="H58" i="1"/>
  <c r="K58" i="1"/>
  <c r="G58" i="1"/>
  <c r="L56" i="1"/>
  <c r="L58" i="1" s="1"/>
  <c r="D58" i="1"/>
  <c r="C32" i="1"/>
  <c r="C58" i="1"/>
  <c r="W29" i="1"/>
  <c r="D28" i="1"/>
  <c r="W28" i="1" s="1"/>
  <c r="V27" i="1"/>
  <c r="W40" i="1"/>
  <c r="W31" i="1"/>
  <c r="W39" i="1"/>
  <c r="V39" i="1"/>
  <c r="V40" i="1"/>
  <c r="G32" i="1"/>
  <c r="H27" i="1"/>
  <c r="K32" i="1"/>
  <c r="L27" i="1"/>
  <c r="L32" i="1" s="1"/>
  <c r="V37" i="1"/>
  <c r="K41" i="1"/>
  <c r="L36" i="1"/>
  <c r="L41" i="1" s="1"/>
  <c r="D38" i="1"/>
  <c r="W38" i="1" s="1"/>
  <c r="V38" i="1"/>
  <c r="D36" i="1"/>
  <c r="V36" i="1"/>
  <c r="C41" i="1"/>
  <c r="S41" i="1"/>
  <c r="T36" i="1"/>
  <c r="T41" i="1" s="1"/>
  <c r="V31" i="1"/>
  <c r="V30" i="1"/>
  <c r="S32" i="1"/>
  <c r="T27" i="1"/>
  <c r="T32" i="1" s="1"/>
  <c r="H36" i="1"/>
  <c r="H41" i="1" s="1"/>
  <c r="G41" i="1"/>
  <c r="W37" i="1"/>
  <c r="W30" i="1"/>
  <c r="V29" i="1"/>
  <c r="V28" i="1"/>
  <c r="V63" i="1" l="1"/>
  <c r="W65" i="1"/>
  <c r="V66" i="1"/>
  <c r="W67" i="1"/>
  <c r="X72" i="1" s="1"/>
  <c r="Y86" i="1" s="1"/>
  <c r="W64" i="1"/>
  <c r="V65" i="1"/>
  <c r="V64" i="1"/>
  <c r="V67" i="1"/>
  <c r="X71" i="1" s="1"/>
  <c r="Y85" i="1" s="1"/>
  <c r="W56" i="1"/>
  <c r="W58" i="1" s="1"/>
  <c r="D32" i="1"/>
  <c r="V41" i="1"/>
  <c r="H32" i="1"/>
  <c r="W27" i="1"/>
  <c r="W32" i="1" s="1"/>
  <c r="V32" i="1"/>
  <c r="W36" i="1"/>
  <c r="D41" i="1"/>
  <c r="W63" i="1" l="1"/>
  <c r="W66" i="1"/>
  <c r="Y87" i="1"/>
  <c r="X73" i="1"/>
  <c r="V68" i="1"/>
  <c r="W41" i="1"/>
  <c r="W68" i="1" l="1"/>
  <c r="X68" i="1" s="1"/>
  <c r="W79" i="1" l="1"/>
  <c r="W80" i="1" s="1"/>
  <c r="X74" i="1" l="1"/>
  <c r="X75" i="1" s="1"/>
</calcChain>
</file>

<file path=xl/sharedStrings.xml><?xml version="1.0" encoding="utf-8"?>
<sst xmlns="http://schemas.openxmlformats.org/spreadsheetml/2006/main" count="98" uniqueCount="47">
  <si>
    <t>Inversión de la matriz en subsidiaria (control)</t>
  </si>
  <si>
    <t>% PART. NO CONTROLADORAS</t>
  </si>
  <si>
    <t>Controladoras</t>
  </si>
  <si>
    <t>Porcentaje de participación</t>
  </si>
  <si>
    <t>PATRIMONIO DE LOS ACCIONISTAS DE:</t>
  </si>
  <si>
    <t>Otros</t>
  </si>
  <si>
    <t>SUBTOTAL Otros</t>
  </si>
  <si>
    <t>Capital social</t>
  </si>
  <si>
    <t>Aportes para futuras capitalizaciones</t>
  </si>
  <si>
    <t>Reservas</t>
  </si>
  <si>
    <t>Resultados acumulados</t>
  </si>
  <si>
    <t>Utilidad del ejercicio 2020</t>
  </si>
  <si>
    <t>Utilidad del ejercicio 2018</t>
  </si>
  <si>
    <t>Total Otros</t>
  </si>
  <si>
    <t xml:space="preserve">RESULTADO OTROS </t>
  </si>
  <si>
    <t>SUBTOTAL</t>
  </si>
  <si>
    <t>RESULTADO PLANTILLA CONSOLIDADO</t>
  </si>
  <si>
    <t>Diferencia</t>
  </si>
  <si>
    <t>Recalculo</t>
  </si>
  <si>
    <t>Variaciòn</t>
  </si>
  <si>
    <t>Utilidad del año atribuible a:</t>
  </si>
  <si>
    <t xml:space="preserve">   Propietarios de la controladora</t>
  </si>
  <si>
    <t xml:space="preserve">   Participaciones no controladas</t>
  </si>
  <si>
    <t>TOTAL</t>
  </si>
  <si>
    <t>Cable Andino Inc.</t>
  </si>
  <si>
    <t>Leonor3</t>
  </si>
  <si>
    <t>Telconet</t>
  </si>
  <si>
    <t>Utilidad del ejercicio/ pérdida 2020</t>
  </si>
  <si>
    <t>SUBTOTAL Tel</t>
  </si>
  <si>
    <t>RESULTADO 2020 Tel</t>
  </si>
  <si>
    <t>Total Telconet</t>
  </si>
  <si>
    <t>SUBTOTAL Telconet</t>
  </si>
  <si>
    <t>Según Plantilla Utilidad/ pérdida</t>
  </si>
  <si>
    <t>Telconet S.A.</t>
  </si>
  <si>
    <t>Recalculo de Participación controladoras y no controladoras</t>
  </si>
  <si>
    <t>Al 31 deidicembre del 2020</t>
  </si>
  <si>
    <t>Inmobiliaria Leonortres</t>
  </si>
  <si>
    <t>Cerinsa S.A.</t>
  </si>
  <si>
    <t>Telsoterra S.A.</t>
  </si>
  <si>
    <t>Linkotel S.A.</t>
  </si>
  <si>
    <t>Telconet Panama S.A.</t>
  </si>
  <si>
    <t>NETSPEED S.A.</t>
  </si>
  <si>
    <t>Transtelco S.A.</t>
  </si>
  <si>
    <t>Econocompu S.A.</t>
  </si>
  <si>
    <t>Smarticities S.A.</t>
  </si>
  <si>
    <t>Corpoandino S.A.</t>
  </si>
  <si>
    <t>RESULTADO CONSOLIDADO - % Telconet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</si>
</sst>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 * #,##0_ ;_ * \-#,##0_ ;_ * &quot;-&quot;??_ ;_ @_ "/>
    <numFmt numFmtId="166" formatCode="_(* #,##0.00_);_(* \(#,##0.00\);_(* \-??_);_(@_)"/>
    <numFmt numFmtId="167" formatCode="_ * #,##0.00_ ;_ * \-#,##0.00_ ;_ * \-??_ ;_ @_ "/>
    <numFmt numFmtId="168" formatCode="_-* #,##0.00\ _€_-;\-* #,##0.00\ _€_-;_-* \-??\ _€_-;_-@_-"/>
    <numFmt numFmtId="169" formatCode="_(* #,##0_);_(* \(#,##0\);_(* \-??_);_(@_)"/>
    <numFmt numFmtId="170" formatCode="0.000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sz val="8.5"/>
      <color theme="1"/>
      <name val="Arial"/>
      <family val="2"/>
    </font>
    <font>
      <sz val="10"/>
      <name val="Arial"/>
      <family val="2"/>
      <charset val="1"/>
    </font>
    <font>
      <sz val="9"/>
      <color theme="1"/>
      <name val="Arial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color indexed="9"/>
      <name val="Calibri"/>
      <family val="2"/>
      <charset val="1"/>
    </font>
    <font>
      <b/>
      <sz val="10"/>
      <color indexed="8"/>
      <name val="Calibri"/>
      <family val="2"/>
      <charset val="1"/>
    </font>
    <font>
      <b/>
      <sz val="10"/>
      <color indexed="9"/>
      <name val="Calibri"/>
      <family val="2"/>
      <charset val="1"/>
    </font>
    <font>
      <i/>
      <sz val="10"/>
      <color indexed="23"/>
      <name val="Calibri"/>
      <family val="2"/>
      <charset val="1"/>
    </font>
    <font>
      <sz val="10"/>
      <color indexed="10"/>
      <name val="Calibri"/>
      <family val="2"/>
      <charset val="1"/>
    </font>
    <font>
      <sz val="8"/>
      <name val="Arial"/>
      <family val="2"/>
    </font>
    <font>
      <b/>
      <sz val="8"/>
      <color rgb="FF373737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rgb="FFFF0000"/>
      <name val="Arial"/>
      <family val="2"/>
    </font>
    <font>
      <u/>
      <sz val="8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sz val="7.5"/>
      <color theme="1"/>
      <name val="Arial"/>
      <family val="2"/>
    </font>
    <font>
      <b/>
      <sz val="8"/>
      <name val="Arial"/>
      <family val="2"/>
    </font>
    <font>
      <b/>
      <sz val="8"/>
      <color theme="3" tint="0.39997558519241921"/>
      <name val="Arial"/>
      <family val="2"/>
    </font>
    <font>
      <sz val="8"/>
      <color theme="3" tint="0.39997558519241921"/>
      <name val="Arial"/>
      <family val="2"/>
    </font>
    <font>
      <sz val="8"/>
      <color rgb="FFFF0000"/>
      <name val="Arial"/>
      <family val="2"/>
    </font>
    <font>
      <sz val="10"/>
      <color rgb="FF000000"/>
      <name val="Arial"/>
      <family val="2"/>
    </font>
    <font>
      <u/>
      <sz val="8"/>
      <name val="Arial"/>
      <family val="2"/>
    </font>
    <font>
      <u val="double"/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2"/>
      </patternFill>
    </fill>
    <fill>
      <patternFill patternType="solid">
        <fgColor indexed="10"/>
        <bgColor indexed="16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/>
      <right/>
      <top style="thin">
        <color indexed="64"/>
      </top>
      <bottom/>
      <diagonal/>
    </border>
  </borders>
  <cellStyleXfs count="2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0" borderId="0" applyNumberFormat="0" applyFill="0" applyBorder="0" applyAlignment="0" applyProtection="0"/>
    <xf numFmtId="166" fontId="6" fillId="0" borderId="0" applyFill="0" applyBorder="0" applyAlignment="0" applyProtection="0"/>
    <xf numFmtId="167" fontId="6" fillId="0" borderId="0" applyFill="0" applyBorder="0" applyAlignment="0" applyProtection="0"/>
    <xf numFmtId="0" fontId="10" fillId="13" borderId="0" applyNumberFormat="0" applyBorder="0" applyAlignment="0" applyProtection="0"/>
    <xf numFmtId="0" fontId="11" fillId="0" borderId="0" applyNumberFormat="0" applyFill="0" applyBorder="0" applyAlignment="0" applyProtection="0"/>
    <xf numFmtId="166" fontId="6" fillId="0" borderId="0" applyFill="0" applyBorder="0" applyAlignment="0" applyProtection="0"/>
    <xf numFmtId="166" fontId="6" fillId="0" borderId="0" applyFill="0" applyBorder="0" applyAlignment="0" applyProtection="0"/>
    <xf numFmtId="168" fontId="6" fillId="0" borderId="0" applyFill="0" applyBorder="0" applyAlignment="0" applyProtection="0"/>
    <xf numFmtId="0" fontId="4" fillId="0" borderId="0"/>
    <xf numFmtId="0" fontId="7" fillId="0" borderId="0"/>
    <xf numFmtId="0" fontId="4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7" fontId="6" fillId="0" borderId="0" applyFill="0" applyBorder="0" applyAlignment="0" applyProtection="0"/>
  </cellStyleXfs>
  <cellXfs count="88">
    <xf numFmtId="0" fontId="0" fillId="0" borderId="0" xfId="0"/>
    <xf numFmtId="10" fontId="2" fillId="0" borderId="0" xfId="0" applyNumberFormat="1" applyFont="1"/>
    <xf numFmtId="10" fontId="3" fillId="0" borderId="0" xfId="0" applyNumberFormat="1" applyFont="1"/>
    <xf numFmtId="169" fontId="13" fillId="0" borderId="0" xfId="13" applyNumberFormat="1" applyFont="1" applyFill="1" applyBorder="1" applyAlignment="1" applyProtection="1"/>
    <xf numFmtId="169" fontId="13" fillId="0" borderId="17" xfId="13" applyNumberFormat="1" applyFont="1" applyFill="1" applyBorder="1" applyAlignment="1" applyProtection="1"/>
    <xf numFmtId="10" fontId="2" fillId="0" borderId="0" xfId="0" applyNumberFormat="1" applyFont="1" applyBorder="1"/>
    <xf numFmtId="0" fontId="14" fillId="0" borderId="1" xfId="0" applyFont="1" applyBorder="1"/>
    <xf numFmtId="3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top" wrapText="1"/>
    </xf>
    <xf numFmtId="0" fontId="15" fillId="0" borderId="0" xfId="0" applyFont="1"/>
    <xf numFmtId="0" fontId="16" fillId="0" borderId="0" xfId="0" applyFont="1"/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9" fillId="0" borderId="16" xfId="0" applyFont="1" applyBorder="1"/>
    <xf numFmtId="10" fontId="20" fillId="8" borderId="0" xfId="0" applyNumberFormat="1" applyFont="1" applyFill="1" applyBorder="1"/>
    <xf numFmtId="3" fontId="15" fillId="0" borderId="0" xfId="0" applyNumberFormat="1" applyFont="1"/>
    <xf numFmtId="10" fontId="3" fillId="0" borderId="0" xfId="2" applyNumberFormat="1" applyFont="1" applyFill="1"/>
    <xf numFmtId="10" fontId="15" fillId="0" borderId="0" xfId="0" applyNumberFormat="1" applyFont="1" applyBorder="1"/>
    <xf numFmtId="0" fontId="19" fillId="0" borderId="0" xfId="0" applyFont="1" applyBorder="1"/>
    <xf numFmtId="10" fontId="3" fillId="0" borderId="0" xfId="2" applyNumberFormat="1" applyFont="1" applyFill="1" applyBorder="1"/>
    <xf numFmtId="10" fontId="15" fillId="0" borderId="0" xfId="0" applyNumberFormat="1" applyFont="1"/>
    <xf numFmtId="9" fontId="21" fillId="0" borderId="0" xfId="0" applyNumberFormat="1" applyFont="1" applyAlignment="1">
      <alignment horizontal="center"/>
    </xf>
    <xf numFmtId="10" fontId="16" fillId="0" borderId="0" xfId="0" applyNumberFormat="1" applyFont="1" applyAlignment="1">
      <alignment horizontal="center"/>
    </xf>
    <xf numFmtId="10" fontId="16" fillId="0" borderId="0" xfId="2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70" fontId="22" fillId="0" borderId="0" xfId="2" applyNumberFormat="1" applyFont="1" applyFill="1" applyBorder="1" applyAlignment="1" applyProtection="1"/>
    <xf numFmtId="9" fontId="21" fillId="2" borderId="0" xfId="0" applyNumberFormat="1" applyFont="1" applyFill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3" fontId="15" fillId="0" borderId="1" xfId="1" applyNumberFormat="1" applyFont="1" applyFill="1" applyBorder="1"/>
    <xf numFmtId="169" fontId="23" fillId="3" borderId="1" xfId="0" applyNumberFormat="1" applyFont="1" applyFill="1" applyBorder="1"/>
    <xf numFmtId="3" fontId="25" fillId="0" borderId="1" xfId="0" applyNumberFormat="1" applyFont="1" applyBorder="1"/>
    <xf numFmtId="169" fontId="13" fillId="3" borderId="1" xfId="0" applyNumberFormat="1" applyFont="1" applyFill="1" applyBorder="1"/>
    <xf numFmtId="3" fontId="15" fillId="5" borderId="1" xfId="1" applyNumberFormat="1" applyFont="1" applyFill="1" applyBorder="1"/>
    <xf numFmtId="3" fontId="23" fillId="3" borderId="1" xfId="0" applyNumberFormat="1" applyFont="1" applyFill="1" applyBorder="1"/>
    <xf numFmtId="0" fontId="26" fillId="0" borderId="1" xfId="0" applyFont="1" applyBorder="1"/>
    <xf numFmtId="3" fontId="16" fillId="3" borderId="2" xfId="0" applyNumberFormat="1" applyFont="1" applyFill="1" applyBorder="1"/>
    <xf numFmtId="3" fontId="16" fillId="0" borderId="2" xfId="0" applyNumberFormat="1" applyFont="1" applyBorder="1"/>
    <xf numFmtId="0" fontId="23" fillId="3" borderId="1" xfId="0" applyFont="1" applyFill="1" applyBorder="1" applyAlignment="1">
      <alignment horizontal="center" vertical="center" wrapText="1"/>
    </xf>
    <xf numFmtId="0" fontId="27" fillId="0" borderId="0" xfId="0" applyFont="1"/>
    <xf numFmtId="37" fontId="23" fillId="3" borderId="1" xfId="0" applyNumberFormat="1" applyFont="1" applyFill="1" applyBorder="1"/>
    <xf numFmtId="3" fontId="13" fillId="0" borderId="1" xfId="1" applyNumberFormat="1" applyFont="1" applyFill="1" applyBorder="1"/>
    <xf numFmtId="37" fontId="23" fillId="3" borderId="1" xfId="0" applyNumberFormat="1" applyFont="1" applyFill="1" applyBorder="1" applyAlignment="1">
      <alignment wrapText="1"/>
    </xf>
    <xf numFmtId="0" fontId="16" fillId="6" borderId="1" xfId="0" applyFont="1" applyFill="1" applyBorder="1" applyAlignment="1">
      <alignment horizontal="center" vertical="center" wrapText="1"/>
    </xf>
    <xf numFmtId="37" fontId="15" fillId="0" borderId="1" xfId="0" applyNumberFormat="1" applyFont="1" applyBorder="1"/>
    <xf numFmtId="3" fontId="15" fillId="6" borderId="1" xfId="1" applyNumberFormat="1" applyFont="1" applyFill="1" applyBorder="1"/>
    <xf numFmtId="3" fontId="26" fillId="0" borderId="1" xfId="0" applyNumberFormat="1" applyFont="1" applyBorder="1"/>
    <xf numFmtId="3" fontId="16" fillId="0" borderId="0" xfId="0" applyNumberFormat="1" applyFont="1" applyBorder="1"/>
    <xf numFmtId="3" fontId="16" fillId="0" borderId="0" xfId="0" applyNumberFormat="1" applyFont="1"/>
    <xf numFmtId="0" fontId="16" fillId="5" borderId="3" xfId="0" applyFont="1" applyFill="1" applyBorder="1" applyAlignment="1">
      <alignment horizontal="left" vertical="center"/>
    </xf>
    <xf numFmtId="0" fontId="15" fillId="5" borderId="4" xfId="0" applyFont="1" applyFill="1" applyBorder="1"/>
    <xf numFmtId="0" fontId="16" fillId="5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5" fillId="5" borderId="7" xfId="0" applyFont="1" applyFill="1" applyBorder="1"/>
    <xf numFmtId="0" fontId="15" fillId="5" borderId="0" xfId="0" applyFont="1" applyFill="1"/>
    <xf numFmtId="3" fontId="15" fillId="5" borderId="8" xfId="1" applyNumberFormat="1" applyFont="1" applyFill="1" applyBorder="1"/>
    <xf numFmtId="0" fontId="15" fillId="5" borderId="9" xfId="0" applyFont="1" applyFill="1" applyBorder="1"/>
    <xf numFmtId="0" fontId="15" fillId="5" borderId="10" xfId="0" applyFont="1" applyFill="1" applyBorder="1"/>
    <xf numFmtId="3" fontId="15" fillId="5" borderId="11" xfId="1" applyNumberFormat="1" applyFont="1" applyFill="1" applyBorder="1"/>
    <xf numFmtId="3" fontId="15" fillId="5" borderId="12" xfId="1" applyNumberFormat="1" applyFont="1" applyFill="1" applyBorder="1"/>
    <xf numFmtId="0" fontId="15" fillId="7" borderId="0" xfId="0" applyFont="1" applyFill="1"/>
    <xf numFmtId="3" fontId="15" fillId="7" borderId="1" xfId="1" applyNumberFormat="1" applyFont="1" applyFill="1" applyBorder="1"/>
    <xf numFmtId="37" fontId="15" fillId="2" borderId="0" xfId="0" applyNumberFormat="1" applyFont="1" applyFill="1"/>
    <xf numFmtId="37" fontId="15" fillId="0" borderId="0" xfId="0" applyNumberFormat="1" applyFont="1"/>
    <xf numFmtId="0" fontId="16" fillId="0" borderId="18" xfId="0" applyFont="1" applyBorder="1"/>
    <xf numFmtId="37" fontId="16" fillId="0" borderId="18" xfId="0" applyNumberFormat="1" applyFont="1" applyBorder="1"/>
    <xf numFmtId="0" fontId="15" fillId="0" borderId="0" xfId="0" applyFont="1" applyBorder="1"/>
    <xf numFmtId="0" fontId="15" fillId="0" borderId="3" xfId="0" applyFont="1" applyBorder="1"/>
    <xf numFmtId="0" fontId="15" fillId="0" borderId="4" xfId="0" applyFont="1" applyBorder="1"/>
    <xf numFmtId="0" fontId="15" fillId="0" borderId="13" xfId="0" applyFont="1" applyBorder="1"/>
    <xf numFmtId="0" fontId="15" fillId="0" borderId="7" xfId="0" applyFont="1" applyBorder="1"/>
    <xf numFmtId="17" fontId="16" fillId="0" borderId="14" xfId="0" applyNumberFormat="1" applyFont="1" applyBorder="1"/>
    <xf numFmtId="0" fontId="13" fillId="0" borderId="7" xfId="0" applyFont="1" applyBorder="1" applyAlignment="1">
      <alignment horizontal="left" vertical="center"/>
    </xf>
    <xf numFmtId="0" fontId="15" fillId="0" borderId="14" xfId="0" applyFont="1" applyBorder="1"/>
    <xf numFmtId="3" fontId="13" fillId="0" borderId="14" xfId="0" applyNumberFormat="1" applyFont="1" applyBorder="1" applyAlignment="1">
      <alignment horizontal="right" vertical="center"/>
    </xf>
    <xf numFmtId="3" fontId="28" fillId="0" borderId="14" xfId="0" applyNumberFormat="1" applyFont="1" applyBorder="1" applyAlignment="1">
      <alignment horizontal="right" vertical="center"/>
    </xf>
    <xf numFmtId="3" fontId="29" fillId="0" borderId="14" xfId="0" applyNumberFormat="1" applyFont="1" applyBorder="1" applyAlignment="1">
      <alignment horizontal="right" vertical="center"/>
    </xf>
    <xf numFmtId="0" fontId="15" fillId="0" borderId="9" xfId="0" applyFont="1" applyBorder="1"/>
    <xf numFmtId="0" fontId="15" fillId="0" borderId="10" xfId="0" applyFont="1" applyBorder="1"/>
    <xf numFmtId="0" fontId="15" fillId="0" borderId="15" xfId="0" applyFont="1" applyBorder="1"/>
    <xf numFmtId="165" fontId="7" fillId="9" borderId="1" xfId="1" applyNumberFormat="1" applyFont="1" applyFill="1" applyBorder="1" applyAlignment="1" applyProtection="1">
      <alignment horizontal="right"/>
    </xf>
    <xf numFmtId="3" fontId="5" fillId="0" borderId="1" xfId="0" applyNumberFormat="1" applyFont="1" applyBorder="1"/>
  </cellXfs>
  <cellStyles count="22">
    <cellStyle name="Accent 1 1" xfId="4" xr:uid="{E5A6AFAD-D5BB-4C47-8E29-10EBFD50AD14}"/>
    <cellStyle name="Accent 2 1" xfId="5" xr:uid="{9ADA14B8-0D69-4852-812F-5FF1C0B3E59B}"/>
    <cellStyle name="Accent 3 1" xfId="6" xr:uid="{B32E5C25-F492-45B4-AB1F-D81598BFC313}"/>
    <cellStyle name="Accent 4" xfId="7" xr:uid="{C863EE98-53FC-45E1-A687-1773787B2124}"/>
    <cellStyle name="Comma 2" xfId="8" xr:uid="{C029D994-A66E-4418-B318-74B237F722AB}"/>
    <cellStyle name="Comma_Worksheet in D: Mis documentos Clientes 2003 Holanda Informes Brenntag-Informe2002-2001" xfId="9" xr:uid="{46D68CD1-FC15-47DA-8E53-188E9D711C7B}"/>
    <cellStyle name="Error 1" xfId="10" xr:uid="{D0E04BD0-CDE9-40A4-9E29-A9EA200A1321}"/>
    <cellStyle name="Footnote 1" xfId="11" xr:uid="{034D108A-C3F1-4EA4-AA28-9F8617F0C738}"/>
    <cellStyle name="Millares" xfId="1" builtinId="3"/>
    <cellStyle name="Millares 10" xfId="12" xr:uid="{D711E57A-DD1A-4C28-9497-390007AABB54}"/>
    <cellStyle name="Millares 11" xfId="13" xr:uid="{DDE16D3E-F980-4F6A-B5D4-A9418F692A11}"/>
    <cellStyle name="Millares 2" xfId="14" xr:uid="{7EECB86D-E325-472B-B5F7-49BB1F7802BE}"/>
    <cellStyle name="Millares 3" xfId="21" xr:uid="{2D55BB37-242D-421F-A498-057005FFDA85}"/>
    <cellStyle name="Normal" xfId="0" builtinId="0"/>
    <cellStyle name="Normal 2" xfId="15" xr:uid="{0CF390AD-2D81-4FCB-AD0B-AE20BDAD003C}"/>
    <cellStyle name="Normal 2 10" xfId="16" xr:uid="{6240B1FC-41F7-413E-B06C-B3EE968889E2}"/>
    <cellStyle name="Normal 2 2" xfId="17" xr:uid="{EF973FC8-E901-4819-8328-18C2A4321265}"/>
    <cellStyle name="Normal 3" xfId="3" xr:uid="{1A2B6C4A-36B2-4B63-A3FB-F911C4D8D60E}"/>
    <cellStyle name="Porcentaje" xfId="2" builtinId="5"/>
    <cellStyle name="Status 1" xfId="18" xr:uid="{9A7FC3D0-E5D9-4CE6-9A3A-61429248A861}"/>
    <cellStyle name="Text 1" xfId="19" xr:uid="{5D1DEF5A-F297-4B10-BEF0-B88EA3D196B7}"/>
    <cellStyle name="Warning 1" xfId="20" xr:uid="{6922685B-8C86-4EB3-879E-E30598AC2A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0</xdr:row>
      <xdr:rowOff>0</xdr:rowOff>
    </xdr:from>
    <xdr:ext cx="1381125" cy="338253"/>
    <xdr:pic>
      <xdr:nvPicPr>
        <xdr:cNvPr id="2" name="Imagen 3" descr="See the source image">
          <a:extLst>
            <a:ext uri="{FF2B5EF4-FFF2-40B4-BE49-F238E27FC236}">
              <a16:creationId xmlns:a16="http://schemas.microsoft.com/office/drawing/2014/main" id="{C896BF34-560A-49D0-A561-8D2376B676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35" t="18656" r="27941" b="40300"/>
        <a:stretch/>
      </xdr:blipFill>
      <xdr:spPr bwMode="auto">
        <a:xfrm>
          <a:off x="6350" y="0"/>
          <a:ext cx="1381125" cy="3382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o%20Telconet%20%20Subsidiarias%202020-2019%2018-j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Inversiones"/>
      <sheetName val="Participaciones"/>
      <sheetName val="Saldos interco."/>
      <sheetName val="AD ESF"/>
      <sheetName val="AD ERI"/>
      <sheetName val="Planilla final"/>
      <sheetName val="ESF20"/>
      <sheetName val="ERI20"/>
      <sheetName val="ECP20"/>
      <sheetName val="EFE20"/>
      <sheetName val="Hoja de trabajo"/>
      <sheetName val="Sheet1"/>
      <sheetName val="Planilla Final 2017"/>
      <sheetName val="Participaciones 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7">
          <cell r="N77">
            <v>17536928.050000008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D3C1-36DB-4EBB-9532-A62BA31C15FB}">
  <sheetPr>
    <tabColor rgb="FFFFFF00"/>
  </sheetPr>
  <dimension ref="A4:AA88"/>
  <sheetViews>
    <sheetView showGridLines="0" tabSelected="1" topLeftCell="L51" zoomScaleNormal="100" workbookViewId="0">
      <selection activeCell="Z57" sqref="Z57"/>
    </sheetView>
  </sheetViews>
  <sheetFormatPr baseColWidth="10" defaultColWidth="11.453125" defaultRowHeight="10" x14ac:dyDescent="0.2"/>
  <cols>
    <col min="1" max="1" width="37.81640625" style="9" customWidth="1"/>
    <col min="2" max="2" width="12.54296875" style="9" customWidth="1"/>
    <col min="3" max="4" width="10.26953125" style="9" customWidth="1"/>
    <col min="5" max="5" width="1.7265625" style="9" customWidth="1"/>
    <col min="6" max="6" width="12.54296875" style="9" customWidth="1"/>
    <col min="7" max="8" width="10.26953125" style="9" customWidth="1"/>
    <col min="9" max="9" width="1.7265625" style="9" customWidth="1"/>
    <col min="10" max="10" width="12.54296875" style="9" customWidth="1"/>
    <col min="11" max="12" width="10.26953125" style="9" customWidth="1"/>
    <col min="13" max="13" width="1.7265625" style="9" customWidth="1"/>
    <col min="14" max="14" width="18.81640625" style="9" hidden="1" customWidth="1"/>
    <col min="15" max="15" width="11.7265625" style="9" hidden="1" customWidth="1"/>
    <col min="16" max="16" width="12.81640625" style="9" hidden="1" customWidth="1"/>
    <col min="17" max="17" width="2.1796875" style="9" hidden="1" customWidth="1"/>
    <col min="18" max="18" width="12.54296875" style="9" customWidth="1"/>
    <col min="19" max="20" width="10.26953125" style="9" customWidth="1"/>
    <col min="21" max="21" width="2.1796875" style="9" customWidth="1"/>
    <col min="22" max="23" width="14.453125" style="9" customWidth="1"/>
    <col min="24" max="24" width="15" style="9" bestFit="1" customWidth="1"/>
    <col min="25" max="25" width="11.7265625" style="9" bestFit="1" customWidth="1"/>
    <col min="26" max="26" width="11.453125" style="9"/>
    <col min="27" max="27" width="15.1796875" style="9" customWidth="1"/>
    <col min="28" max="28" width="14.26953125" style="9" customWidth="1"/>
    <col min="29" max="29" width="15.26953125" style="9" customWidth="1"/>
    <col min="30" max="30" width="14.54296875" style="9" bestFit="1" customWidth="1"/>
    <col min="31" max="33" width="11.453125" style="9"/>
    <col min="34" max="34" width="13.26953125" style="9" bestFit="1" customWidth="1"/>
    <col min="35" max="16384" width="11.453125" style="9"/>
  </cols>
  <sheetData>
    <row r="4" spans="1:7" ht="10.5" x14ac:dyDescent="0.25">
      <c r="A4" s="10" t="s">
        <v>33</v>
      </c>
    </row>
    <row r="5" spans="1:7" ht="10.5" x14ac:dyDescent="0.25">
      <c r="A5" s="10" t="s">
        <v>34</v>
      </c>
    </row>
    <row r="6" spans="1:7" ht="10.5" x14ac:dyDescent="0.25">
      <c r="A6" s="10" t="s">
        <v>35</v>
      </c>
    </row>
    <row r="9" spans="1:7" s="10" customFormat="1" ht="10.9" customHeight="1" x14ac:dyDescent="0.25">
      <c r="A9" s="6" t="s">
        <v>0</v>
      </c>
      <c r="B9" s="7" t="s">
        <v>33</v>
      </c>
      <c r="C9" s="8" t="s">
        <v>1</v>
      </c>
      <c r="D9" s="9"/>
      <c r="E9" s="9"/>
      <c r="F9" s="9"/>
      <c r="G9" s="9"/>
    </row>
    <row r="10" spans="1:7" s="13" customFormat="1" ht="10.9" customHeight="1" x14ac:dyDescent="0.2">
      <c r="A10" s="11" t="s">
        <v>2</v>
      </c>
      <c r="B10" s="7"/>
      <c r="C10" s="8"/>
      <c r="D10" s="12"/>
    </row>
    <row r="11" spans="1:7" ht="14" x14ac:dyDescent="0.3">
      <c r="A11" s="14" t="s">
        <v>24</v>
      </c>
      <c r="B11" s="1">
        <v>0.75019999999999998</v>
      </c>
      <c r="C11" s="15">
        <v>0.24980000000000002</v>
      </c>
      <c r="D11" s="16"/>
    </row>
    <row r="12" spans="1:7" ht="14" x14ac:dyDescent="0.3">
      <c r="A12" s="14" t="s">
        <v>45</v>
      </c>
      <c r="B12" s="17">
        <v>0.99990000000000001</v>
      </c>
      <c r="C12" s="18">
        <v>9.9999999999988987E-5</v>
      </c>
      <c r="D12" s="16"/>
    </row>
    <row r="13" spans="1:7" ht="14" x14ac:dyDescent="0.3">
      <c r="A13" s="14" t="s">
        <v>37</v>
      </c>
      <c r="B13" s="1">
        <v>0.75</v>
      </c>
      <c r="C13" s="18">
        <v>0.25</v>
      </c>
      <c r="D13" s="16"/>
    </row>
    <row r="14" spans="1:7" ht="14" x14ac:dyDescent="0.3">
      <c r="A14" s="14" t="s">
        <v>25</v>
      </c>
      <c r="B14" s="17">
        <v>0.99990000000000001</v>
      </c>
      <c r="C14" s="18">
        <v>9.9999999999988987E-5</v>
      </c>
      <c r="D14" s="16"/>
    </row>
    <row r="15" spans="1:7" ht="14" x14ac:dyDescent="0.3">
      <c r="A15" s="14" t="s">
        <v>38</v>
      </c>
      <c r="B15" s="17">
        <v>0.92500000000000004</v>
      </c>
      <c r="C15" s="18">
        <v>7.4999999999999956E-2</v>
      </c>
      <c r="D15" s="16"/>
    </row>
    <row r="16" spans="1:7" ht="14" x14ac:dyDescent="0.3">
      <c r="A16" s="14" t="s">
        <v>39</v>
      </c>
      <c r="B16" s="2">
        <v>0.99</v>
      </c>
      <c r="C16" s="18">
        <v>1.0000000000000009E-2</v>
      </c>
      <c r="D16" s="16"/>
    </row>
    <row r="17" spans="1:25" ht="14" x14ac:dyDescent="0.3">
      <c r="A17" s="14" t="s">
        <v>40</v>
      </c>
      <c r="B17" s="1">
        <v>1</v>
      </c>
      <c r="C17" s="18">
        <v>0</v>
      </c>
      <c r="D17" s="16"/>
    </row>
    <row r="18" spans="1:25" ht="14" x14ac:dyDescent="0.3">
      <c r="A18" s="19" t="s">
        <v>41</v>
      </c>
      <c r="B18" s="1">
        <v>0.5</v>
      </c>
      <c r="C18" s="5">
        <v>0.5</v>
      </c>
      <c r="D18" s="16"/>
    </row>
    <row r="19" spans="1:25" ht="14" x14ac:dyDescent="0.3">
      <c r="A19" s="19" t="s">
        <v>42</v>
      </c>
      <c r="B19" s="1">
        <v>0.68</v>
      </c>
      <c r="C19" s="18">
        <v>0.31999999999999995</v>
      </c>
      <c r="D19" s="16"/>
    </row>
    <row r="20" spans="1:25" ht="14" x14ac:dyDescent="0.3">
      <c r="A20" s="19" t="s">
        <v>43</v>
      </c>
      <c r="B20" s="2">
        <v>0.92800000000000005</v>
      </c>
      <c r="C20" s="18">
        <v>7.1999999999999953E-2</v>
      </c>
      <c r="D20" s="16"/>
    </row>
    <row r="21" spans="1:25" ht="14" x14ac:dyDescent="0.3">
      <c r="A21" s="19" t="s">
        <v>44</v>
      </c>
      <c r="B21" s="17">
        <v>0.5</v>
      </c>
      <c r="C21" s="20">
        <v>0.5</v>
      </c>
      <c r="D21" s="16"/>
    </row>
    <row r="22" spans="1:25" ht="14" x14ac:dyDescent="0.3">
      <c r="A22" s="19"/>
      <c r="B22" s="17"/>
      <c r="C22" s="17"/>
      <c r="D22" s="16"/>
    </row>
    <row r="23" spans="1:25" x14ac:dyDescent="0.2">
      <c r="B23" s="21"/>
      <c r="C23" s="21"/>
      <c r="D23" s="16"/>
    </row>
    <row r="24" spans="1:25" x14ac:dyDescent="0.2">
      <c r="B24" s="21"/>
      <c r="C24" s="21"/>
      <c r="D24" s="16"/>
    </row>
    <row r="25" spans="1:25" s="10" customFormat="1" ht="10.5" x14ac:dyDescent="0.25">
      <c r="A25" s="10" t="s">
        <v>3</v>
      </c>
      <c r="B25" s="22">
        <v>1</v>
      </c>
      <c r="C25" s="23">
        <f>+B11</f>
        <v>0.75019999999999998</v>
      </c>
      <c r="D25" s="24">
        <f>100%-C25</f>
        <v>0.24980000000000002</v>
      </c>
      <c r="E25" s="25"/>
      <c r="F25" s="22">
        <v>1</v>
      </c>
      <c r="G25" s="26">
        <f>+(1104950/1105000)</f>
        <v>0.99995475113122168</v>
      </c>
      <c r="H25" s="24">
        <f>100%-G25</f>
        <v>4.5248868778324791E-5</v>
      </c>
      <c r="I25" s="25"/>
      <c r="J25" s="22">
        <v>1</v>
      </c>
      <c r="K25" s="23">
        <f>+B13</f>
        <v>0.75</v>
      </c>
      <c r="L25" s="24">
        <f>100%-K25</f>
        <v>0.25</v>
      </c>
      <c r="N25" s="27"/>
      <c r="O25" s="23"/>
      <c r="P25" s="24"/>
      <c r="Q25" s="25"/>
      <c r="R25" s="22">
        <v>1</v>
      </c>
      <c r="S25" s="26">
        <f>+(799.96/800)*100%</f>
        <v>0.99995000000000001</v>
      </c>
      <c r="T25" s="24">
        <f>100%-S25</f>
        <v>4.9999999999994493E-5</v>
      </c>
      <c r="U25" s="25"/>
      <c r="V25" s="23"/>
      <c r="W25" s="24"/>
    </row>
    <row r="26" spans="1:25" s="31" customFormat="1" ht="21.65" customHeight="1" x14ac:dyDescent="0.35">
      <c r="A26" s="28" t="s">
        <v>4</v>
      </c>
      <c r="B26" s="29" t="str">
        <f>+A11</f>
        <v>Cable Andino Inc.</v>
      </c>
      <c r="C26" s="30" t="s">
        <v>26</v>
      </c>
      <c r="D26" s="30" t="s">
        <v>5</v>
      </c>
      <c r="F26" s="29" t="str">
        <f>+A12</f>
        <v>Corpoandino S.A.</v>
      </c>
      <c r="G26" s="30" t="s">
        <v>26</v>
      </c>
      <c r="H26" s="30" t="s">
        <v>5</v>
      </c>
      <c r="J26" s="29" t="str">
        <f>+A13</f>
        <v>Cerinsa S.A.</v>
      </c>
      <c r="K26" s="30" t="s">
        <v>26</v>
      </c>
      <c r="L26" s="30" t="s">
        <v>5</v>
      </c>
      <c r="N26" s="32"/>
      <c r="O26" s="30"/>
      <c r="P26" s="30"/>
      <c r="R26" s="29" t="s">
        <v>36</v>
      </c>
      <c r="S26" s="30" t="s">
        <v>26</v>
      </c>
      <c r="T26" s="30" t="s">
        <v>5</v>
      </c>
      <c r="V26" s="33" t="s">
        <v>31</v>
      </c>
      <c r="W26" s="33" t="s">
        <v>6</v>
      </c>
    </row>
    <row r="27" spans="1:25" ht="13" thickBot="1" x14ac:dyDescent="0.3">
      <c r="A27" s="34" t="s">
        <v>7</v>
      </c>
      <c r="B27" s="86">
        <v>5000</v>
      </c>
      <c r="C27" s="35">
        <f>+B27*$C$25</f>
        <v>3751</v>
      </c>
      <c r="D27" s="35">
        <f>B27-C27</f>
        <v>1249</v>
      </c>
      <c r="E27" s="16"/>
      <c r="F27" s="4">
        <v>1105000</v>
      </c>
      <c r="G27" s="35">
        <f>F27*$G$25</f>
        <v>1104950</v>
      </c>
      <c r="H27" s="35">
        <f>F27-G27</f>
        <v>50</v>
      </c>
      <c r="I27" s="16"/>
      <c r="J27" s="36">
        <v>1000</v>
      </c>
      <c r="K27" s="35">
        <f>J27*$K$25</f>
        <v>750</v>
      </c>
      <c r="L27" s="35">
        <f>J27-K27</f>
        <v>250</v>
      </c>
      <c r="N27" s="37"/>
      <c r="O27" s="35"/>
      <c r="P27" s="35"/>
      <c r="Q27" s="16"/>
      <c r="R27" s="38">
        <v>800</v>
      </c>
      <c r="S27" s="35">
        <f>R27*$S$25</f>
        <v>799.96</v>
      </c>
      <c r="T27" s="35">
        <f>R27-S27</f>
        <v>3.999999999996362E-2</v>
      </c>
      <c r="U27" s="16"/>
      <c r="V27" s="39">
        <f>C27+G27+K27+O27+S27</f>
        <v>1110250.96</v>
      </c>
      <c r="W27" s="39">
        <f>D27+H27+L27+P27+T27</f>
        <v>1549.04</v>
      </c>
      <c r="Y27" s="16"/>
    </row>
    <row r="28" spans="1:25" ht="13" thickTop="1" x14ac:dyDescent="0.25">
      <c r="A28" s="34" t="s">
        <v>8</v>
      </c>
      <c r="B28" s="86">
        <v>41940194</v>
      </c>
      <c r="C28" s="35">
        <f>+B28*$C$25</f>
        <v>31463533.538799997</v>
      </c>
      <c r="D28" s="35">
        <f>B28-C28</f>
        <v>10476660.461200003</v>
      </c>
      <c r="E28" s="16"/>
      <c r="F28" s="38">
        <v>877313.05</v>
      </c>
      <c r="G28" s="35">
        <f t="shared" ref="G28:G31" si="0">F28*$G$25</f>
        <v>877273.35257692309</v>
      </c>
      <c r="H28" s="35">
        <f>F28-G28</f>
        <v>39.697423076955602</v>
      </c>
      <c r="I28" s="16"/>
      <c r="J28" s="36">
        <v>330450</v>
      </c>
      <c r="K28" s="35">
        <f t="shared" ref="K28:K30" si="1">J28*$K$25</f>
        <v>247837.5</v>
      </c>
      <c r="L28" s="35">
        <f>J28-K28</f>
        <v>82612.5</v>
      </c>
      <c r="N28" s="37"/>
      <c r="O28" s="35"/>
      <c r="P28" s="35"/>
      <c r="Q28" s="16"/>
      <c r="R28" s="40"/>
      <c r="S28" s="35">
        <f>R28*$S$25</f>
        <v>0</v>
      </c>
      <c r="T28" s="35">
        <f>R28-S28</f>
        <v>0</v>
      </c>
      <c r="U28" s="16"/>
      <c r="V28" s="39">
        <f t="shared" ref="V28:W31" si="2">C28+G28+K28+O28+S28</f>
        <v>32588644.39137692</v>
      </c>
      <c r="W28" s="39">
        <f t="shared" si="2"/>
        <v>10559312.658623079</v>
      </c>
      <c r="Y28" s="16"/>
    </row>
    <row r="29" spans="1:25" ht="11.5" x14ac:dyDescent="0.25">
      <c r="A29" s="34" t="s">
        <v>9</v>
      </c>
      <c r="B29" s="87"/>
      <c r="C29" s="35">
        <f>+B29*$C$25</f>
        <v>0</v>
      </c>
      <c r="D29" s="35">
        <f>B29-C29</f>
        <v>0</v>
      </c>
      <c r="E29" s="16"/>
      <c r="F29" s="40"/>
      <c r="G29" s="35">
        <f t="shared" si="0"/>
        <v>0</v>
      </c>
      <c r="H29" s="35">
        <f>F29-G29</f>
        <v>0</v>
      </c>
      <c r="I29" s="16"/>
      <c r="J29" s="40"/>
      <c r="K29" s="35">
        <f t="shared" si="1"/>
        <v>0</v>
      </c>
      <c r="L29" s="35">
        <f>J29-K29</f>
        <v>0</v>
      </c>
      <c r="N29" s="37"/>
      <c r="O29" s="35"/>
      <c r="P29" s="35"/>
      <c r="Q29" s="16"/>
      <c r="R29" s="40"/>
      <c r="S29" s="35">
        <f>R29*$S$25</f>
        <v>0</v>
      </c>
      <c r="T29" s="35">
        <f>R29-S29</f>
        <v>0</v>
      </c>
      <c r="U29" s="16"/>
      <c r="V29" s="39">
        <f t="shared" si="2"/>
        <v>0</v>
      </c>
      <c r="W29" s="39">
        <f t="shared" si="2"/>
        <v>0</v>
      </c>
      <c r="Y29" s="16"/>
    </row>
    <row r="30" spans="1:25" ht="12.5" x14ac:dyDescent="0.25">
      <c r="A30" s="34" t="s">
        <v>10</v>
      </c>
      <c r="B30" s="86">
        <f>-8625165</f>
        <v>-8625165</v>
      </c>
      <c r="C30" s="35">
        <f>+B30*$C$25</f>
        <v>-6470598.7829999998</v>
      </c>
      <c r="D30" s="35">
        <f>B30-C30</f>
        <v>-2154566.2170000002</v>
      </c>
      <c r="E30" s="16"/>
      <c r="F30" s="38">
        <f>3047856.98-399182</f>
        <v>2648674.98</v>
      </c>
      <c r="G30" s="35">
        <f t="shared" si="0"/>
        <v>2648555.1304533933</v>
      </c>
      <c r="H30" s="35">
        <f>F30-G30</f>
        <v>119.84954660665244</v>
      </c>
      <c r="I30" s="16"/>
      <c r="J30" s="40">
        <v>15314</v>
      </c>
      <c r="K30" s="35">
        <f t="shared" si="1"/>
        <v>11485.5</v>
      </c>
      <c r="L30" s="35">
        <f>J30-K30</f>
        <v>3828.5</v>
      </c>
      <c r="N30" s="37"/>
      <c r="O30" s="35"/>
      <c r="P30" s="35"/>
      <c r="Q30" s="16"/>
      <c r="R30" s="40">
        <v>1137428</v>
      </c>
      <c r="S30" s="35">
        <f>R30*$S$25</f>
        <v>1137371.1285999999</v>
      </c>
      <c r="T30" s="35">
        <f>R30-S30</f>
        <v>56.87140000006184</v>
      </c>
      <c r="U30" s="16"/>
      <c r="V30" s="39">
        <f t="shared" si="2"/>
        <v>-2673187.0239466066</v>
      </c>
      <c r="W30" s="39">
        <f t="shared" si="2"/>
        <v>-2150560.9960533935</v>
      </c>
      <c r="Y30" s="16"/>
    </row>
    <row r="31" spans="1:25" ht="10.5" x14ac:dyDescent="0.25">
      <c r="A31" s="41" t="s">
        <v>27</v>
      </c>
      <c r="B31" s="3">
        <v>-3188003</v>
      </c>
      <c r="C31" s="35">
        <f>+B31*$C$25</f>
        <v>-2391639.8506</v>
      </c>
      <c r="D31" s="35">
        <f>B31-C31</f>
        <v>-796363.14939999999</v>
      </c>
      <c r="E31" s="16"/>
      <c r="F31" s="38">
        <v>399181.98</v>
      </c>
      <c r="G31" s="35">
        <f t="shared" si="0"/>
        <v>399163.9174669683</v>
      </c>
      <c r="H31" s="35">
        <f>F31-G31</f>
        <v>18.062533031683415</v>
      </c>
      <c r="I31" s="16"/>
      <c r="J31" s="40">
        <v>331439</v>
      </c>
      <c r="K31" s="35">
        <f>J31*$K$25</f>
        <v>248579.25</v>
      </c>
      <c r="L31" s="35">
        <f>J31-K31</f>
        <v>82859.75</v>
      </c>
      <c r="N31" s="37"/>
      <c r="O31" s="35"/>
      <c r="P31" s="35"/>
      <c r="Q31" s="16"/>
      <c r="R31" s="40">
        <v>-40586</v>
      </c>
      <c r="S31" s="35">
        <f>R31*$S$25</f>
        <v>-40583.970699999998</v>
      </c>
      <c r="T31" s="35">
        <f>R31-S31</f>
        <v>-2.0293000000019674</v>
      </c>
      <c r="U31" s="16"/>
      <c r="V31" s="39">
        <f t="shared" si="2"/>
        <v>-1784480.6538330317</v>
      </c>
      <c r="W31" s="39">
        <f t="shared" si="2"/>
        <v>-713487.36616696836</v>
      </c>
      <c r="Y31" s="16"/>
    </row>
    <row r="32" spans="1:25" ht="11" thickBot="1" x14ac:dyDescent="0.3">
      <c r="B32" s="42">
        <f>SUM(B27:B31)</f>
        <v>30132026</v>
      </c>
      <c r="C32" s="43">
        <f>SUM(C27:C31)</f>
        <v>22605045.905199997</v>
      </c>
      <c r="D32" s="43">
        <f>SUM(D27:D31)</f>
        <v>7526980.0948000029</v>
      </c>
      <c r="F32" s="42">
        <f>SUM(F27:F31)</f>
        <v>5030170.01</v>
      </c>
      <c r="G32" s="43">
        <f>SUM(G27:G31)</f>
        <v>5029942.4004972847</v>
      </c>
      <c r="H32" s="43">
        <f>SUM(H27:H31)</f>
        <v>227.60950271529146</v>
      </c>
      <c r="J32" s="42">
        <f>SUM(J27:J31)</f>
        <v>678203</v>
      </c>
      <c r="K32" s="43">
        <f>SUM(K27:K31)</f>
        <v>508652.25</v>
      </c>
      <c r="L32" s="43">
        <f>SUM(L27:L31)</f>
        <v>169550.75</v>
      </c>
      <c r="N32" s="43"/>
      <c r="O32" s="43"/>
      <c r="P32" s="43"/>
      <c r="R32" s="42">
        <f>SUM(R27:R31)</f>
        <v>1097642</v>
      </c>
      <c r="S32" s="43">
        <f>SUM(S27:S31)</f>
        <v>1097587.1179</v>
      </c>
      <c r="T32" s="43">
        <f>SUM(T27:T31)</f>
        <v>54.882100000059836</v>
      </c>
      <c r="V32" s="43">
        <f>SUM(V27:V31)</f>
        <v>29241227.673597284</v>
      </c>
      <c r="W32" s="43">
        <f>SUM(W27:W31)</f>
        <v>7696813.3364027161</v>
      </c>
    </row>
    <row r="33" spans="1:26" ht="10.5" thickTop="1" x14ac:dyDescent="0.2">
      <c r="B33" s="16"/>
    </row>
    <row r="34" spans="1:26" ht="10.5" x14ac:dyDescent="0.25">
      <c r="A34" s="10" t="s">
        <v>3</v>
      </c>
      <c r="B34" s="22">
        <v>1</v>
      </c>
      <c r="C34" s="23">
        <f>+B15</f>
        <v>0.92500000000000004</v>
      </c>
      <c r="D34" s="24">
        <f>100%-C34</f>
        <v>7.4999999999999956E-2</v>
      </c>
      <c r="E34" s="25"/>
      <c r="F34" s="22">
        <v>1</v>
      </c>
      <c r="G34" s="23">
        <f>+B16</f>
        <v>0.99</v>
      </c>
      <c r="H34" s="24">
        <f>100%-G34</f>
        <v>1.0000000000000009E-2</v>
      </c>
      <c r="I34" s="25"/>
      <c r="J34" s="22">
        <v>1</v>
      </c>
      <c r="K34" s="23">
        <f>+B17</f>
        <v>1</v>
      </c>
      <c r="L34" s="24">
        <f>100%-K34</f>
        <v>0</v>
      </c>
      <c r="M34" s="10"/>
      <c r="N34" s="27"/>
      <c r="O34" s="23"/>
      <c r="P34" s="24"/>
      <c r="Q34" s="25"/>
      <c r="R34" s="22">
        <v>1</v>
      </c>
      <c r="S34" s="23"/>
      <c r="T34" s="24">
        <f>100%-S34</f>
        <v>1</v>
      </c>
      <c r="U34" s="25"/>
      <c r="V34" s="23"/>
      <c r="W34" s="24"/>
    </row>
    <row r="35" spans="1:26" ht="22.9" customHeight="1" x14ac:dyDescent="0.2">
      <c r="A35" s="28" t="s">
        <v>4</v>
      </c>
      <c r="B35" s="44" t="str">
        <f>+A15</f>
        <v>Telsoterra S.A.</v>
      </c>
      <c r="C35" s="30" t="s">
        <v>26</v>
      </c>
      <c r="D35" s="30" t="s">
        <v>5</v>
      </c>
      <c r="E35" s="31"/>
      <c r="F35" s="44" t="str">
        <f>+A16</f>
        <v>Linkotel S.A.</v>
      </c>
      <c r="G35" s="30" t="s">
        <v>26</v>
      </c>
      <c r="H35" s="30" t="s">
        <v>5</v>
      </c>
      <c r="I35" s="31"/>
      <c r="J35" s="44" t="str">
        <f>+A17</f>
        <v>Telconet Panama S.A.</v>
      </c>
      <c r="K35" s="30" t="s">
        <v>26</v>
      </c>
      <c r="L35" s="30" t="s">
        <v>5</v>
      </c>
      <c r="M35" s="31"/>
      <c r="N35" s="32"/>
      <c r="O35" s="30"/>
      <c r="P35" s="30"/>
      <c r="Q35" s="31"/>
      <c r="R35" s="44" t="str">
        <f>+A18</f>
        <v>NETSPEED S.A.</v>
      </c>
      <c r="S35" s="30" t="s">
        <v>26</v>
      </c>
      <c r="T35" s="30" t="s">
        <v>5</v>
      </c>
      <c r="U35" s="31"/>
      <c r="V35" s="33" t="s">
        <v>31</v>
      </c>
      <c r="W35" s="33" t="s">
        <v>6</v>
      </c>
    </row>
    <row r="36" spans="1:26" ht="12.5" x14ac:dyDescent="0.25">
      <c r="A36" s="34" t="s">
        <v>7</v>
      </c>
      <c r="B36" s="45">
        <v>800</v>
      </c>
      <c r="C36" s="35">
        <f>B36*$C$34</f>
        <v>740</v>
      </c>
      <c r="D36" s="35">
        <f>B36-C36</f>
        <v>60</v>
      </c>
      <c r="E36" s="16"/>
      <c r="F36" s="40">
        <v>3661400</v>
      </c>
      <c r="G36" s="35">
        <f>F36*$G$34</f>
        <v>3624786</v>
      </c>
      <c r="H36" s="35">
        <f t="shared" ref="H36:H40" si="3">F36-G36</f>
        <v>36614</v>
      </c>
      <c r="I36" s="16"/>
      <c r="J36" s="46">
        <v>10000</v>
      </c>
      <c r="K36" s="47">
        <f>(J36*$K$34)</f>
        <v>10000</v>
      </c>
      <c r="L36" s="47">
        <f>J36-K36</f>
        <v>0</v>
      </c>
      <c r="N36" s="37"/>
      <c r="O36" s="35"/>
      <c r="P36" s="35"/>
      <c r="Q36" s="16"/>
      <c r="R36" s="36">
        <v>1000</v>
      </c>
      <c r="S36" s="35">
        <f>R36*$S$34</f>
        <v>0</v>
      </c>
      <c r="T36" s="35">
        <f>R36-S36</f>
        <v>1000</v>
      </c>
      <c r="U36" s="16"/>
      <c r="V36" s="39">
        <f t="shared" ref="V36:W40" si="4">C36+G36+K36+O36+S36</f>
        <v>3635526</v>
      </c>
      <c r="W36" s="39">
        <f t="shared" si="4"/>
        <v>37674</v>
      </c>
      <c r="X36" s="16"/>
      <c r="Y36" s="16"/>
      <c r="Z36" s="16"/>
    </row>
    <row r="37" spans="1:26" ht="12.5" x14ac:dyDescent="0.25">
      <c r="A37" s="34" t="s">
        <v>8</v>
      </c>
      <c r="B37" s="45">
        <v>1833418</v>
      </c>
      <c r="C37" s="35">
        <f>B37*$C$34</f>
        <v>1695911.6500000001</v>
      </c>
      <c r="D37" s="35">
        <f>B37-C37</f>
        <v>137506.34999999986</v>
      </c>
      <c r="E37" s="16"/>
      <c r="F37" s="40">
        <v>406800</v>
      </c>
      <c r="G37" s="35">
        <f t="shared" ref="G37:G40" si="5">F37*$G$34</f>
        <v>402732</v>
      </c>
      <c r="H37" s="35">
        <f t="shared" si="3"/>
        <v>4068</v>
      </c>
      <c r="I37" s="16"/>
      <c r="J37" s="46"/>
      <c r="K37" s="47">
        <f>(J37*$K$34)</f>
        <v>0</v>
      </c>
      <c r="L37" s="47">
        <f>J37-K37</f>
        <v>0</v>
      </c>
      <c r="N37" s="37"/>
      <c r="O37" s="35"/>
      <c r="P37" s="35"/>
      <c r="Q37" s="16"/>
      <c r="R37" s="36">
        <v>49015</v>
      </c>
      <c r="S37" s="35">
        <f t="shared" ref="S37:S40" si="6">R37*$S$34</f>
        <v>0</v>
      </c>
      <c r="T37" s="35">
        <f>R37-S37</f>
        <v>49015</v>
      </c>
      <c r="U37" s="16"/>
      <c r="V37" s="39">
        <f t="shared" si="4"/>
        <v>2098643.6500000004</v>
      </c>
      <c r="W37" s="39">
        <f t="shared" si="4"/>
        <v>190589.34999999986</v>
      </c>
      <c r="X37" s="16"/>
      <c r="Y37" s="16"/>
      <c r="Z37" s="16"/>
    </row>
    <row r="38" spans="1:26" ht="10.5" x14ac:dyDescent="0.25">
      <c r="A38" s="34" t="s">
        <v>9</v>
      </c>
      <c r="B38" s="48"/>
      <c r="C38" s="35">
        <f>B38*$C$34</f>
        <v>0</v>
      </c>
      <c r="D38" s="35">
        <f>B38-C38</f>
        <v>0</v>
      </c>
      <c r="E38" s="16"/>
      <c r="F38" s="40">
        <v>104043</v>
      </c>
      <c r="G38" s="35">
        <f t="shared" si="5"/>
        <v>103002.56999999999</v>
      </c>
      <c r="H38" s="35">
        <f t="shared" si="3"/>
        <v>1040.4300000000076</v>
      </c>
      <c r="I38" s="16"/>
      <c r="J38" s="46"/>
      <c r="K38" s="35"/>
      <c r="L38" s="35">
        <f>J38-K38</f>
        <v>0</v>
      </c>
      <c r="N38" s="37"/>
      <c r="O38" s="35"/>
      <c r="P38" s="35"/>
      <c r="Q38" s="16"/>
      <c r="R38" s="36">
        <v>500</v>
      </c>
      <c r="S38" s="35">
        <f t="shared" si="6"/>
        <v>0</v>
      </c>
      <c r="T38" s="35">
        <f>R38-S38</f>
        <v>500</v>
      </c>
      <c r="U38" s="16"/>
      <c r="V38" s="39">
        <f t="shared" si="4"/>
        <v>103002.56999999999</v>
      </c>
      <c r="W38" s="39">
        <f t="shared" si="4"/>
        <v>1540.4300000000076</v>
      </c>
      <c r="X38" s="16"/>
      <c r="Y38" s="16"/>
      <c r="Z38" s="16"/>
    </row>
    <row r="39" spans="1:26" ht="10.5" x14ac:dyDescent="0.25">
      <c r="A39" s="34" t="s">
        <v>10</v>
      </c>
      <c r="B39" s="48">
        <v>-324569</v>
      </c>
      <c r="C39" s="35">
        <f>B39*$C$34</f>
        <v>-300226.32500000001</v>
      </c>
      <c r="D39" s="35">
        <f>B39-C39</f>
        <v>-24342.674999999988</v>
      </c>
      <c r="E39" s="16"/>
      <c r="F39" s="40">
        <f>-3672853-155307</f>
        <v>-3828160</v>
      </c>
      <c r="G39" s="35">
        <f t="shared" si="5"/>
        <v>-3789878.4</v>
      </c>
      <c r="H39" s="35">
        <f t="shared" si="3"/>
        <v>-38281.600000000093</v>
      </c>
      <c r="I39" s="16"/>
      <c r="J39" s="46">
        <f>-1009078-920980-10000</f>
        <v>-1940058</v>
      </c>
      <c r="K39" s="35">
        <f>(J39*$K$34)</f>
        <v>-1940058</v>
      </c>
      <c r="L39" s="35">
        <f>J39-K39</f>
        <v>0</v>
      </c>
      <c r="N39" s="37"/>
      <c r="O39" s="35"/>
      <c r="P39" s="35"/>
      <c r="Q39" s="16"/>
      <c r="R39" s="40">
        <v>-12012</v>
      </c>
      <c r="S39" s="35">
        <f t="shared" si="6"/>
        <v>0</v>
      </c>
      <c r="T39" s="35">
        <f>R39-S39</f>
        <v>-12012</v>
      </c>
      <c r="U39" s="16"/>
      <c r="V39" s="39">
        <f t="shared" si="4"/>
        <v>-6030162.7249999996</v>
      </c>
      <c r="W39" s="39">
        <f t="shared" si="4"/>
        <v>-74636.275000000081</v>
      </c>
      <c r="X39" s="16"/>
      <c r="Y39" s="16"/>
      <c r="Z39" s="16"/>
    </row>
    <row r="40" spans="1:26" ht="10.5" x14ac:dyDescent="0.25">
      <c r="A40" s="41" t="s">
        <v>27</v>
      </c>
      <c r="B40" s="40">
        <v>150815</v>
      </c>
      <c r="C40" s="35">
        <f>B40*$C$34</f>
        <v>139503.875</v>
      </c>
      <c r="D40" s="35">
        <f>B40-C40</f>
        <v>11311.125</v>
      </c>
      <c r="E40" s="16"/>
      <c r="F40" s="40">
        <v>155307</v>
      </c>
      <c r="G40" s="35">
        <f t="shared" si="5"/>
        <v>153753.93</v>
      </c>
      <c r="H40" s="35">
        <f t="shared" si="3"/>
        <v>1553.070000000007</v>
      </c>
      <c r="I40" s="16"/>
      <c r="J40" s="40">
        <v>-93297</v>
      </c>
      <c r="K40" s="35">
        <f>(J40*$K$34)</f>
        <v>-93297</v>
      </c>
      <c r="L40" s="35">
        <f>J40-K40</f>
        <v>0</v>
      </c>
      <c r="N40" s="37"/>
      <c r="O40" s="35"/>
      <c r="P40" s="35"/>
      <c r="Q40" s="16"/>
      <c r="R40" s="40"/>
      <c r="S40" s="35">
        <f t="shared" si="6"/>
        <v>0</v>
      </c>
      <c r="T40" s="35">
        <f>R40-S40</f>
        <v>0</v>
      </c>
      <c r="U40" s="16"/>
      <c r="V40" s="39">
        <f t="shared" si="4"/>
        <v>199960.80499999999</v>
      </c>
      <c r="W40" s="39">
        <f t="shared" si="4"/>
        <v>12864.195000000007</v>
      </c>
      <c r="X40" s="16"/>
      <c r="Y40" s="16"/>
      <c r="Z40" s="16"/>
    </row>
    <row r="41" spans="1:26" ht="11" thickBot="1" x14ac:dyDescent="0.3">
      <c r="B41" s="42">
        <f>SUM(B36:B40)</f>
        <v>1660464</v>
      </c>
      <c r="C41" s="43">
        <f>SUM(C36:C40)</f>
        <v>1535929.2000000002</v>
      </c>
      <c r="D41" s="43">
        <f>SUM(D36:D40)</f>
        <v>124534.79999999987</v>
      </c>
      <c r="F41" s="42">
        <f>SUM(F36:F40)</f>
        <v>499390</v>
      </c>
      <c r="G41" s="43">
        <f t="shared" ref="G41:H41" si="7">SUM(G36:G40)</f>
        <v>494396.09999999992</v>
      </c>
      <c r="H41" s="43">
        <f t="shared" si="7"/>
        <v>4993.8999999999214</v>
      </c>
      <c r="J41" s="42">
        <f>SUM(J36:J40)</f>
        <v>-2023355</v>
      </c>
      <c r="K41" s="43">
        <f t="shared" ref="K41:L41" si="8">SUM(K36:K40)</f>
        <v>-2023355</v>
      </c>
      <c r="L41" s="43">
        <f t="shared" si="8"/>
        <v>0</v>
      </c>
      <c r="N41" s="43"/>
      <c r="O41" s="43"/>
      <c r="P41" s="43"/>
      <c r="R41" s="42">
        <f>SUM(R36:R40)</f>
        <v>38503</v>
      </c>
      <c r="S41" s="43">
        <f>SUM(S36:S40)</f>
        <v>0</v>
      </c>
      <c r="T41" s="43">
        <f>SUM(T36:T40)</f>
        <v>38503</v>
      </c>
      <c r="V41" s="43">
        <f>SUM(V36:V40)</f>
        <v>6970.3000000010361</v>
      </c>
      <c r="W41" s="43">
        <f>SUM(W36:W40)</f>
        <v>168031.69999999978</v>
      </c>
    </row>
    <row r="42" spans="1:26" ht="10.5" thickTop="1" x14ac:dyDescent="0.2"/>
    <row r="43" spans="1:26" ht="10.5" x14ac:dyDescent="0.25">
      <c r="A43" s="10" t="s">
        <v>3</v>
      </c>
      <c r="B43" s="27"/>
      <c r="C43" s="23"/>
      <c r="D43" s="24"/>
      <c r="E43" s="25"/>
      <c r="F43" s="27"/>
      <c r="G43" s="23"/>
      <c r="H43" s="24"/>
      <c r="I43" s="25"/>
      <c r="J43" s="27"/>
      <c r="K43" s="23"/>
      <c r="L43" s="24"/>
      <c r="M43" s="10"/>
      <c r="N43" s="27"/>
      <c r="O43" s="23"/>
      <c r="P43" s="24"/>
      <c r="V43" s="23"/>
      <c r="W43" s="24"/>
    </row>
    <row r="44" spans="1:26" ht="22.9" customHeight="1" x14ac:dyDescent="0.2">
      <c r="A44" s="28" t="s">
        <v>4</v>
      </c>
      <c r="B44" s="32"/>
      <c r="C44" s="30"/>
      <c r="D44" s="30"/>
      <c r="E44" s="31"/>
      <c r="F44" s="32"/>
      <c r="G44" s="30"/>
      <c r="H44" s="30"/>
      <c r="I44" s="31"/>
      <c r="J44" s="32"/>
      <c r="K44" s="30"/>
      <c r="L44" s="30"/>
      <c r="M44" s="31"/>
      <c r="N44" s="32"/>
      <c r="O44" s="30"/>
      <c r="P44" s="30"/>
      <c r="T44" s="16"/>
      <c r="V44" s="49" t="s">
        <v>31</v>
      </c>
      <c r="W44" s="49" t="s">
        <v>6</v>
      </c>
    </row>
    <row r="45" spans="1:26" ht="15" customHeight="1" x14ac:dyDescent="0.2">
      <c r="A45" s="34" t="s">
        <v>7</v>
      </c>
      <c r="B45" s="50"/>
      <c r="C45" s="35"/>
      <c r="D45" s="35"/>
      <c r="E45" s="16"/>
      <c r="F45" s="50"/>
      <c r="G45" s="35"/>
      <c r="H45" s="35"/>
      <c r="I45" s="16"/>
      <c r="J45" s="37"/>
      <c r="K45" s="35"/>
      <c r="L45" s="35"/>
      <c r="N45" s="37"/>
      <c r="O45" s="35"/>
      <c r="P45" s="35"/>
      <c r="T45" s="16"/>
      <c r="V45" s="51">
        <f>C45+G45+K45+O45</f>
        <v>0</v>
      </c>
      <c r="W45" s="51">
        <f>D45+H45+L45+P45+T45</f>
        <v>0</v>
      </c>
    </row>
    <row r="46" spans="1:26" x14ac:dyDescent="0.2">
      <c r="A46" s="34" t="s">
        <v>8</v>
      </c>
      <c r="B46" s="50"/>
      <c r="C46" s="35"/>
      <c r="D46" s="35"/>
      <c r="E46" s="16"/>
      <c r="F46" s="50"/>
      <c r="G46" s="35"/>
      <c r="H46" s="35"/>
      <c r="I46" s="16"/>
      <c r="J46" s="37"/>
      <c r="K46" s="35"/>
      <c r="L46" s="35"/>
      <c r="N46" s="37"/>
      <c r="O46" s="35"/>
      <c r="P46" s="35"/>
      <c r="T46" s="16"/>
      <c r="V46" s="51">
        <f t="shared" ref="V46:V49" si="9">C46+G46+K46+O46</f>
        <v>0</v>
      </c>
      <c r="W46" s="51">
        <f t="shared" ref="W46:W49" si="10">D46+H46+L46+P46+T46</f>
        <v>0</v>
      </c>
    </row>
    <row r="47" spans="1:26" x14ac:dyDescent="0.2">
      <c r="A47" s="34" t="s">
        <v>9</v>
      </c>
      <c r="B47" s="50"/>
      <c r="C47" s="35"/>
      <c r="D47" s="35"/>
      <c r="E47" s="16"/>
      <c r="F47" s="50"/>
      <c r="G47" s="35"/>
      <c r="H47" s="35"/>
      <c r="I47" s="16"/>
      <c r="J47" s="37"/>
      <c r="K47" s="35"/>
      <c r="L47" s="35"/>
      <c r="N47" s="37"/>
      <c r="O47" s="35"/>
      <c r="P47" s="35"/>
      <c r="T47" s="16"/>
      <c r="V47" s="51">
        <f>C47+G47+K47+O47</f>
        <v>0</v>
      </c>
      <c r="W47" s="51">
        <f t="shared" si="10"/>
        <v>0</v>
      </c>
    </row>
    <row r="48" spans="1:26" x14ac:dyDescent="0.2">
      <c r="A48" s="34" t="s">
        <v>10</v>
      </c>
      <c r="B48" s="50"/>
      <c r="C48" s="35"/>
      <c r="D48" s="35"/>
      <c r="E48" s="16"/>
      <c r="F48" s="50"/>
      <c r="G48" s="35"/>
      <c r="H48" s="35"/>
      <c r="I48" s="16"/>
      <c r="J48" s="37"/>
      <c r="K48" s="35"/>
      <c r="L48" s="35"/>
      <c r="N48" s="37"/>
      <c r="O48" s="35"/>
      <c r="P48" s="35"/>
      <c r="T48" s="16"/>
      <c r="V48" s="51">
        <f t="shared" si="9"/>
        <v>0</v>
      </c>
      <c r="W48" s="51">
        <f t="shared" si="10"/>
        <v>0</v>
      </c>
    </row>
    <row r="49" spans="1:27" x14ac:dyDescent="0.2">
      <c r="A49" s="34" t="s">
        <v>12</v>
      </c>
      <c r="B49" s="37"/>
      <c r="C49" s="35"/>
      <c r="D49" s="35"/>
      <c r="E49" s="16"/>
      <c r="F49" s="37"/>
      <c r="G49" s="35"/>
      <c r="H49" s="35"/>
      <c r="I49" s="16"/>
      <c r="J49" s="52"/>
      <c r="K49" s="35"/>
      <c r="L49" s="35"/>
      <c r="N49" s="37"/>
      <c r="O49" s="35"/>
      <c r="P49" s="35"/>
      <c r="T49" s="16"/>
      <c r="V49" s="51">
        <f t="shared" si="9"/>
        <v>0</v>
      </c>
      <c r="W49" s="51">
        <f t="shared" si="10"/>
        <v>0</v>
      </c>
    </row>
    <row r="50" spans="1:27" ht="11" thickBot="1" x14ac:dyDescent="0.3">
      <c r="B50" s="43"/>
      <c r="C50" s="43"/>
      <c r="D50" s="43"/>
      <c r="F50" s="43">
        <f t="shared" ref="F50:H50" si="11">SUM(F45:F49)</f>
        <v>0</v>
      </c>
      <c r="G50" s="43">
        <f t="shared" si="11"/>
        <v>0</v>
      </c>
      <c r="H50" s="43">
        <f t="shared" si="11"/>
        <v>0</v>
      </c>
      <c r="J50" s="43">
        <f>SUM(J45:J49)</f>
        <v>0</v>
      </c>
      <c r="K50" s="43">
        <f>SUM(K45:K49)</f>
        <v>0</v>
      </c>
      <c r="L50" s="43">
        <f>SUM(L45:L49)</f>
        <v>0</v>
      </c>
      <c r="N50" s="43">
        <f>SUM(N45:N49)</f>
        <v>0</v>
      </c>
      <c r="O50" s="43">
        <f>SUM(O45:O49)</f>
        <v>0</v>
      </c>
      <c r="P50" s="43">
        <f>SUM(P45:P49)</f>
        <v>0</v>
      </c>
      <c r="V50" s="43">
        <f>SUM(V45:V49)</f>
        <v>0</v>
      </c>
      <c r="W50" s="43">
        <f>SUM(W45:W49)</f>
        <v>0</v>
      </c>
    </row>
    <row r="51" spans="1:27" ht="11" thickTop="1" x14ac:dyDescent="0.25">
      <c r="A51" s="10" t="s">
        <v>3</v>
      </c>
      <c r="B51" s="22">
        <v>1</v>
      </c>
      <c r="C51" s="23">
        <f>+B19</f>
        <v>0.68</v>
      </c>
      <c r="D51" s="24">
        <f>100%-C51</f>
        <v>0.31999999999999995</v>
      </c>
      <c r="F51" s="22">
        <v>1</v>
      </c>
      <c r="G51" s="23">
        <f>+B20</f>
        <v>0.92800000000000005</v>
      </c>
      <c r="H51" s="24">
        <f>100%-G51</f>
        <v>7.1999999999999953E-2</v>
      </c>
      <c r="J51" s="22">
        <v>1</v>
      </c>
      <c r="K51" s="23">
        <f>+B21</f>
        <v>0.5</v>
      </c>
      <c r="L51" s="24">
        <f>100%-K51</f>
        <v>0.5</v>
      </c>
      <c r="N51" s="53"/>
      <c r="O51" s="53"/>
      <c r="P51" s="53"/>
      <c r="V51" s="53"/>
      <c r="W51" s="53"/>
    </row>
    <row r="52" spans="1:27" ht="10.5" x14ac:dyDescent="0.25">
      <c r="A52" s="28" t="s">
        <v>4</v>
      </c>
      <c r="B52" s="44" t="str">
        <f>+A19</f>
        <v>Transtelco S.A.</v>
      </c>
      <c r="C52" s="30" t="s">
        <v>26</v>
      </c>
      <c r="D52" s="30" t="s">
        <v>5</v>
      </c>
      <c r="F52" s="44" t="str">
        <f>+A20</f>
        <v>Econocompu S.A.</v>
      </c>
      <c r="G52" s="30" t="s">
        <v>26</v>
      </c>
      <c r="H52" s="30" t="s">
        <v>5</v>
      </c>
      <c r="J52" s="44" t="str">
        <f>+A21</f>
        <v>Smarticities S.A.</v>
      </c>
      <c r="K52" s="30" t="s">
        <v>26</v>
      </c>
      <c r="L52" s="30" t="s">
        <v>5</v>
      </c>
      <c r="N52" s="53"/>
      <c r="O52" s="53"/>
      <c r="P52" s="53"/>
      <c r="V52" s="33" t="s">
        <v>28</v>
      </c>
      <c r="W52" s="33" t="s">
        <v>6</v>
      </c>
    </row>
    <row r="53" spans="1:27" ht="13" thickBot="1" x14ac:dyDescent="0.3">
      <c r="A53" s="34" t="s">
        <v>7</v>
      </c>
      <c r="B53" s="45"/>
      <c r="C53" s="35">
        <f>B53*$C$34</f>
        <v>0</v>
      </c>
      <c r="D53" s="35">
        <f>B53-C53</f>
        <v>0</v>
      </c>
      <c r="F53" s="4">
        <v>5000</v>
      </c>
      <c r="G53" s="35">
        <f>F53*$G$34</f>
        <v>4950</v>
      </c>
      <c r="H53" s="35">
        <f t="shared" ref="H53:H57" si="12">F53-G53</f>
        <v>50</v>
      </c>
      <c r="J53" s="40">
        <v>10000</v>
      </c>
      <c r="K53" s="35">
        <f>J53*$G$34</f>
        <v>9900</v>
      </c>
      <c r="L53" s="35">
        <f t="shared" ref="L53:L57" si="13">J53-K53</f>
        <v>100</v>
      </c>
      <c r="N53" s="53"/>
      <c r="O53" s="53"/>
      <c r="P53" s="53"/>
      <c r="V53" s="39">
        <f t="shared" ref="V53:V57" si="14">C53+G53+K53+O53+S53</f>
        <v>14850</v>
      </c>
      <c r="W53" s="39">
        <f t="shared" ref="W53:W57" si="15">D53+H53+L53+P53+T53</f>
        <v>150</v>
      </c>
    </row>
    <row r="54" spans="1:27" ht="13" thickTop="1" x14ac:dyDescent="0.25">
      <c r="A54" s="34" t="s">
        <v>8</v>
      </c>
      <c r="B54" s="45"/>
      <c r="C54" s="35">
        <f>B54*$C$34</f>
        <v>0</v>
      </c>
      <c r="D54" s="35">
        <f>B54-C54</f>
        <v>0</v>
      </c>
      <c r="F54" s="40"/>
      <c r="G54" s="35">
        <f t="shared" ref="G54:G57" si="16">F54*$G$34</f>
        <v>0</v>
      </c>
      <c r="H54" s="35">
        <f t="shared" si="12"/>
        <v>0</v>
      </c>
      <c r="J54" s="40"/>
      <c r="K54" s="35">
        <f t="shared" ref="K54:K57" si="17">J54*$G$34</f>
        <v>0</v>
      </c>
      <c r="L54" s="35">
        <f t="shared" si="13"/>
        <v>0</v>
      </c>
      <c r="N54" s="53"/>
      <c r="O54" s="53"/>
      <c r="P54" s="53"/>
      <c r="V54" s="39">
        <f t="shared" si="14"/>
        <v>0</v>
      </c>
      <c r="W54" s="39">
        <f t="shared" si="15"/>
        <v>0</v>
      </c>
    </row>
    <row r="55" spans="1:27" ht="10.5" x14ac:dyDescent="0.25">
      <c r="A55" s="34" t="s">
        <v>9</v>
      </c>
      <c r="B55" s="48"/>
      <c r="C55" s="35">
        <f>B55*$C$34</f>
        <v>0</v>
      </c>
      <c r="D55" s="35">
        <f>B55-C55</f>
        <v>0</v>
      </c>
      <c r="F55" s="40"/>
      <c r="G55" s="35">
        <f t="shared" si="16"/>
        <v>0</v>
      </c>
      <c r="H55" s="35">
        <f t="shared" si="12"/>
        <v>0</v>
      </c>
      <c r="J55" s="40"/>
      <c r="K55" s="35">
        <f t="shared" si="17"/>
        <v>0</v>
      </c>
      <c r="L55" s="35">
        <f t="shared" si="13"/>
        <v>0</v>
      </c>
      <c r="N55" s="53"/>
      <c r="O55" s="53"/>
      <c r="P55" s="53"/>
      <c r="V55" s="39">
        <f t="shared" si="14"/>
        <v>0</v>
      </c>
      <c r="W55" s="39">
        <f t="shared" si="15"/>
        <v>0</v>
      </c>
    </row>
    <row r="56" spans="1:27" ht="10.5" x14ac:dyDescent="0.25">
      <c r="A56" s="34" t="s">
        <v>10</v>
      </c>
      <c r="B56" s="48"/>
      <c r="C56" s="35">
        <f>B56*$C$34</f>
        <v>0</v>
      </c>
      <c r="D56" s="35">
        <f>B56-C56</f>
        <v>0</v>
      </c>
      <c r="F56" s="40"/>
      <c r="G56" s="35">
        <f t="shared" si="16"/>
        <v>0</v>
      </c>
      <c r="H56" s="35">
        <f t="shared" si="12"/>
        <v>0</v>
      </c>
      <c r="J56" s="40"/>
      <c r="K56" s="35">
        <f t="shared" si="17"/>
        <v>0</v>
      </c>
      <c r="L56" s="35">
        <f t="shared" si="13"/>
        <v>0</v>
      </c>
      <c r="N56" s="53"/>
      <c r="O56" s="53"/>
      <c r="P56" s="53"/>
      <c r="V56" s="39">
        <f t="shared" si="14"/>
        <v>0</v>
      </c>
      <c r="W56" s="39">
        <f t="shared" si="15"/>
        <v>0</v>
      </c>
    </row>
    <row r="57" spans="1:27" ht="10.5" x14ac:dyDescent="0.25">
      <c r="A57" s="41" t="s">
        <v>27</v>
      </c>
      <c r="B57" s="40"/>
      <c r="C57" s="35">
        <f>B57*$C$34</f>
        <v>0</v>
      </c>
      <c r="D57" s="35">
        <f>B57-C57</f>
        <v>0</v>
      </c>
      <c r="F57" s="40"/>
      <c r="G57" s="35">
        <f t="shared" si="16"/>
        <v>0</v>
      </c>
      <c r="H57" s="35">
        <f t="shared" si="12"/>
        <v>0</v>
      </c>
      <c r="J57" s="40"/>
      <c r="K57" s="35">
        <f t="shared" si="17"/>
        <v>0</v>
      </c>
      <c r="L57" s="35">
        <f t="shared" si="13"/>
        <v>0</v>
      </c>
      <c r="N57" s="53"/>
      <c r="O57" s="53"/>
      <c r="P57" s="53"/>
      <c r="V57" s="39">
        <f t="shared" si="14"/>
        <v>0</v>
      </c>
      <c r="W57" s="39">
        <f t="shared" si="15"/>
        <v>0</v>
      </c>
    </row>
    <row r="58" spans="1:27" ht="11" thickBot="1" x14ac:dyDescent="0.3">
      <c r="B58" s="42">
        <f>SUM(B53:B57)</f>
        <v>0</v>
      </c>
      <c r="C58" s="43">
        <f>SUM(C53:C57)</f>
        <v>0</v>
      </c>
      <c r="D58" s="43">
        <f>SUM(D53:D57)</f>
        <v>0</v>
      </c>
      <c r="F58" s="42">
        <f>SUM(F53:F57)</f>
        <v>5000</v>
      </c>
      <c r="G58" s="43">
        <f t="shared" ref="G58:H58" si="18">SUM(G53:G57)</f>
        <v>4950</v>
      </c>
      <c r="H58" s="43">
        <f t="shared" si="18"/>
        <v>50</v>
      </c>
      <c r="J58" s="42">
        <f>SUM(J53:J57)</f>
        <v>10000</v>
      </c>
      <c r="K58" s="43">
        <f t="shared" ref="K58:L58" si="19">SUM(K53:K57)</f>
        <v>9900</v>
      </c>
      <c r="L58" s="43">
        <f t="shared" si="19"/>
        <v>100</v>
      </c>
      <c r="N58" s="53"/>
      <c r="O58" s="53"/>
      <c r="P58" s="53"/>
      <c r="V58" s="43">
        <f>SUM(V53:V57)</f>
        <v>14850</v>
      </c>
      <c r="W58" s="43">
        <f>SUM(W53:W57)</f>
        <v>150</v>
      </c>
      <c r="X58" s="16"/>
      <c r="Z58" s="16"/>
    </row>
    <row r="59" spans="1:27" ht="11" thickTop="1" x14ac:dyDescent="0.25">
      <c r="L59" s="53"/>
      <c r="N59" s="53"/>
      <c r="O59" s="53"/>
      <c r="P59" s="53"/>
      <c r="X59" s="16"/>
    </row>
    <row r="60" spans="1:27" ht="10.5" x14ac:dyDescent="0.25">
      <c r="L60" s="53"/>
      <c r="N60" s="53"/>
      <c r="O60" s="53"/>
      <c r="P60" s="53"/>
      <c r="X60" s="16"/>
      <c r="Y60" s="16"/>
      <c r="Z60" s="16"/>
    </row>
    <row r="61" spans="1:27" ht="11" thickBot="1" x14ac:dyDescent="0.3">
      <c r="L61" s="54"/>
      <c r="X61" s="16"/>
      <c r="Z61" s="16"/>
    </row>
    <row r="62" spans="1:27" ht="10.5" x14ac:dyDescent="0.2">
      <c r="R62" s="55" t="s">
        <v>4</v>
      </c>
      <c r="S62" s="56"/>
      <c r="T62" s="56"/>
      <c r="U62" s="56"/>
      <c r="V62" s="57" t="s">
        <v>30</v>
      </c>
      <c r="W62" s="58" t="s">
        <v>13</v>
      </c>
      <c r="X62" s="16"/>
      <c r="Y62" s="16"/>
      <c r="Z62" s="16"/>
    </row>
    <row r="63" spans="1:27" x14ac:dyDescent="0.2">
      <c r="R63" s="59" t="s">
        <v>7</v>
      </c>
      <c r="S63" s="60"/>
      <c r="T63" s="60"/>
      <c r="U63" s="60"/>
      <c r="V63" s="39">
        <f t="shared" ref="V63:W67" si="20">+V45+V36+V27+V53</f>
        <v>4760626.96</v>
      </c>
      <c r="W63" s="61">
        <f t="shared" si="20"/>
        <v>39373.040000000001</v>
      </c>
      <c r="Y63" s="16"/>
      <c r="AA63" s="16"/>
    </row>
    <row r="64" spans="1:27" x14ac:dyDescent="0.2">
      <c r="R64" s="59" t="s">
        <v>8</v>
      </c>
      <c r="S64" s="60"/>
      <c r="T64" s="60"/>
      <c r="U64" s="60"/>
      <c r="V64" s="39">
        <f t="shared" si="20"/>
        <v>34687288.041376919</v>
      </c>
      <c r="W64" s="61">
        <f t="shared" si="20"/>
        <v>10749902.008623078</v>
      </c>
    </row>
    <row r="65" spans="18:25" x14ac:dyDescent="0.2">
      <c r="R65" s="59" t="s">
        <v>9</v>
      </c>
      <c r="S65" s="60"/>
      <c r="T65" s="60"/>
      <c r="U65" s="60"/>
      <c r="V65" s="39">
        <f t="shared" si="20"/>
        <v>103002.56999999999</v>
      </c>
      <c r="W65" s="61">
        <f t="shared" si="20"/>
        <v>1540.4300000000076</v>
      </c>
      <c r="Y65" s="16"/>
    </row>
    <row r="66" spans="18:25" x14ac:dyDescent="0.2">
      <c r="R66" s="59" t="s">
        <v>10</v>
      </c>
      <c r="S66" s="60"/>
      <c r="T66" s="60"/>
      <c r="U66" s="60"/>
      <c r="V66" s="39">
        <f t="shared" si="20"/>
        <v>-8703349.7489466071</v>
      </c>
      <c r="W66" s="61">
        <f t="shared" si="20"/>
        <v>-2225197.2710533934</v>
      </c>
    </row>
    <row r="67" spans="18:25" ht="10.5" thickBot="1" x14ac:dyDescent="0.25">
      <c r="R67" s="62" t="s">
        <v>11</v>
      </c>
      <c r="S67" s="63"/>
      <c r="T67" s="63"/>
      <c r="U67" s="63"/>
      <c r="V67" s="64">
        <f t="shared" si="20"/>
        <v>-1584519.8488330317</v>
      </c>
      <c r="W67" s="65">
        <f t="shared" si="20"/>
        <v>-700623.1711669683</v>
      </c>
    </row>
    <row r="68" spans="18:25" ht="11" thickBot="1" x14ac:dyDescent="0.3">
      <c r="V68" s="43">
        <f>SUM(V63:V67)</f>
        <v>29263047.973597281</v>
      </c>
      <c r="W68" s="43">
        <f>SUM(W63:W67)</f>
        <v>7864995.0364027163</v>
      </c>
      <c r="X68" s="16">
        <f>+W68-W67</f>
        <v>8565618.2075696848</v>
      </c>
    </row>
    <row r="69" spans="18:25" ht="10.5" thickTop="1" x14ac:dyDescent="0.2"/>
    <row r="70" spans="18:25" x14ac:dyDescent="0.2">
      <c r="V70" s="9" t="s">
        <v>29</v>
      </c>
      <c r="X70" s="39">
        <v>19822071</v>
      </c>
    </row>
    <row r="71" spans="18:25" x14ac:dyDescent="0.2">
      <c r="V71" s="9" t="s">
        <v>46</v>
      </c>
      <c r="X71" s="39">
        <f>+V67</f>
        <v>-1584519.8488330317</v>
      </c>
    </row>
    <row r="72" spans="18:25" x14ac:dyDescent="0.2">
      <c r="V72" s="9" t="s">
        <v>14</v>
      </c>
      <c r="X72" s="39">
        <f>+W67</f>
        <v>-700623.1711669683</v>
      </c>
    </row>
    <row r="73" spans="18:25" x14ac:dyDescent="0.2">
      <c r="V73" s="66" t="s">
        <v>15</v>
      </c>
      <c r="W73" s="66"/>
      <c r="X73" s="67">
        <f>SUM(X70:X72)</f>
        <v>17536927.98</v>
      </c>
    </row>
    <row r="74" spans="18:25" x14ac:dyDescent="0.2">
      <c r="V74" s="66" t="s">
        <v>16</v>
      </c>
      <c r="W74" s="66"/>
      <c r="X74" s="67">
        <f>+'[1]Planilla final'!$N$77</f>
        <v>17536928.050000008</v>
      </c>
    </row>
    <row r="75" spans="18:25" x14ac:dyDescent="0.2">
      <c r="V75" s="9" t="s">
        <v>17</v>
      </c>
      <c r="X75" s="35">
        <f>+X73-X74</f>
        <v>-7.0000007748603821E-2</v>
      </c>
    </row>
    <row r="77" spans="18:25" ht="10.5" x14ac:dyDescent="0.25">
      <c r="Y77" s="10"/>
    </row>
    <row r="78" spans="18:25" x14ac:dyDescent="0.2">
      <c r="V78" s="9" t="s">
        <v>32</v>
      </c>
      <c r="W78" s="68">
        <v>37128043</v>
      </c>
    </row>
    <row r="79" spans="18:25" x14ac:dyDescent="0.2">
      <c r="V79" s="9" t="s">
        <v>18</v>
      </c>
      <c r="W79" s="69">
        <f>+V68+W68</f>
        <v>37128043.009999998</v>
      </c>
    </row>
    <row r="80" spans="18:25" ht="10.5" x14ac:dyDescent="0.25">
      <c r="V80" s="70" t="s">
        <v>19</v>
      </c>
      <c r="W80" s="71">
        <f>+W79-W78</f>
        <v>9.9999979138374329E-3</v>
      </c>
    </row>
    <row r="81" spans="22:27" ht="10.5" thickBot="1" x14ac:dyDescent="0.25">
      <c r="Y81" s="72"/>
    </row>
    <row r="82" spans="22:27" x14ac:dyDescent="0.2">
      <c r="V82" s="73"/>
      <c r="W82" s="74"/>
      <c r="X82" s="74"/>
      <c r="Y82" s="75"/>
    </row>
    <row r="83" spans="22:27" ht="10.5" x14ac:dyDescent="0.25">
      <c r="V83" s="76"/>
      <c r="W83" s="72"/>
      <c r="X83" s="72"/>
      <c r="Y83" s="77">
        <v>44166</v>
      </c>
    </row>
    <row r="84" spans="22:27" x14ac:dyDescent="0.2">
      <c r="V84" s="78" t="s">
        <v>20</v>
      </c>
      <c r="W84" s="72"/>
      <c r="X84" s="72"/>
      <c r="Y84" s="79"/>
    </row>
    <row r="85" spans="22:27" x14ac:dyDescent="0.2">
      <c r="V85" s="78" t="s">
        <v>21</v>
      </c>
      <c r="W85" s="72"/>
      <c r="X85" s="72"/>
      <c r="Y85" s="80">
        <f>+X71+X70</f>
        <v>18237551.151166968</v>
      </c>
    </row>
    <row r="86" spans="22:27" x14ac:dyDescent="0.2">
      <c r="V86" s="78" t="s">
        <v>22</v>
      </c>
      <c r="W86" s="72"/>
      <c r="X86" s="72"/>
      <c r="Y86" s="81">
        <f>+X72</f>
        <v>-700623.1711669683</v>
      </c>
      <c r="AA86" s="16"/>
    </row>
    <row r="87" spans="22:27" x14ac:dyDescent="0.2">
      <c r="V87" s="78" t="s">
        <v>23</v>
      </c>
      <c r="W87" s="72"/>
      <c r="X87" s="72"/>
      <c r="Y87" s="82">
        <f>+SUM(Y85:Y86)</f>
        <v>17536927.98</v>
      </c>
    </row>
    <row r="88" spans="22:27" ht="10.5" thickBot="1" x14ac:dyDescent="0.25">
      <c r="V88" s="83"/>
      <c r="W88" s="84"/>
      <c r="X88" s="84"/>
      <c r="Y88" s="85"/>
    </row>
  </sheetData>
  <mergeCells count="2">
    <mergeCell ref="B9:B10"/>
    <mergeCell ref="C9:C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Patrimonio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Villón Mera</dc:creator>
  <cp:lastModifiedBy>Anthony Villón Mera</cp:lastModifiedBy>
  <dcterms:created xsi:type="dcterms:W3CDTF">2021-06-26T04:02:07Z</dcterms:created>
  <dcterms:modified xsi:type="dcterms:W3CDTF">2021-07-01T02:38:37Z</dcterms:modified>
</cp:coreProperties>
</file>