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8E1AC2EC-69EB-44F0-8764-E504700D77B1}" xr6:coauthVersionLast="47" xr6:coauthVersionMax="47" xr10:uidLastSave="{00000000-0000-0000-0000-000000000000}"/>
  <bookViews>
    <workbookView xWindow="-120" yWindow="-120" windowWidth="20730" windowHeight="11160" xr2:uid="{EC503DDF-3FDC-4318-AAB9-6286D820EFF7}"/>
  </bookViews>
  <sheets>
    <sheet name="Sheet1" sheetId="1" r:id="rId1"/>
  </sheets>
  <externalReferences>
    <externalReference r:id="rId2"/>
  </externalReferences>
  <definedNames>
    <definedName name="_xlnm.Print_Area" localSheetId="0">Sheet1!$A$1:$Q$61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6" i="1" l="1"/>
  <c r="C150" i="1"/>
  <c r="C134" i="1"/>
  <c r="C129" i="1"/>
  <c r="C128" i="1"/>
  <c r="C123" i="1"/>
  <c r="C122" i="1"/>
  <c r="R100" i="1" s="1"/>
  <c r="R101" i="1" s="1"/>
  <c r="C117" i="1"/>
  <c r="C111" i="1"/>
  <c r="C106" i="1"/>
  <c r="C108" i="1" s="1"/>
  <c r="C100" i="1"/>
  <c r="R99" i="1"/>
  <c r="R94" i="1"/>
  <c r="C94" i="1"/>
  <c r="R92" i="1"/>
  <c r="R91" i="1"/>
  <c r="R90" i="1"/>
  <c r="R89" i="1"/>
  <c r="R97" i="1" s="1"/>
  <c r="C89" i="1"/>
  <c r="P61" i="1"/>
  <c r="Q60" i="1"/>
  <c r="C58" i="1"/>
  <c r="D58" i="1" s="1"/>
  <c r="Q58" i="1" s="1"/>
  <c r="C57" i="1"/>
  <c r="D57" i="1" s="1"/>
  <c r="Q57" i="1" s="1"/>
  <c r="D56" i="1"/>
  <c r="Q56" i="1" s="1"/>
  <c r="C56" i="1"/>
  <c r="D55" i="1"/>
  <c r="Q55" i="1" s="1"/>
  <c r="C55" i="1"/>
  <c r="C53" i="1"/>
  <c r="D53" i="1" s="1"/>
  <c r="Q53" i="1" s="1"/>
  <c r="C52" i="1"/>
  <c r="D52" i="1" s="1"/>
  <c r="Q52" i="1" s="1"/>
  <c r="Q51" i="1"/>
  <c r="D51" i="1"/>
  <c r="C51" i="1"/>
  <c r="D50" i="1"/>
  <c r="Q50" i="1" s="1"/>
  <c r="C50" i="1"/>
  <c r="C49" i="1"/>
  <c r="D49" i="1" s="1"/>
  <c r="Q49" i="1" s="1"/>
  <c r="C47" i="1"/>
  <c r="D47" i="1" s="1"/>
  <c r="D46" i="1"/>
  <c r="C102" i="1" s="1"/>
  <c r="C46" i="1"/>
  <c r="D44" i="1"/>
  <c r="Q44" i="1" s="1"/>
  <c r="C44" i="1"/>
  <c r="C43" i="1"/>
  <c r="D43" i="1" s="1"/>
  <c r="Q43" i="1" s="1"/>
  <c r="O42" i="1"/>
  <c r="C42" i="1"/>
  <c r="D42" i="1" s="1"/>
  <c r="Q42" i="1" s="1"/>
  <c r="C41" i="1"/>
  <c r="D41" i="1" s="1"/>
  <c r="Q41" i="1" s="1"/>
  <c r="O40" i="1"/>
  <c r="C40" i="1"/>
  <c r="D40" i="1" s="1"/>
  <c r="Q39" i="1"/>
  <c r="D38" i="1"/>
  <c r="Q38" i="1" s="1"/>
  <c r="C38" i="1"/>
  <c r="Q37" i="1"/>
  <c r="D37" i="1"/>
  <c r="C37" i="1"/>
  <c r="Q36" i="1"/>
  <c r="O33" i="1"/>
  <c r="O61" i="1" s="1"/>
  <c r="C33" i="1"/>
  <c r="D33" i="1" s="1"/>
  <c r="C31" i="1"/>
  <c r="D31" i="1" s="1"/>
  <c r="Q31" i="1" s="1"/>
  <c r="C30" i="1"/>
  <c r="D30" i="1" s="1"/>
  <c r="Q30" i="1" s="1"/>
  <c r="C29" i="1"/>
  <c r="D29" i="1" s="1"/>
  <c r="Q29" i="1" s="1"/>
  <c r="D26" i="1"/>
  <c r="Q26" i="1" s="1"/>
  <c r="C26" i="1"/>
  <c r="D25" i="1"/>
  <c r="Q25" i="1" s="1"/>
  <c r="C25" i="1"/>
  <c r="C24" i="1"/>
  <c r="D24" i="1" s="1"/>
  <c r="Q24" i="1" s="1"/>
  <c r="C23" i="1"/>
  <c r="D23" i="1" s="1"/>
  <c r="Q23" i="1" s="1"/>
  <c r="C22" i="1"/>
  <c r="D22" i="1" s="1"/>
  <c r="Q22" i="1" s="1"/>
  <c r="C21" i="1"/>
  <c r="D21" i="1" s="1"/>
  <c r="Q21" i="1" s="1"/>
  <c r="C20" i="1"/>
  <c r="D20" i="1" s="1"/>
  <c r="Q20" i="1" s="1"/>
  <c r="Q19" i="1"/>
  <c r="Q18" i="1"/>
  <c r="D17" i="1"/>
  <c r="Q17" i="1" s="1"/>
  <c r="C17" i="1"/>
  <c r="C16" i="1"/>
  <c r="D16" i="1" s="1"/>
  <c r="Q16" i="1" s="1"/>
  <c r="C15" i="1"/>
  <c r="D15" i="1" s="1"/>
  <c r="Q15" i="1" s="1"/>
  <c r="Q12" i="1"/>
  <c r="C11" i="1"/>
  <c r="D11" i="1" s="1"/>
  <c r="Q11" i="1" s="1"/>
  <c r="C10" i="1"/>
  <c r="D10" i="1" s="1"/>
  <c r="Q10" i="1" s="1"/>
  <c r="C9" i="1"/>
  <c r="D9" i="1" s="1"/>
  <c r="Q9" i="1" s="1"/>
  <c r="D8" i="1"/>
  <c r="C8" i="1"/>
  <c r="C7" i="1"/>
  <c r="D7" i="1" s="1"/>
  <c r="Q7" i="1" s="1"/>
  <c r="C6" i="1"/>
  <c r="C5" i="1"/>
  <c r="D5" i="1" s="1"/>
  <c r="Q5" i="1" s="1"/>
  <c r="R98" i="1" l="1"/>
  <c r="C12" i="1"/>
  <c r="C83" i="1" s="1"/>
  <c r="R86" i="1" s="1"/>
  <c r="C109" i="1"/>
  <c r="C136" i="1"/>
  <c r="C137" i="1" s="1"/>
  <c r="C138" i="1" s="1"/>
  <c r="R83" i="1"/>
  <c r="C130" i="1"/>
  <c r="C131" i="1" s="1"/>
  <c r="C132" i="1" s="1"/>
  <c r="Q46" i="1"/>
  <c r="D59" i="1"/>
  <c r="C103" i="1"/>
  <c r="C104" i="1" s="1"/>
  <c r="C141" i="1"/>
  <c r="C142" i="1" s="1"/>
  <c r="C143" i="1" s="1"/>
  <c r="Q47" i="1"/>
  <c r="C146" i="1"/>
  <c r="C147" i="1" s="1"/>
  <c r="C148" i="1" s="1"/>
  <c r="C96" i="1"/>
  <c r="C97" i="1" s="1"/>
  <c r="C98" i="1" s="1"/>
  <c r="Q40" i="1"/>
  <c r="Q59" i="1" s="1"/>
  <c r="Q8" i="1"/>
  <c r="Q33" i="1"/>
  <c r="S33" i="1" s="1"/>
  <c r="S83" i="1" s="1"/>
  <c r="C90" i="1"/>
  <c r="C91" i="1" s="1"/>
  <c r="C92" i="1" s="1"/>
  <c r="C113" i="1"/>
  <c r="C114" i="1" s="1"/>
  <c r="C115" i="1" s="1"/>
  <c r="C118" i="1"/>
  <c r="C119" i="1" s="1"/>
  <c r="C120" i="1" s="1"/>
  <c r="C152" i="1"/>
  <c r="C153" i="1" s="1"/>
  <c r="C154" i="1" s="1"/>
  <c r="C157" i="1"/>
  <c r="C158" i="1" s="1"/>
  <c r="C159" i="1" s="1"/>
  <c r="D6" i="1"/>
  <c r="Q6" i="1" s="1"/>
  <c r="Q35" i="1" s="1"/>
  <c r="C124" i="1"/>
  <c r="C125" i="1" s="1"/>
  <c r="C126" i="1" s="1"/>
  <c r="D35" i="1"/>
  <c r="D61" i="1" l="1"/>
  <c r="D83" i="1"/>
  <c r="Q61" i="1"/>
</calcChain>
</file>

<file path=xl/sharedStrings.xml><?xml version="1.0" encoding="utf-8"?>
<sst xmlns="http://schemas.openxmlformats.org/spreadsheetml/2006/main" count="141" uniqueCount="105">
  <si>
    <t>Referencia</t>
  </si>
  <si>
    <t>Acciones en</t>
  </si>
  <si>
    <t>Variaciones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</si>
  <si>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</si>
  <si>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</si>
  <si>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t>Ajustes</t>
  </si>
  <si>
    <t>tesoreria</t>
  </si>
  <si>
    <t>ajustadas</t>
  </si>
  <si>
    <t>ACTIVO CORRIENTE</t>
  </si>
  <si>
    <t>Clientes</t>
  </si>
  <si>
    <t>Compañías relacionadas</t>
  </si>
  <si>
    <t>Impuestos por recuperar</t>
  </si>
  <si>
    <t>Otras cuentas por cobrar</t>
  </si>
  <si>
    <t>Anticipos a proveedores</t>
  </si>
  <si>
    <t>Inventarios</t>
  </si>
  <si>
    <t xml:space="preserve">   Otros activos corrientes</t>
  </si>
  <si>
    <t>Total del activo corriente</t>
  </si>
  <si>
    <t>ACTIVO NO CORRIENTE</t>
  </si>
  <si>
    <t>Otros activos</t>
  </si>
  <si>
    <t>PASIVO CORRIENTE</t>
  </si>
  <si>
    <t>Proveedores</t>
  </si>
  <si>
    <t>Otros impuestos por pagar</t>
  </si>
  <si>
    <t>Otras cuentas por pagar</t>
  </si>
  <si>
    <t>Otros pasivos corrientes</t>
  </si>
  <si>
    <t xml:space="preserve">   Pasivos por arrendamientos</t>
  </si>
  <si>
    <t>Beneficios sociales</t>
  </si>
  <si>
    <t>PASIVO NO CORRIENTE</t>
  </si>
  <si>
    <t>Otros pasivos no corrientes</t>
  </si>
  <si>
    <t>PATRIMONIO (según estado adjunto)</t>
  </si>
  <si>
    <t>TOTAL FLUJOS OPERACIONALES</t>
  </si>
  <si>
    <t>Activos Financieros a valor razonable</t>
  </si>
  <si>
    <t>Inversiones mantenidas hasta el vencimiento</t>
  </si>
  <si>
    <t>Propiedad y equipos, neto</t>
  </si>
  <si>
    <t>Propiedades de Inversión</t>
  </si>
  <si>
    <t>Activos Intangibles</t>
  </si>
  <si>
    <t>Inversiones en derechos fiduciarios</t>
  </si>
  <si>
    <t>Inversiones en asociadas</t>
  </si>
  <si>
    <t>Activos por derechos de uso</t>
  </si>
  <si>
    <t>Impuesto diferido</t>
  </si>
  <si>
    <t>Sobregiro Bancario</t>
  </si>
  <si>
    <t>Porción corriente de las obligaciones financieras</t>
  </si>
  <si>
    <t>Porción corriente de valores emitidos</t>
  </si>
  <si>
    <t>Obligaciones Financieras</t>
  </si>
  <si>
    <t>Valores emitidos</t>
  </si>
  <si>
    <t>Jubilación patronal y bonificación por desahucio</t>
  </si>
  <si>
    <t>Pasivos del contrato</t>
  </si>
  <si>
    <t xml:space="preserve">Pasivos por arrendamientos </t>
  </si>
  <si>
    <t>Pasivo contingente</t>
  </si>
  <si>
    <t>FLUJOS FINANCIEROS Y DE INVERSION</t>
  </si>
  <si>
    <t>Efectivo y Equivalentes de efectivo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</si>
  <si>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</si>
  <si>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</si>
  <si>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</si>
  <si>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</si>
  <si>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VARIACION DE PATRIMONIO</t>
  </si>
  <si>
    <t>VPP</t>
  </si>
  <si>
    <t>Utilidad neta</t>
  </si>
  <si>
    <t>Adiciones netas</t>
  </si>
  <si>
    <t>Pago de dividendos</t>
  </si>
  <si>
    <t>Acciones en tesoreria</t>
  </si>
  <si>
    <t>Variación</t>
  </si>
  <si>
    <t>Aporte de la PNC</t>
  </si>
  <si>
    <t>Ajuste de comisiones</t>
  </si>
  <si>
    <t>ORI Pérdida actuarial en jubilación y desahucio</t>
  </si>
  <si>
    <t>Ajuste actuariales anio 2019</t>
  </si>
  <si>
    <t>ACTIVOS FIJOS</t>
  </si>
  <si>
    <t>Efecto de implementacion NIIF 9</t>
  </si>
  <si>
    <t>Gasto de depreciación</t>
  </si>
  <si>
    <t>Otros ajustes menores</t>
  </si>
  <si>
    <t>Otros ajustes netos</t>
  </si>
  <si>
    <t>Bajas</t>
  </si>
  <si>
    <t>Adiciones</t>
  </si>
  <si>
    <t>Liquidación activos y pasivos de Netspeed</t>
  </si>
  <si>
    <t>ACTIVOS POR DERECHOS DE USO</t>
  </si>
  <si>
    <t>Más Provision de impuesto a la renta</t>
  </si>
  <si>
    <t>Registro contra pasivos por arrendamiento</t>
  </si>
  <si>
    <t>Utilidad antes de IR</t>
  </si>
  <si>
    <t>JUBILACION Y DESAHUCIO</t>
  </si>
  <si>
    <t>Provision del periodo</t>
  </si>
  <si>
    <t>Pagos, netos</t>
  </si>
  <si>
    <t>ACTIVOS INTANGIBLES</t>
  </si>
  <si>
    <t>Amortizacion del periodo</t>
  </si>
  <si>
    <t>Ajuste de intangibles</t>
  </si>
  <si>
    <t>PROPIEDADES DE INVERSION</t>
  </si>
  <si>
    <t>Amortizacion</t>
  </si>
  <si>
    <t>Variacion</t>
  </si>
  <si>
    <t xml:space="preserve">IMPUESTOS POR PAGAR </t>
  </si>
  <si>
    <t>Provision de impuesto a la renta</t>
  </si>
  <si>
    <t>Pago de impuesto a la renta</t>
  </si>
  <si>
    <t>Otros movimientos netos</t>
  </si>
  <si>
    <t>BENEFICIOS SOCIALES POR PAGAR</t>
  </si>
  <si>
    <t>Provision 15% PT</t>
  </si>
  <si>
    <t>Pago de 15% PT</t>
  </si>
  <si>
    <t>CUENTAS POR COBRAR COMERCIALES</t>
  </si>
  <si>
    <t>Provision para incobrables</t>
  </si>
  <si>
    <t>Variacion en cuentas por cobrar comerciales</t>
  </si>
  <si>
    <t>OTRAS CUENTAS POR COBRAR</t>
  </si>
  <si>
    <t xml:space="preserve">Variacion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</si>
  <si>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</si>
  <si>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</si>
  <si>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</si>
  <si>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</si>
  <si>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</si>
  <si>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INGRESOS DIFERIDOS (PASIVOS DEL CONTRATO)</t>
  </si>
  <si>
    <t>Ingresos diferidos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</si>
</sst>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5" formatCode="_(* #,##0_);_(* \(#,##0\);_(* \-??_);_(@_)"/>
    <numFmt numFmtId="166" formatCode="dd/mm/yyyy"/>
    <numFmt numFmtId="167" formatCode="_ * #,##0_ ;_ * \-#,##0_ ;_ * \-??_ ;_ @_ "/>
    <numFmt numFmtId="168" formatCode="_ * #,##0.00_ ;_ * \-#,##0.00_ ;_ * \-??_ ;_ @_ "/>
    <numFmt numFmtId="169" formatCode="_ * #,##0_ ;\(* #,##0\);_ * \-??_ ;_ @_ "/>
    <numFmt numFmtId="170" formatCode="#,##0;[Red]#,##0"/>
    <numFmt numFmtId="171" formatCode="#,##0.00;[Red]#,##0.00"/>
    <numFmt numFmtId="172" formatCode="_ * #,##0_ ;\(* #,##0\);_ * \-_ ;_ @_ "/>
    <numFmt numFmtId="173" formatCode="_(* #,##0_);_(* \(#,##0\);_(* &quot;-&quot;??_);_(@_)"/>
    <numFmt numFmtId="174" formatCode="_ * #,##0_ ;\(* #,##0\);_ * &quot;-&quot;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  <font>
      <b/>
      <u/>
      <sz val="9"/>
      <name val="Arial"/>
      <family val="2"/>
      <charset val="1"/>
    </font>
    <font>
      <sz val="9"/>
      <color rgb="FFC9211E"/>
      <name val="Arial"/>
      <family val="2"/>
      <charset val="1"/>
    </font>
    <font>
      <sz val="10"/>
      <name val="Arial"/>
      <family val="2"/>
      <charset val="1"/>
    </font>
    <font>
      <b/>
      <sz val="9"/>
      <name val="Arial"/>
      <family val="2"/>
    </font>
    <font>
      <b/>
      <sz val="9"/>
      <color rgb="FFC9211E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6" fontId="4" fillId="0" borderId="0" applyBorder="0" applyProtection="0"/>
    <xf numFmtId="0" fontId="14" fillId="0" borderId="0"/>
    <xf numFmtId="168" fontId="4" fillId="0" borderId="0" applyBorder="0" applyProtection="0"/>
  </cellStyleXfs>
  <cellXfs count="13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5" fontId="5" fillId="2" borderId="0" xfId="1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9" fillId="2" borderId="0" xfId="1" applyNumberFormat="1" applyFont="1" applyFill="1" applyBorder="1" applyAlignment="1" applyProtection="1">
      <alignment horizontal="center"/>
    </xf>
    <xf numFmtId="0" fontId="10" fillId="3" borderId="0" xfId="0" applyFont="1" applyFill="1" applyAlignment="1">
      <alignment horizontal="center"/>
    </xf>
    <xf numFmtId="165" fontId="9" fillId="2" borderId="1" xfId="1" applyNumberFormat="1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/>
    </xf>
    <xf numFmtId="166" fontId="11" fillId="2" borderId="0" xfId="2" applyFont="1" applyFill="1" applyBorder="1" applyProtection="1"/>
    <xf numFmtId="0" fontId="12" fillId="2" borderId="0" xfId="0" applyFont="1" applyFill="1" applyAlignment="1">
      <alignment horizontal="center"/>
    </xf>
    <xf numFmtId="0" fontId="0" fillId="3" borderId="0" xfId="0" applyFill="1"/>
    <xf numFmtId="3" fontId="2" fillId="2" borderId="0" xfId="0" applyNumberFormat="1" applyFont="1" applyFill="1" applyAlignment="1">
      <alignment horizontal="right" vertical="center"/>
    </xf>
    <xf numFmtId="167" fontId="2" fillId="2" borderId="0" xfId="0" applyNumberFormat="1" applyFont="1" applyFill="1"/>
    <xf numFmtId="165" fontId="5" fillId="2" borderId="3" xfId="1" applyNumberFormat="1" applyFont="1" applyFill="1" applyBorder="1" applyAlignment="1" applyProtection="1">
      <alignment horizontal="center"/>
    </xf>
    <xf numFmtId="0" fontId="2" fillId="2" borderId="4" xfId="0" applyFont="1" applyFill="1" applyBorder="1"/>
    <xf numFmtId="0" fontId="2" fillId="2" borderId="0" xfId="0" applyFont="1" applyFill="1" applyAlignment="1">
      <alignment horizontal="left"/>
    </xf>
    <xf numFmtId="3" fontId="13" fillId="2" borderId="0" xfId="0" applyNumberFormat="1" applyFont="1" applyFill="1" applyAlignment="1">
      <alignment horizontal="right" vertical="center"/>
    </xf>
    <xf numFmtId="0" fontId="2" fillId="2" borderId="0" xfId="3" applyFont="1" applyFill="1" applyAlignment="1">
      <alignment horizontal="left"/>
    </xf>
    <xf numFmtId="167" fontId="2" fillId="2" borderId="0" xfId="3" applyNumberFormat="1" applyFont="1" applyFill="1" applyAlignment="1">
      <alignment horizontal="left"/>
    </xf>
    <xf numFmtId="169" fontId="2" fillId="2" borderId="4" xfId="4" applyNumberFormat="1" applyFont="1" applyFill="1" applyBorder="1" applyProtection="1"/>
    <xf numFmtId="169" fontId="2" fillId="2" borderId="0" xfId="4" applyNumberFormat="1" applyFont="1" applyFill="1" applyBorder="1" applyProtection="1"/>
    <xf numFmtId="0" fontId="2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3" fillId="2" borderId="0" xfId="1" applyNumberFormat="1" applyFont="1" applyFill="1" applyBorder="1" applyAlignment="1" applyProtection="1"/>
    <xf numFmtId="165" fontId="5" fillId="2" borderId="0" xfId="1" applyNumberFormat="1" applyFont="1" applyFill="1" applyBorder="1" applyAlignment="1" applyProtection="1">
      <alignment horizontal="right"/>
    </xf>
    <xf numFmtId="170" fontId="2" fillId="2" borderId="0" xfId="0" applyNumberFormat="1" applyFont="1" applyFill="1"/>
    <xf numFmtId="170" fontId="2" fillId="2" borderId="0" xfId="2" applyNumberFormat="1" applyFont="1" applyFill="1" applyBorder="1" applyProtection="1"/>
    <xf numFmtId="165" fontId="1" fillId="3" borderId="0" xfId="1" applyNumberFormat="1" applyFill="1"/>
    <xf numFmtId="167" fontId="3" fillId="2" borderId="0" xfId="1" applyNumberFormat="1" applyFont="1" applyFill="1" applyBorder="1" applyAlignment="1" applyProtection="1"/>
    <xf numFmtId="165" fontId="5" fillId="2" borderId="3" xfId="1" applyNumberFormat="1" applyFont="1" applyFill="1" applyBorder="1" applyAlignment="1" applyProtection="1">
      <alignment horizontal="right"/>
    </xf>
    <xf numFmtId="170" fontId="2" fillId="2" borderId="4" xfId="4" applyNumberFormat="1" applyFont="1" applyFill="1" applyBorder="1" applyAlignment="1" applyProtection="1">
      <alignment horizontal="right"/>
    </xf>
    <xf numFmtId="165" fontId="3" fillId="2" borderId="0" xfId="0" applyNumberFormat="1" applyFont="1" applyFill="1"/>
    <xf numFmtId="166" fontId="3" fillId="2" borderId="0" xfId="2" applyFont="1" applyFill="1" applyBorder="1" applyProtection="1"/>
    <xf numFmtId="0" fontId="3" fillId="2" borderId="0" xfId="0" applyFont="1" applyFill="1" applyAlignment="1">
      <alignment horizontal="center"/>
    </xf>
    <xf numFmtId="165" fontId="5" fillId="2" borderId="3" xfId="1" applyNumberFormat="1" applyFont="1" applyFill="1" applyBorder="1" applyAlignment="1" applyProtection="1"/>
    <xf numFmtId="0" fontId="3" fillId="2" borderId="4" xfId="0" applyFont="1" applyFill="1" applyBorder="1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170" fontId="2" fillId="2" borderId="0" xfId="4" applyNumberFormat="1" applyFont="1" applyFill="1" applyBorder="1" applyProtection="1"/>
    <xf numFmtId="170" fontId="2" fillId="2" borderId="5" xfId="4" applyNumberFormat="1" applyFont="1" applyFill="1" applyBorder="1" applyAlignment="1" applyProtection="1">
      <alignment horizontal="right"/>
    </xf>
    <xf numFmtId="165" fontId="1" fillId="3" borderId="5" xfId="1" applyNumberFormat="1" applyFill="1" applyBorder="1" applyProtection="1"/>
    <xf numFmtId="165" fontId="3" fillId="2" borderId="5" xfId="1" applyNumberFormat="1" applyFont="1" applyFill="1" applyBorder="1" applyAlignment="1" applyProtection="1"/>
    <xf numFmtId="170" fontId="2" fillId="2" borderId="5" xfId="4" applyNumberFormat="1" applyFont="1" applyFill="1" applyBorder="1" applyProtection="1"/>
    <xf numFmtId="171" fontId="2" fillId="2" borderId="0" xfId="2" applyNumberFormat="1" applyFont="1" applyFill="1" applyBorder="1" applyProtection="1"/>
    <xf numFmtId="171" fontId="2" fillId="2" borderId="0" xfId="0" applyNumberFormat="1" applyFont="1" applyFill="1"/>
    <xf numFmtId="0" fontId="2" fillId="2" borderId="0" xfId="3" applyFont="1" applyFill="1" applyAlignment="1">
      <alignment horizontal="center"/>
    </xf>
    <xf numFmtId="165" fontId="5" fillId="2" borderId="0" xfId="1" applyNumberFormat="1" applyFont="1" applyFill="1" applyBorder="1" applyAlignment="1" applyProtection="1"/>
    <xf numFmtId="170" fontId="2" fillId="2" borderId="0" xfId="3" applyNumberFormat="1" applyFont="1" applyFill="1" applyAlignment="1">
      <alignment horizontal="right"/>
    </xf>
    <xf numFmtId="170" fontId="2" fillId="2" borderId="4" xfId="4" applyNumberFormat="1" applyFont="1" applyFill="1" applyBorder="1" applyProtection="1"/>
    <xf numFmtId="169" fontId="3" fillId="2" borderId="0" xfId="0" applyNumberFormat="1" applyFont="1" applyFill="1"/>
    <xf numFmtId="167" fontId="2" fillId="2" borderId="0" xfId="4" applyNumberFormat="1" applyFont="1" applyFill="1" applyBorder="1" applyProtection="1"/>
    <xf numFmtId="165" fontId="1" fillId="3" borderId="0" xfId="1" applyNumberFormat="1" applyFill="1" applyBorder="1"/>
    <xf numFmtId="165" fontId="2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2" fillId="2" borderId="0" xfId="3" applyFont="1" applyFill="1"/>
    <xf numFmtId="170" fontId="2" fillId="2" borderId="4" xfId="2" applyNumberFormat="1" applyFont="1" applyFill="1" applyBorder="1" applyProtection="1"/>
    <xf numFmtId="165" fontId="2" fillId="2" borderId="0" xfId="2" applyNumberFormat="1" applyFont="1" applyFill="1" applyBorder="1" applyProtection="1"/>
    <xf numFmtId="0" fontId="15" fillId="2" borderId="0" xfId="0" applyFont="1" applyFill="1" applyAlignment="1">
      <alignment horizontal="left" indent="1"/>
    </xf>
    <xf numFmtId="3" fontId="16" fillId="2" borderId="0" xfId="0" applyNumberFormat="1" applyFont="1" applyFill="1" applyAlignment="1">
      <alignment horizontal="right" vertical="center"/>
    </xf>
    <xf numFmtId="170" fontId="2" fillId="2" borderId="0" xfId="0" applyNumberFormat="1" applyFont="1" applyFill="1" applyAlignment="1">
      <alignment horizontal="right"/>
    </xf>
    <xf numFmtId="43" fontId="3" fillId="2" borderId="0" xfId="1" applyFont="1" applyFill="1" applyBorder="1" applyAlignment="1" applyProtection="1"/>
    <xf numFmtId="43" fontId="3" fillId="2" borderId="6" xfId="1" applyFont="1" applyFill="1" applyBorder="1" applyAlignment="1" applyProtection="1"/>
    <xf numFmtId="43" fontId="3" fillId="2" borderId="7" xfId="1" applyFont="1" applyFill="1" applyBorder="1" applyAlignment="1" applyProtection="1"/>
    <xf numFmtId="165" fontId="2" fillId="2" borderId="6" xfId="2" applyNumberFormat="1" applyFont="1" applyFill="1" applyBorder="1" applyProtection="1"/>
    <xf numFmtId="165" fontId="1" fillId="3" borderId="0" xfId="1" applyNumberFormat="1" applyFill="1" applyBorder="1" applyProtection="1"/>
    <xf numFmtId="165" fontId="3" fillId="2" borderId="8" xfId="1" applyNumberFormat="1" applyFont="1" applyFill="1" applyBorder="1" applyAlignment="1" applyProtection="1"/>
    <xf numFmtId="170" fontId="2" fillId="2" borderId="8" xfId="2" applyNumberFormat="1" applyFont="1" applyFill="1" applyBorder="1" applyProtection="1"/>
    <xf numFmtId="170" fontId="2" fillId="2" borderId="7" xfId="2" applyNumberFormat="1" applyFont="1" applyFill="1" applyBorder="1" applyProtection="1"/>
    <xf numFmtId="165" fontId="3" fillId="2" borderId="5" xfId="0" applyNumberFormat="1" applyFont="1" applyFill="1" applyBorder="1"/>
    <xf numFmtId="0" fontId="2" fillId="2" borderId="0" xfId="3" applyFont="1" applyFill="1" applyAlignment="1">
      <alignment horizontal="left" indent="1"/>
    </xf>
    <xf numFmtId="165" fontId="2" fillId="2" borderId="0" xfId="3" applyNumberFormat="1" applyFont="1" applyFill="1" applyAlignment="1">
      <alignment horizontal="center"/>
    </xf>
    <xf numFmtId="0" fontId="13" fillId="2" borderId="0" xfId="3" applyFont="1" applyFill="1" applyAlignment="1">
      <alignment horizontal="center"/>
    </xf>
    <xf numFmtId="165" fontId="0" fillId="3" borderId="0" xfId="0" applyNumberFormat="1" applyFill="1"/>
    <xf numFmtId="170" fontId="2" fillId="2" borderId="4" xfId="2" applyNumberFormat="1" applyFont="1" applyFill="1" applyBorder="1" applyAlignment="1" applyProtection="1">
      <alignment horizontal="right"/>
    </xf>
    <xf numFmtId="170" fontId="6" fillId="2" borderId="0" xfId="0" applyNumberFormat="1" applyFont="1" applyFill="1"/>
    <xf numFmtId="167" fontId="3" fillId="2" borderId="0" xfId="0" applyNumberFormat="1" applyFont="1" applyFill="1"/>
    <xf numFmtId="0" fontId="13" fillId="2" borderId="0" xfId="0" applyFont="1" applyFill="1" applyAlignment="1">
      <alignment horizontal="center" vertical="center"/>
    </xf>
    <xf numFmtId="170" fontId="2" fillId="2" borderId="0" xfId="3" applyNumberFormat="1" applyFont="1" applyFill="1"/>
    <xf numFmtId="170" fontId="2" fillId="2" borderId="4" xfId="0" applyNumberFormat="1" applyFont="1" applyFill="1" applyBorder="1"/>
    <xf numFmtId="17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7" fontId="2" fillId="2" borderId="9" xfId="4" applyNumberFormat="1" applyFont="1" applyFill="1" applyBorder="1" applyProtection="1"/>
    <xf numFmtId="3" fontId="5" fillId="2" borderId="0" xfId="0" applyNumberFormat="1" applyFont="1" applyFill="1" applyAlignment="1">
      <alignment horizontal="center" vertical="center"/>
    </xf>
    <xf numFmtId="0" fontId="2" fillId="2" borderId="0" xfId="3" applyFont="1" applyFill="1" applyAlignment="1">
      <alignment wrapText="1"/>
    </xf>
    <xf numFmtId="167" fontId="2" fillId="2" borderId="9" xfId="4" applyNumberFormat="1" applyFont="1" applyFill="1" applyBorder="1" applyAlignment="1" applyProtection="1">
      <alignment horizontal="right"/>
    </xf>
    <xf numFmtId="167" fontId="2" fillId="2" borderId="10" xfId="4" applyNumberFormat="1" applyFont="1" applyFill="1" applyBorder="1" applyProtection="1"/>
    <xf numFmtId="165" fontId="2" fillId="2" borderId="0" xfId="0" applyNumberFormat="1" applyFont="1" applyFill="1"/>
    <xf numFmtId="165" fontId="5" fillId="2" borderId="11" xfId="1" applyNumberFormat="1" applyFont="1" applyFill="1" applyBorder="1" applyAlignment="1" applyProtection="1"/>
    <xf numFmtId="0" fontId="3" fillId="2" borderId="7" xfId="0" applyFont="1" applyFill="1" applyBorder="1"/>
    <xf numFmtId="0" fontId="17" fillId="3" borderId="12" xfId="0" applyFont="1" applyFill="1" applyBorder="1"/>
    <xf numFmtId="0" fontId="17" fillId="3" borderId="13" xfId="0" applyFont="1" applyFill="1" applyBorder="1"/>
    <xf numFmtId="0" fontId="17" fillId="3" borderId="0" xfId="0" applyFont="1" applyFill="1"/>
    <xf numFmtId="0" fontId="18" fillId="3" borderId="0" xfId="0" applyFont="1" applyFill="1"/>
    <xf numFmtId="173" fontId="19" fillId="3" borderId="0" xfId="1" applyNumberFormat="1" applyFont="1" applyFill="1" applyBorder="1" applyAlignment="1">
      <alignment horizontal="center"/>
    </xf>
    <xf numFmtId="174" fontId="20" fillId="3" borderId="0" xfId="0" applyNumberFormat="1" applyFont="1" applyFill="1"/>
    <xf numFmtId="0" fontId="20" fillId="3" borderId="0" xfId="0" applyFont="1" applyFill="1" applyAlignment="1">
      <alignment horizontal="center"/>
    </xf>
    <xf numFmtId="174" fontId="20" fillId="3" borderId="12" xfId="0" applyNumberFormat="1" applyFont="1" applyFill="1" applyBorder="1"/>
    <xf numFmtId="0" fontId="21" fillId="3" borderId="0" xfId="0" applyFont="1" applyFill="1"/>
    <xf numFmtId="174" fontId="20" fillId="3" borderId="14" xfId="0" applyNumberFormat="1" applyFont="1" applyFill="1" applyBorder="1"/>
    <xf numFmtId="173" fontId="17" fillId="3" borderId="4" xfId="1" applyNumberFormat="1" applyFont="1" applyFill="1" applyBorder="1"/>
    <xf numFmtId="173" fontId="20" fillId="3" borderId="0" xfId="1" applyNumberFormat="1" applyFont="1" applyFill="1" applyBorder="1"/>
    <xf numFmtId="0" fontId="17" fillId="3" borderId="14" xfId="0" applyFont="1" applyFill="1" applyBorder="1"/>
    <xf numFmtId="173" fontId="17" fillId="3" borderId="7" xfId="1" applyNumberFormat="1" applyFont="1" applyFill="1" applyBorder="1"/>
    <xf numFmtId="173" fontId="17" fillId="3" borderId="0" xfId="1" applyNumberFormat="1" applyFont="1" applyFill="1"/>
    <xf numFmtId="37" fontId="20" fillId="3" borderId="14" xfId="0" applyNumberFormat="1" applyFont="1" applyFill="1" applyBorder="1"/>
    <xf numFmtId="173" fontId="19" fillId="3" borderId="0" xfId="1" applyNumberFormat="1" applyFont="1" applyFill="1" applyBorder="1" applyAlignment="1">
      <alignment horizontal="left"/>
    </xf>
    <xf numFmtId="0" fontId="17" fillId="3" borderId="15" xfId="0" applyFont="1" applyFill="1" applyBorder="1"/>
    <xf numFmtId="173" fontId="18" fillId="3" borderId="0" xfId="1" applyNumberFormat="1" applyFont="1" applyFill="1"/>
    <xf numFmtId="173" fontId="19" fillId="3" borderId="0" xfId="1" applyNumberFormat="1" applyFont="1" applyFill="1"/>
    <xf numFmtId="0" fontId="17" fillId="3" borderId="4" xfId="0" applyFont="1" applyFill="1" applyBorder="1"/>
    <xf numFmtId="174" fontId="20" fillId="3" borderId="16" xfId="0" applyNumberFormat="1" applyFont="1" applyFill="1" applyBorder="1"/>
    <xf numFmtId="173" fontId="17" fillId="3" borderId="2" xfId="1" applyNumberFormat="1" applyFont="1" applyFill="1" applyBorder="1"/>
    <xf numFmtId="173" fontId="20" fillId="3" borderId="0" xfId="0" applyNumberFormat="1" applyFont="1" applyFill="1"/>
    <xf numFmtId="37" fontId="20" fillId="3" borderId="0" xfId="0" applyNumberFormat="1" applyFont="1" applyFill="1"/>
    <xf numFmtId="37" fontId="20" fillId="3" borderId="13" xfId="0" applyNumberFormat="1" applyFont="1" applyFill="1" applyBorder="1"/>
    <xf numFmtId="173" fontId="17" fillId="3" borderId="13" xfId="1" applyNumberFormat="1" applyFont="1" applyFill="1" applyBorder="1"/>
    <xf numFmtId="37" fontId="20" fillId="3" borderId="7" xfId="0" applyNumberFormat="1" applyFont="1" applyFill="1" applyBorder="1"/>
    <xf numFmtId="174" fontId="20" fillId="3" borderId="2" xfId="0" applyNumberFormat="1" applyFont="1" applyFill="1" applyBorder="1"/>
    <xf numFmtId="173" fontId="17" fillId="3" borderId="2" xfId="0" applyNumberFormat="1" applyFont="1" applyFill="1" applyBorder="1"/>
    <xf numFmtId="173" fontId="17" fillId="3" borderId="0" xfId="0" applyNumberFormat="1" applyFont="1" applyFill="1"/>
    <xf numFmtId="173" fontId="17" fillId="3" borderId="0" xfId="1" applyNumberFormat="1" applyFont="1" applyFill="1" applyBorder="1"/>
    <xf numFmtId="173" fontId="17" fillId="3" borderId="7" xfId="0" applyNumberFormat="1" applyFont="1" applyFill="1" applyBorder="1"/>
    <xf numFmtId="173" fontId="17" fillId="3" borderId="4" xfId="0" applyNumberFormat="1" applyFont="1" applyFill="1" applyBorder="1"/>
    <xf numFmtId="173" fontId="0" fillId="3" borderId="0" xfId="0" applyNumberFormat="1" applyFill="1"/>
    <xf numFmtId="3" fontId="3" fillId="2" borderId="0" xfId="0" applyNumberFormat="1" applyFont="1" applyFill="1"/>
    <xf numFmtId="165" fontId="0" fillId="2" borderId="0" xfId="0" applyNumberFormat="1" applyFill="1"/>
  </cellXfs>
  <cellStyles count="5">
    <cellStyle name="Comma" xfId="1" builtinId="3"/>
    <cellStyle name="Comma 2" xfId="4" xr:uid="{E4D3BE31-1B86-4E75-B473-0E678AE3B3BB}"/>
    <cellStyle name="Millares 10" xfId="2" xr:uid="{A2C74379-B9BB-4F30-BF73-5E9B9A547C34}"/>
    <cellStyle name="Normal" xfId="0" builtinId="0"/>
    <cellStyle name="Normal 2 10" xfId="3" xr:uid="{44468900-2961-49F4-8B41-DA51D9AD35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20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20"/>
      <sheetName val="ERI20"/>
      <sheetName val="ECP20"/>
      <sheetName val="Patrimonio"/>
      <sheetName val="EFE20"/>
      <sheetName val="Sheet1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Q6">
            <v>8650</v>
          </cell>
        </row>
        <row r="7">
          <cell r="Q7">
            <v>3119911</v>
          </cell>
        </row>
        <row r="8">
          <cell r="Q8">
            <v>8663493.7400000002</v>
          </cell>
        </row>
        <row r="9">
          <cell r="Q9">
            <v>32644377.149999999</v>
          </cell>
        </row>
        <row r="10">
          <cell r="Q10">
            <v>16964605</v>
          </cell>
        </row>
        <row r="11">
          <cell r="Q11">
            <v>475895.76</v>
          </cell>
        </row>
        <row r="12">
          <cell r="Q12">
            <v>2551702</v>
          </cell>
        </row>
        <row r="13">
          <cell r="Q13">
            <v>28453459.379999999</v>
          </cell>
        </row>
        <row r="14">
          <cell r="Q14">
            <v>413564</v>
          </cell>
        </row>
        <row r="15">
          <cell r="Q15">
            <v>6718699</v>
          </cell>
        </row>
        <row r="16">
          <cell r="Q16">
            <v>0</v>
          </cell>
        </row>
        <row r="17">
          <cell r="Q17">
            <v>225156003.91</v>
          </cell>
        </row>
        <row r="18">
          <cell r="Q18">
            <v>-144628748.47</v>
          </cell>
        </row>
        <row r="19">
          <cell r="Q19">
            <v>984912.65</v>
          </cell>
        </row>
        <row r="20">
          <cell r="Q20">
            <v>11569469</v>
          </cell>
        </row>
        <row r="21">
          <cell r="Q21">
            <v>1429486</v>
          </cell>
        </row>
        <row r="22">
          <cell r="Q22">
            <v>3594280</v>
          </cell>
        </row>
        <row r="23">
          <cell r="Q23">
            <v>263613</v>
          </cell>
        </row>
        <row r="24">
          <cell r="Q24">
            <v>3949574</v>
          </cell>
        </row>
        <row r="25">
          <cell r="Q25">
            <v>307869.18000000017</v>
          </cell>
        </row>
        <row r="27">
          <cell r="Q27">
            <v>0</v>
          </cell>
        </row>
        <row r="28">
          <cell r="Q28">
            <v>4080196</v>
          </cell>
        </row>
        <row r="29">
          <cell r="Q29">
            <v>7029609.0199999996</v>
          </cell>
        </row>
        <row r="30">
          <cell r="Q30">
            <v>30113305</v>
          </cell>
        </row>
        <row r="31">
          <cell r="Q31">
            <v>715180.08999999985</v>
          </cell>
        </row>
        <row r="32">
          <cell r="Q32">
            <v>11777998</v>
          </cell>
        </row>
        <row r="33">
          <cell r="Q33">
            <v>1783100.53</v>
          </cell>
        </row>
        <row r="34">
          <cell r="Q34">
            <v>2479542</v>
          </cell>
        </row>
        <row r="35">
          <cell r="Q35">
            <v>11451550.08</v>
          </cell>
        </row>
        <row r="36">
          <cell r="Q36">
            <v>1574195</v>
          </cell>
        </row>
        <row r="38">
          <cell r="Q38">
            <v>2731687</v>
          </cell>
        </row>
        <row r="39">
          <cell r="Q39">
            <v>6657895</v>
          </cell>
        </row>
        <row r="40">
          <cell r="Q40">
            <v>4608086</v>
          </cell>
        </row>
        <row r="41">
          <cell r="Q41">
            <v>693806.23000000045</v>
          </cell>
        </row>
        <row r="42">
          <cell r="Q42">
            <v>0</v>
          </cell>
        </row>
        <row r="43">
          <cell r="Q43">
            <v>7329962</v>
          </cell>
        </row>
        <row r="44">
          <cell r="Q44">
            <v>2542451</v>
          </cell>
        </row>
        <row r="45">
          <cell r="Q45">
            <v>42626983</v>
          </cell>
        </row>
        <row r="46">
          <cell r="Q46">
            <v>2580000</v>
          </cell>
        </row>
        <row r="59">
          <cell r="Q59">
            <v>81795029.839999989</v>
          </cell>
        </row>
      </sheetData>
      <sheetData sheetId="16" refreshError="1"/>
      <sheetData sheetId="17" refreshError="1"/>
      <sheetData sheetId="18">
        <row r="6">
          <cell r="D6">
            <v>-3107992</v>
          </cell>
          <cell r="R6">
            <v>695083</v>
          </cell>
        </row>
        <row r="7">
          <cell r="D7">
            <v>3350139</v>
          </cell>
          <cell r="R7">
            <v>4544878.0199999996</v>
          </cell>
        </row>
      </sheetData>
      <sheetData sheetId="19">
        <row r="18">
          <cell r="D18">
            <v>-4987338</v>
          </cell>
        </row>
        <row r="20">
          <cell r="D20">
            <v>-12596429</v>
          </cell>
        </row>
      </sheetData>
      <sheetData sheetId="20">
        <row r="71">
          <cell r="T71">
            <v>1859768</v>
          </cell>
        </row>
        <row r="74">
          <cell r="T74">
            <v>660505</v>
          </cell>
        </row>
        <row r="76">
          <cell r="T76">
            <v>-21629181</v>
          </cell>
        </row>
        <row r="78">
          <cell r="T78">
            <v>-373201</v>
          </cell>
        </row>
        <row r="80">
          <cell r="T80">
            <v>-881184</v>
          </cell>
        </row>
        <row r="82">
          <cell r="T82">
            <v>110981</v>
          </cell>
        </row>
        <row r="84">
          <cell r="T84">
            <v>13546448.178671967</v>
          </cell>
        </row>
      </sheetData>
      <sheetData sheetId="21" refreshError="1"/>
      <sheetData sheetId="22">
        <row r="8">
          <cell r="C8">
            <v>-174624</v>
          </cell>
        </row>
        <row r="10">
          <cell r="C10">
            <v>18081861</v>
          </cell>
        </row>
        <row r="11">
          <cell r="C11">
            <v>39210</v>
          </cell>
        </row>
        <row r="12">
          <cell r="C12">
            <v>1804437</v>
          </cell>
        </row>
        <row r="14">
          <cell r="C14">
            <v>2165288</v>
          </cell>
        </row>
        <row r="15">
          <cell r="C15">
            <v>468128</v>
          </cell>
        </row>
        <row r="17">
          <cell r="Y17">
            <v>886890</v>
          </cell>
        </row>
        <row r="18">
          <cell r="C18">
            <v>8770737</v>
          </cell>
        </row>
        <row r="40">
          <cell r="C40">
            <v>-4453394</v>
          </cell>
        </row>
        <row r="46">
          <cell r="C46">
            <v>-9630357</v>
          </cell>
        </row>
        <row r="63">
          <cell r="C63">
            <v>-1307540</v>
          </cell>
        </row>
      </sheetData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F26B-57ED-4C70-AEA1-03896C414365}">
  <dimension ref="A1:AMK174"/>
  <sheetViews>
    <sheetView tabSelected="1" zoomScaleNormal="100" workbookViewId="0">
      <selection activeCell="S5" sqref="S5"/>
    </sheetView>
  </sheetViews>
  <sheetFormatPr defaultColWidth="11.5703125" defaultRowHeight="15" x14ac:dyDescent="0.25"/>
  <cols>
    <col min="1" max="1" width="40.140625" style="2" customWidth="1"/>
    <col min="2" max="2" width="8.85546875" style="2" customWidth="1"/>
    <col min="3" max="3" width="12.5703125" style="2" bestFit="1" customWidth="1"/>
    <col min="4" max="4" width="11.28515625" style="2" customWidth="1"/>
    <col min="5" max="5" width="1" style="2" customWidth="1"/>
    <col min="6" max="6" width="12" style="43" hidden="1" customWidth="1"/>
    <col min="7" max="7" width="11.7109375" style="2" hidden="1" customWidth="1"/>
    <col min="8" max="8" width="1.140625" style="2" hidden="1" customWidth="1"/>
    <col min="9" max="9" width="11.7109375" style="2" hidden="1" customWidth="1"/>
    <col min="10" max="10" width="10.7109375" style="52" hidden="1" customWidth="1"/>
    <col min="11" max="11" width="12" style="2" hidden="1" customWidth="1"/>
    <col min="12" max="12" width="10.85546875" style="52" hidden="1" customWidth="1"/>
    <col min="13" max="13" width="12" style="2" hidden="1" customWidth="1"/>
    <col min="14" max="14" width="5.140625" style="2" hidden="1" customWidth="1"/>
    <col min="15" max="15" width="20.28515625" style="2" customWidth="1"/>
    <col min="16" max="16" width="13.28515625" style="2" bestFit="1" customWidth="1"/>
    <col min="17" max="17" width="13.7109375" style="2" bestFit="1" customWidth="1"/>
    <col min="18" max="18" width="12" style="2" bestFit="1" customWidth="1"/>
    <col min="19" max="19" width="13.42578125" style="2" bestFit="1" customWidth="1"/>
    <col min="20" max="20" width="0.7109375" style="2" customWidth="1"/>
    <col min="21" max="21" width="12" style="43" hidden="1" customWidth="1"/>
    <col min="22" max="22" width="11.7109375" style="2" hidden="1" customWidth="1"/>
    <col min="23" max="23" width="1.28515625" style="2" hidden="1" customWidth="1"/>
    <col min="24" max="24" width="12" style="2" hidden="1" customWidth="1"/>
    <col min="25" max="25" width="10.7109375" style="52" hidden="1" customWidth="1"/>
    <col min="26" max="26" width="12" style="2" hidden="1" customWidth="1"/>
    <col min="27" max="27" width="10.7109375" style="52" hidden="1" customWidth="1"/>
    <col min="28" max="28" width="12" style="2" hidden="1" customWidth="1"/>
    <col min="29" max="29" width="8.140625" style="6" customWidth="1"/>
    <col min="30" max="1025" width="11.5703125" style="2"/>
    <col min="1026" max="16384" width="11.5703125" style="15"/>
  </cols>
  <sheetData>
    <row r="1" spans="1:36" s="2" customFormat="1" ht="12" customHeight="1" x14ac:dyDescent="0.2">
      <c r="A1" s="1"/>
      <c r="B1" s="1" t="s">
        <v>0</v>
      </c>
      <c r="C1" s="1"/>
      <c r="D1" s="1"/>
      <c r="E1" s="1"/>
      <c r="G1" s="1"/>
      <c r="H1" s="1"/>
      <c r="I1" s="1"/>
      <c r="J1" s="3"/>
      <c r="K1" s="4"/>
      <c r="L1" s="3"/>
      <c r="M1" s="1"/>
      <c r="N1" s="4"/>
      <c r="O1" s="1"/>
      <c r="P1" s="1" t="s">
        <v>1</v>
      </c>
      <c r="Q1" s="1" t="s">
        <v>2</v>
      </c>
      <c r="R1" s="1"/>
      <c r="S1" s="1"/>
      <c r="T1" s="1"/>
      <c r="V1" s="1"/>
      <c r="W1" s="1"/>
      <c r="X1" s="1"/>
      <c r="Y1" s="3"/>
      <c r="Z1" s="4"/>
      <c r="AA1" s="3"/>
      <c r="AB1" s="5"/>
      <c r="AC1" s="6"/>
    </row>
    <row r="2" spans="1:36" ht="12" customHeight="1" x14ac:dyDescent="0.25">
      <c r="A2" s="4" t="s">
        <v>3</v>
      </c>
      <c r="B2" s="7" t="s">
        <v>4</v>
      </c>
      <c r="C2" s="7">
        <v>2020</v>
      </c>
      <c r="D2" s="7"/>
      <c r="E2" s="7"/>
      <c r="F2" s="8">
        <v>2019</v>
      </c>
      <c r="G2" s="7"/>
      <c r="H2" s="7"/>
      <c r="I2" s="7">
        <v>2018</v>
      </c>
      <c r="J2" s="9"/>
      <c r="K2" s="4">
        <v>2017</v>
      </c>
      <c r="L2" s="9"/>
      <c r="M2" s="4">
        <v>2016</v>
      </c>
      <c r="N2" s="7"/>
      <c r="O2" s="10" t="s">
        <v>5</v>
      </c>
      <c r="P2" s="10" t="s">
        <v>6</v>
      </c>
      <c r="Q2" s="7" t="s">
        <v>7</v>
      </c>
      <c r="R2" s="7"/>
      <c r="S2" s="7"/>
      <c r="T2" s="7"/>
      <c r="U2" s="8">
        <v>2019</v>
      </c>
      <c r="V2" s="7"/>
      <c r="W2" s="7"/>
      <c r="X2" s="7">
        <v>2018</v>
      </c>
      <c r="Y2" s="11"/>
      <c r="Z2" s="12">
        <v>2017</v>
      </c>
      <c r="AA2" s="9"/>
      <c r="AB2" s="7">
        <v>2016</v>
      </c>
      <c r="AD2" s="13"/>
      <c r="AE2" s="14"/>
      <c r="AF2" s="14"/>
    </row>
    <row r="3" spans="1:36" ht="12" customHeight="1" x14ac:dyDescent="0.25">
      <c r="A3" s="1"/>
      <c r="B3" s="1"/>
      <c r="C3" s="1"/>
      <c r="D3" s="16"/>
      <c r="E3" s="1"/>
      <c r="F3" s="2"/>
      <c r="G3" s="1"/>
      <c r="H3" s="1"/>
      <c r="I3" s="1"/>
      <c r="J3" s="3"/>
      <c r="K3" s="4"/>
      <c r="L3" s="3"/>
      <c r="M3" s="1"/>
      <c r="N3" s="4"/>
      <c r="O3" s="1"/>
      <c r="P3" s="1"/>
      <c r="Q3" s="1"/>
      <c r="R3" s="1"/>
      <c r="S3" s="1"/>
      <c r="T3" s="1"/>
      <c r="U3" s="2"/>
      <c r="V3" s="17"/>
      <c r="W3" s="17"/>
      <c r="X3" s="1"/>
      <c r="Y3" s="18"/>
      <c r="Z3" s="19"/>
      <c r="AA3" s="3"/>
      <c r="AB3" s="1"/>
    </row>
    <row r="4" spans="1:36" ht="12" customHeight="1" x14ac:dyDescent="0.25">
      <c r="A4" s="20" t="s">
        <v>8</v>
      </c>
      <c r="B4" s="20"/>
      <c r="C4" s="20"/>
      <c r="D4" s="21"/>
      <c r="E4" s="20"/>
      <c r="F4" s="2"/>
      <c r="G4" s="20"/>
      <c r="H4" s="20"/>
      <c r="I4" s="20"/>
      <c r="J4" s="3"/>
      <c r="K4" s="4"/>
      <c r="L4" s="3"/>
      <c r="M4" s="20"/>
      <c r="N4" s="4"/>
      <c r="Q4" s="22"/>
      <c r="R4" s="22"/>
      <c r="S4" s="22"/>
      <c r="T4" s="22"/>
      <c r="U4" s="2"/>
      <c r="V4" s="23"/>
      <c r="W4" s="23"/>
      <c r="X4" s="22"/>
      <c r="Y4" s="18"/>
      <c r="Z4" s="24"/>
      <c r="AA4" s="3"/>
      <c r="AB4" s="25"/>
    </row>
    <row r="5" spans="1:36" ht="12" customHeight="1" x14ac:dyDescent="0.25">
      <c r="A5" s="26" t="s">
        <v>9</v>
      </c>
      <c r="B5" s="27">
        <v>8</v>
      </c>
      <c r="C5" s="28">
        <f>'[1]Planilla final'!Q8</f>
        <v>8663493.7400000002</v>
      </c>
      <c r="D5" s="21">
        <f t="shared" ref="D5:D11" si="0">F5-C5</f>
        <v>2423061.2599999998</v>
      </c>
      <c r="E5" s="27"/>
      <c r="F5" s="29">
        <v>11086555</v>
      </c>
      <c r="G5" s="30">
        <v>-1755023</v>
      </c>
      <c r="H5" s="30"/>
      <c r="I5" s="31">
        <v>9331532</v>
      </c>
      <c r="J5" s="30">
        <v>6231872</v>
      </c>
      <c r="K5" s="32">
        <v>15563404</v>
      </c>
      <c r="L5" s="30">
        <v>1100909</v>
      </c>
      <c r="M5" s="31">
        <v>14462495</v>
      </c>
      <c r="N5" s="4"/>
      <c r="O5" s="33">
        <v>-174624</v>
      </c>
      <c r="P5" s="33">
        <v>11506413</v>
      </c>
      <c r="Q5" s="33">
        <f>+D5+O5+P5</f>
        <v>13754850.26</v>
      </c>
      <c r="R5" s="33"/>
      <c r="S5" s="33"/>
      <c r="T5" s="4"/>
      <c r="U5" s="29">
        <v>22539999</v>
      </c>
      <c r="V5" s="30">
        <v>5790003</v>
      </c>
      <c r="W5" s="30"/>
      <c r="X5" s="34">
        <v>16749996</v>
      </c>
      <c r="Y5" s="35">
        <v>-3686049</v>
      </c>
      <c r="Z5" s="36">
        <v>20436045</v>
      </c>
      <c r="AA5" s="30">
        <v>1910661</v>
      </c>
      <c r="AB5" s="25">
        <v>18525384</v>
      </c>
      <c r="AD5" s="37"/>
      <c r="AE5" s="38"/>
      <c r="AF5" s="38"/>
    </row>
    <row r="6" spans="1:36" ht="12" customHeight="1" x14ac:dyDescent="0.25">
      <c r="A6" s="26" t="s">
        <v>10</v>
      </c>
      <c r="B6" s="27">
        <v>21</v>
      </c>
      <c r="C6" s="28">
        <f>'[1]Planilla final'!Q9</f>
        <v>32644377.149999999</v>
      </c>
      <c r="D6" s="21">
        <f t="shared" si="0"/>
        <v>-840634.14999999851</v>
      </c>
      <c r="E6" s="27"/>
      <c r="F6" s="29">
        <v>31803743</v>
      </c>
      <c r="G6" s="30">
        <v>2402819</v>
      </c>
      <c r="H6" s="30"/>
      <c r="I6" s="31">
        <v>34206562</v>
      </c>
      <c r="J6" s="30">
        <v>-9131565</v>
      </c>
      <c r="K6" s="32">
        <v>25074997</v>
      </c>
      <c r="L6" s="30">
        <v>11254398</v>
      </c>
      <c r="M6" s="31">
        <v>13820599</v>
      </c>
      <c r="N6" s="4"/>
      <c r="O6" s="33"/>
      <c r="P6" s="33">
        <v>10122768</v>
      </c>
      <c r="Q6" s="33">
        <f t="shared" ref="Q6:Q11" si="1">+D6+O6+P6</f>
        <v>9282133.8500000015</v>
      </c>
      <c r="R6" s="33"/>
      <c r="S6" s="33"/>
      <c r="T6" s="4"/>
      <c r="U6" s="29">
        <v>1744498</v>
      </c>
      <c r="V6" s="30">
        <v>-726210</v>
      </c>
      <c r="W6" s="30"/>
      <c r="X6" s="34">
        <v>2470708</v>
      </c>
      <c r="Y6" s="35">
        <v>557079</v>
      </c>
      <c r="Z6" s="36">
        <v>1913629</v>
      </c>
      <c r="AA6" s="30">
        <v>1651239</v>
      </c>
      <c r="AB6" s="25">
        <v>262390</v>
      </c>
      <c r="AE6" s="38"/>
      <c r="AF6" s="38"/>
    </row>
    <row r="7" spans="1:36" ht="12" customHeight="1" x14ac:dyDescent="0.25">
      <c r="A7" s="26" t="s">
        <v>11</v>
      </c>
      <c r="B7" s="27">
        <v>9</v>
      </c>
      <c r="C7" s="28">
        <f>'[1]Planilla final'!Q11</f>
        <v>475895.76</v>
      </c>
      <c r="D7" s="21">
        <f t="shared" si="0"/>
        <v>46133.239999999991</v>
      </c>
      <c r="E7" s="27"/>
      <c r="F7" s="29">
        <v>522029</v>
      </c>
      <c r="G7" s="30">
        <v>228775</v>
      </c>
      <c r="H7" s="30"/>
      <c r="I7" s="31">
        <v>750804</v>
      </c>
      <c r="J7" s="30">
        <v>373975</v>
      </c>
      <c r="K7" s="32">
        <v>1124779</v>
      </c>
      <c r="L7" s="30">
        <v>-685042</v>
      </c>
      <c r="M7" s="31">
        <v>1809821</v>
      </c>
      <c r="N7" s="4"/>
      <c r="O7" s="33"/>
      <c r="P7" s="33"/>
      <c r="Q7" s="33">
        <f t="shared" si="1"/>
        <v>46133.239999999991</v>
      </c>
      <c r="R7" s="33"/>
      <c r="S7" s="33"/>
      <c r="T7" s="4"/>
      <c r="U7" s="29">
        <v>7833420</v>
      </c>
      <c r="V7" s="30">
        <v>1097769</v>
      </c>
      <c r="W7" s="30"/>
      <c r="X7" s="34">
        <v>6735651</v>
      </c>
      <c r="Y7" s="35">
        <v>2460744</v>
      </c>
      <c r="Z7" s="36">
        <v>4274907</v>
      </c>
      <c r="AA7" s="30">
        <v>130512</v>
      </c>
      <c r="AB7" s="25">
        <v>4144395</v>
      </c>
      <c r="AE7" s="38"/>
      <c r="AF7" s="38"/>
    </row>
    <row r="8" spans="1:36" ht="12" customHeight="1" x14ac:dyDescent="0.25">
      <c r="A8" s="26" t="s">
        <v>12</v>
      </c>
      <c r="B8" s="27">
        <v>10</v>
      </c>
      <c r="C8" s="28">
        <f>'[1]Planilla final'!Q10</f>
        <v>16964605</v>
      </c>
      <c r="D8" s="21">
        <f t="shared" si="0"/>
        <v>733482</v>
      </c>
      <c r="E8" s="27"/>
      <c r="F8" s="29">
        <v>17698087</v>
      </c>
      <c r="G8" s="30">
        <v>-12823967</v>
      </c>
      <c r="H8" s="30"/>
      <c r="I8" s="31">
        <v>4874120</v>
      </c>
      <c r="J8" s="30">
        <v>664328</v>
      </c>
      <c r="K8" s="32">
        <v>5538448</v>
      </c>
      <c r="L8" s="30">
        <v>2963608</v>
      </c>
      <c r="M8" s="31">
        <v>2574840</v>
      </c>
      <c r="N8" s="4"/>
      <c r="O8" s="33"/>
      <c r="P8" s="33"/>
      <c r="Q8" s="33">
        <f t="shared" si="1"/>
        <v>733482</v>
      </c>
      <c r="R8" s="33"/>
      <c r="S8" s="33"/>
      <c r="T8" s="4"/>
      <c r="U8" s="29">
        <v>4181004</v>
      </c>
      <c r="V8" s="30">
        <v>-366719</v>
      </c>
      <c r="W8" s="30"/>
      <c r="X8" s="34">
        <v>4547723</v>
      </c>
      <c r="Y8" s="35">
        <v>859355</v>
      </c>
      <c r="Z8" s="36">
        <v>3688368</v>
      </c>
      <c r="AA8" s="30">
        <v>-31613</v>
      </c>
      <c r="AB8" s="25">
        <v>3719981</v>
      </c>
      <c r="AE8" s="38"/>
      <c r="AF8" s="38"/>
    </row>
    <row r="9" spans="1:36" ht="12" customHeight="1" x14ac:dyDescent="0.25">
      <c r="A9" s="26" t="s">
        <v>13</v>
      </c>
      <c r="B9" s="27"/>
      <c r="C9" s="28">
        <f>'[1]Planilla final'!Q12</f>
        <v>2551702</v>
      </c>
      <c r="D9" s="21">
        <f t="shared" si="0"/>
        <v>-1798658</v>
      </c>
      <c r="E9" s="27"/>
      <c r="F9" s="29">
        <v>753044</v>
      </c>
      <c r="G9" s="30">
        <v>-233386</v>
      </c>
      <c r="H9" s="30"/>
      <c r="I9" s="31">
        <v>519658</v>
      </c>
      <c r="J9" s="30">
        <v>122526</v>
      </c>
      <c r="K9" s="32">
        <v>642184</v>
      </c>
      <c r="L9" s="30">
        <v>-1728719</v>
      </c>
      <c r="M9" s="31">
        <v>2370903</v>
      </c>
      <c r="N9" s="1"/>
      <c r="O9" s="33"/>
      <c r="P9" s="33"/>
      <c r="Q9" s="33">
        <f t="shared" si="1"/>
        <v>-1798658</v>
      </c>
      <c r="R9" s="33"/>
      <c r="S9" s="33"/>
      <c r="T9" s="4"/>
      <c r="U9" s="29">
        <v>7675934</v>
      </c>
      <c r="V9" s="30">
        <v>-1991980</v>
      </c>
      <c r="W9" s="30"/>
      <c r="X9" s="34">
        <v>9667914</v>
      </c>
      <c r="Y9" s="35">
        <v>3531359</v>
      </c>
      <c r="Z9" s="36">
        <v>6136555</v>
      </c>
      <c r="AA9" s="30">
        <v>-2446877</v>
      </c>
      <c r="AB9" s="25">
        <v>8583432</v>
      </c>
      <c r="AE9" s="38"/>
      <c r="AF9" s="38"/>
    </row>
    <row r="10" spans="1:36" ht="12" customHeight="1" x14ac:dyDescent="0.25">
      <c r="A10" s="26" t="s">
        <v>14</v>
      </c>
      <c r="B10" s="27">
        <v>11</v>
      </c>
      <c r="C10" s="28">
        <f>'[1]Planilla final'!Q13</f>
        <v>28453459.379999999</v>
      </c>
      <c r="D10" s="21">
        <f t="shared" si="0"/>
        <v>462506.62000000104</v>
      </c>
      <c r="E10" s="27"/>
      <c r="F10" s="29">
        <v>28915966</v>
      </c>
      <c r="G10" s="30">
        <v>-4708564</v>
      </c>
      <c r="H10" s="30"/>
      <c r="I10" s="31">
        <v>24207402</v>
      </c>
      <c r="J10" s="30">
        <v>-9322375</v>
      </c>
      <c r="K10" s="32">
        <v>14885027</v>
      </c>
      <c r="L10" s="30">
        <v>-4055589</v>
      </c>
      <c r="M10" s="31">
        <v>18940616</v>
      </c>
      <c r="N10" s="4"/>
      <c r="O10" s="33"/>
      <c r="P10" s="33"/>
      <c r="Q10" s="33">
        <f t="shared" si="1"/>
        <v>462506.62000000104</v>
      </c>
      <c r="R10" s="33"/>
      <c r="S10" s="33"/>
      <c r="T10" s="39"/>
      <c r="U10" s="29">
        <v>1519701</v>
      </c>
      <c r="V10" s="30">
        <v>1519701</v>
      </c>
      <c r="W10" s="30"/>
      <c r="X10" s="2">
        <v>0</v>
      </c>
      <c r="Y10" s="40"/>
      <c r="Z10" s="41">
        <v>0</v>
      </c>
      <c r="AA10" s="30">
        <v>184123</v>
      </c>
      <c r="AB10" s="25">
        <v>4375344</v>
      </c>
      <c r="AE10" s="38"/>
      <c r="AF10" s="38"/>
    </row>
    <row r="11" spans="1:36" ht="12" customHeight="1" x14ac:dyDescent="0.25">
      <c r="A11" s="2" t="s">
        <v>15</v>
      </c>
      <c r="B11" s="42"/>
      <c r="C11" s="33">
        <f>+'[1]Planilla final'!Q14</f>
        <v>413564</v>
      </c>
      <c r="D11" s="21">
        <f t="shared" si="0"/>
        <v>-413564</v>
      </c>
      <c r="E11" s="42"/>
      <c r="J11" s="30"/>
      <c r="K11" s="44">
        <v>67318476</v>
      </c>
      <c r="L11" s="30"/>
      <c r="M11" s="44">
        <v>72756812</v>
      </c>
      <c r="N11" s="1"/>
      <c r="O11" s="33"/>
      <c r="P11" s="33"/>
      <c r="Q11" s="33">
        <f t="shared" si="1"/>
        <v>-413564</v>
      </c>
      <c r="R11" s="33"/>
      <c r="S11" s="33"/>
      <c r="T11" s="4"/>
      <c r="U11" s="29">
        <v>7899793</v>
      </c>
      <c r="V11" s="30">
        <v>0</v>
      </c>
      <c r="W11" s="30"/>
      <c r="X11" s="2">
        <v>0</v>
      </c>
      <c r="Y11" s="40"/>
      <c r="Z11" s="41">
        <v>0</v>
      </c>
      <c r="AA11" s="30"/>
      <c r="AB11" s="45">
        <v>71135268</v>
      </c>
      <c r="AE11" s="38"/>
      <c r="AF11" s="38"/>
    </row>
    <row r="12" spans="1:36" ht="12" hidden="1" customHeight="1" x14ac:dyDescent="0.25">
      <c r="A12" s="20" t="s">
        <v>16</v>
      </c>
      <c r="B12" s="27"/>
      <c r="C12" s="46">
        <f>SUM(C5:C11)</f>
        <v>90167097.030000001</v>
      </c>
      <c r="D12" s="21"/>
      <c r="E12" s="27"/>
      <c r="F12" s="47">
        <v>100036106</v>
      </c>
      <c r="G12" s="30"/>
      <c r="H12" s="30"/>
      <c r="I12" s="48">
        <v>76994579</v>
      </c>
      <c r="J12" s="30"/>
      <c r="K12" s="49"/>
      <c r="L12" s="30"/>
      <c r="M12" s="50"/>
      <c r="N12" s="1"/>
      <c r="O12" s="33"/>
      <c r="P12" s="33"/>
      <c r="Q12" s="33">
        <f>+D12+O12</f>
        <v>0</v>
      </c>
      <c r="R12" s="33"/>
      <c r="S12" s="33"/>
      <c r="T12" s="51"/>
      <c r="U12" s="47">
        <v>59338237</v>
      </c>
      <c r="V12" s="30">
        <v>1674396</v>
      </c>
      <c r="W12" s="30"/>
      <c r="X12" s="34">
        <v>6225397</v>
      </c>
      <c r="Y12" s="35">
        <v>1665930</v>
      </c>
      <c r="Z12" s="36">
        <v>4559467</v>
      </c>
      <c r="AE12" s="38"/>
      <c r="AF12" s="38"/>
    </row>
    <row r="13" spans="1:36" ht="12" customHeight="1" x14ac:dyDescent="0.25">
      <c r="A13" s="26"/>
      <c r="B13" s="27"/>
      <c r="C13" s="27"/>
      <c r="D13" s="21"/>
      <c r="E13" s="27"/>
      <c r="F13" s="2"/>
      <c r="G13" s="30"/>
      <c r="H13" s="30"/>
      <c r="I13" s="50"/>
      <c r="J13" s="30">
        <v>687947</v>
      </c>
      <c r="K13" s="32">
        <v>3212434</v>
      </c>
      <c r="L13" s="30">
        <v>206140</v>
      </c>
      <c r="M13" s="31">
        <v>3006294</v>
      </c>
      <c r="N13" s="1"/>
      <c r="O13" s="33"/>
      <c r="P13" s="33"/>
      <c r="Q13" s="33"/>
      <c r="R13" s="33"/>
      <c r="S13" s="33"/>
      <c r="V13" s="52"/>
      <c r="W13" s="52"/>
      <c r="Y13" s="40"/>
      <c r="Z13" s="41"/>
      <c r="AA13" s="30">
        <v>251068</v>
      </c>
      <c r="AB13" s="25">
        <v>9423864</v>
      </c>
      <c r="AE13" s="38"/>
      <c r="AF13" s="38"/>
    </row>
    <row r="14" spans="1:36" ht="12" customHeight="1" x14ac:dyDescent="0.25">
      <c r="A14" s="20" t="s">
        <v>17</v>
      </c>
      <c r="B14" s="27"/>
      <c r="C14" s="27"/>
      <c r="D14" s="21"/>
      <c r="E14" s="27"/>
      <c r="F14" s="2"/>
      <c r="G14" s="30"/>
      <c r="H14" s="30"/>
      <c r="I14" s="50"/>
      <c r="J14" s="30">
        <v>1073025</v>
      </c>
      <c r="K14" s="2">
        <v>3150764</v>
      </c>
      <c r="L14" s="30">
        <v>3150764</v>
      </c>
      <c r="M14" s="31">
        <v>0</v>
      </c>
      <c r="N14" s="4"/>
      <c r="O14" s="33"/>
      <c r="P14" s="33"/>
      <c r="Q14" s="33"/>
      <c r="R14" s="33"/>
      <c r="S14" s="33"/>
      <c r="T14" s="51"/>
      <c r="U14" s="29"/>
      <c r="V14" s="30"/>
      <c r="W14" s="30"/>
      <c r="X14" s="22"/>
      <c r="Y14" s="35"/>
      <c r="Z14" s="41"/>
      <c r="AA14" s="30">
        <v>-6904650</v>
      </c>
      <c r="AB14" s="25">
        <v>13615166</v>
      </c>
      <c r="AE14" s="38"/>
      <c r="AF14" s="38"/>
    </row>
    <row r="15" spans="1:36" ht="12" customHeight="1" x14ac:dyDescent="0.25">
      <c r="A15" s="26" t="s">
        <v>12</v>
      </c>
      <c r="B15" s="27"/>
      <c r="C15" s="28">
        <f>'[1]Planilla final'!Q16</f>
        <v>0</v>
      </c>
      <c r="D15" s="21">
        <f t="shared" ref="D15:D47" si="2">F15-C15</f>
        <v>360864</v>
      </c>
      <c r="E15" s="27"/>
      <c r="F15" s="29">
        <v>360864</v>
      </c>
      <c r="G15" s="30">
        <v>2163623</v>
      </c>
      <c r="H15" s="30"/>
      <c r="I15" s="31">
        <v>2524487</v>
      </c>
      <c r="J15" s="30">
        <v>9280194</v>
      </c>
      <c r="K15" s="32">
        <v>112886401</v>
      </c>
      <c r="L15" s="30">
        <v>-2499431</v>
      </c>
      <c r="M15" s="31">
        <v>115385832</v>
      </c>
      <c r="N15" s="4"/>
      <c r="O15" s="33"/>
      <c r="P15" s="33"/>
      <c r="Q15" s="33">
        <f>+D15+O15</f>
        <v>360864</v>
      </c>
      <c r="R15" s="33"/>
      <c r="S15" s="33"/>
      <c r="T15" s="51"/>
      <c r="U15" s="29">
        <v>1654005</v>
      </c>
      <c r="V15" s="30">
        <v>-2724382</v>
      </c>
      <c r="W15" s="30"/>
      <c r="X15" s="53">
        <v>4378387</v>
      </c>
      <c r="Y15" s="35">
        <v>-5296545</v>
      </c>
      <c r="Z15" s="54">
        <v>9674932</v>
      </c>
      <c r="AA15" s="30">
        <v>-3509537</v>
      </c>
      <c r="AB15" s="25">
        <v>5713210</v>
      </c>
      <c r="AE15" s="38"/>
      <c r="AF15" s="38"/>
    </row>
    <row r="16" spans="1:36" ht="12" customHeight="1" x14ac:dyDescent="0.25">
      <c r="A16" s="26" t="s">
        <v>10</v>
      </c>
      <c r="B16" s="27">
        <v>21</v>
      </c>
      <c r="C16" s="28">
        <f>'[1]Planilla final'!Q15</f>
        <v>6718699</v>
      </c>
      <c r="D16" s="21">
        <f t="shared" si="2"/>
        <v>-4640960</v>
      </c>
      <c r="E16" s="27"/>
      <c r="F16" s="29">
        <v>2077739</v>
      </c>
      <c r="G16" s="30">
        <v>0</v>
      </c>
      <c r="H16" s="30"/>
      <c r="I16" s="31">
        <v>2077739</v>
      </c>
      <c r="J16" s="30">
        <v>37744</v>
      </c>
      <c r="K16" s="32">
        <v>661755</v>
      </c>
      <c r="L16" s="30">
        <v>-39210</v>
      </c>
      <c r="M16" s="31">
        <v>700965</v>
      </c>
      <c r="N16" s="4"/>
      <c r="O16" s="33"/>
      <c r="P16" s="33"/>
      <c r="Q16" s="33">
        <f>+D16+O16</f>
        <v>-4640960</v>
      </c>
      <c r="R16" s="33"/>
      <c r="S16" s="33"/>
      <c r="T16" s="51"/>
      <c r="U16" s="29">
        <v>0</v>
      </c>
      <c r="V16" s="30">
        <v>-2447101</v>
      </c>
      <c r="W16" s="30"/>
      <c r="X16" s="53">
        <v>2447101</v>
      </c>
      <c r="Y16" s="35">
        <v>-4263415</v>
      </c>
      <c r="Z16" s="54">
        <v>6710516</v>
      </c>
      <c r="AA16" s="30">
        <v>2</v>
      </c>
      <c r="AB16" s="25">
        <v>10628878</v>
      </c>
      <c r="AD16" s="55"/>
      <c r="AE16" s="38"/>
      <c r="AF16" s="38"/>
      <c r="AH16" s="56"/>
      <c r="AJ16" s="56"/>
    </row>
    <row r="17" spans="1:36" ht="12" customHeight="1" x14ac:dyDescent="0.25">
      <c r="A17" s="26" t="s">
        <v>18</v>
      </c>
      <c r="B17" s="27"/>
      <c r="C17" s="28">
        <f>'[1]Planilla final'!Q25</f>
        <v>307869.18000000017</v>
      </c>
      <c r="D17" s="21">
        <f>F45-C17</f>
        <v>-306269.18000000017</v>
      </c>
      <c r="E17" s="27"/>
      <c r="F17" s="29"/>
      <c r="G17" s="30"/>
      <c r="H17" s="30"/>
      <c r="I17" s="31"/>
      <c r="J17" s="30"/>
      <c r="K17" s="32"/>
      <c r="L17" s="30"/>
      <c r="M17" s="31"/>
      <c r="N17" s="4"/>
      <c r="O17" s="57"/>
      <c r="P17" s="57"/>
      <c r="Q17" s="33">
        <f>+D17+O17</f>
        <v>-306269.18000000017</v>
      </c>
      <c r="R17" s="57"/>
      <c r="S17" s="57"/>
      <c r="T17" s="51"/>
      <c r="U17" s="29"/>
      <c r="V17" s="30"/>
      <c r="W17" s="30"/>
      <c r="X17" s="53"/>
      <c r="Y17" s="35"/>
      <c r="Z17" s="54"/>
      <c r="AA17" s="30"/>
      <c r="AB17" s="25"/>
      <c r="AD17" s="55"/>
      <c r="AE17" s="38"/>
      <c r="AF17" s="38"/>
      <c r="AH17" s="56"/>
      <c r="AJ17" s="56"/>
    </row>
    <row r="18" spans="1:36" ht="12" customHeight="1" x14ac:dyDescent="0.25">
      <c r="A18" s="26"/>
      <c r="B18" s="27"/>
      <c r="C18" s="28"/>
      <c r="D18" s="21"/>
      <c r="E18" s="27"/>
      <c r="F18" s="29"/>
      <c r="G18" s="30"/>
      <c r="H18" s="30"/>
      <c r="I18" s="31"/>
      <c r="J18" s="30"/>
      <c r="K18" s="32"/>
      <c r="L18" s="30"/>
      <c r="M18" s="31"/>
      <c r="N18" s="4"/>
      <c r="O18" s="57"/>
      <c r="P18" s="57"/>
      <c r="Q18" s="33">
        <f>+D18+O18</f>
        <v>0</v>
      </c>
      <c r="R18" s="57"/>
      <c r="S18" s="57"/>
      <c r="T18" s="51"/>
      <c r="U18" s="29"/>
      <c r="V18" s="30"/>
      <c r="W18" s="30"/>
      <c r="X18" s="53"/>
      <c r="Y18" s="35"/>
      <c r="Z18" s="54"/>
      <c r="AA18" s="30"/>
      <c r="AB18" s="25"/>
      <c r="AD18" s="55"/>
      <c r="AE18" s="38"/>
      <c r="AF18" s="38"/>
      <c r="AH18" s="56"/>
      <c r="AJ18" s="56"/>
    </row>
    <row r="19" spans="1:36" ht="12" customHeight="1" x14ac:dyDescent="0.25">
      <c r="A19" s="22" t="s">
        <v>19</v>
      </c>
      <c r="B19" s="27"/>
      <c r="C19" s="28"/>
      <c r="D19" s="21"/>
      <c r="E19" s="27"/>
      <c r="F19" s="29"/>
      <c r="G19" s="30"/>
      <c r="H19" s="30"/>
      <c r="I19" s="31"/>
      <c r="J19" s="30"/>
      <c r="K19" s="32"/>
      <c r="L19" s="30"/>
      <c r="M19" s="31"/>
      <c r="N19" s="4"/>
      <c r="O19" s="57"/>
      <c r="P19" s="57"/>
      <c r="Q19" s="33">
        <f>+D19+O19</f>
        <v>0</v>
      </c>
      <c r="R19" s="57"/>
      <c r="S19" s="57"/>
      <c r="T19" s="51"/>
      <c r="U19" s="29"/>
      <c r="V19" s="30"/>
      <c r="W19" s="30"/>
      <c r="X19" s="53"/>
      <c r="Y19" s="35"/>
      <c r="Z19" s="54"/>
      <c r="AA19" s="30"/>
      <c r="AB19" s="25"/>
      <c r="AD19" s="55"/>
      <c r="AE19" s="38"/>
      <c r="AF19" s="38"/>
      <c r="AH19" s="56"/>
      <c r="AJ19" s="56"/>
    </row>
    <row r="20" spans="1:36" ht="12" customHeight="1" x14ac:dyDescent="0.25">
      <c r="A20" s="26" t="s">
        <v>20</v>
      </c>
      <c r="B20" s="4">
        <v>20</v>
      </c>
      <c r="C20" s="58">
        <f>'[1]Planilla final'!Q30</f>
        <v>30113305</v>
      </c>
      <c r="D20" s="21">
        <f>+C20-U5</f>
        <v>7573306</v>
      </c>
      <c r="E20" s="27"/>
      <c r="F20" s="29"/>
      <c r="G20" s="30"/>
      <c r="H20" s="30"/>
      <c r="I20" s="31"/>
      <c r="J20" s="30"/>
      <c r="K20" s="32"/>
      <c r="L20" s="30"/>
      <c r="M20" s="31"/>
      <c r="N20" s="4"/>
      <c r="O20" s="57"/>
      <c r="P20" s="57"/>
      <c r="Q20" s="33">
        <f>+D20+O20</f>
        <v>7573306</v>
      </c>
      <c r="R20" s="57"/>
      <c r="S20" s="57"/>
      <c r="T20" s="51"/>
      <c r="U20" s="29"/>
      <c r="V20" s="30"/>
      <c r="W20" s="30"/>
      <c r="X20" s="53"/>
      <c r="Y20" s="35"/>
      <c r="Z20" s="54"/>
      <c r="AA20" s="30"/>
      <c r="AB20" s="25"/>
      <c r="AD20" s="55"/>
      <c r="AE20" s="38"/>
      <c r="AF20" s="38"/>
      <c r="AH20" s="56"/>
      <c r="AJ20" s="56"/>
    </row>
    <row r="21" spans="1:36" ht="12" customHeight="1" x14ac:dyDescent="0.25">
      <c r="A21" s="26" t="s">
        <v>10</v>
      </c>
      <c r="B21" s="4">
        <v>21</v>
      </c>
      <c r="C21" s="58">
        <f>'[1]Planilla final'!Q31</f>
        <v>715180.08999999985</v>
      </c>
      <c r="D21" s="21">
        <f>+C21-U6</f>
        <v>-1029317.9100000001</v>
      </c>
      <c r="E21" s="27"/>
      <c r="F21" s="29"/>
      <c r="G21" s="30"/>
      <c r="H21" s="30"/>
      <c r="I21" s="31"/>
      <c r="J21" s="30"/>
      <c r="K21" s="32"/>
      <c r="L21" s="30"/>
      <c r="M21" s="31"/>
      <c r="N21" s="4"/>
      <c r="O21" s="57"/>
      <c r="P21" s="57"/>
      <c r="Q21" s="33">
        <f>+D21+O21</f>
        <v>-1029317.9100000001</v>
      </c>
      <c r="R21" s="57"/>
      <c r="S21" s="57"/>
      <c r="T21" s="51"/>
      <c r="U21" s="29"/>
      <c r="V21" s="30"/>
      <c r="W21" s="30"/>
      <c r="X21" s="53"/>
      <c r="Y21" s="35"/>
      <c r="Z21" s="54"/>
      <c r="AA21" s="30"/>
      <c r="AB21" s="25"/>
      <c r="AD21" s="55"/>
      <c r="AE21" s="38"/>
      <c r="AF21" s="38"/>
      <c r="AH21" s="56"/>
      <c r="AJ21" s="56"/>
    </row>
    <row r="22" spans="1:36" ht="12" customHeight="1" x14ac:dyDescent="0.25">
      <c r="A22" s="26" t="s">
        <v>21</v>
      </c>
      <c r="B22" s="4">
        <v>23</v>
      </c>
      <c r="C22" s="58">
        <f>'[1]Planilla final'!Q32</f>
        <v>11777998</v>
      </c>
      <c r="D22" s="21">
        <f>+C22-U7</f>
        <v>3944578</v>
      </c>
      <c r="E22" s="27"/>
      <c r="F22" s="29"/>
      <c r="G22" s="30"/>
      <c r="H22" s="30"/>
      <c r="I22" s="31"/>
      <c r="J22" s="30"/>
      <c r="K22" s="32"/>
      <c r="L22" s="30"/>
      <c r="M22" s="31"/>
      <c r="N22" s="4"/>
      <c r="O22" s="57">
        <v>-12596429</v>
      </c>
      <c r="P22" s="57"/>
      <c r="Q22" s="33">
        <f>+D22+O22</f>
        <v>-8651851</v>
      </c>
      <c r="R22" s="57"/>
      <c r="S22" s="57"/>
      <c r="T22" s="51"/>
      <c r="U22" s="29"/>
      <c r="V22" s="30"/>
      <c r="W22" s="30"/>
      <c r="X22" s="53"/>
      <c r="Y22" s="35"/>
      <c r="Z22" s="54"/>
      <c r="AA22" s="30"/>
      <c r="AB22" s="25"/>
      <c r="AD22" s="55"/>
      <c r="AE22" s="38"/>
      <c r="AF22" s="38"/>
      <c r="AH22" s="56"/>
      <c r="AJ22" s="56"/>
    </row>
    <row r="23" spans="1:36" ht="12" customHeight="1" x14ac:dyDescent="0.25">
      <c r="A23" s="26" t="s">
        <v>22</v>
      </c>
      <c r="B23" s="4">
        <v>22</v>
      </c>
      <c r="C23" s="58">
        <f>'[1]Planilla final'!Q33</f>
        <v>1783100.53</v>
      </c>
      <c r="D23" s="21">
        <f>+C23-U8</f>
        <v>-2397903.4699999997</v>
      </c>
      <c r="E23" s="27"/>
      <c r="F23" s="29"/>
      <c r="G23" s="30"/>
      <c r="H23" s="30"/>
      <c r="I23" s="31"/>
      <c r="J23" s="30"/>
      <c r="K23" s="32"/>
      <c r="L23" s="30"/>
      <c r="M23" s="31"/>
      <c r="N23" s="4"/>
      <c r="O23" s="57"/>
      <c r="P23" s="57"/>
      <c r="Q23" s="33">
        <f>+D23+O23</f>
        <v>-2397903.4699999997</v>
      </c>
      <c r="R23" s="57"/>
      <c r="S23" s="57"/>
      <c r="T23" s="51"/>
      <c r="U23" s="29"/>
      <c r="V23" s="30"/>
      <c r="W23" s="30"/>
      <c r="X23" s="53"/>
      <c r="Y23" s="35"/>
      <c r="Z23" s="54"/>
      <c r="AA23" s="30"/>
      <c r="AB23" s="25"/>
      <c r="AD23" s="55"/>
      <c r="AE23" s="38"/>
      <c r="AF23" s="38"/>
      <c r="AH23" s="56"/>
      <c r="AJ23" s="56"/>
    </row>
    <row r="24" spans="1:36" ht="12" customHeight="1" x14ac:dyDescent="0.25">
      <c r="A24" s="26" t="s">
        <v>23</v>
      </c>
      <c r="B24" s="4">
        <v>26</v>
      </c>
      <c r="C24" s="58">
        <f>'[1]Planilla final'!Q34</f>
        <v>2479542</v>
      </c>
      <c r="D24" s="21">
        <f>+C24-U9</f>
        <v>-5196392</v>
      </c>
      <c r="E24" s="27"/>
      <c r="F24" s="29"/>
      <c r="G24" s="30"/>
      <c r="H24" s="30"/>
      <c r="I24" s="31"/>
      <c r="J24" s="30"/>
      <c r="K24" s="32"/>
      <c r="L24" s="30"/>
      <c r="M24" s="31"/>
      <c r="N24" s="4"/>
      <c r="O24" s="57"/>
      <c r="P24" s="57"/>
      <c r="Q24" s="33">
        <f>+D24+O24</f>
        <v>-5196392</v>
      </c>
      <c r="R24" s="57"/>
      <c r="S24" s="57"/>
      <c r="T24" s="51"/>
      <c r="U24" s="29"/>
      <c r="V24" s="30"/>
      <c r="W24" s="30"/>
      <c r="X24" s="53"/>
      <c r="Y24" s="35"/>
      <c r="Z24" s="54"/>
      <c r="AA24" s="30"/>
      <c r="AB24" s="25"/>
      <c r="AD24" s="55"/>
      <c r="AE24" s="38"/>
      <c r="AF24" s="38"/>
      <c r="AH24" s="56"/>
      <c r="AJ24" s="56"/>
    </row>
    <row r="25" spans="1:36" ht="12" customHeight="1" x14ac:dyDescent="0.25">
      <c r="A25" s="2" t="s">
        <v>24</v>
      </c>
      <c r="B25" s="39">
        <v>17</v>
      </c>
      <c r="C25" s="59">
        <f>'[1]Planilla final'!Q36</f>
        <v>1574195</v>
      </c>
      <c r="D25" s="21">
        <f>+C25-U10</f>
        <v>54494</v>
      </c>
      <c r="E25" s="27"/>
      <c r="F25" s="29"/>
      <c r="G25" s="30"/>
      <c r="H25" s="30"/>
      <c r="I25" s="31"/>
      <c r="J25" s="30"/>
      <c r="K25" s="32"/>
      <c r="L25" s="30"/>
      <c r="M25" s="31"/>
      <c r="N25" s="4"/>
      <c r="O25" s="57"/>
      <c r="P25" s="57"/>
      <c r="Q25" s="33">
        <f>+D25+O25</f>
        <v>54494</v>
      </c>
      <c r="R25" s="57"/>
      <c r="S25" s="57"/>
      <c r="T25" s="51"/>
      <c r="U25" s="29"/>
      <c r="V25" s="30"/>
      <c r="W25" s="30"/>
      <c r="X25" s="53"/>
      <c r="Y25" s="35"/>
      <c r="Z25" s="54"/>
      <c r="AA25" s="30"/>
      <c r="AB25" s="25"/>
      <c r="AD25" s="55"/>
      <c r="AE25" s="38"/>
      <c r="AF25" s="38"/>
      <c r="AH25" s="56"/>
      <c r="AJ25" s="56"/>
    </row>
    <row r="26" spans="1:36" ht="12" customHeight="1" x14ac:dyDescent="0.25">
      <c r="A26" s="26" t="s">
        <v>25</v>
      </c>
      <c r="B26" s="4">
        <v>24</v>
      </c>
      <c r="C26" s="58">
        <f>'[1]Planilla final'!Q35</f>
        <v>11451550.08</v>
      </c>
      <c r="D26" s="21">
        <f>+C26-U11</f>
        <v>3551757.08</v>
      </c>
      <c r="E26" s="27"/>
      <c r="F26" s="29"/>
      <c r="G26" s="30"/>
      <c r="H26" s="30"/>
      <c r="I26" s="31"/>
      <c r="J26" s="30"/>
      <c r="K26" s="32"/>
      <c r="L26" s="30"/>
      <c r="M26" s="31"/>
      <c r="N26" s="4"/>
      <c r="O26" s="33">
        <v>-4987338</v>
      </c>
      <c r="P26" s="33"/>
      <c r="Q26" s="33">
        <f>+D26+O26+P26</f>
        <v>-1435580.92</v>
      </c>
      <c r="R26" s="33"/>
      <c r="S26" s="33"/>
      <c r="T26" s="51"/>
      <c r="U26" s="29"/>
      <c r="V26" s="30"/>
      <c r="W26" s="30"/>
      <c r="X26" s="53"/>
      <c r="Y26" s="35"/>
      <c r="Z26" s="54"/>
      <c r="AA26" s="30"/>
      <c r="AB26" s="25"/>
      <c r="AD26" s="55"/>
      <c r="AE26" s="38"/>
      <c r="AF26" s="38"/>
      <c r="AH26" s="56"/>
      <c r="AJ26" s="56"/>
    </row>
    <row r="27" spans="1:36" ht="12" customHeight="1" x14ac:dyDescent="0.25">
      <c r="A27" s="26"/>
      <c r="B27" s="4"/>
      <c r="C27" s="58"/>
      <c r="D27" s="21"/>
      <c r="E27" s="27"/>
      <c r="F27" s="29"/>
      <c r="G27" s="30"/>
      <c r="H27" s="30"/>
      <c r="I27" s="31"/>
      <c r="J27" s="30"/>
      <c r="K27" s="32"/>
      <c r="L27" s="30"/>
      <c r="M27" s="31"/>
      <c r="N27" s="4"/>
      <c r="O27" s="33"/>
      <c r="P27" s="33"/>
      <c r="Q27" s="33"/>
      <c r="R27" s="33"/>
      <c r="S27" s="33"/>
      <c r="T27" s="51"/>
      <c r="U27" s="29"/>
      <c r="V27" s="30"/>
      <c r="W27" s="30"/>
      <c r="X27" s="53"/>
      <c r="Y27" s="35"/>
      <c r="Z27" s="54"/>
      <c r="AA27" s="30"/>
      <c r="AB27" s="25"/>
      <c r="AD27" s="55"/>
      <c r="AE27" s="38"/>
      <c r="AF27" s="38"/>
      <c r="AH27" s="56"/>
      <c r="AJ27" s="56"/>
    </row>
    <row r="28" spans="1:36" ht="12" customHeight="1" x14ac:dyDescent="0.25">
      <c r="A28" s="22" t="s">
        <v>26</v>
      </c>
      <c r="B28" s="27"/>
      <c r="C28" s="28"/>
      <c r="D28" s="21"/>
      <c r="E28" s="27"/>
      <c r="F28" s="29"/>
      <c r="G28" s="30"/>
      <c r="H28" s="30"/>
      <c r="I28" s="31"/>
      <c r="J28" s="30"/>
      <c r="K28" s="32"/>
      <c r="L28" s="30"/>
      <c r="M28" s="31"/>
      <c r="N28" s="4"/>
      <c r="O28" s="33"/>
      <c r="P28" s="33"/>
      <c r="Q28" s="33"/>
      <c r="R28" s="33"/>
      <c r="S28" s="33"/>
      <c r="T28" s="51"/>
      <c r="U28" s="29"/>
      <c r="V28" s="30"/>
      <c r="W28" s="30"/>
      <c r="X28" s="53"/>
      <c r="Y28" s="35"/>
      <c r="Z28" s="54"/>
      <c r="AA28" s="30"/>
      <c r="AB28" s="25"/>
      <c r="AD28" s="55"/>
      <c r="AE28" s="38"/>
      <c r="AF28" s="38"/>
      <c r="AH28" s="56"/>
      <c r="AJ28" s="56"/>
    </row>
    <row r="29" spans="1:36" ht="12" customHeight="1" x14ac:dyDescent="0.25">
      <c r="A29" s="26" t="s">
        <v>27</v>
      </c>
      <c r="B29" s="4">
        <v>20</v>
      </c>
      <c r="C29" s="58">
        <f>'[1]Planilla final'!Q40</f>
        <v>4608086</v>
      </c>
      <c r="D29" s="21">
        <f>+C29-U40</f>
        <v>4608086</v>
      </c>
      <c r="E29" s="27"/>
      <c r="F29" s="29"/>
      <c r="G29" s="30"/>
      <c r="H29" s="30"/>
      <c r="I29" s="31"/>
      <c r="J29" s="30"/>
      <c r="K29" s="32"/>
      <c r="L29" s="30"/>
      <c r="M29" s="31"/>
      <c r="N29" s="4"/>
      <c r="O29" s="33"/>
      <c r="P29" s="33"/>
      <c r="Q29" s="33">
        <f>+D29+O29</f>
        <v>4608086</v>
      </c>
      <c r="R29" s="33"/>
      <c r="S29" s="33"/>
      <c r="T29" s="51"/>
      <c r="U29" s="29"/>
      <c r="V29" s="30"/>
      <c r="W29" s="30"/>
      <c r="X29" s="53"/>
      <c r="Y29" s="35"/>
      <c r="Z29" s="54"/>
      <c r="AA29" s="30"/>
      <c r="AB29" s="25"/>
      <c r="AD29" s="55"/>
      <c r="AE29" s="38"/>
      <c r="AF29" s="38"/>
      <c r="AH29" s="56"/>
      <c r="AJ29" s="56"/>
    </row>
    <row r="30" spans="1:36" ht="12" customHeight="1" x14ac:dyDescent="0.25">
      <c r="A30" s="26" t="s">
        <v>10</v>
      </c>
      <c r="B30" s="4">
        <v>21</v>
      </c>
      <c r="C30" s="58">
        <f>'[1]Planilla final'!Q41</f>
        <v>693806.23000000045</v>
      </c>
      <c r="D30" s="21">
        <f>+C30-U41</f>
        <v>187048.23000000045</v>
      </c>
      <c r="E30" s="27"/>
      <c r="F30" s="29"/>
      <c r="G30" s="30"/>
      <c r="H30" s="30"/>
      <c r="I30" s="31"/>
      <c r="J30" s="30"/>
      <c r="K30" s="32"/>
      <c r="L30" s="30"/>
      <c r="M30" s="31"/>
      <c r="N30" s="4"/>
      <c r="O30" s="33"/>
      <c r="P30" s="33"/>
      <c r="Q30" s="33">
        <f>+D30+O30</f>
        <v>187048.23000000045</v>
      </c>
      <c r="R30" s="33"/>
      <c r="S30" s="33"/>
      <c r="T30" s="51"/>
      <c r="U30" s="29"/>
      <c r="V30" s="30"/>
      <c r="W30" s="30"/>
      <c r="X30" s="53"/>
      <c r="Y30" s="35"/>
      <c r="Z30" s="54"/>
      <c r="AA30" s="30"/>
      <c r="AB30" s="25"/>
      <c r="AD30" s="55"/>
      <c r="AE30" s="38"/>
      <c r="AF30" s="38"/>
      <c r="AH30" s="56"/>
      <c r="AJ30" s="56"/>
    </row>
    <row r="31" spans="1:36" ht="12" customHeight="1" x14ac:dyDescent="0.25">
      <c r="A31" s="26" t="s">
        <v>22</v>
      </c>
      <c r="B31" s="4">
        <v>22</v>
      </c>
      <c r="C31" s="58">
        <f>'[1]Planilla final'!Q42</f>
        <v>0</v>
      </c>
      <c r="D31" s="21">
        <f>+C31-U42</f>
        <v>-13415188</v>
      </c>
      <c r="E31" s="27"/>
      <c r="F31" s="29"/>
      <c r="G31" s="30"/>
      <c r="H31" s="30"/>
      <c r="I31" s="31"/>
      <c r="J31" s="30"/>
      <c r="K31" s="32"/>
      <c r="L31" s="30"/>
      <c r="M31" s="31"/>
      <c r="N31" s="4"/>
      <c r="O31" s="33"/>
      <c r="P31" s="33"/>
      <c r="Q31" s="33">
        <f>+D31+O31</f>
        <v>-13415188</v>
      </c>
      <c r="R31" s="33"/>
      <c r="S31" s="33"/>
      <c r="T31" s="51"/>
      <c r="U31" s="29"/>
      <c r="V31" s="30"/>
      <c r="W31" s="30"/>
      <c r="X31" s="53"/>
      <c r="Y31" s="35"/>
      <c r="Z31" s="54"/>
      <c r="AA31" s="30"/>
      <c r="AB31" s="25"/>
      <c r="AD31" s="55"/>
      <c r="AE31" s="38"/>
      <c r="AF31" s="38"/>
      <c r="AH31" s="56"/>
      <c r="AJ31" s="56"/>
    </row>
    <row r="32" spans="1:36" ht="12" customHeight="1" x14ac:dyDescent="0.25">
      <c r="A32" s="26"/>
      <c r="B32" s="4"/>
      <c r="C32" s="58"/>
      <c r="D32" s="21"/>
      <c r="E32" s="27"/>
      <c r="F32" s="29"/>
      <c r="G32" s="30"/>
      <c r="H32" s="30"/>
      <c r="I32" s="31"/>
      <c r="J32" s="30"/>
      <c r="K32" s="32"/>
      <c r="L32" s="30"/>
      <c r="M32" s="31"/>
      <c r="N32" s="4"/>
      <c r="O32" s="33"/>
      <c r="P32" s="33"/>
      <c r="Q32" s="33"/>
      <c r="R32" s="33"/>
      <c r="S32" s="33"/>
      <c r="T32" s="51"/>
      <c r="U32" s="29"/>
      <c r="V32" s="30"/>
      <c r="W32" s="30"/>
      <c r="X32" s="53"/>
      <c r="Y32" s="35"/>
      <c r="Z32" s="54"/>
      <c r="AA32" s="30"/>
      <c r="AB32" s="25"/>
      <c r="AD32" s="55"/>
      <c r="AE32" s="38"/>
      <c r="AF32" s="38"/>
      <c r="AH32" s="56"/>
      <c r="AJ32" s="56"/>
    </row>
    <row r="33" spans="1:36" ht="12" customHeight="1" x14ac:dyDescent="0.25">
      <c r="A33" s="60" t="s">
        <v>28</v>
      </c>
      <c r="B33" s="51"/>
      <c r="C33" s="29">
        <f>'[1]Planilla final'!Q59</f>
        <v>81795029.839999989</v>
      </c>
      <c r="D33" s="21">
        <f>+C33-U33</f>
        <v>-6705867.6300000101</v>
      </c>
      <c r="E33" s="42"/>
      <c r="F33" s="29"/>
      <c r="O33" s="33">
        <f>-O5+18081861+39210+1804437+2165288+468128+4987338+886890+8770737+1776850-1085440+12596429</f>
        <v>50666352</v>
      </c>
      <c r="P33" s="33">
        <v>-21629185</v>
      </c>
      <c r="Q33" s="33">
        <f>+D33+O33+P33</f>
        <v>22331299.36999999</v>
      </c>
      <c r="R33" s="33">
        <v>1376685</v>
      </c>
      <c r="S33" s="33">
        <f>+R33+Q33</f>
        <v>23707984.36999999</v>
      </c>
      <c r="T33" s="51"/>
      <c r="U33" s="29">
        <v>88500897.469999999</v>
      </c>
      <c r="V33" s="52">
        <v>5522747.4699999997</v>
      </c>
      <c r="W33" s="52"/>
      <c r="X33" s="32">
        <v>82978150</v>
      </c>
      <c r="Y33" s="40">
        <v>2652798</v>
      </c>
      <c r="Z33" s="61">
        <v>80325352</v>
      </c>
      <c r="AA33" s="52">
        <v>5629205</v>
      </c>
      <c r="AB33" s="62">
        <v>74696147</v>
      </c>
      <c r="AD33" s="37"/>
      <c r="AE33" s="38"/>
      <c r="AF33" s="38"/>
    </row>
    <row r="34" spans="1:36" ht="12" customHeight="1" x14ac:dyDescent="0.25">
      <c r="A34" s="60"/>
      <c r="B34" s="51"/>
      <c r="C34" s="29"/>
      <c r="D34" s="21"/>
      <c r="E34" s="42"/>
      <c r="F34" s="29"/>
      <c r="O34" s="33"/>
      <c r="P34" s="33"/>
      <c r="Q34" s="33"/>
      <c r="R34" s="33"/>
      <c r="S34" s="33"/>
      <c r="T34" s="51"/>
      <c r="U34" s="29"/>
      <c r="V34" s="52"/>
      <c r="W34" s="52"/>
      <c r="X34" s="32"/>
      <c r="Y34" s="40"/>
      <c r="Z34" s="61"/>
      <c r="AB34" s="62"/>
      <c r="AD34" s="37"/>
      <c r="AE34" s="38"/>
      <c r="AF34" s="38"/>
    </row>
    <row r="35" spans="1:36" ht="12" customHeight="1" x14ac:dyDescent="0.25">
      <c r="A35" s="63" t="s">
        <v>29</v>
      </c>
      <c r="B35" s="27"/>
      <c r="C35" s="28"/>
      <c r="D35" s="64">
        <f>SUM(D5:D33)</f>
        <v>-12799437.910000008</v>
      </c>
      <c r="E35" s="27"/>
      <c r="F35" s="29"/>
      <c r="G35" s="30"/>
      <c r="H35" s="30"/>
      <c r="I35" s="31"/>
      <c r="J35" s="30"/>
      <c r="K35" s="32"/>
      <c r="L35" s="30"/>
      <c r="M35" s="31"/>
      <c r="N35" s="4"/>
      <c r="O35" s="33"/>
      <c r="P35" s="33"/>
      <c r="Q35" s="64">
        <f>SUM(Q5:Q33)</f>
        <v>20108519.089999989</v>
      </c>
      <c r="R35" s="33"/>
      <c r="S35" s="33"/>
      <c r="T35" s="51"/>
      <c r="U35" s="29"/>
      <c r="V35" s="30"/>
      <c r="W35" s="30"/>
      <c r="X35" s="53"/>
      <c r="Y35" s="35"/>
      <c r="Z35" s="54"/>
      <c r="AA35" s="30"/>
      <c r="AB35" s="25"/>
      <c r="AD35" s="55"/>
      <c r="AE35" s="38"/>
      <c r="AF35" s="38"/>
      <c r="AH35" s="56"/>
      <c r="AJ35" s="56"/>
    </row>
    <row r="36" spans="1:36" ht="12" customHeight="1" x14ac:dyDescent="0.25">
      <c r="A36" s="26"/>
      <c r="B36" s="27"/>
      <c r="C36" s="28"/>
      <c r="D36" s="21"/>
      <c r="E36" s="27"/>
      <c r="F36" s="29"/>
      <c r="G36" s="30"/>
      <c r="H36" s="30"/>
      <c r="I36" s="31"/>
      <c r="J36" s="30"/>
      <c r="K36" s="32"/>
      <c r="L36" s="30"/>
      <c r="M36" s="31"/>
      <c r="N36" s="4"/>
      <c r="O36" s="15"/>
      <c r="P36" s="15"/>
      <c r="Q36" s="33">
        <f>+D36+O36</f>
        <v>0</v>
      </c>
      <c r="R36" s="15"/>
      <c r="S36" s="15"/>
      <c r="T36" s="51"/>
      <c r="U36" s="29"/>
      <c r="V36" s="30"/>
      <c r="W36" s="30"/>
      <c r="X36" s="53"/>
      <c r="Y36" s="35"/>
      <c r="Z36" s="54"/>
      <c r="AA36" s="30"/>
      <c r="AB36" s="25"/>
      <c r="AD36" s="55"/>
      <c r="AE36" s="38"/>
      <c r="AF36" s="38"/>
      <c r="AH36" s="56"/>
      <c r="AJ36" s="56"/>
    </row>
    <row r="37" spans="1:36" ht="12" customHeight="1" x14ac:dyDescent="0.25">
      <c r="A37" s="26" t="s">
        <v>30</v>
      </c>
      <c r="B37" s="27"/>
      <c r="C37" s="28">
        <f>'[1]Planilla final'!Q7</f>
        <v>3119911</v>
      </c>
      <c r="D37" s="21">
        <f>+[1]ESF20!D6</f>
        <v>-3107992</v>
      </c>
      <c r="E37" s="27"/>
      <c r="F37" s="29"/>
      <c r="G37" s="30"/>
      <c r="H37" s="30"/>
      <c r="I37" s="31"/>
      <c r="J37" s="30"/>
      <c r="K37" s="32"/>
      <c r="L37" s="30"/>
      <c r="M37" s="31"/>
      <c r="N37" s="4"/>
      <c r="O37" s="33"/>
      <c r="P37" s="33"/>
      <c r="Q37" s="33">
        <f>+D37+O37</f>
        <v>-3107992</v>
      </c>
      <c r="R37" s="33"/>
      <c r="S37" s="33"/>
      <c r="T37" s="51"/>
      <c r="U37" s="29"/>
      <c r="V37" s="30"/>
      <c r="W37" s="30"/>
      <c r="X37" s="53"/>
      <c r="Y37" s="35"/>
      <c r="Z37" s="54"/>
      <c r="AA37" s="30"/>
      <c r="AB37" s="25"/>
      <c r="AD37" s="55"/>
      <c r="AE37" s="38"/>
      <c r="AF37" s="38"/>
      <c r="AH37" s="56"/>
      <c r="AJ37" s="56"/>
    </row>
    <row r="38" spans="1:36" ht="12" customHeight="1" x14ac:dyDescent="0.25">
      <c r="A38" s="26" t="s">
        <v>31</v>
      </c>
      <c r="B38" s="27">
        <v>7</v>
      </c>
      <c r="C38" s="28">
        <f>'[1]Planilla final'!Q6</f>
        <v>8650</v>
      </c>
      <c r="D38" s="21">
        <f>+[1]ESF20!D7</f>
        <v>3350139</v>
      </c>
      <c r="E38" s="27"/>
      <c r="F38" s="29"/>
      <c r="G38" s="30"/>
      <c r="H38" s="30"/>
      <c r="I38" s="31"/>
      <c r="J38" s="30"/>
      <c r="K38" s="32"/>
      <c r="L38" s="30"/>
      <c r="M38" s="31"/>
      <c r="N38" s="4"/>
      <c r="O38" s="33"/>
      <c r="P38" s="33"/>
      <c r="Q38" s="33">
        <f>+D38+O38</f>
        <v>3350139</v>
      </c>
      <c r="R38" s="33"/>
      <c r="S38" s="33"/>
      <c r="T38" s="51"/>
      <c r="U38" s="29"/>
      <c r="V38" s="30"/>
      <c r="W38" s="30"/>
      <c r="X38" s="53"/>
      <c r="Y38" s="35"/>
      <c r="Z38" s="54"/>
      <c r="AA38" s="30"/>
      <c r="AB38" s="25"/>
      <c r="AD38" s="55"/>
      <c r="AE38" s="38"/>
      <c r="AF38" s="38"/>
      <c r="AH38" s="56"/>
      <c r="AJ38" s="56"/>
    </row>
    <row r="39" spans="1:36" ht="12" customHeight="1" x14ac:dyDescent="0.25">
      <c r="A39" s="26"/>
      <c r="B39" s="27"/>
      <c r="C39" s="28"/>
      <c r="D39" s="21"/>
      <c r="E39" s="27"/>
      <c r="F39" s="29"/>
      <c r="G39" s="30"/>
      <c r="H39" s="30"/>
      <c r="I39" s="31"/>
      <c r="J39" s="30"/>
      <c r="K39" s="32"/>
      <c r="L39" s="30"/>
      <c r="M39" s="31"/>
      <c r="N39" s="4"/>
      <c r="O39" s="33"/>
      <c r="P39" s="33"/>
      <c r="Q39" s="33">
        <f>+D39+O39</f>
        <v>0</v>
      </c>
      <c r="R39" s="33"/>
      <c r="S39" s="33"/>
      <c r="T39" s="51"/>
      <c r="U39" s="29"/>
      <c r="V39" s="30"/>
      <c r="W39" s="30"/>
      <c r="X39" s="53"/>
      <c r="Y39" s="35"/>
      <c r="Z39" s="54"/>
      <c r="AA39" s="30"/>
      <c r="AB39" s="25"/>
      <c r="AD39" s="55"/>
      <c r="AE39" s="38"/>
      <c r="AF39" s="38"/>
      <c r="AH39" s="56"/>
      <c r="AJ39" s="56"/>
    </row>
    <row r="40" spans="1:36" ht="12" customHeight="1" x14ac:dyDescent="0.25">
      <c r="A40" s="26" t="s">
        <v>32</v>
      </c>
      <c r="B40" s="27">
        <v>12</v>
      </c>
      <c r="C40" s="28">
        <f>'[1]Planilla final'!Q17+'[1]Planilla final'!Q18</f>
        <v>80527255.439999998</v>
      </c>
      <c r="D40" s="21">
        <f t="shared" si="2"/>
        <v>5405815.5600000024</v>
      </c>
      <c r="E40" s="27"/>
      <c r="F40" s="29">
        <v>85933071</v>
      </c>
      <c r="G40" s="30">
        <v>17673136</v>
      </c>
      <c r="H40" s="30"/>
      <c r="I40" s="31">
        <v>103606207</v>
      </c>
      <c r="J40" s="30">
        <v>-2676829</v>
      </c>
      <c r="K40" s="32">
        <v>11276112</v>
      </c>
      <c r="L40" s="30">
        <v>-841341</v>
      </c>
      <c r="M40" s="31">
        <v>12117453</v>
      </c>
      <c r="N40" s="4"/>
      <c r="O40" s="33">
        <f>-18081861-1776850</f>
        <v>-19858711</v>
      </c>
      <c r="P40" s="33"/>
      <c r="Q40" s="33">
        <f>+D40+O40</f>
        <v>-14452895.439999998</v>
      </c>
      <c r="R40" s="33"/>
      <c r="S40" s="33"/>
      <c r="T40" s="4"/>
      <c r="U40" s="29">
        <v>0</v>
      </c>
      <c r="V40" s="30">
        <v>-2345800</v>
      </c>
      <c r="W40" s="30"/>
      <c r="X40" s="65">
        <v>2345800</v>
      </c>
      <c r="Y40" s="35">
        <v>142127</v>
      </c>
      <c r="Z40" s="54">
        <v>2203673</v>
      </c>
      <c r="AA40" s="30">
        <v>-477887</v>
      </c>
      <c r="AB40" s="25">
        <v>2793866</v>
      </c>
      <c r="AE40" s="38"/>
      <c r="AF40" s="38"/>
      <c r="AG40" s="4"/>
      <c r="AH40" s="56"/>
      <c r="AI40" s="4"/>
      <c r="AJ40" s="56"/>
    </row>
    <row r="41" spans="1:36" ht="12" customHeight="1" x14ac:dyDescent="0.25">
      <c r="A41" s="26" t="s">
        <v>33</v>
      </c>
      <c r="B41" s="27">
        <v>13</v>
      </c>
      <c r="C41" s="28">
        <f>'[1]Planilla final'!Q19</f>
        <v>984912.65</v>
      </c>
      <c r="D41" s="21">
        <f t="shared" si="2"/>
        <v>-400111.65</v>
      </c>
      <c r="E41" s="27"/>
      <c r="F41" s="29">
        <v>584801</v>
      </c>
      <c r="G41" s="30">
        <v>39210</v>
      </c>
      <c r="H41" s="30"/>
      <c r="I41" s="31">
        <v>624011</v>
      </c>
      <c r="J41" s="30">
        <v>0</v>
      </c>
      <c r="K41" s="32">
        <v>1422229</v>
      </c>
      <c r="L41" s="30">
        <v>0</v>
      </c>
      <c r="M41" s="31">
        <v>1422229</v>
      </c>
      <c r="N41" s="4"/>
      <c r="O41" s="33">
        <v>-39210</v>
      </c>
      <c r="P41" s="33"/>
      <c r="Q41" s="33">
        <f>+D41+O41</f>
        <v>-439321.65</v>
      </c>
      <c r="R41" s="33"/>
      <c r="S41" s="33"/>
      <c r="T41" s="4"/>
      <c r="U41" s="29">
        <v>506758</v>
      </c>
      <c r="V41" s="30">
        <v>-10525144</v>
      </c>
      <c r="W41" s="30"/>
      <c r="X41" s="65">
        <v>11031902</v>
      </c>
      <c r="Y41" s="35">
        <v>403022</v>
      </c>
      <c r="Z41" s="54">
        <v>10628880</v>
      </c>
      <c r="AA41" s="30">
        <v>-610580</v>
      </c>
      <c r="AB41" s="25">
        <v>5796127</v>
      </c>
      <c r="AE41" s="38"/>
      <c r="AF41" s="38"/>
    </row>
    <row r="42" spans="1:36" ht="12" customHeight="1" x14ac:dyDescent="0.25">
      <c r="A42" s="26" t="s">
        <v>34</v>
      </c>
      <c r="B42" s="27">
        <v>14</v>
      </c>
      <c r="C42" s="28">
        <f>'[1]Planilla final'!Q20</f>
        <v>11569469</v>
      </c>
      <c r="D42" s="21">
        <f t="shared" si="2"/>
        <v>664615</v>
      </c>
      <c r="E42" s="27"/>
      <c r="F42" s="29">
        <v>12234084</v>
      </c>
      <c r="G42" s="30">
        <v>1718857</v>
      </c>
      <c r="H42" s="30"/>
      <c r="I42" s="31">
        <v>13952941</v>
      </c>
      <c r="J42" s="30">
        <v>0</v>
      </c>
      <c r="K42" s="32">
        <v>3318028</v>
      </c>
      <c r="L42" s="30">
        <v>-3227531</v>
      </c>
      <c r="M42" s="31">
        <v>6545559</v>
      </c>
      <c r="N42" s="4"/>
      <c r="O42" s="33">
        <f>-2165288+1085440</f>
        <v>-1079848</v>
      </c>
      <c r="P42" s="33"/>
      <c r="Q42" s="33">
        <f>+D42+O42</f>
        <v>-415233</v>
      </c>
      <c r="R42" s="33"/>
      <c r="S42" s="33"/>
      <c r="T42" s="4"/>
      <c r="U42" s="29">
        <v>13415188</v>
      </c>
      <c r="V42" s="30">
        <v>12329117</v>
      </c>
      <c r="W42" s="30"/>
      <c r="X42" s="65">
        <v>1086071</v>
      </c>
      <c r="Y42" s="35">
        <v>-1229908</v>
      </c>
      <c r="Z42" s="54">
        <v>2315979</v>
      </c>
      <c r="AA42" s="30">
        <v>3116879</v>
      </c>
      <c r="AB42" s="25">
        <v>17696327</v>
      </c>
      <c r="AE42" s="38"/>
      <c r="AF42" s="38"/>
    </row>
    <row r="43" spans="1:36" ht="12" customHeight="1" x14ac:dyDescent="0.25">
      <c r="A43" s="26" t="s">
        <v>35</v>
      </c>
      <c r="B43" s="27">
        <v>15</v>
      </c>
      <c r="C43" s="28">
        <f>'[1]Planilla final'!Q21</f>
        <v>1429486</v>
      </c>
      <c r="D43" s="21">
        <f t="shared" si="2"/>
        <v>244098</v>
      </c>
      <c r="E43" s="27"/>
      <c r="F43" s="29">
        <v>1673584</v>
      </c>
      <c r="G43" s="30">
        <v>-251355</v>
      </c>
      <c r="H43" s="30"/>
      <c r="I43" s="31">
        <v>1422229</v>
      </c>
      <c r="J43" s="30">
        <v>1257222</v>
      </c>
      <c r="K43" s="32">
        <v>4326687</v>
      </c>
      <c r="L43" s="30">
        <v>1190535</v>
      </c>
      <c r="M43" s="31">
        <v>3136152</v>
      </c>
      <c r="N43" s="4"/>
      <c r="O43" s="33"/>
      <c r="P43" s="33"/>
      <c r="Q43" s="33">
        <f>+D43+O43</f>
        <v>244098</v>
      </c>
      <c r="R43" s="33"/>
      <c r="S43" s="33"/>
      <c r="T43" s="4"/>
      <c r="U43" s="29">
        <v>8243480</v>
      </c>
      <c r="V43" s="30">
        <v>2284473</v>
      </c>
      <c r="W43" s="30"/>
      <c r="X43" s="65">
        <v>5959007</v>
      </c>
      <c r="Y43" s="35">
        <v>773460</v>
      </c>
      <c r="Z43" s="54">
        <v>5185547</v>
      </c>
      <c r="AA43" s="30">
        <v>0</v>
      </c>
      <c r="AB43" s="25">
        <v>3572443</v>
      </c>
      <c r="AE43" s="38"/>
      <c r="AF43" s="38"/>
    </row>
    <row r="44" spans="1:36" ht="12" customHeight="1" x14ac:dyDescent="0.25">
      <c r="A44" s="26" t="s">
        <v>36</v>
      </c>
      <c r="B44" s="27">
        <v>16</v>
      </c>
      <c r="C44" s="28">
        <f>'[1]Planilla final'!Q22</f>
        <v>3594280</v>
      </c>
      <c r="D44" s="21">
        <f t="shared" si="2"/>
        <v>-7878.5299999997951</v>
      </c>
      <c r="E44" s="27"/>
      <c r="F44" s="29">
        <v>3586401.47</v>
      </c>
      <c r="G44" s="30">
        <v>-268373.46999999898</v>
      </c>
      <c r="H44" s="30"/>
      <c r="I44" s="31">
        <v>3318028</v>
      </c>
      <c r="J44" s="30"/>
      <c r="K44" s="32">
        <v>0</v>
      </c>
      <c r="L44" s="30"/>
      <c r="M44" s="31"/>
      <c r="N44" s="4"/>
      <c r="O44" s="33">
        <v>-468128</v>
      </c>
      <c r="P44" s="33"/>
      <c r="Q44" s="33">
        <f>+D44+O44</f>
        <v>-476006.5299999998</v>
      </c>
      <c r="R44" s="33"/>
      <c r="S44" s="33"/>
      <c r="T44" s="4"/>
      <c r="U44" s="29">
        <v>33856246</v>
      </c>
      <c r="V44" s="30">
        <v>9060189</v>
      </c>
      <c r="W44" s="30"/>
      <c r="X44" s="65">
        <v>24796057</v>
      </c>
      <c r="Y44" s="35">
        <v>3982851</v>
      </c>
      <c r="Z44" s="54">
        <v>20813206</v>
      </c>
      <c r="AA44" s="30"/>
      <c r="AB44" s="25"/>
      <c r="AE44" s="38"/>
      <c r="AF44" s="38"/>
    </row>
    <row r="45" spans="1:36" ht="12" customHeight="1" x14ac:dyDescent="0.25">
      <c r="A45" s="15"/>
      <c r="B45" s="15"/>
      <c r="C45" s="15"/>
      <c r="D45" s="15"/>
      <c r="E45" s="27"/>
      <c r="F45" s="29">
        <v>1600</v>
      </c>
      <c r="G45" s="30">
        <v>3067865</v>
      </c>
      <c r="H45" s="30"/>
      <c r="I45" s="31">
        <v>3069465</v>
      </c>
      <c r="J45" s="30">
        <v>-261500</v>
      </c>
      <c r="K45" s="32">
        <v>0</v>
      </c>
      <c r="L45" s="30">
        <v>0</v>
      </c>
      <c r="M45" s="31">
        <v>0</v>
      </c>
      <c r="O45" s="33"/>
      <c r="P45" s="33"/>
      <c r="Q45" s="33"/>
      <c r="R45" s="57"/>
      <c r="S45" s="33"/>
      <c r="T45" s="4"/>
      <c r="U45" s="29">
        <v>2804159</v>
      </c>
      <c r="V45" s="30">
        <v>2804159</v>
      </c>
      <c r="W45" s="30"/>
      <c r="X45" s="66">
        <v>0</v>
      </c>
      <c r="Y45" s="35">
        <v>-3572443</v>
      </c>
      <c r="Z45" s="54">
        <v>3572443</v>
      </c>
      <c r="AA45" s="30">
        <v>0</v>
      </c>
      <c r="AB45" s="67">
        <v>0</v>
      </c>
      <c r="AE45" s="38"/>
      <c r="AF45" s="38"/>
    </row>
    <row r="46" spans="1:36" ht="12" customHeight="1" x14ac:dyDescent="0.25">
      <c r="A46" s="26" t="s">
        <v>37</v>
      </c>
      <c r="B46" s="27">
        <v>17</v>
      </c>
      <c r="C46" s="28">
        <f>'[1]Planilla final'!Q24</f>
        <v>3949574</v>
      </c>
      <c r="D46" s="21">
        <f t="shared" si="2"/>
        <v>197533</v>
      </c>
      <c r="E46" s="27"/>
      <c r="F46" s="29">
        <v>4147107</v>
      </c>
      <c r="G46" s="30">
        <v>-4147107</v>
      </c>
      <c r="H46" s="30"/>
      <c r="I46" s="31">
        <v>0</v>
      </c>
      <c r="K46" s="44">
        <v>140254410</v>
      </c>
      <c r="M46" s="44">
        <v>142314484</v>
      </c>
      <c r="N46" s="4"/>
      <c r="O46" s="33">
        <v>-1804437</v>
      </c>
      <c r="P46" s="33"/>
      <c r="Q46" s="33">
        <f>+D46+O46</f>
        <v>-1606904</v>
      </c>
      <c r="R46" s="57"/>
      <c r="S46" s="33"/>
      <c r="T46" s="4"/>
      <c r="U46" s="29">
        <v>2580000</v>
      </c>
      <c r="V46" s="30">
        <v>0</v>
      </c>
      <c r="W46" s="30"/>
      <c r="X46" s="65">
        <v>2580000</v>
      </c>
      <c r="Y46" s="35">
        <v>2580000</v>
      </c>
      <c r="Z46" s="68">
        <v>0</v>
      </c>
      <c r="AB46" s="69">
        <v>69239881</v>
      </c>
      <c r="AE46" s="38"/>
      <c r="AF46" s="38"/>
    </row>
    <row r="47" spans="1:36" ht="12" customHeight="1" x14ac:dyDescent="0.25">
      <c r="A47" s="26" t="s">
        <v>38</v>
      </c>
      <c r="B47" s="27"/>
      <c r="C47" s="28">
        <f>'[1]Planilla final'!Q23</f>
        <v>263613</v>
      </c>
      <c r="D47" s="21">
        <f t="shared" si="2"/>
        <v>0</v>
      </c>
      <c r="E47" s="27"/>
      <c r="F47" s="29">
        <v>263613</v>
      </c>
      <c r="G47" s="30">
        <v>-2113</v>
      </c>
      <c r="H47" s="30"/>
      <c r="I47" s="31">
        <v>261500</v>
      </c>
      <c r="O47" s="57"/>
      <c r="P47" s="57"/>
      <c r="Q47" s="33">
        <f>+D47+O47</f>
        <v>0</v>
      </c>
      <c r="R47" s="70"/>
      <c r="S47" s="57"/>
      <c r="T47" s="51"/>
      <c r="U47" s="71">
        <v>63059836</v>
      </c>
      <c r="V47" s="52"/>
      <c r="W47" s="52"/>
      <c r="X47" s="72">
        <v>54624325</v>
      </c>
      <c r="Y47" s="40"/>
      <c r="Z47" s="73">
        <v>61105176</v>
      </c>
      <c r="AB47" s="74">
        <v>140375149</v>
      </c>
      <c r="AE47" s="38"/>
      <c r="AF47" s="38"/>
    </row>
    <row r="48" spans="1:36" ht="12" customHeight="1" x14ac:dyDescent="0.25">
      <c r="A48" s="26"/>
      <c r="B48" s="27"/>
      <c r="C48" s="28"/>
      <c r="D48" s="21"/>
      <c r="E48" s="27"/>
      <c r="F48" s="29"/>
      <c r="G48" s="30"/>
      <c r="H48" s="30"/>
      <c r="I48" s="31"/>
      <c r="O48" s="57"/>
      <c r="P48" s="57"/>
      <c r="Q48" s="33"/>
      <c r="R48" s="70"/>
      <c r="S48" s="57"/>
      <c r="T48" s="51"/>
      <c r="U48" s="29"/>
      <c r="V48" s="52"/>
      <c r="W48" s="52"/>
      <c r="X48" s="32"/>
      <c r="Y48" s="40"/>
      <c r="Z48" s="61"/>
      <c r="AB48" s="37"/>
      <c r="AE48" s="38"/>
      <c r="AF48" s="38"/>
    </row>
    <row r="49" spans="1:32" ht="12" customHeight="1" x14ac:dyDescent="0.25">
      <c r="A49" s="26" t="s">
        <v>39</v>
      </c>
      <c r="B49" s="4"/>
      <c r="C49" s="58">
        <f>'[1]Planilla final'!Q27</f>
        <v>0</v>
      </c>
      <c r="D49" s="21">
        <f>+C49-U61</f>
        <v>-74044</v>
      </c>
      <c r="E49" s="27"/>
      <c r="F49" s="29"/>
      <c r="G49" s="30"/>
      <c r="H49" s="30"/>
      <c r="I49" s="31"/>
      <c r="O49" s="57"/>
      <c r="P49" s="57"/>
      <c r="Q49" s="33">
        <f>+D49+O49</f>
        <v>-74044</v>
      </c>
      <c r="R49" s="70"/>
      <c r="S49" s="57"/>
      <c r="T49" s="51"/>
      <c r="U49" s="29"/>
      <c r="V49" s="52"/>
      <c r="W49" s="52"/>
      <c r="X49" s="32"/>
      <c r="Y49" s="40"/>
      <c r="Z49" s="61"/>
      <c r="AB49" s="37"/>
      <c r="AE49" s="38"/>
      <c r="AF49" s="38"/>
    </row>
    <row r="50" spans="1:32" ht="12" customHeight="1" x14ac:dyDescent="0.25">
      <c r="A50" s="26" t="s">
        <v>40</v>
      </c>
      <c r="B50" s="4">
        <v>18</v>
      </c>
      <c r="C50" s="58">
        <f>'[1]Planilla final'!Q28</f>
        <v>4080196</v>
      </c>
      <c r="D50" s="21">
        <f>+[1]ESF20!R6</f>
        <v>695083</v>
      </c>
      <c r="E50" s="27"/>
      <c r="F50" s="29"/>
      <c r="G50" s="30"/>
      <c r="H50" s="30"/>
      <c r="I50" s="31"/>
      <c r="O50" s="57"/>
      <c r="P50" s="57"/>
      <c r="Q50" s="33">
        <f>+D50+O50</f>
        <v>695083</v>
      </c>
      <c r="R50" s="70"/>
      <c r="S50" s="57"/>
      <c r="T50" s="51"/>
      <c r="U50" s="29"/>
      <c r="V50" s="52"/>
      <c r="W50" s="52"/>
      <c r="X50" s="32"/>
      <c r="Y50" s="40"/>
      <c r="Z50" s="61"/>
      <c r="AB50" s="37"/>
      <c r="AE50" s="38"/>
      <c r="AF50" s="38"/>
    </row>
    <row r="51" spans="1:32" ht="12" customHeight="1" x14ac:dyDescent="0.25">
      <c r="A51" s="26" t="s">
        <v>41</v>
      </c>
      <c r="B51" s="4">
        <v>19</v>
      </c>
      <c r="C51" s="58">
        <f>'[1]Planilla final'!Q29</f>
        <v>7029609.0199999996</v>
      </c>
      <c r="D51" s="21">
        <f>+[1]ESF20!R7</f>
        <v>4544878.0199999996</v>
      </c>
      <c r="E51" s="27"/>
      <c r="F51" s="29"/>
      <c r="G51" s="30"/>
      <c r="H51" s="30"/>
      <c r="I51" s="31"/>
      <c r="O51" s="57"/>
      <c r="P51" s="57"/>
      <c r="Q51" s="33">
        <f>+D51+O51</f>
        <v>4544878.0199999996</v>
      </c>
      <c r="R51" s="70"/>
      <c r="S51" s="57"/>
      <c r="T51" s="51"/>
      <c r="U51" s="29"/>
      <c r="V51" s="52"/>
      <c r="W51" s="52"/>
      <c r="X51" s="32"/>
      <c r="Y51" s="40"/>
      <c r="Z51" s="61"/>
      <c r="AB51" s="37"/>
      <c r="AE51" s="38"/>
      <c r="AF51" s="38"/>
    </row>
    <row r="52" spans="1:32" ht="12" customHeight="1" x14ac:dyDescent="0.25">
      <c r="A52" s="75" t="s">
        <v>42</v>
      </c>
      <c r="B52" s="51">
        <v>18</v>
      </c>
      <c r="C52" s="76">
        <f>'[1]Planilla final'!Q38</f>
        <v>2731687</v>
      </c>
      <c r="D52" s="21">
        <f>+C52-U15</f>
        <v>1077682</v>
      </c>
      <c r="E52" s="27"/>
      <c r="F52" s="29"/>
      <c r="G52" s="30"/>
      <c r="H52" s="30"/>
      <c r="I52" s="31"/>
      <c r="O52" s="57"/>
      <c r="P52" s="57"/>
      <c r="Q52" s="33">
        <f>+D52+O52</f>
        <v>1077682</v>
      </c>
      <c r="R52" s="70"/>
      <c r="S52" s="57"/>
      <c r="T52" s="51"/>
      <c r="U52" s="29"/>
      <c r="V52" s="52"/>
      <c r="W52" s="52"/>
      <c r="X52" s="32"/>
      <c r="Y52" s="40"/>
      <c r="Z52" s="61"/>
      <c r="AB52" s="37"/>
      <c r="AE52" s="38"/>
      <c r="AF52" s="38"/>
    </row>
    <row r="53" spans="1:32" ht="12" customHeight="1" x14ac:dyDescent="0.25">
      <c r="A53" s="75" t="s">
        <v>43</v>
      </c>
      <c r="B53" s="51">
        <v>19</v>
      </c>
      <c r="C53" s="76">
        <f>'[1]Planilla final'!Q39</f>
        <v>6657895</v>
      </c>
      <c r="D53" s="21">
        <f>+C53-U16</f>
        <v>6657895</v>
      </c>
      <c r="E53" s="27"/>
      <c r="F53" s="29"/>
      <c r="G53" s="30"/>
      <c r="H53" s="30"/>
      <c r="I53" s="31"/>
      <c r="O53" s="57"/>
      <c r="P53" s="57"/>
      <c r="Q53" s="33">
        <f>+D53+O53</f>
        <v>6657895</v>
      </c>
      <c r="R53" s="70"/>
      <c r="S53" s="57"/>
      <c r="T53" s="51"/>
      <c r="U53" s="29"/>
      <c r="V53" s="52"/>
      <c r="W53" s="52"/>
      <c r="X53" s="32"/>
      <c r="Y53" s="40"/>
      <c r="Z53" s="61"/>
      <c r="AB53" s="37"/>
      <c r="AE53" s="38"/>
      <c r="AF53" s="38"/>
    </row>
    <row r="54" spans="1:32" ht="12" customHeight="1" x14ac:dyDescent="0.25">
      <c r="A54" s="15"/>
      <c r="B54" s="15"/>
      <c r="C54" s="15"/>
      <c r="D54" s="15"/>
      <c r="E54" s="27"/>
      <c r="F54" s="29"/>
      <c r="G54" s="30"/>
      <c r="H54" s="30"/>
      <c r="I54" s="31"/>
      <c r="O54" s="57"/>
      <c r="P54" s="57"/>
      <c r="Q54" s="33"/>
      <c r="R54" s="70"/>
      <c r="S54" s="57"/>
      <c r="T54" s="51"/>
      <c r="U54" s="29"/>
      <c r="V54" s="52"/>
      <c r="W54" s="52"/>
      <c r="X54" s="32"/>
      <c r="Y54" s="40"/>
      <c r="Z54" s="61"/>
      <c r="AB54" s="37"/>
      <c r="AE54" s="38"/>
      <c r="AF54" s="38"/>
    </row>
    <row r="55" spans="1:32" ht="12" customHeight="1" x14ac:dyDescent="0.25">
      <c r="A55" s="26" t="s">
        <v>44</v>
      </c>
      <c r="B55" s="4">
        <v>28</v>
      </c>
      <c r="C55" s="58">
        <f>'[1]Planilla final'!Q43</f>
        <v>7329962</v>
      </c>
      <c r="D55" s="21">
        <f>+C55-U43</f>
        <v>-913518</v>
      </c>
      <c r="E55" s="27"/>
      <c r="F55" s="29"/>
      <c r="G55" s="30"/>
      <c r="H55" s="30"/>
      <c r="I55" s="31"/>
      <c r="O55" s="57">
        <v>-886890</v>
      </c>
      <c r="P55" s="57"/>
      <c r="Q55" s="33">
        <f>+D55+O55</f>
        <v>-1800408</v>
      </c>
      <c r="R55" s="70"/>
      <c r="S55" s="57"/>
      <c r="T55" s="51"/>
      <c r="U55" s="29"/>
      <c r="V55" s="52"/>
      <c r="W55" s="52"/>
      <c r="X55" s="32"/>
      <c r="Y55" s="40"/>
      <c r="Z55" s="61"/>
      <c r="AB55" s="37"/>
      <c r="AE55" s="38"/>
      <c r="AF55" s="38"/>
    </row>
    <row r="56" spans="1:32" ht="12" customHeight="1" x14ac:dyDescent="0.25">
      <c r="A56" s="26" t="s">
        <v>45</v>
      </c>
      <c r="B56" s="4">
        <v>26</v>
      </c>
      <c r="C56" s="58">
        <f>+'[1]Planilla final'!Q45</f>
        <v>42626983</v>
      </c>
      <c r="D56" s="21">
        <f>+C56-U44</f>
        <v>8770737</v>
      </c>
      <c r="E56" s="27"/>
      <c r="F56" s="29"/>
      <c r="G56" s="30"/>
      <c r="H56" s="30"/>
      <c r="I56" s="31"/>
      <c r="O56" s="57">
        <v>-8770737</v>
      </c>
      <c r="P56" s="57"/>
      <c r="Q56" s="33">
        <f>+D56+O56</f>
        <v>0</v>
      </c>
      <c r="R56" s="70"/>
      <c r="S56" s="57"/>
      <c r="T56" s="51"/>
      <c r="U56" s="29"/>
      <c r="V56" s="52"/>
      <c r="W56" s="52"/>
      <c r="X56" s="32"/>
      <c r="Y56" s="40"/>
      <c r="Z56" s="61"/>
      <c r="AB56" s="37"/>
      <c r="AE56" s="38"/>
      <c r="AF56" s="38"/>
    </row>
    <row r="57" spans="1:32" ht="12" customHeight="1" x14ac:dyDescent="0.25">
      <c r="A57" s="26" t="s">
        <v>46</v>
      </c>
      <c r="B57" s="4">
        <v>17</v>
      </c>
      <c r="C57" s="58">
        <f>'[1]Planilla final'!Q44</f>
        <v>2542451</v>
      </c>
      <c r="D57" s="21">
        <f>+C57-U45</f>
        <v>-261708</v>
      </c>
      <c r="E57" s="27"/>
      <c r="F57" s="29"/>
      <c r="G57" s="30"/>
      <c r="H57" s="30"/>
      <c r="I57" s="31"/>
      <c r="O57" s="57"/>
      <c r="P57" s="57"/>
      <c r="Q57" s="33">
        <f>+D57+O57</f>
        <v>-261708</v>
      </c>
      <c r="R57" s="70"/>
      <c r="S57" s="57"/>
      <c r="T57" s="51"/>
      <c r="U57" s="29"/>
      <c r="V57" s="52"/>
      <c r="W57" s="52"/>
      <c r="X57" s="32"/>
      <c r="Y57" s="40"/>
      <c r="Z57" s="61"/>
      <c r="AB57" s="37"/>
      <c r="AE57" s="38"/>
      <c r="AF57" s="38"/>
    </row>
    <row r="58" spans="1:32" ht="12" customHeight="1" x14ac:dyDescent="0.25">
      <c r="A58" s="26" t="s">
        <v>47</v>
      </c>
      <c r="B58" s="4">
        <v>29</v>
      </c>
      <c r="C58" s="58">
        <f>'[1]Planilla final'!Q46</f>
        <v>2580000</v>
      </c>
      <c r="D58" s="21">
        <f>+C58-U46</f>
        <v>0</v>
      </c>
      <c r="E58" s="27"/>
      <c r="F58" s="29"/>
      <c r="G58" s="30"/>
      <c r="H58" s="30"/>
      <c r="I58" s="31"/>
      <c r="O58" s="57"/>
      <c r="P58" s="57"/>
      <c r="Q58" s="33">
        <f>+D58+O58</f>
        <v>0</v>
      </c>
      <c r="R58" s="70"/>
      <c r="S58" s="57"/>
      <c r="T58" s="51"/>
      <c r="U58" s="29"/>
      <c r="V58" s="52"/>
      <c r="W58" s="52"/>
      <c r="X58" s="32"/>
      <c r="Y58" s="40"/>
      <c r="Z58" s="61"/>
      <c r="AB58" s="37"/>
      <c r="AE58" s="38"/>
      <c r="AF58" s="38"/>
    </row>
    <row r="59" spans="1:32" ht="12" customHeight="1" x14ac:dyDescent="0.25">
      <c r="A59" s="63" t="s">
        <v>48</v>
      </c>
      <c r="B59" s="27"/>
      <c r="C59" s="28"/>
      <c r="D59" s="64">
        <f>SUM(D37:E58)</f>
        <v>26843223.400000002</v>
      </c>
      <c r="E59" s="27"/>
      <c r="F59" s="29"/>
      <c r="G59" s="30"/>
      <c r="H59" s="30"/>
      <c r="I59" s="31"/>
      <c r="O59" s="57"/>
      <c r="P59" s="57"/>
      <c r="Q59" s="64">
        <f>SUM(Q37:R58)</f>
        <v>-6064737.5999999978</v>
      </c>
      <c r="R59" s="70"/>
      <c r="S59" s="57"/>
      <c r="T59" s="51"/>
      <c r="U59" s="29"/>
      <c r="V59" s="52"/>
      <c r="W59" s="52"/>
      <c r="X59" s="32"/>
      <c r="Y59" s="40"/>
      <c r="Z59" s="61"/>
      <c r="AB59" s="37"/>
      <c r="AE59" s="38"/>
      <c r="AF59" s="38"/>
    </row>
    <row r="60" spans="1:32" ht="12" customHeight="1" x14ac:dyDescent="0.25">
      <c r="A60" s="26"/>
      <c r="B60" s="27"/>
      <c r="C60" s="28"/>
      <c r="D60" s="21"/>
      <c r="E60" s="27"/>
      <c r="F60" s="29"/>
      <c r="G60" s="30"/>
      <c r="H60" s="30"/>
      <c r="I60" s="31"/>
      <c r="O60" s="60"/>
      <c r="P60" s="60"/>
      <c r="Q60" s="33">
        <f>+D60+O60</f>
        <v>0</v>
      </c>
      <c r="R60" s="29"/>
      <c r="S60" s="77"/>
      <c r="T60" s="51"/>
      <c r="U60" s="29"/>
      <c r="V60" s="52"/>
      <c r="W60" s="52"/>
      <c r="X60" s="32"/>
      <c r="Y60" s="40"/>
      <c r="Z60" s="61"/>
      <c r="AB60" s="37"/>
      <c r="AE60" s="38"/>
      <c r="AF60" s="38"/>
    </row>
    <row r="61" spans="1:32" ht="12" customHeight="1" x14ac:dyDescent="0.25">
      <c r="A61" s="26" t="s">
        <v>49</v>
      </c>
      <c r="B61" s="27"/>
      <c r="C61" s="28"/>
      <c r="D61" s="21">
        <f>+D59+D35</f>
        <v>14043785.489999995</v>
      </c>
      <c r="E61" s="27"/>
      <c r="F61" s="29">
        <v>5885974</v>
      </c>
      <c r="G61" s="30">
        <v>-5247728</v>
      </c>
      <c r="H61" s="30"/>
      <c r="I61" s="31">
        <v>638246</v>
      </c>
      <c r="J61" s="30">
        <v>1104316</v>
      </c>
      <c r="K61" s="32">
        <v>1742562</v>
      </c>
      <c r="L61" s="30">
        <v>-9053595</v>
      </c>
      <c r="M61" s="31">
        <v>10796157</v>
      </c>
      <c r="N61" s="4"/>
      <c r="O61" s="78">
        <f>SUM(O5:O60)</f>
        <v>0</v>
      </c>
      <c r="P61" s="78">
        <f>SUM(P5:P60)</f>
        <v>-4</v>
      </c>
      <c r="Q61" s="33">
        <f>+Q35+Q59</f>
        <v>14043781.489999991</v>
      </c>
      <c r="R61" s="15"/>
      <c r="S61" s="15"/>
      <c r="T61" s="4"/>
      <c r="U61" s="29">
        <v>74044</v>
      </c>
      <c r="V61" s="30">
        <v>-3719967</v>
      </c>
      <c r="W61" s="30"/>
      <c r="X61" s="34">
        <v>3794011</v>
      </c>
      <c r="Y61" s="35">
        <v>3533609</v>
      </c>
      <c r="Z61" s="79">
        <v>260402</v>
      </c>
      <c r="AA61" s="30">
        <v>61512</v>
      </c>
      <c r="AB61" s="62">
        <v>198890</v>
      </c>
      <c r="AC61" s="80"/>
      <c r="AD61" s="81"/>
      <c r="AE61" s="38"/>
      <c r="AF61" s="38"/>
    </row>
    <row r="62" spans="1:32" ht="12" customHeight="1" x14ac:dyDescent="0.25">
      <c r="A62" s="26"/>
      <c r="B62" s="27"/>
      <c r="C62" s="28"/>
      <c r="D62" s="21"/>
      <c r="E62" s="27"/>
      <c r="F62" s="29"/>
      <c r="G62" s="30"/>
      <c r="H62" s="30"/>
      <c r="I62" s="31"/>
      <c r="O62" s="60"/>
      <c r="P62" s="60"/>
      <c r="Q62" s="51"/>
      <c r="R62" s="29"/>
      <c r="S62" s="77"/>
      <c r="T62" s="51"/>
      <c r="U62" s="29"/>
      <c r="V62" s="52"/>
      <c r="W62" s="52"/>
      <c r="X62" s="32"/>
      <c r="Y62" s="40"/>
      <c r="Z62" s="61"/>
      <c r="AB62" s="37"/>
      <c r="AE62" s="38"/>
      <c r="AF62" s="38"/>
    </row>
    <row r="63" spans="1:32" ht="12" customHeight="1" x14ac:dyDescent="0.25">
      <c r="A63" s="26"/>
      <c r="B63" s="27"/>
      <c r="C63" s="28"/>
      <c r="D63" s="21"/>
      <c r="E63" s="27"/>
      <c r="F63" s="29"/>
      <c r="G63" s="30"/>
      <c r="H63" s="30"/>
      <c r="I63" s="31"/>
      <c r="O63" s="60"/>
      <c r="P63" s="60"/>
      <c r="Q63" s="51"/>
      <c r="R63" s="29"/>
      <c r="S63" s="77"/>
      <c r="T63" s="51"/>
      <c r="U63" s="29"/>
      <c r="V63" s="52"/>
      <c r="W63" s="52"/>
      <c r="X63" s="32"/>
      <c r="Y63" s="40"/>
      <c r="Z63" s="61"/>
      <c r="AB63" s="37"/>
      <c r="AE63" s="38"/>
      <c r="AF63" s="38"/>
    </row>
    <row r="64" spans="1:32" ht="12" customHeight="1" x14ac:dyDescent="0.25">
      <c r="A64" s="26"/>
      <c r="B64" s="27"/>
      <c r="C64" s="28"/>
      <c r="D64" s="21"/>
      <c r="E64" s="27"/>
      <c r="F64" s="29"/>
      <c r="G64" s="30"/>
      <c r="H64" s="30"/>
      <c r="I64" s="31"/>
      <c r="O64" s="60"/>
      <c r="P64" s="60"/>
      <c r="Q64" s="51"/>
      <c r="R64" s="29"/>
      <c r="S64" s="77"/>
      <c r="T64" s="51"/>
      <c r="U64" s="29"/>
      <c r="V64" s="52"/>
      <c r="W64" s="52"/>
      <c r="X64" s="32"/>
      <c r="Y64" s="40"/>
      <c r="Z64" s="61"/>
      <c r="AB64" s="37"/>
      <c r="AE64" s="38"/>
      <c r="AF64" s="38"/>
    </row>
    <row r="65" spans="1:32" ht="12" customHeight="1" x14ac:dyDescent="0.25">
      <c r="A65" s="26"/>
      <c r="B65" s="27"/>
      <c r="C65" s="28"/>
      <c r="D65" s="21"/>
      <c r="E65" s="27"/>
      <c r="F65" s="29"/>
      <c r="G65" s="30"/>
      <c r="H65" s="30"/>
      <c r="I65" s="31"/>
      <c r="O65" s="60"/>
      <c r="P65" s="60"/>
      <c r="Q65" s="51"/>
      <c r="R65" s="29"/>
      <c r="S65" s="77"/>
      <c r="T65" s="51"/>
      <c r="U65" s="29"/>
      <c r="V65" s="52"/>
      <c r="W65" s="52"/>
      <c r="X65" s="32"/>
      <c r="Y65" s="40"/>
      <c r="Z65" s="61"/>
      <c r="AB65" s="37"/>
      <c r="AE65" s="38"/>
      <c r="AF65" s="38"/>
    </row>
    <row r="66" spans="1:32" ht="12" customHeight="1" x14ac:dyDescent="0.25">
      <c r="A66" s="26"/>
      <c r="B66" s="27"/>
      <c r="C66" s="28"/>
      <c r="D66" s="21"/>
      <c r="E66" s="27"/>
      <c r="F66" s="29"/>
      <c r="G66" s="30"/>
      <c r="H66" s="30"/>
      <c r="I66" s="31"/>
      <c r="O66" s="60"/>
      <c r="P66" s="60"/>
      <c r="Q66" s="51"/>
      <c r="R66" s="29"/>
      <c r="S66" s="77"/>
      <c r="T66" s="51"/>
      <c r="U66" s="29"/>
      <c r="V66" s="52"/>
      <c r="W66" s="52"/>
      <c r="X66" s="32"/>
      <c r="Y66" s="40"/>
      <c r="Z66" s="61"/>
      <c r="AB66" s="37"/>
      <c r="AE66" s="38"/>
      <c r="AF66" s="38"/>
    </row>
    <row r="67" spans="1:32" ht="12" customHeight="1" x14ac:dyDescent="0.25">
      <c r="A67" s="26"/>
      <c r="B67" s="27"/>
      <c r="C67" s="28"/>
      <c r="D67" s="21"/>
      <c r="E67" s="27"/>
      <c r="F67" s="29"/>
      <c r="G67" s="30"/>
      <c r="H67" s="30"/>
      <c r="I67" s="31"/>
      <c r="O67" s="60"/>
      <c r="P67" s="60"/>
      <c r="Q67" s="51"/>
      <c r="R67" s="29"/>
      <c r="S67" s="77"/>
      <c r="T67" s="51"/>
      <c r="U67" s="29"/>
      <c r="V67" s="52"/>
      <c r="W67" s="52"/>
      <c r="X67" s="32"/>
      <c r="Y67" s="40"/>
      <c r="Z67" s="61"/>
      <c r="AB67" s="37"/>
      <c r="AE67" s="38"/>
      <c r="AF67" s="38"/>
    </row>
    <row r="68" spans="1:32" ht="12" customHeight="1" x14ac:dyDescent="0.25">
      <c r="A68" s="26"/>
      <c r="B68" s="27"/>
      <c r="C68" s="28"/>
      <c r="D68" s="21"/>
      <c r="E68" s="27"/>
      <c r="F68" s="29"/>
      <c r="G68" s="30"/>
      <c r="H68" s="30"/>
      <c r="I68" s="31"/>
      <c r="O68" s="60"/>
      <c r="P68" s="60"/>
      <c r="Q68" s="51"/>
      <c r="R68" s="29"/>
      <c r="S68" s="77"/>
      <c r="T68" s="51"/>
      <c r="U68" s="29"/>
      <c r="V68" s="52"/>
      <c r="W68" s="52"/>
      <c r="X68" s="32"/>
      <c r="Y68" s="40"/>
      <c r="Z68" s="61"/>
      <c r="AB68" s="37"/>
      <c r="AE68" s="38"/>
      <c r="AF68" s="38"/>
    </row>
    <row r="69" spans="1:32" ht="12" customHeight="1" x14ac:dyDescent="0.25">
      <c r="A69" s="26"/>
      <c r="B69" s="27"/>
      <c r="C69" s="28"/>
      <c r="D69" s="21"/>
      <c r="E69" s="27"/>
      <c r="F69" s="29"/>
      <c r="G69" s="30"/>
      <c r="H69" s="30"/>
      <c r="I69" s="31"/>
      <c r="O69" s="60"/>
      <c r="P69" s="60"/>
      <c r="Q69" s="51"/>
      <c r="R69" s="29"/>
      <c r="S69" s="77"/>
      <c r="T69" s="51"/>
      <c r="U69" s="29"/>
      <c r="V69" s="52"/>
      <c r="W69" s="52"/>
      <c r="X69" s="32"/>
      <c r="Y69" s="40"/>
      <c r="Z69" s="61"/>
      <c r="AB69" s="37"/>
      <c r="AE69" s="38"/>
      <c r="AF69" s="38"/>
    </row>
    <row r="70" spans="1:32" ht="12" customHeight="1" x14ac:dyDescent="0.25">
      <c r="A70" s="26"/>
      <c r="B70" s="27"/>
      <c r="C70" s="28"/>
      <c r="D70" s="21"/>
      <c r="E70" s="27"/>
      <c r="F70" s="29"/>
      <c r="G70" s="30"/>
      <c r="H70" s="30"/>
      <c r="I70" s="31"/>
      <c r="O70" s="60"/>
      <c r="P70" s="60"/>
      <c r="Q70" s="51"/>
      <c r="R70" s="29"/>
      <c r="S70" s="77"/>
      <c r="T70" s="51"/>
      <c r="U70" s="29"/>
      <c r="V70" s="52"/>
      <c r="W70" s="52"/>
      <c r="X70" s="32"/>
      <c r="Y70" s="40"/>
      <c r="Z70" s="61"/>
      <c r="AB70" s="37"/>
      <c r="AE70" s="38"/>
      <c r="AF70" s="38"/>
    </row>
    <row r="71" spans="1:32" ht="12" customHeight="1" x14ac:dyDescent="0.25">
      <c r="A71" s="26"/>
      <c r="B71" s="27"/>
      <c r="C71" s="28"/>
      <c r="D71" s="21"/>
      <c r="E71" s="27"/>
      <c r="F71" s="29"/>
      <c r="G71" s="30"/>
      <c r="H71" s="30"/>
      <c r="I71" s="31"/>
      <c r="O71" s="60"/>
      <c r="P71" s="60"/>
      <c r="Q71" s="51"/>
      <c r="R71" s="29"/>
      <c r="S71" s="77"/>
      <c r="T71" s="51"/>
      <c r="U71" s="29"/>
      <c r="V71" s="52"/>
      <c r="W71" s="52"/>
      <c r="X71" s="32"/>
      <c r="Y71" s="40"/>
      <c r="Z71" s="61"/>
      <c r="AB71" s="37"/>
      <c r="AE71" s="38"/>
      <c r="AF71" s="38"/>
    </row>
    <row r="72" spans="1:32" ht="12" customHeight="1" x14ac:dyDescent="0.25">
      <c r="A72" s="26"/>
      <c r="B72" s="27"/>
      <c r="C72" s="28"/>
      <c r="D72" s="21"/>
      <c r="E72" s="27"/>
      <c r="F72" s="29"/>
      <c r="G72" s="30"/>
      <c r="H72" s="30"/>
      <c r="I72" s="31"/>
      <c r="O72" s="60"/>
      <c r="P72" s="60"/>
      <c r="Q72" s="51"/>
      <c r="R72" s="29"/>
      <c r="S72" s="77"/>
      <c r="T72" s="51"/>
      <c r="U72" s="29"/>
      <c r="V72" s="52"/>
      <c r="W72" s="52"/>
      <c r="X72" s="32"/>
      <c r="Y72" s="40"/>
      <c r="Z72" s="61"/>
      <c r="AB72" s="37"/>
      <c r="AE72" s="38"/>
      <c r="AF72" s="38"/>
    </row>
    <row r="73" spans="1:32" ht="12" customHeight="1" x14ac:dyDescent="0.25">
      <c r="A73" s="26"/>
      <c r="B73" s="27"/>
      <c r="C73" s="28"/>
      <c r="D73" s="21"/>
      <c r="E73" s="27"/>
      <c r="F73" s="29"/>
      <c r="G73" s="30"/>
      <c r="H73" s="30"/>
      <c r="I73" s="31"/>
      <c r="O73" s="60"/>
      <c r="P73" s="60"/>
      <c r="Q73" s="51"/>
      <c r="R73" s="29"/>
      <c r="S73" s="77"/>
      <c r="T73" s="51"/>
      <c r="U73" s="29"/>
      <c r="V73" s="52"/>
      <c r="W73" s="52"/>
      <c r="X73" s="32"/>
      <c r="Y73" s="40"/>
      <c r="Z73" s="61"/>
      <c r="AB73" s="37"/>
      <c r="AE73" s="38"/>
      <c r="AF73" s="38"/>
    </row>
    <row r="74" spans="1:32" ht="12" customHeight="1" x14ac:dyDescent="0.25">
      <c r="A74" s="26"/>
      <c r="B74" s="27"/>
      <c r="C74" s="28"/>
      <c r="D74" s="21"/>
      <c r="E74" s="27"/>
      <c r="F74" s="29"/>
      <c r="G74" s="30"/>
      <c r="H74" s="30"/>
      <c r="I74" s="31"/>
      <c r="O74" s="60"/>
      <c r="P74" s="60"/>
      <c r="Q74" s="51"/>
      <c r="R74" s="29"/>
      <c r="S74" s="77"/>
      <c r="T74" s="51"/>
      <c r="U74" s="29"/>
      <c r="V74" s="52"/>
      <c r="W74" s="52"/>
      <c r="X74" s="32"/>
      <c r="Y74" s="40"/>
      <c r="Z74" s="61"/>
      <c r="AB74" s="37"/>
      <c r="AE74" s="38"/>
      <c r="AF74" s="38"/>
    </row>
    <row r="75" spans="1:32" ht="12" customHeight="1" x14ac:dyDescent="0.25">
      <c r="A75" s="26"/>
      <c r="B75" s="27"/>
      <c r="C75" s="28"/>
      <c r="D75" s="21"/>
      <c r="E75" s="27"/>
      <c r="F75" s="29"/>
      <c r="G75" s="30"/>
      <c r="H75" s="30"/>
      <c r="I75" s="31"/>
      <c r="O75" s="60"/>
      <c r="P75" s="60"/>
      <c r="Q75" s="51"/>
      <c r="R75" s="29"/>
      <c r="S75" s="77"/>
      <c r="T75" s="51"/>
      <c r="U75" s="29"/>
      <c r="V75" s="52"/>
      <c r="W75" s="52"/>
      <c r="X75" s="32"/>
      <c r="Y75" s="40"/>
      <c r="Z75" s="61"/>
      <c r="AB75" s="37"/>
      <c r="AE75" s="38"/>
      <c r="AF75" s="38"/>
    </row>
    <row r="76" spans="1:32" ht="12" customHeight="1" x14ac:dyDescent="0.25">
      <c r="A76" s="26"/>
      <c r="B76" s="27"/>
      <c r="C76" s="28"/>
      <c r="D76" s="21"/>
      <c r="E76" s="27"/>
      <c r="F76" s="29"/>
      <c r="G76" s="30"/>
      <c r="H76" s="30"/>
      <c r="I76" s="31"/>
      <c r="O76" s="60"/>
      <c r="P76" s="60"/>
      <c r="Q76" s="51"/>
      <c r="R76" s="29"/>
      <c r="S76" s="77"/>
      <c r="T76" s="51"/>
      <c r="U76" s="29"/>
      <c r="V76" s="52"/>
      <c r="W76" s="52"/>
      <c r="X76" s="32"/>
      <c r="Y76" s="40"/>
      <c r="Z76" s="61"/>
      <c r="AB76" s="37"/>
      <c r="AE76" s="38"/>
      <c r="AF76" s="38"/>
    </row>
    <row r="77" spans="1:32" ht="12" customHeight="1" x14ac:dyDescent="0.25">
      <c r="A77" s="26"/>
      <c r="B77" s="27"/>
      <c r="C77" s="28"/>
      <c r="D77" s="21"/>
      <c r="E77" s="27"/>
      <c r="F77" s="29"/>
      <c r="G77" s="30"/>
      <c r="H77" s="30"/>
      <c r="I77" s="31"/>
      <c r="O77" s="60"/>
      <c r="P77" s="60"/>
      <c r="Q77" s="51"/>
      <c r="R77" s="29"/>
      <c r="S77" s="77"/>
      <c r="T77" s="51"/>
      <c r="U77" s="29"/>
      <c r="V77" s="52"/>
      <c r="W77" s="52"/>
      <c r="X77" s="32"/>
      <c r="Y77" s="40"/>
      <c r="Z77" s="61"/>
      <c r="AB77" s="37"/>
      <c r="AE77" s="38"/>
      <c r="AF77" s="38"/>
    </row>
    <row r="78" spans="1:32" ht="12" customHeight="1" x14ac:dyDescent="0.25">
      <c r="A78" s="26"/>
      <c r="B78" s="27"/>
      <c r="C78" s="28"/>
      <c r="D78" s="21"/>
      <c r="E78" s="27"/>
      <c r="F78" s="29"/>
      <c r="G78" s="30"/>
      <c r="H78" s="30"/>
      <c r="I78" s="31"/>
      <c r="O78" s="60"/>
      <c r="P78" s="60"/>
      <c r="Q78" s="51"/>
      <c r="R78" s="29"/>
      <c r="S78" s="77"/>
      <c r="T78" s="51"/>
      <c r="U78" s="29"/>
      <c r="V78" s="52"/>
      <c r="W78" s="52"/>
      <c r="X78" s="32"/>
      <c r="Y78" s="40"/>
      <c r="Z78" s="61"/>
      <c r="AB78" s="37"/>
      <c r="AE78" s="38"/>
      <c r="AF78" s="38"/>
    </row>
    <row r="79" spans="1:32" ht="12" customHeight="1" x14ac:dyDescent="0.25">
      <c r="A79" s="26"/>
      <c r="B79" s="27"/>
      <c r="C79" s="28"/>
      <c r="D79" s="21"/>
      <c r="E79" s="27"/>
      <c r="F79" s="29"/>
      <c r="G79" s="30"/>
      <c r="H79" s="30"/>
      <c r="I79" s="31"/>
      <c r="O79" s="60"/>
      <c r="P79" s="60"/>
      <c r="Q79" s="51"/>
      <c r="R79" s="29"/>
      <c r="S79" s="77"/>
      <c r="T79" s="51"/>
      <c r="U79" s="29"/>
      <c r="V79" s="52"/>
      <c r="W79" s="52"/>
      <c r="X79" s="32"/>
      <c r="Y79" s="40"/>
      <c r="Z79" s="61"/>
      <c r="AB79" s="37"/>
      <c r="AE79" s="38"/>
      <c r="AF79" s="38"/>
    </row>
    <row r="80" spans="1:32" ht="12" customHeight="1" x14ac:dyDescent="0.25">
      <c r="A80" s="26"/>
      <c r="B80" s="27"/>
      <c r="C80" s="28"/>
      <c r="D80" s="21"/>
      <c r="E80" s="27"/>
      <c r="F80" s="29"/>
      <c r="G80" s="30"/>
      <c r="H80" s="30"/>
      <c r="I80" s="31"/>
      <c r="O80" s="60"/>
      <c r="P80" s="60"/>
      <c r="Q80" s="51"/>
      <c r="R80" s="29"/>
      <c r="S80" s="77"/>
      <c r="T80" s="51"/>
      <c r="U80" s="29"/>
      <c r="V80" s="52"/>
      <c r="W80" s="52"/>
      <c r="X80" s="32"/>
      <c r="Y80" s="40"/>
      <c r="Z80" s="61"/>
      <c r="AB80" s="37"/>
      <c r="AE80" s="38"/>
      <c r="AF80" s="38"/>
    </row>
    <row r="81" spans="1:32" ht="12" customHeight="1" x14ac:dyDescent="0.25">
      <c r="B81" s="42"/>
      <c r="C81" s="42"/>
      <c r="D81" s="82"/>
      <c r="E81" s="42"/>
      <c r="F81" s="29"/>
      <c r="N81" s="4"/>
      <c r="O81" s="60"/>
      <c r="P81" s="60"/>
      <c r="Q81" s="51"/>
      <c r="R81" s="29"/>
      <c r="S81" s="77"/>
      <c r="T81" s="51"/>
      <c r="U81" s="29"/>
      <c r="V81" s="52"/>
      <c r="W81" s="52"/>
      <c r="X81" s="83"/>
      <c r="Y81" s="40"/>
      <c r="Z81" s="84"/>
      <c r="AB81" s="85"/>
      <c r="AE81" s="38"/>
      <c r="AF81" s="38"/>
    </row>
    <row r="82" spans="1:32" ht="12" customHeight="1" x14ac:dyDescent="0.25">
      <c r="B82" s="42"/>
      <c r="C82" s="42"/>
      <c r="D82" s="82"/>
      <c r="E82" s="42"/>
      <c r="F82" s="29"/>
      <c r="N82" s="86"/>
      <c r="Q82" s="39"/>
      <c r="S82" s="87"/>
      <c r="T82" s="39"/>
      <c r="U82" s="2"/>
      <c r="Y82" s="40"/>
      <c r="Z82" s="41"/>
      <c r="AE82" s="38"/>
      <c r="AF82" s="38"/>
    </row>
    <row r="83" spans="1:32" ht="12" customHeight="1" thickBot="1" x14ac:dyDescent="0.3">
      <c r="A83" s="1" t="s">
        <v>50</v>
      </c>
      <c r="B83" s="27"/>
      <c r="C83" s="88" t="e">
        <f>C12+#REF!</f>
        <v>#REF!</v>
      </c>
      <c r="D83" s="89">
        <f>SUM(D5:D82)</f>
        <v>42131356.469999984</v>
      </c>
      <c r="E83" s="27"/>
      <c r="F83" s="88">
        <v>210898970.47</v>
      </c>
      <c r="G83" s="56"/>
      <c r="H83" s="56"/>
      <c r="I83" s="88">
        <v>207851186</v>
      </c>
      <c r="J83" s="3"/>
      <c r="K83" s="56">
        <v>207572886</v>
      </c>
      <c r="L83" s="3"/>
      <c r="M83" s="56">
        <v>215071296</v>
      </c>
      <c r="N83" s="4"/>
      <c r="O83" s="90" t="s">
        <v>51</v>
      </c>
      <c r="P83" s="90"/>
      <c r="Q83" s="90"/>
      <c r="R83" s="88" t="e">
        <f>#REF!+C33</f>
        <v>#REF!</v>
      </c>
      <c r="S83" s="89">
        <f>SUM(S17:S82)</f>
        <v>23707984.36999999</v>
      </c>
      <c r="T83" s="90"/>
      <c r="U83" s="88">
        <v>210898970.47</v>
      </c>
      <c r="V83" s="56"/>
      <c r="W83" s="56"/>
      <c r="X83" s="91">
        <v>207851186</v>
      </c>
      <c r="Y83" s="18"/>
      <c r="Z83" s="92">
        <v>207572886</v>
      </c>
      <c r="AA83" s="3"/>
      <c r="AB83" s="88">
        <v>215071296</v>
      </c>
      <c r="AE83" s="38"/>
      <c r="AF83" s="38"/>
    </row>
    <row r="84" spans="1:32" ht="5.0999999999999996" customHeight="1" thickTop="1" x14ac:dyDescent="0.25">
      <c r="B84" s="42"/>
      <c r="C84" s="42"/>
      <c r="D84" s="42"/>
      <c r="E84" s="42"/>
      <c r="F84" s="2"/>
      <c r="K84" s="93"/>
      <c r="N84" s="4"/>
      <c r="O84" s="85"/>
      <c r="P84" s="85"/>
      <c r="Q84" s="85"/>
      <c r="R84" s="85"/>
      <c r="S84" s="85"/>
      <c r="T84" s="85"/>
      <c r="U84" s="2"/>
      <c r="V84" s="85"/>
      <c r="W84" s="85"/>
      <c r="X84" s="85"/>
      <c r="Y84" s="94"/>
      <c r="Z84" s="95"/>
      <c r="AE84" s="85"/>
    </row>
    <row r="85" spans="1:32" ht="17.25" customHeight="1" x14ac:dyDescent="0.25">
      <c r="A85" s="2" t="s">
        <v>52</v>
      </c>
      <c r="C85" s="15"/>
      <c r="F85" s="37"/>
      <c r="I85" s="15"/>
      <c r="K85" s="93"/>
      <c r="N85" s="4"/>
      <c r="O85" s="85"/>
      <c r="P85" s="85"/>
      <c r="Q85" s="85"/>
      <c r="R85" s="85"/>
      <c r="S85" s="85"/>
      <c r="T85" s="85"/>
      <c r="U85" s="2"/>
      <c r="AE85" s="85"/>
    </row>
    <row r="86" spans="1:32" ht="11.85" customHeight="1" x14ac:dyDescent="0.25">
      <c r="F86" s="37"/>
      <c r="K86" s="93"/>
      <c r="N86" s="4"/>
      <c r="O86" s="85"/>
      <c r="P86" s="85"/>
      <c r="Q86" s="85"/>
      <c r="R86" s="85" t="e">
        <f>C83-R83</f>
        <v>#REF!</v>
      </c>
      <c r="S86" s="85"/>
      <c r="T86" s="85"/>
      <c r="U86" s="81">
        <v>0</v>
      </c>
      <c r="V86" s="81">
        <v>0</v>
      </c>
      <c r="W86" s="81"/>
      <c r="X86" s="81">
        <v>0</v>
      </c>
      <c r="AE86" s="85"/>
    </row>
    <row r="87" spans="1:32" ht="12" customHeight="1" x14ac:dyDescent="0.25">
      <c r="F87" s="2"/>
      <c r="K87" s="85"/>
      <c r="N87" s="4"/>
      <c r="O87" s="85"/>
      <c r="P87" s="85"/>
      <c r="Q87" s="85"/>
      <c r="R87" s="85"/>
      <c r="S87" s="85"/>
      <c r="T87" s="85"/>
      <c r="U87" s="2"/>
      <c r="V87" s="85"/>
      <c r="W87" s="85"/>
      <c r="X87" s="85"/>
      <c r="Z87" s="85"/>
      <c r="AB87" s="85"/>
      <c r="AE87" s="85"/>
    </row>
    <row r="88" spans="1:32" s="98" customFormat="1" ht="12" customHeight="1" x14ac:dyDescent="0.2">
      <c r="A88" s="96" t="s">
        <v>53</v>
      </c>
      <c r="B88" s="96"/>
      <c r="C88" s="97"/>
      <c r="F88" s="99"/>
      <c r="G88" s="100"/>
      <c r="H88" s="101"/>
      <c r="I88" s="100"/>
      <c r="K88" s="102"/>
      <c r="L88" s="103" t="s">
        <v>54</v>
      </c>
      <c r="M88" s="103"/>
      <c r="O88" s="103" t="s">
        <v>54</v>
      </c>
      <c r="P88" s="103"/>
      <c r="Q88" s="103"/>
      <c r="R88" s="97"/>
      <c r="S88" s="100"/>
      <c r="U88" s="100"/>
      <c r="W88" s="104"/>
      <c r="Y88" s="101"/>
    </row>
    <row r="89" spans="1:32" s="98" customFormat="1" ht="12" customHeight="1" x14ac:dyDescent="0.2">
      <c r="A89" s="105" t="s">
        <v>55</v>
      </c>
      <c r="B89" s="105"/>
      <c r="C89" s="106">
        <f>+[1]EFE20!C15</f>
        <v>468128</v>
      </c>
      <c r="D89" s="107"/>
      <c r="E89" s="107"/>
      <c r="F89" s="107"/>
      <c r="G89" s="100"/>
      <c r="H89" s="101"/>
      <c r="I89" s="100"/>
      <c r="J89" s="101"/>
      <c r="K89" s="102"/>
      <c r="L89" s="105" t="s">
        <v>56</v>
      </c>
      <c r="M89" s="105"/>
      <c r="O89" s="105" t="s">
        <v>56</v>
      </c>
      <c r="P89" s="105"/>
      <c r="Q89" s="105"/>
      <c r="R89" s="106">
        <f>+R99</f>
        <v>13546448.178671967</v>
      </c>
      <c r="S89" s="100"/>
      <c r="U89" s="100"/>
      <c r="W89" s="104"/>
      <c r="Y89" s="101"/>
    </row>
    <row r="90" spans="1:32" s="98" customFormat="1" ht="12" customHeight="1" x14ac:dyDescent="0.2">
      <c r="A90" s="108" t="s">
        <v>57</v>
      </c>
      <c r="B90" s="108"/>
      <c r="C90" s="109">
        <f>-C89+D44</f>
        <v>-476006.5299999998</v>
      </c>
      <c r="D90" s="110"/>
      <c r="E90" s="110"/>
      <c r="F90" s="110"/>
      <c r="G90" s="100"/>
      <c r="H90" s="101"/>
      <c r="I90" s="100"/>
      <c r="L90" s="111" t="s">
        <v>58</v>
      </c>
      <c r="M90" s="111"/>
      <c r="O90" s="111" t="s">
        <v>59</v>
      </c>
      <c r="P90" s="111"/>
      <c r="Q90" s="111"/>
      <c r="R90" s="106">
        <f>+[1]ECP20!T76</f>
        <v>-21629181</v>
      </c>
      <c r="S90" s="112"/>
      <c r="U90" s="100"/>
      <c r="W90" s="104"/>
      <c r="Y90" s="101"/>
    </row>
    <row r="91" spans="1:32" s="98" customFormat="1" ht="12" customHeight="1" x14ac:dyDescent="0.2">
      <c r="A91" s="113" t="s">
        <v>60</v>
      </c>
      <c r="B91" s="113"/>
      <c r="C91" s="109">
        <f>+C89+C90</f>
        <v>-7878.5299999997951</v>
      </c>
      <c r="D91" s="110"/>
      <c r="E91" s="110"/>
      <c r="F91" s="110"/>
      <c r="G91" s="100"/>
      <c r="H91" s="101"/>
      <c r="I91" s="100"/>
      <c r="K91" s="102"/>
      <c r="L91" s="111" t="s">
        <v>61</v>
      </c>
      <c r="M91" s="111"/>
      <c r="O91" s="111" t="s">
        <v>62</v>
      </c>
      <c r="P91" s="111"/>
      <c r="Q91" s="111"/>
      <c r="R91" s="106">
        <f>+[1]ECP20!T74</f>
        <v>660505</v>
      </c>
      <c r="S91" s="100"/>
      <c r="U91" s="100"/>
      <c r="W91" s="104"/>
      <c r="Y91" s="101"/>
    </row>
    <row r="92" spans="1:32" s="98" customFormat="1" ht="12" customHeight="1" x14ac:dyDescent="0.2">
      <c r="C92" s="114">
        <f>-C91+D44</f>
        <v>0</v>
      </c>
      <c r="G92" s="115"/>
      <c r="H92" s="101"/>
      <c r="I92" s="115"/>
      <c r="K92" s="102"/>
      <c r="L92" s="116" t="s">
        <v>63</v>
      </c>
      <c r="M92" s="116"/>
      <c r="O92" s="116" t="s">
        <v>64</v>
      </c>
      <c r="P92" s="116"/>
      <c r="Q92" s="116"/>
      <c r="R92" s="106">
        <f>+[1]ECP20!T71</f>
        <v>1859768</v>
      </c>
      <c r="S92" s="115"/>
      <c r="T92" s="101"/>
      <c r="U92" s="115"/>
      <c r="V92" s="101"/>
      <c r="W92" s="104"/>
      <c r="Y92" s="101"/>
    </row>
    <row r="93" spans="1:32" s="98" customFormat="1" ht="12" customHeight="1" x14ac:dyDescent="0.2">
      <c r="A93" s="96" t="s">
        <v>65</v>
      </c>
      <c r="B93" s="96"/>
      <c r="C93" s="97"/>
      <c r="G93" s="100"/>
      <c r="H93" s="101"/>
      <c r="I93" s="100"/>
      <c r="K93" s="102"/>
      <c r="L93" s="105" t="s">
        <v>66</v>
      </c>
      <c r="M93" s="105"/>
      <c r="O93" s="105" t="s">
        <v>66</v>
      </c>
      <c r="P93" s="105"/>
      <c r="Q93" s="105"/>
      <c r="R93" s="106">
        <v>0</v>
      </c>
      <c r="S93" s="100"/>
      <c r="U93" s="100"/>
      <c r="W93" s="104"/>
      <c r="Y93" s="101"/>
    </row>
    <row r="94" spans="1:32" s="98" customFormat="1" ht="12" customHeight="1" x14ac:dyDescent="0.2">
      <c r="A94" s="105" t="s">
        <v>67</v>
      </c>
      <c r="B94" s="105"/>
      <c r="C94" s="106">
        <f>+[1]EFE20!C10</f>
        <v>18081861</v>
      </c>
      <c r="D94" s="107"/>
      <c r="E94" s="107"/>
      <c r="F94" s="107"/>
      <c r="G94" s="100"/>
      <c r="H94" s="101"/>
      <c r="I94" s="100"/>
      <c r="J94" s="101"/>
      <c r="K94" s="102"/>
      <c r="L94" s="116" t="s">
        <v>68</v>
      </c>
      <c r="M94" s="116"/>
      <c r="O94" s="116" t="s">
        <v>69</v>
      </c>
      <c r="P94" s="116"/>
      <c r="Q94" s="116"/>
      <c r="R94" s="106">
        <f>+[1]ECP20!T78+[1]ECP20!T80+[1]ECP20!T82-4</f>
        <v>-1143408</v>
      </c>
      <c r="S94" s="100"/>
      <c r="U94" s="100"/>
      <c r="W94" s="104"/>
      <c r="Y94" s="101"/>
    </row>
    <row r="95" spans="1:32" s="98" customFormat="1" ht="12" customHeight="1" x14ac:dyDescent="0.2">
      <c r="A95" s="105" t="s">
        <v>70</v>
      </c>
      <c r="B95" s="105"/>
      <c r="C95" s="106">
        <v>-1766850</v>
      </c>
      <c r="D95" s="107"/>
      <c r="E95" s="107"/>
      <c r="F95" s="107"/>
      <c r="G95" s="100"/>
      <c r="H95" s="101"/>
      <c r="I95" s="100"/>
      <c r="J95" s="101"/>
      <c r="K95" s="102"/>
      <c r="L95" s="108"/>
      <c r="M95" s="108"/>
      <c r="O95" s="108"/>
      <c r="P95" s="108"/>
      <c r="Q95" s="108"/>
      <c r="R95" s="106"/>
      <c r="S95" s="100"/>
      <c r="U95" s="100"/>
      <c r="W95" s="104"/>
      <c r="Y95" s="101"/>
    </row>
    <row r="96" spans="1:32" s="98" customFormat="1" ht="12" customHeight="1" x14ac:dyDescent="0.2">
      <c r="A96" s="108" t="s">
        <v>71</v>
      </c>
      <c r="B96" s="108"/>
      <c r="C96" s="109">
        <f>-C94+D40-C95</f>
        <v>-10909195.439999998</v>
      </c>
      <c r="D96" s="110"/>
      <c r="E96" s="110"/>
      <c r="F96" s="110"/>
      <c r="G96" s="100"/>
      <c r="H96" s="101"/>
      <c r="I96" s="100"/>
      <c r="L96" s="105" t="s">
        <v>72</v>
      </c>
      <c r="M96" s="105"/>
      <c r="O96" s="105" t="s">
        <v>72</v>
      </c>
      <c r="P96" s="105"/>
      <c r="Q96" s="105"/>
      <c r="R96" s="106">
        <v>0</v>
      </c>
      <c r="S96" s="100"/>
      <c r="U96" s="100"/>
      <c r="W96" s="104"/>
      <c r="Y96" s="101"/>
    </row>
    <row r="97" spans="1:25" s="98" customFormat="1" ht="12" customHeight="1" x14ac:dyDescent="0.2">
      <c r="A97" s="113" t="s">
        <v>60</v>
      </c>
      <c r="B97" s="113"/>
      <c r="C97" s="109">
        <f>+C94+C96+C95</f>
        <v>5405815.5600000024</v>
      </c>
      <c r="D97" s="110"/>
      <c r="E97" s="110"/>
      <c r="F97" s="110"/>
      <c r="G97" s="100"/>
      <c r="H97" s="101"/>
      <c r="I97" s="100"/>
      <c r="K97" s="102"/>
      <c r="L97" s="117" t="s">
        <v>60</v>
      </c>
      <c r="M97" s="117"/>
      <c r="O97" s="117" t="s">
        <v>60</v>
      </c>
      <c r="P97" s="117"/>
      <c r="Q97" s="117"/>
      <c r="R97" s="118">
        <f>SUM(R89:R96)</f>
        <v>-6705867.8213280328</v>
      </c>
      <c r="S97" s="100"/>
      <c r="U97" s="100"/>
      <c r="W97" s="104"/>
      <c r="Y97" s="101"/>
    </row>
    <row r="98" spans="1:25" s="98" customFormat="1" ht="12" customHeight="1" x14ac:dyDescent="0.2">
      <c r="C98" s="110">
        <f>+C97-D40</f>
        <v>0</v>
      </c>
      <c r="D98" s="110"/>
      <c r="E98" s="110"/>
      <c r="F98" s="110"/>
      <c r="G98" s="115"/>
      <c r="H98" s="119"/>
      <c r="I98" s="115"/>
      <c r="L98" s="120"/>
      <c r="M98" s="120"/>
      <c r="O98" s="120"/>
      <c r="P98" s="120"/>
      <c r="Q98" s="120"/>
      <c r="R98" s="110">
        <f>+R97-D33</f>
        <v>-0.1913280226290226</v>
      </c>
      <c r="S98" s="115"/>
      <c r="U98" s="115"/>
      <c r="W98" s="104"/>
      <c r="Y98" s="101"/>
    </row>
    <row r="99" spans="1:25" s="98" customFormat="1" ht="12" customHeight="1" x14ac:dyDescent="0.2">
      <c r="A99" s="96" t="s">
        <v>73</v>
      </c>
      <c r="B99" s="96"/>
      <c r="C99" s="97"/>
      <c r="G99" s="100"/>
      <c r="H99" s="101"/>
      <c r="I99" s="100"/>
      <c r="K99" s="102"/>
      <c r="L99" s="121" t="s">
        <v>56</v>
      </c>
      <c r="M99" s="121"/>
      <c r="O99" s="121" t="s">
        <v>56</v>
      </c>
      <c r="P99" s="121"/>
      <c r="Q99" s="121"/>
      <c r="R99" s="122">
        <f>+[1]ECP20!T84</f>
        <v>13546448.178671967</v>
      </c>
      <c r="S99" s="100"/>
      <c r="U99" s="100"/>
      <c r="W99" s="104"/>
      <c r="Y99" s="101"/>
    </row>
    <row r="100" spans="1:25" s="98" customFormat="1" ht="12" customHeight="1" x14ac:dyDescent="0.2">
      <c r="A100" s="105" t="s">
        <v>67</v>
      </c>
      <c r="B100" s="105"/>
      <c r="C100" s="106">
        <f>+[1]EFE20!C12</f>
        <v>1804437</v>
      </c>
      <c r="D100" s="107"/>
      <c r="E100" s="107"/>
      <c r="F100" s="107"/>
      <c r="G100" s="100"/>
      <c r="H100" s="101"/>
      <c r="I100" s="100"/>
      <c r="J100" s="101"/>
      <c r="K100" s="102"/>
      <c r="L100" s="123" t="s">
        <v>74</v>
      </c>
      <c r="M100" s="123"/>
      <c r="O100" s="123" t="s">
        <v>74</v>
      </c>
      <c r="P100" s="123"/>
      <c r="Q100" s="123"/>
      <c r="R100" s="109">
        <f>+C122</f>
        <v>12596429</v>
      </c>
      <c r="S100" s="100"/>
      <c r="U100" s="100"/>
      <c r="W100" s="104"/>
      <c r="Y100" s="101"/>
    </row>
    <row r="101" spans="1:25" s="98" customFormat="1" ht="12" customHeight="1" x14ac:dyDescent="0.2">
      <c r="A101" s="108" t="s">
        <v>75</v>
      </c>
      <c r="B101" s="108"/>
      <c r="C101" s="106">
        <v>0</v>
      </c>
      <c r="D101" s="110"/>
      <c r="E101" s="110"/>
      <c r="F101" s="110"/>
      <c r="G101" s="100"/>
      <c r="H101" s="101"/>
      <c r="I101" s="100"/>
      <c r="L101" s="124" t="s">
        <v>76</v>
      </c>
      <c r="M101" s="124"/>
      <c r="O101" s="124" t="s">
        <v>76</v>
      </c>
      <c r="P101" s="124"/>
      <c r="Q101" s="124"/>
      <c r="R101" s="125">
        <f>+R99+R100</f>
        <v>26142877.178671967</v>
      </c>
      <c r="S101" s="100"/>
      <c r="U101" s="100"/>
      <c r="W101" s="104"/>
      <c r="Y101" s="101"/>
    </row>
    <row r="102" spans="1:25" s="98" customFormat="1" ht="12" customHeight="1" x14ac:dyDescent="0.2">
      <c r="A102" s="108" t="s">
        <v>71</v>
      </c>
      <c r="B102" s="108"/>
      <c r="C102" s="109">
        <f>+D46-C100-C101</f>
        <v>-1606904</v>
      </c>
      <c r="D102" s="126"/>
      <c r="E102" s="110"/>
      <c r="F102" s="110"/>
      <c r="G102" s="100"/>
      <c r="H102" s="101"/>
      <c r="I102" s="100"/>
      <c r="L102" s="120"/>
      <c r="M102" s="120"/>
      <c r="O102" s="120"/>
      <c r="P102" s="120"/>
      <c r="Q102" s="120"/>
      <c r="R102" s="120"/>
      <c r="S102" s="100"/>
      <c r="U102" s="100"/>
      <c r="W102" s="104"/>
      <c r="Y102" s="101"/>
    </row>
    <row r="103" spans="1:25" s="98" customFormat="1" ht="12" customHeight="1" x14ac:dyDescent="0.2">
      <c r="A103" s="113" t="s">
        <v>60</v>
      </c>
      <c r="B103" s="113"/>
      <c r="C103" s="109">
        <f>SUM(C100:C102)</f>
        <v>197533</v>
      </c>
      <c r="D103" s="110"/>
      <c r="E103" s="110"/>
      <c r="F103" s="110"/>
      <c r="G103" s="100"/>
      <c r="H103" s="101"/>
      <c r="I103" s="100"/>
      <c r="K103" s="102"/>
      <c r="L103" s="120"/>
      <c r="M103" s="120"/>
      <c r="O103" s="120"/>
      <c r="P103" s="120"/>
      <c r="Q103" s="120"/>
      <c r="R103" s="120"/>
      <c r="S103" s="100"/>
      <c r="U103" s="100"/>
      <c r="W103" s="104"/>
      <c r="Y103" s="101"/>
    </row>
    <row r="104" spans="1:25" s="98" customFormat="1" ht="12" customHeight="1" x14ac:dyDescent="0.2">
      <c r="C104" s="127">
        <f>+D46-C103</f>
        <v>0</v>
      </c>
      <c r="D104" s="127"/>
      <c r="E104" s="127"/>
      <c r="F104" s="110"/>
      <c r="G104" s="100"/>
      <c r="H104" s="101"/>
      <c r="I104" s="100"/>
      <c r="K104" s="102"/>
      <c r="L104" s="120"/>
      <c r="M104" s="120"/>
      <c r="O104" s="120"/>
      <c r="P104" s="120"/>
      <c r="Q104" s="120"/>
      <c r="R104" s="120"/>
      <c r="S104" s="100"/>
      <c r="U104" s="100"/>
      <c r="W104" s="104"/>
      <c r="Y104" s="101"/>
    </row>
    <row r="105" spans="1:25" s="98" customFormat="1" ht="12" customHeight="1" x14ac:dyDescent="0.2">
      <c r="A105" s="96" t="s">
        <v>77</v>
      </c>
      <c r="B105" s="96"/>
      <c r="C105" s="97"/>
      <c r="D105" s="110"/>
      <c r="E105" s="110"/>
      <c r="F105" s="110"/>
      <c r="G105" s="100"/>
      <c r="H105" s="101"/>
      <c r="I105" s="100"/>
      <c r="K105" s="102"/>
      <c r="L105" s="120"/>
      <c r="M105" s="120"/>
      <c r="O105" s="120"/>
      <c r="P105" s="120"/>
      <c r="Q105" s="120"/>
      <c r="R105" s="120"/>
      <c r="S105" s="100"/>
      <c r="U105" s="100"/>
      <c r="W105" s="104"/>
      <c r="Y105" s="101"/>
    </row>
    <row r="106" spans="1:25" s="98" customFormat="1" ht="12" customHeight="1" x14ac:dyDescent="0.2">
      <c r="A106" s="105" t="s">
        <v>78</v>
      </c>
      <c r="B106" s="105"/>
      <c r="C106" s="106">
        <f>+[1]EFE20!Y17</f>
        <v>886890</v>
      </c>
      <c r="D106" s="110"/>
      <c r="E106" s="110"/>
      <c r="F106" s="110"/>
      <c r="G106" s="115"/>
      <c r="I106" s="115"/>
      <c r="K106" s="102"/>
      <c r="L106" s="120"/>
      <c r="M106" s="120"/>
      <c r="O106" s="120"/>
      <c r="P106" s="120"/>
      <c r="Q106" s="120"/>
      <c r="R106" s="120"/>
      <c r="S106" s="115"/>
      <c r="U106" s="115"/>
      <c r="W106" s="104"/>
      <c r="Y106" s="101"/>
    </row>
    <row r="107" spans="1:25" s="98" customFormat="1" ht="12" customHeight="1" x14ac:dyDescent="0.2">
      <c r="A107" s="105" t="s">
        <v>79</v>
      </c>
      <c r="B107" s="105"/>
      <c r="C107" s="106">
        <v>-1800408</v>
      </c>
      <c r="D107" s="110"/>
      <c r="E107" s="110"/>
      <c r="F107" s="110"/>
      <c r="G107" s="115"/>
      <c r="I107" s="115"/>
      <c r="K107" s="102"/>
      <c r="L107" s="120"/>
      <c r="M107" s="120"/>
      <c r="O107" s="120"/>
      <c r="P107" s="120"/>
      <c r="Q107" s="120"/>
      <c r="R107" s="120"/>
      <c r="S107" s="115"/>
      <c r="U107" s="115"/>
      <c r="W107" s="104"/>
      <c r="Y107" s="101"/>
    </row>
    <row r="108" spans="1:25" s="98" customFormat="1" ht="12" customHeight="1" x14ac:dyDescent="0.2">
      <c r="A108" s="113" t="s">
        <v>60</v>
      </c>
      <c r="B108" s="113"/>
      <c r="C108" s="118">
        <f>SUM(C106:C107)</f>
        <v>-913518</v>
      </c>
      <c r="D108" s="110"/>
      <c r="E108" s="110"/>
      <c r="F108" s="110"/>
      <c r="G108" s="100"/>
      <c r="H108" s="101"/>
      <c r="I108" s="100"/>
      <c r="K108" s="102"/>
      <c r="L108" s="120"/>
      <c r="M108" s="120"/>
      <c r="O108" s="120"/>
      <c r="P108" s="120"/>
      <c r="Q108" s="120"/>
      <c r="R108" s="120"/>
      <c r="S108" s="100"/>
      <c r="U108" s="100"/>
      <c r="W108" s="104"/>
      <c r="Y108" s="101"/>
    </row>
    <row r="109" spans="1:25" s="98" customFormat="1" ht="12" customHeight="1" x14ac:dyDescent="0.2">
      <c r="C109" s="110">
        <f>+C108-D55</f>
        <v>0</v>
      </c>
      <c r="D109" s="110"/>
      <c r="E109" s="110"/>
      <c r="F109" s="110"/>
      <c r="G109" s="100"/>
      <c r="H109" s="101"/>
      <c r="I109" s="100"/>
      <c r="K109" s="102"/>
      <c r="L109" s="120"/>
      <c r="M109" s="120"/>
      <c r="O109" s="120"/>
      <c r="P109" s="120"/>
      <c r="Q109" s="120"/>
      <c r="R109" s="120"/>
      <c r="S109" s="100"/>
      <c r="U109" s="100"/>
      <c r="W109" s="104"/>
      <c r="Y109" s="101"/>
    </row>
    <row r="110" spans="1:25" s="98" customFormat="1" ht="12" customHeight="1" x14ac:dyDescent="0.2">
      <c r="A110" s="96" t="s">
        <v>80</v>
      </c>
      <c r="B110" s="96"/>
      <c r="C110" s="97"/>
      <c r="D110" s="110"/>
      <c r="E110" s="110"/>
      <c r="F110" s="110"/>
      <c r="G110" s="100"/>
      <c r="H110" s="101"/>
      <c r="I110" s="100"/>
      <c r="K110" s="102"/>
      <c r="L110" s="120"/>
      <c r="M110" s="120"/>
      <c r="O110" s="120"/>
      <c r="P110" s="120"/>
      <c r="Q110" s="120"/>
      <c r="R110" s="120"/>
      <c r="S110" s="100"/>
      <c r="U110" s="100"/>
      <c r="W110" s="104"/>
      <c r="Y110" s="101"/>
    </row>
    <row r="111" spans="1:25" s="98" customFormat="1" ht="12" customHeight="1" x14ac:dyDescent="0.2">
      <c r="A111" s="105" t="s">
        <v>81</v>
      </c>
      <c r="B111" s="105"/>
      <c r="C111" s="106">
        <f>+[1]EFE20!C14</f>
        <v>2165288</v>
      </c>
      <c r="D111" s="110"/>
      <c r="E111" s="110"/>
      <c r="F111" s="110"/>
      <c r="G111" s="100"/>
      <c r="H111" s="101"/>
      <c r="I111" s="100"/>
      <c r="L111" s="120"/>
      <c r="M111" s="120"/>
      <c r="O111" s="120"/>
      <c r="P111" s="120"/>
      <c r="Q111" s="120"/>
      <c r="R111" s="120"/>
      <c r="S111" s="100"/>
      <c r="U111" s="100"/>
      <c r="W111" s="104"/>
      <c r="Y111" s="101"/>
    </row>
    <row r="112" spans="1:25" s="98" customFormat="1" ht="12" customHeight="1" x14ac:dyDescent="0.2">
      <c r="A112" s="105" t="s">
        <v>82</v>
      </c>
      <c r="B112" s="105"/>
      <c r="C112" s="106">
        <v>1085440</v>
      </c>
      <c r="D112" s="110"/>
      <c r="E112" s="110"/>
      <c r="F112" s="110"/>
      <c r="G112" s="100"/>
      <c r="H112" s="101"/>
      <c r="I112" s="100"/>
      <c r="L112" s="120"/>
      <c r="M112" s="120"/>
      <c r="O112" s="120"/>
      <c r="P112" s="120"/>
      <c r="Q112" s="120"/>
      <c r="R112" s="120"/>
      <c r="S112" s="100"/>
      <c r="U112" s="100"/>
      <c r="W112" s="104"/>
      <c r="Y112" s="101"/>
    </row>
    <row r="113" spans="1:25" s="98" customFormat="1" ht="12" customHeight="1" x14ac:dyDescent="0.2">
      <c r="A113" s="108" t="s">
        <v>57</v>
      </c>
      <c r="B113" s="108"/>
      <c r="C113" s="109">
        <f>-C111+D42-C112</f>
        <v>-2586113</v>
      </c>
      <c r="D113" s="110"/>
      <c r="E113" s="110"/>
      <c r="F113" s="110"/>
      <c r="G113" s="100"/>
      <c r="H113" s="101"/>
      <c r="I113" s="100"/>
      <c r="L113" s="120"/>
      <c r="M113" s="120"/>
      <c r="O113" s="120"/>
      <c r="P113" s="120"/>
      <c r="Q113" s="120"/>
      <c r="R113" s="120"/>
      <c r="S113" s="100"/>
      <c r="U113" s="100"/>
      <c r="W113" s="104"/>
      <c r="Y113" s="101"/>
    </row>
    <row r="114" spans="1:25" s="98" customFormat="1" ht="12" customHeight="1" x14ac:dyDescent="0.2">
      <c r="A114" s="113" t="s">
        <v>60</v>
      </c>
      <c r="B114" s="113"/>
      <c r="C114" s="109">
        <f>+C111+C113+C112</f>
        <v>664615</v>
      </c>
      <c r="D114" s="110"/>
      <c r="E114" s="110"/>
      <c r="F114" s="110"/>
      <c r="G114" s="115"/>
      <c r="H114" s="120"/>
      <c r="I114" s="115"/>
      <c r="L114" s="120"/>
      <c r="M114" s="120"/>
      <c r="O114" s="120"/>
      <c r="P114" s="120"/>
      <c r="Q114" s="120"/>
      <c r="R114" s="120"/>
      <c r="S114" s="115"/>
      <c r="U114" s="115"/>
      <c r="W114" s="104"/>
      <c r="Y114" s="101"/>
    </row>
    <row r="115" spans="1:25" s="98" customFormat="1" ht="12" customHeight="1" x14ac:dyDescent="0.2">
      <c r="C115" s="110">
        <f>+C114-D42</f>
        <v>0</v>
      </c>
      <c r="D115" s="110"/>
      <c r="E115" s="110"/>
      <c r="F115" s="110"/>
      <c r="G115" s="115"/>
      <c r="H115" s="120"/>
      <c r="I115" s="115"/>
      <c r="L115" s="120"/>
      <c r="M115" s="120"/>
      <c r="O115" s="120"/>
      <c r="P115" s="120"/>
      <c r="Q115" s="120"/>
      <c r="R115" s="120"/>
      <c r="S115" s="115"/>
      <c r="U115" s="115"/>
      <c r="W115" s="104"/>
      <c r="Y115" s="101"/>
    </row>
    <row r="116" spans="1:25" s="98" customFormat="1" ht="12" customHeight="1" x14ac:dyDescent="0.2">
      <c r="A116" s="96" t="s">
        <v>83</v>
      </c>
      <c r="B116" s="96"/>
      <c r="C116" s="97"/>
      <c r="D116" s="110"/>
      <c r="E116" s="110"/>
      <c r="F116" s="110"/>
      <c r="G116" s="115"/>
      <c r="I116" s="115"/>
      <c r="L116" s="120"/>
      <c r="M116" s="120"/>
      <c r="O116" s="120"/>
      <c r="P116" s="120"/>
      <c r="Q116" s="120"/>
      <c r="R116" s="120"/>
      <c r="S116" s="115"/>
      <c r="U116" s="115"/>
      <c r="W116" s="104"/>
      <c r="Y116" s="101"/>
    </row>
    <row r="117" spans="1:25" s="98" customFormat="1" ht="12" customHeight="1" x14ac:dyDescent="0.2">
      <c r="A117" s="105" t="s">
        <v>84</v>
      </c>
      <c r="B117" s="105"/>
      <c r="C117" s="106">
        <f>+[1]EFE20!C11</f>
        <v>39210</v>
      </c>
      <c r="D117" s="110"/>
      <c r="E117" s="110"/>
      <c r="F117" s="110"/>
      <c r="G117" s="115"/>
      <c r="I117" s="115"/>
      <c r="L117" s="120"/>
      <c r="M117" s="120"/>
      <c r="O117" s="120"/>
      <c r="P117" s="120"/>
      <c r="Q117" s="120"/>
      <c r="R117" s="120"/>
      <c r="S117" s="115"/>
      <c r="U117" s="115"/>
      <c r="W117" s="104"/>
      <c r="Y117" s="101"/>
    </row>
    <row r="118" spans="1:25" s="98" customFormat="1" ht="12" customHeight="1" x14ac:dyDescent="0.2">
      <c r="A118" s="108" t="s">
        <v>57</v>
      </c>
      <c r="B118" s="108"/>
      <c r="C118" s="109">
        <f>-C117+D41</f>
        <v>-439321.65</v>
      </c>
      <c r="D118" s="110"/>
      <c r="E118" s="110"/>
      <c r="F118" s="110"/>
      <c r="G118" s="115"/>
      <c r="I118" s="115"/>
      <c r="S118" s="115"/>
      <c r="U118" s="115"/>
      <c r="W118" s="104"/>
      <c r="Y118" s="101"/>
    </row>
    <row r="119" spans="1:25" s="98" customFormat="1" ht="12" customHeight="1" x14ac:dyDescent="0.2">
      <c r="A119" s="113" t="s">
        <v>85</v>
      </c>
      <c r="B119" s="113"/>
      <c r="C119" s="109">
        <f>+C117+C118</f>
        <v>-400111.65</v>
      </c>
      <c r="D119" s="110"/>
      <c r="E119" s="110"/>
      <c r="F119" s="110"/>
      <c r="G119" s="115"/>
      <c r="I119" s="115"/>
      <c r="S119" s="115"/>
      <c r="U119" s="115"/>
      <c r="W119" s="104"/>
      <c r="Y119" s="101"/>
    </row>
    <row r="120" spans="1:25" s="98" customFormat="1" ht="12" customHeight="1" x14ac:dyDescent="0.2">
      <c r="C120" s="110">
        <f>+C119-D41</f>
        <v>0</v>
      </c>
      <c r="D120" s="110"/>
      <c r="E120" s="110"/>
      <c r="F120" s="110"/>
      <c r="G120" s="115"/>
      <c r="I120" s="115"/>
      <c r="S120" s="115"/>
      <c r="U120" s="115"/>
      <c r="W120" s="104"/>
      <c r="Y120" s="101"/>
    </row>
    <row r="121" spans="1:25" s="98" customFormat="1" ht="12" customHeight="1" x14ac:dyDescent="0.2">
      <c r="A121" s="96" t="s">
        <v>86</v>
      </c>
      <c r="B121" s="96"/>
      <c r="C121" s="122"/>
      <c r="D121" s="110"/>
      <c r="E121" s="110"/>
      <c r="F121" s="110"/>
      <c r="G121" s="115"/>
      <c r="I121" s="115"/>
      <c r="S121" s="115"/>
      <c r="U121" s="115"/>
      <c r="W121" s="104"/>
      <c r="Y121" s="101"/>
    </row>
    <row r="122" spans="1:25" s="98" customFormat="1" ht="12" customHeight="1" x14ac:dyDescent="0.2">
      <c r="A122" s="108" t="s">
        <v>87</v>
      </c>
      <c r="B122" s="108"/>
      <c r="C122" s="106">
        <f>-[1]ERI20!D20</f>
        <v>12596429</v>
      </c>
      <c r="G122" s="115"/>
      <c r="I122" s="115"/>
      <c r="S122" s="115"/>
      <c r="U122" s="115"/>
      <c r="W122" s="104"/>
      <c r="Y122" s="101"/>
    </row>
    <row r="123" spans="1:25" s="98" customFormat="1" ht="12" customHeight="1" x14ac:dyDescent="0.2">
      <c r="A123" s="108" t="s">
        <v>88</v>
      </c>
      <c r="B123" s="108"/>
      <c r="C123" s="106">
        <f>+[1]EFE20!C46</f>
        <v>-9630357</v>
      </c>
      <c r="G123" s="115"/>
      <c r="I123" s="115"/>
      <c r="S123" s="115"/>
      <c r="U123" s="115"/>
      <c r="W123" s="104"/>
      <c r="Y123" s="101"/>
    </row>
    <row r="124" spans="1:25" s="98" customFormat="1" ht="12" customHeight="1" x14ac:dyDescent="0.2">
      <c r="A124" s="108" t="s">
        <v>89</v>
      </c>
      <c r="B124" s="108"/>
      <c r="C124" s="128">
        <f>-C122-C123+D22</f>
        <v>978506</v>
      </c>
      <c r="G124" s="115"/>
      <c r="I124" s="115"/>
      <c r="S124" s="115"/>
      <c r="U124" s="115"/>
      <c r="W124" s="104"/>
      <c r="Y124" s="101"/>
    </row>
    <row r="125" spans="1:25" s="98" customFormat="1" ht="12" customHeight="1" x14ac:dyDescent="0.2">
      <c r="A125" s="113" t="s">
        <v>85</v>
      </c>
      <c r="B125" s="113"/>
      <c r="C125" s="128">
        <f>SUM(C122:C124)</f>
        <v>3944578</v>
      </c>
      <c r="G125" s="115"/>
      <c r="I125" s="115"/>
      <c r="S125" s="115"/>
      <c r="U125" s="115"/>
      <c r="W125" s="104"/>
      <c r="Y125" s="101"/>
    </row>
    <row r="126" spans="1:25" s="98" customFormat="1" ht="12" customHeight="1" x14ac:dyDescent="0.2">
      <c r="C126" s="98">
        <f>+C125-D22</f>
        <v>0</v>
      </c>
      <c r="G126" s="115"/>
      <c r="I126" s="115"/>
      <c r="S126" s="115"/>
      <c r="U126" s="115"/>
      <c r="W126" s="104"/>
      <c r="Y126" s="101"/>
    </row>
    <row r="127" spans="1:25" s="98" customFormat="1" ht="12" customHeight="1" x14ac:dyDescent="0.2">
      <c r="A127" s="96" t="s">
        <v>90</v>
      </c>
      <c r="B127" s="96"/>
      <c r="C127" s="122"/>
      <c r="G127" s="115"/>
      <c r="I127" s="115"/>
      <c r="S127" s="115"/>
      <c r="U127" s="115"/>
      <c r="W127" s="104"/>
      <c r="Y127" s="101"/>
    </row>
    <row r="128" spans="1:25" s="98" customFormat="1" ht="12" customHeight="1" x14ac:dyDescent="0.2">
      <c r="A128" s="108" t="s">
        <v>91</v>
      </c>
      <c r="B128" s="108"/>
      <c r="C128" s="106">
        <f>-[1]ERI20!D18</f>
        <v>4987338</v>
      </c>
      <c r="G128" s="115"/>
      <c r="I128" s="115"/>
      <c r="S128" s="115"/>
      <c r="U128" s="115"/>
      <c r="W128" s="104"/>
      <c r="Y128" s="101"/>
    </row>
    <row r="129" spans="1:25" s="98" customFormat="1" ht="12" customHeight="1" x14ac:dyDescent="0.2">
      <c r="A129" s="108" t="s">
        <v>92</v>
      </c>
      <c r="B129" s="108"/>
      <c r="C129" s="129">
        <f>+[1]EFE20!C40</f>
        <v>-4453394</v>
      </c>
      <c r="G129" s="115"/>
      <c r="I129" s="115"/>
      <c r="S129" s="115"/>
      <c r="U129" s="115"/>
      <c r="W129" s="104"/>
      <c r="Y129" s="101"/>
    </row>
    <row r="130" spans="1:25" s="98" customFormat="1" ht="12" customHeight="1" x14ac:dyDescent="0.2">
      <c r="A130" s="108" t="s">
        <v>89</v>
      </c>
      <c r="B130" s="108"/>
      <c r="C130" s="128">
        <f>-C128-C129+D26</f>
        <v>3017813.08</v>
      </c>
      <c r="G130" s="115"/>
      <c r="I130" s="115"/>
      <c r="S130" s="115"/>
      <c r="U130" s="115"/>
      <c r="W130" s="104"/>
      <c r="Y130" s="101"/>
    </row>
    <row r="131" spans="1:25" s="98" customFormat="1" ht="12" customHeight="1" x14ac:dyDescent="0.2">
      <c r="A131" s="113" t="s">
        <v>85</v>
      </c>
      <c r="B131" s="113"/>
      <c r="C131" s="128">
        <f>SUM(C128:C130)</f>
        <v>3551757.08</v>
      </c>
      <c r="G131" s="115"/>
      <c r="I131" s="115"/>
      <c r="S131" s="115"/>
      <c r="U131" s="115"/>
      <c r="W131" s="104"/>
      <c r="Y131" s="101"/>
    </row>
    <row r="132" spans="1:25" s="98" customFormat="1" ht="12" customHeight="1" x14ac:dyDescent="0.2">
      <c r="C132" s="98">
        <f>+C131-D26</f>
        <v>0</v>
      </c>
      <c r="G132" s="115"/>
      <c r="I132" s="115"/>
      <c r="S132" s="115"/>
      <c r="U132" s="115"/>
      <c r="W132" s="104"/>
      <c r="Y132" s="101"/>
    </row>
    <row r="133" spans="1:25" s="98" customFormat="1" ht="12" customHeight="1" x14ac:dyDescent="0.2">
      <c r="A133" s="96" t="s">
        <v>93</v>
      </c>
      <c r="B133" s="96"/>
      <c r="C133" s="97"/>
      <c r="G133" s="115"/>
      <c r="I133" s="115"/>
      <c r="S133" s="115"/>
      <c r="U133" s="115"/>
      <c r="W133" s="104"/>
      <c r="Y133" s="101"/>
    </row>
    <row r="134" spans="1:25" s="98" customFormat="1" ht="12" customHeight="1" x14ac:dyDescent="0.2">
      <c r="A134" s="105" t="s">
        <v>94</v>
      </c>
      <c r="B134" s="105"/>
      <c r="C134" s="106">
        <f>+[1]EFE20!C8</f>
        <v>-174624</v>
      </c>
      <c r="G134" s="115"/>
      <c r="I134" s="115"/>
      <c r="S134" s="115"/>
      <c r="U134" s="115"/>
      <c r="W134" s="104"/>
      <c r="Y134" s="101"/>
    </row>
    <row r="135" spans="1:25" s="98" customFormat="1" ht="12" customHeight="1" x14ac:dyDescent="0.2">
      <c r="A135" s="105" t="s">
        <v>59</v>
      </c>
      <c r="B135" s="105"/>
      <c r="C135" s="106">
        <v>11506413</v>
      </c>
      <c r="G135" s="115"/>
      <c r="I135" s="115"/>
      <c r="S135" s="115"/>
      <c r="U135" s="115"/>
      <c r="W135" s="104"/>
      <c r="Y135" s="101"/>
    </row>
    <row r="136" spans="1:25" s="98" customFormat="1" ht="12" customHeight="1" x14ac:dyDescent="0.2">
      <c r="A136" s="108" t="s">
        <v>95</v>
      </c>
      <c r="B136" s="108"/>
      <c r="C136" s="109">
        <f>-C134+D5-C135</f>
        <v>-8908727.7400000002</v>
      </c>
      <c r="G136" s="115"/>
      <c r="I136" s="115"/>
      <c r="S136" s="115"/>
      <c r="U136" s="115"/>
      <c r="W136" s="104"/>
      <c r="Y136" s="101"/>
    </row>
    <row r="137" spans="1:25" s="98" customFormat="1" ht="12" customHeight="1" x14ac:dyDescent="0.2">
      <c r="A137" s="113" t="s">
        <v>85</v>
      </c>
      <c r="B137" s="113"/>
      <c r="C137" s="109">
        <f>+C134+C136+C135</f>
        <v>2423061.2599999998</v>
      </c>
      <c r="G137" s="115"/>
      <c r="I137" s="115"/>
      <c r="S137" s="115"/>
      <c r="U137" s="115"/>
      <c r="W137" s="104"/>
      <c r="Y137" s="101"/>
    </row>
    <row r="138" spans="1:25" s="98" customFormat="1" ht="12" customHeight="1" x14ac:dyDescent="0.2">
      <c r="C138" s="110">
        <f>+C137-D5</f>
        <v>0</v>
      </c>
      <c r="G138" s="115"/>
      <c r="I138" s="115"/>
      <c r="S138" s="115"/>
      <c r="U138" s="115"/>
      <c r="W138" s="104"/>
      <c r="Y138" s="101"/>
    </row>
    <row r="139" spans="1:25" s="98" customFormat="1" ht="12" customHeight="1" x14ac:dyDescent="0.2">
      <c r="A139" s="96" t="s">
        <v>96</v>
      </c>
      <c r="B139" s="96"/>
      <c r="C139" s="97"/>
      <c r="G139" s="115"/>
      <c r="I139" s="115"/>
      <c r="S139" s="115"/>
      <c r="U139" s="115"/>
      <c r="W139" s="104"/>
      <c r="Y139" s="101"/>
    </row>
    <row r="140" spans="1:25" s="98" customFormat="1" ht="12" customHeight="1" x14ac:dyDescent="0.2">
      <c r="A140" s="105" t="s">
        <v>94</v>
      </c>
      <c r="B140" s="105"/>
      <c r="C140" s="106">
        <v>0</v>
      </c>
      <c r="G140" s="115"/>
      <c r="I140" s="115"/>
      <c r="S140" s="115"/>
      <c r="U140" s="115"/>
      <c r="W140" s="104"/>
      <c r="Y140" s="101"/>
    </row>
    <row r="141" spans="1:25" s="98" customFormat="1" ht="12" customHeight="1" x14ac:dyDescent="0.2">
      <c r="A141" s="108" t="s">
        <v>97</v>
      </c>
      <c r="B141" s="108"/>
      <c r="C141" s="109">
        <f>-C140+D8+D15</f>
        <v>1094346</v>
      </c>
      <c r="G141" s="115"/>
      <c r="I141" s="115"/>
      <c r="S141" s="115"/>
      <c r="U141" s="115"/>
      <c r="W141" s="104"/>
      <c r="Y141" s="101"/>
    </row>
    <row r="142" spans="1:25" s="98" customFormat="1" ht="12" customHeight="1" x14ac:dyDescent="0.2">
      <c r="A142" s="113" t="s">
        <v>85</v>
      </c>
      <c r="B142" s="113"/>
      <c r="C142" s="109">
        <f>+C140+C141</f>
        <v>1094346</v>
      </c>
      <c r="G142" s="115"/>
      <c r="I142" s="115"/>
      <c r="S142" s="115"/>
      <c r="U142" s="115"/>
      <c r="W142" s="104"/>
      <c r="Y142" s="101"/>
    </row>
    <row r="143" spans="1:25" s="98" customFormat="1" ht="12" customHeight="1" x14ac:dyDescent="0.2">
      <c r="C143" s="127">
        <f>+D8+D15-C142</f>
        <v>0</v>
      </c>
      <c r="G143" s="115"/>
      <c r="I143" s="115"/>
      <c r="S143" s="115"/>
      <c r="U143" s="115"/>
      <c r="W143" s="104"/>
      <c r="Y143" s="101"/>
    </row>
    <row r="144" spans="1:25" s="98" customFormat="1" ht="12" customHeight="1" x14ac:dyDescent="0.2">
      <c r="A144" s="96" t="s">
        <v>98</v>
      </c>
      <c r="B144" s="96"/>
      <c r="C144" s="97"/>
      <c r="G144" s="115"/>
      <c r="I144" s="115"/>
      <c r="S144" s="115"/>
      <c r="U144" s="115"/>
      <c r="W144" s="104"/>
      <c r="Y144" s="101"/>
    </row>
    <row r="145" spans="1:25" s="98" customFormat="1" ht="12" customHeight="1" x14ac:dyDescent="0.2">
      <c r="A145" s="105" t="s">
        <v>99</v>
      </c>
      <c r="B145" s="105"/>
      <c r="C145" s="106">
        <v>0</v>
      </c>
      <c r="G145" s="115"/>
      <c r="I145" s="115"/>
      <c r="S145" s="115"/>
      <c r="U145" s="115"/>
      <c r="W145" s="104"/>
      <c r="Y145" s="101"/>
    </row>
    <row r="146" spans="1:25" s="98" customFormat="1" ht="12" customHeight="1" x14ac:dyDescent="0.25">
      <c r="A146" s="108" t="s">
        <v>89</v>
      </c>
      <c r="B146" s="108"/>
      <c r="C146" s="109">
        <f>-C145+D47</f>
        <v>0</v>
      </c>
      <c r="G146" s="115"/>
      <c r="I146" s="115"/>
      <c r="N146" s="15"/>
      <c r="S146" s="115"/>
      <c r="U146" s="115"/>
      <c r="W146" s="104"/>
    </row>
    <row r="147" spans="1:25" s="98" customFormat="1" ht="12" customHeight="1" x14ac:dyDescent="0.25">
      <c r="A147" s="113" t="s">
        <v>85</v>
      </c>
      <c r="B147" s="113"/>
      <c r="C147" s="109">
        <f>+C145+C146</f>
        <v>0</v>
      </c>
      <c r="G147" s="115"/>
      <c r="I147" s="115"/>
      <c r="N147" s="15"/>
      <c r="S147" s="115"/>
      <c r="U147" s="115"/>
      <c r="W147" s="104"/>
    </row>
    <row r="148" spans="1:25" s="98" customFormat="1" ht="12" customHeight="1" x14ac:dyDescent="0.25">
      <c r="C148" s="130">
        <f>+C147-D47</f>
        <v>0</v>
      </c>
      <c r="G148" s="115"/>
      <c r="I148" s="115"/>
      <c r="N148" s="15"/>
      <c r="S148" s="115"/>
      <c r="U148" s="115"/>
      <c r="W148" s="104"/>
    </row>
    <row r="149" spans="1:25" s="98" customFormat="1" ht="12" customHeight="1" x14ac:dyDescent="0.25">
      <c r="A149" s="96" t="s">
        <v>100</v>
      </c>
      <c r="B149" s="96"/>
      <c r="C149" s="97"/>
      <c r="G149" s="115"/>
      <c r="I149" s="115"/>
      <c r="N149" s="15"/>
      <c r="S149" s="115"/>
      <c r="U149" s="115"/>
      <c r="W149" s="104"/>
    </row>
    <row r="150" spans="1:25" s="98" customFormat="1" ht="12" customHeight="1" x14ac:dyDescent="0.25">
      <c r="A150" s="105" t="s">
        <v>101</v>
      </c>
      <c r="B150" s="105"/>
      <c r="C150" s="106">
        <f>+[1]EFE20!C63</f>
        <v>-1307540</v>
      </c>
      <c r="G150" s="115"/>
      <c r="I150" s="115"/>
      <c r="N150" s="15"/>
      <c r="S150" s="115"/>
      <c r="U150" s="115"/>
      <c r="W150" s="104"/>
    </row>
    <row r="151" spans="1:25" s="98" customFormat="1" ht="12" customHeight="1" x14ac:dyDescent="0.25">
      <c r="A151" s="105" t="s">
        <v>102</v>
      </c>
      <c r="B151" s="105"/>
      <c r="C151" s="106">
        <v>0</v>
      </c>
      <c r="G151" s="115"/>
      <c r="I151" s="115"/>
      <c r="N151" s="15"/>
      <c r="S151" s="115"/>
      <c r="U151" s="115"/>
      <c r="W151" s="104"/>
    </row>
    <row r="152" spans="1:25" s="98" customFormat="1" ht="12" customHeight="1" x14ac:dyDescent="0.25">
      <c r="A152" s="108" t="s">
        <v>89</v>
      </c>
      <c r="B152" s="108"/>
      <c r="C152" s="128">
        <f>-C150-C151+D25+D57</f>
        <v>1100326</v>
      </c>
      <c r="G152" s="115"/>
      <c r="I152" s="115"/>
      <c r="N152" s="15"/>
      <c r="S152" s="115"/>
      <c r="U152" s="115"/>
      <c r="W152" s="104"/>
    </row>
    <row r="153" spans="1:25" s="98" customFormat="1" ht="12" customHeight="1" x14ac:dyDescent="0.25">
      <c r="A153" s="113" t="s">
        <v>85</v>
      </c>
      <c r="B153" s="113"/>
      <c r="C153" s="109">
        <f>SUM(C150:C152)</f>
        <v>-207214</v>
      </c>
      <c r="G153" s="115"/>
      <c r="I153" s="115"/>
      <c r="N153" s="15"/>
      <c r="S153" s="115"/>
      <c r="U153" s="115"/>
      <c r="W153" s="104"/>
    </row>
    <row r="154" spans="1:25" s="98" customFormat="1" ht="12" customHeight="1" x14ac:dyDescent="0.25">
      <c r="C154" s="130">
        <f>+C153-D25-D57</f>
        <v>0</v>
      </c>
      <c r="G154" s="115"/>
      <c r="I154" s="115"/>
      <c r="N154" s="15"/>
      <c r="S154" s="115"/>
      <c r="U154" s="115"/>
      <c r="W154" s="104"/>
    </row>
    <row r="155" spans="1:25" s="98" customFormat="1" ht="12" customHeight="1" x14ac:dyDescent="0.25">
      <c r="A155" s="96" t="s">
        <v>103</v>
      </c>
      <c r="B155" s="96"/>
      <c r="C155" s="97"/>
      <c r="G155" s="115"/>
      <c r="I155" s="115"/>
      <c r="N155" s="15"/>
      <c r="S155" s="115"/>
      <c r="U155" s="115"/>
      <c r="W155" s="104"/>
    </row>
    <row r="156" spans="1:25" s="98" customFormat="1" ht="12" customHeight="1" x14ac:dyDescent="0.25">
      <c r="A156" s="105" t="s">
        <v>104</v>
      </c>
      <c r="B156" s="105"/>
      <c r="C156" s="106">
        <f>[1]EFE20!C18</f>
        <v>8770737</v>
      </c>
      <c r="G156" s="115"/>
      <c r="I156" s="115"/>
      <c r="N156" s="15"/>
      <c r="S156" s="115"/>
      <c r="U156" s="115"/>
      <c r="W156" s="104"/>
    </row>
    <row r="157" spans="1:25" s="98" customFormat="1" ht="12" customHeight="1" x14ac:dyDescent="0.25">
      <c r="A157" s="108" t="s">
        <v>89</v>
      </c>
      <c r="B157" s="108"/>
      <c r="C157" s="109">
        <f>+C156-D56</f>
        <v>0</v>
      </c>
      <c r="G157" s="115"/>
      <c r="I157" s="115"/>
      <c r="N157" s="15"/>
      <c r="S157" s="115"/>
      <c r="U157" s="115"/>
      <c r="W157" s="104"/>
    </row>
    <row r="158" spans="1:25" s="98" customFormat="1" ht="12" customHeight="1" x14ac:dyDescent="0.25">
      <c r="A158" s="113" t="s">
        <v>85</v>
      </c>
      <c r="B158" s="113"/>
      <c r="C158" s="109">
        <f>SUM(C156:C157)</f>
        <v>8770737</v>
      </c>
      <c r="G158" s="115"/>
      <c r="I158" s="115"/>
      <c r="N158" s="15"/>
      <c r="S158" s="115"/>
      <c r="U158" s="115"/>
      <c r="W158" s="104"/>
    </row>
    <row r="159" spans="1:25" ht="12" customHeight="1" x14ac:dyDescent="0.25">
      <c r="C159" s="131">
        <f>+C158-D56</f>
        <v>0</v>
      </c>
      <c r="F159" s="132">
        <v>0</v>
      </c>
    </row>
    <row r="160" spans="1:25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</sheetData>
  <pageMargins left="0.7" right="0.7" top="0.75" bottom="0.75" header="0.3" footer="0.3"/>
  <pageSetup scale="67" orientation="portrait" r:id="rId1"/>
  <colBreaks count="1" manualBreakCount="1">
    <brk id="17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cp:lastPrinted>2021-06-14T20:00:27Z</cp:lastPrinted>
  <dcterms:created xsi:type="dcterms:W3CDTF">2021-06-14T19:59:52Z</dcterms:created>
  <dcterms:modified xsi:type="dcterms:W3CDTF">2021-06-14T20:10:48Z</dcterms:modified>
</cp:coreProperties>
</file>