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020"/>
  </bookViews>
  <sheets>
    <sheet name="TN Panamá Intercompany" sheetId="10" r:id="rId1"/>
    <sheet name="Balance General Detallado " sheetId="2" r:id="rId2"/>
    <sheet name="Estado de Resultado Detallado " sheetId="1" r:id="rId3"/>
    <sheet name="AF " sheetId="5" r:id="rId4"/>
    <sheet name="PLANILLA " sheetId="6" r:id="rId5"/>
    <sheet name="calc" sheetId="9" r:id="rId6"/>
    <sheet name="AUX CXP " sheetId="7" r:id="rId7"/>
    <sheet name="CXC" sheetId="8" r:id="rId8"/>
    <sheet name="BG " sheetId="4" state="hidden" r:id="rId9"/>
    <sheet name="ER" sheetId="3" state="hidden" r:id="rId10"/>
  </sheets>
  <calcPr calcId="162913"/>
</workbook>
</file>

<file path=xl/calcChain.xml><?xml version="1.0" encoding="utf-8"?>
<calcChain xmlns="http://schemas.openxmlformats.org/spreadsheetml/2006/main">
  <c r="B16" i="10" l="1"/>
  <c r="B19" i="10" s="1"/>
  <c r="B9" i="10"/>
  <c r="C95" i="2" l="1"/>
  <c r="C78" i="2"/>
  <c r="D93" i="2" l="1"/>
  <c r="D94" i="2"/>
  <c r="D95" i="2"/>
  <c r="D96" i="2" s="1"/>
  <c r="D92" i="2"/>
  <c r="D88" i="2"/>
  <c r="D83" i="2"/>
  <c r="D84" i="2"/>
  <c r="D85" i="2"/>
  <c r="D86" i="2"/>
  <c r="D87" i="2"/>
  <c r="D82" i="2"/>
  <c r="D76" i="2"/>
  <c r="D77" i="2"/>
  <c r="D7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7" i="2"/>
  <c r="B88" i="2"/>
  <c r="B96" i="2"/>
  <c r="B35" i="7"/>
  <c r="D79" i="2" l="1"/>
  <c r="D97" i="2" s="1"/>
  <c r="F18" i="9"/>
  <c r="B18" i="9"/>
  <c r="A18" i="9"/>
  <c r="G12" i="9"/>
  <c r="F12" i="9"/>
  <c r="E12" i="9"/>
  <c r="C12" i="9"/>
  <c r="C14" i="9" s="1"/>
  <c r="C16" i="9" s="1"/>
  <c r="G13" i="9"/>
  <c r="F13" i="9"/>
  <c r="E13" i="9"/>
  <c r="C13" i="9"/>
  <c r="B13" i="9"/>
  <c r="B12" i="9"/>
  <c r="G11" i="9"/>
  <c r="F11" i="9"/>
  <c r="E11" i="9"/>
  <c r="C11" i="9"/>
  <c r="B11" i="9"/>
  <c r="G10" i="9"/>
  <c r="F10" i="9"/>
  <c r="E10" i="9"/>
  <c r="C10" i="9"/>
  <c r="B10" i="9"/>
  <c r="G9" i="9"/>
  <c r="F9" i="9"/>
  <c r="E9" i="9"/>
  <c r="C9" i="9"/>
  <c r="B9" i="9"/>
  <c r="G8" i="9"/>
  <c r="F8" i="9"/>
  <c r="E8" i="9"/>
  <c r="C8" i="9"/>
  <c r="B8" i="9"/>
  <c r="G7" i="9"/>
  <c r="F7" i="9"/>
  <c r="E7" i="9"/>
  <c r="C7" i="9"/>
  <c r="B7" i="9"/>
  <c r="C6" i="9"/>
  <c r="B6" i="9"/>
  <c r="G6" i="9"/>
  <c r="G5" i="9"/>
  <c r="F6" i="9"/>
  <c r="F5" i="9"/>
  <c r="E5" i="9"/>
  <c r="E6" i="9"/>
  <c r="D6" i="9"/>
  <c r="C5" i="9"/>
  <c r="B5" i="9"/>
  <c r="D5" i="9"/>
  <c r="D7" i="9"/>
  <c r="E14" i="9"/>
  <c r="E15" i="9" s="1"/>
  <c r="G14" i="9"/>
  <c r="G15" i="9" s="1"/>
  <c r="E16" i="9"/>
  <c r="E17" i="9" s="1"/>
  <c r="G16" i="9"/>
  <c r="G17" i="9" s="1"/>
  <c r="G4" i="9"/>
  <c r="F4" i="9"/>
  <c r="E4" i="9"/>
  <c r="D4" i="9"/>
  <c r="C4" i="9"/>
  <c r="B4" i="9"/>
  <c r="G3" i="9"/>
  <c r="F3" i="9"/>
  <c r="E3" i="9"/>
  <c r="D3" i="9"/>
  <c r="C3" i="9"/>
  <c r="B3" i="9"/>
  <c r="G33" i="8"/>
  <c r="B33" i="8"/>
  <c r="F28" i="8"/>
  <c r="E28" i="8"/>
  <c r="D28" i="8"/>
  <c r="C28" i="8"/>
  <c r="G27" i="8"/>
  <c r="B27" i="8"/>
  <c r="B26" i="8"/>
  <c r="G25" i="8"/>
  <c r="B25" i="8"/>
  <c r="B24" i="8"/>
  <c r="B23" i="8"/>
  <c r="B22" i="8"/>
  <c r="B21" i="8"/>
  <c r="B20" i="8"/>
  <c r="B19" i="8"/>
  <c r="B18" i="8"/>
  <c r="B17" i="8"/>
  <c r="B16" i="8"/>
  <c r="B15" i="8"/>
  <c r="B14" i="8"/>
  <c r="G13" i="8"/>
  <c r="B13" i="8"/>
  <c r="B12" i="8"/>
  <c r="B11" i="8"/>
  <c r="B10" i="8"/>
  <c r="G9" i="8"/>
  <c r="G28" i="8" s="1"/>
  <c r="B8" i="8"/>
  <c r="B7" i="8"/>
  <c r="B6" i="8"/>
  <c r="B5" i="8"/>
  <c r="B4" i="8"/>
  <c r="D8" i="9" l="1"/>
  <c r="C17" i="9"/>
  <c r="C15" i="9"/>
  <c r="D9" i="9"/>
  <c r="B9" i="8"/>
  <c r="B28" i="8" s="1"/>
  <c r="B35" i="8" s="1"/>
  <c r="F14" i="9" l="1"/>
  <c r="D11" i="9"/>
  <c r="D10" i="9"/>
  <c r="F15" i="9" l="1"/>
  <c r="F16" i="9"/>
  <c r="F17" i="9" s="1"/>
  <c r="D13" i="9"/>
  <c r="B14" i="9"/>
  <c r="D12" i="9"/>
  <c r="B15" i="9" l="1"/>
  <c r="D15" i="9" s="1"/>
  <c r="B16" i="9"/>
  <c r="D14" i="9"/>
  <c r="B17" i="9" l="1"/>
  <c r="D17" i="9" s="1"/>
  <c r="D16" i="9"/>
  <c r="B36" i="7" l="1"/>
  <c r="B77" i="7"/>
  <c r="H21" i="5" l="1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R57" i="6" s="1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R56" i="6" s="1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R55" i="6" s="1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R54" i="6" s="1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R53" i="6" s="1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R52" i="6" s="1"/>
  <c r="Q51" i="6"/>
  <c r="Q58" i="6" s="1"/>
  <c r="P51" i="6"/>
  <c r="P58" i="6" s="1"/>
  <c r="O51" i="6"/>
  <c r="O58" i="6" s="1"/>
  <c r="N51" i="6"/>
  <c r="N58" i="6" s="1"/>
  <c r="M51" i="6"/>
  <c r="M58" i="6" s="1"/>
  <c r="L51" i="6"/>
  <c r="L58" i="6" s="1"/>
  <c r="K51" i="6"/>
  <c r="K58" i="6" s="1"/>
  <c r="J51" i="6"/>
  <c r="J58" i="6" s="1"/>
  <c r="I51" i="6"/>
  <c r="I58" i="6" s="1"/>
  <c r="H51" i="6"/>
  <c r="H58" i="6" s="1"/>
  <c r="G51" i="6"/>
  <c r="G58" i="6" s="1"/>
  <c r="F51" i="6"/>
  <c r="F58" i="6" s="1"/>
  <c r="E51" i="6"/>
  <c r="R51" i="6" s="1"/>
  <c r="E58" i="6" l="1"/>
  <c r="R58" i="6" s="1"/>
  <c r="H50" i="5"/>
  <c r="R50" i="5" s="1"/>
  <c r="U50" i="5" s="1"/>
  <c r="R49" i="5"/>
  <c r="U49" i="5" s="1"/>
  <c r="H49" i="5"/>
  <c r="H48" i="5"/>
  <c r="R48" i="5" s="1"/>
  <c r="U48" i="5" s="1"/>
  <c r="R47" i="5"/>
  <c r="U47" i="5" s="1"/>
  <c r="H47" i="5"/>
  <c r="H46" i="5"/>
  <c r="R46" i="5" s="1"/>
  <c r="U46" i="5" s="1"/>
  <c r="R45" i="5"/>
  <c r="U45" i="5" s="1"/>
  <c r="V50" i="5" s="1"/>
  <c r="D59" i="5" s="1"/>
  <c r="H45" i="5"/>
  <c r="N40" i="5"/>
  <c r="U40" i="5" s="1"/>
  <c r="V40" i="5" s="1"/>
  <c r="D58" i="5" s="1"/>
  <c r="H40" i="5"/>
  <c r="S36" i="5"/>
  <c r="U36" i="5" s="1"/>
  <c r="H36" i="5"/>
  <c r="H35" i="5"/>
  <c r="S35" i="5" s="1"/>
  <c r="U35" i="5" s="1"/>
  <c r="S34" i="5"/>
  <c r="U34" i="5" s="1"/>
  <c r="H34" i="5"/>
  <c r="H33" i="5"/>
  <c r="S33" i="5" s="1"/>
  <c r="U33" i="5" s="1"/>
  <c r="S32" i="5"/>
  <c r="U32" i="5" s="1"/>
  <c r="H32" i="5"/>
  <c r="H31" i="5"/>
  <c r="R31" i="5" s="1"/>
  <c r="U31" i="5" s="1"/>
  <c r="R30" i="5"/>
  <c r="U30" i="5" s="1"/>
  <c r="H30" i="5"/>
  <c r="H29" i="5"/>
  <c r="R29" i="5" s="1"/>
  <c r="U29" i="5" s="1"/>
  <c r="R28" i="5"/>
  <c r="U28" i="5" s="1"/>
  <c r="H28" i="5"/>
  <c r="H27" i="5"/>
  <c r="Q27" i="5" s="1"/>
  <c r="U27" i="5" s="1"/>
  <c r="Q26" i="5"/>
  <c r="U26" i="5" s="1"/>
  <c r="H26" i="5"/>
  <c r="H25" i="5"/>
  <c r="P25" i="5" s="1"/>
  <c r="U25" i="5" s="1"/>
  <c r="L24" i="5"/>
  <c r="U24" i="5" s="1"/>
  <c r="H24" i="5"/>
  <c r="H23" i="5"/>
  <c r="L23" i="5" s="1"/>
  <c r="U23" i="5" s="1"/>
  <c r="K22" i="5"/>
  <c r="U22" i="5" s="1"/>
  <c r="H22" i="5"/>
  <c r="I21" i="5"/>
  <c r="U21" i="5" s="1"/>
  <c r="H18" i="5"/>
  <c r="S18" i="5" s="1"/>
  <c r="U18" i="5" s="1"/>
  <c r="S17" i="5"/>
  <c r="U17" i="5" s="1"/>
  <c r="H17" i="5"/>
  <c r="H16" i="5"/>
  <c r="S16" i="5" s="1"/>
  <c r="U16" i="5" s="1"/>
  <c r="R15" i="5"/>
  <c r="U15" i="5" s="1"/>
  <c r="H15" i="5"/>
  <c r="H14" i="5"/>
  <c r="R14" i="5" s="1"/>
  <c r="U14" i="5" s="1"/>
  <c r="R13" i="5"/>
  <c r="U13" i="5" s="1"/>
  <c r="H13" i="5"/>
  <c r="H12" i="5"/>
  <c r="R12" i="5" s="1"/>
  <c r="U12" i="5" s="1"/>
  <c r="R11" i="5"/>
  <c r="U11" i="5" s="1"/>
  <c r="H11" i="5"/>
  <c r="H10" i="5"/>
  <c r="R10" i="5" s="1"/>
  <c r="U10" i="5" s="1"/>
  <c r="R9" i="5"/>
  <c r="U9" i="5" s="1"/>
  <c r="H9" i="5"/>
  <c r="U8" i="5"/>
  <c r="H8" i="5"/>
  <c r="U7" i="5"/>
  <c r="H7" i="5"/>
  <c r="H6" i="5"/>
  <c r="Q6" i="5" s="1"/>
  <c r="U6" i="5" s="1"/>
  <c r="I5" i="5"/>
  <c r="U5" i="5" s="1"/>
  <c r="H5" i="5"/>
  <c r="U53" i="5" l="1"/>
  <c r="C60" i="5" s="1"/>
  <c r="V19" i="5"/>
  <c r="V36" i="5"/>
  <c r="D57" i="5" s="1"/>
  <c r="D56" i="5" l="1"/>
  <c r="V53" i="5"/>
  <c r="B47" i="3" l="1"/>
  <c r="B13" i="3"/>
  <c r="B5" i="3"/>
  <c r="B15" i="3" s="1"/>
  <c r="B49" i="3" s="1"/>
  <c r="C62" i="4"/>
  <c r="C52" i="4"/>
  <c r="C47" i="4"/>
  <c r="C54" i="4" s="1"/>
  <c r="C64" i="4" s="1"/>
  <c r="C30" i="4"/>
  <c r="C22" i="4"/>
  <c r="C16" i="4"/>
  <c r="C32" i="4" s="1"/>
</calcChain>
</file>

<file path=xl/sharedStrings.xml><?xml version="1.0" encoding="utf-8"?>
<sst xmlns="http://schemas.openxmlformats.org/spreadsheetml/2006/main" count="689" uniqueCount="450">
  <si>
    <r>
      <rPr>
        <sz val="10"/>
        <rFont val="Arial"/>
        <family val="2"/>
      </rPr>
      <t>TELCONET</t>
    </r>
  </si>
  <si>
    <r>
      <rPr>
        <sz val="10"/>
        <rFont val="Arial"/>
        <family val="2"/>
      </rPr>
      <t>Usuario</t>
    </r>
  </si>
  <si>
    <r>
      <rPr>
        <sz val="10"/>
        <rFont val="Arial"/>
        <family val="2"/>
      </rPr>
      <t>ESTADO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RESULTADO</t>
    </r>
    <r>
      <rPr>
        <sz val="10"/>
        <rFont val="Arial"/>
        <family val="2"/>
      </rPr>
      <t xml:space="preserve"> COMPARATIVO</t>
    </r>
  </si>
  <si>
    <r>
      <rPr>
        <sz val="10"/>
        <rFont val="Arial"/>
        <family val="2"/>
      </rPr>
      <t>Fecha</t>
    </r>
  </si>
  <si>
    <r>
      <rPr>
        <sz val="10"/>
        <rFont val="Verdana"/>
        <family val="2"/>
      </rPr>
      <t>Del</t>
    </r>
    <r>
      <rPr>
        <sz val="10"/>
        <rFont val="Verdana"/>
        <family val="2"/>
      </rPr>
      <t xml:space="preserve"> 01/01/2020</t>
    </r>
    <r>
      <rPr>
        <sz val="10"/>
        <rFont val="Verdana"/>
        <family val="2"/>
      </rPr>
      <t xml:space="preserve"> Al</t>
    </r>
    <r>
      <rPr>
        <sz val="10"/>
        <rFont val="Verdana"/>
        <family val="2"/>
      </rPr>
      <t xml:space="preserve"> 31/12/2020</t>
    </r>
  </si>
  <si>
    <r>
      <rPr>
        <sz val="10"/>
        <rFont val="Arial"/>
        <family val="2"/>
      </rPr>
      <t>Hora</t>
    </r>
  </si>
  <si>
    <r>
      <rPr>
        <sz val="10"/>
        <rFont val="Arial"/>
        <family val="2"/>
      </rPr>
      <t>INGRESO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CONECTIVIDAD</t>
    </r>
  </si>
  <si>
    <r>
      <rPr>
        <sz val="10"/>
        <rFont val="Arial"/>
        <family val="2"/>
      </rPr>
      <t>INGRESOS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EQUIPO</t>
    </r>
  </si>
  <si>
    <r>
      <rPr>
        <sz val="10"/>
        <rFont val="Arial"/>
        <family val="2"/>
      </rPr>
      <t>COSTOS</t>
    </r>
    <r>
      <rPr>
        <sz val="10"/>
        <rFont val="Arial"/>
        <family val="2"/>
      </rPr>
      <t xml:space="preserve"> GENERALES</t>
    </r>
  </si>
  <si>
    <r>
      <rPr>
        <sz val="10"/>
        <rFont val="Arial"/>
        <family val="2"/>
      </rPr>
      <t>ALQUILERES</t>
    </r>
  </si>
  <si>
    <r>
      <rPr>
        <sz val="10"/>
        <rFont val="Arial"/>
        <family val="2"/>
      </rPr>
      <t>ELECTRICIDAD</t>
    </r>
  </si>
  <si>
    <r>
      <rPr>
        <sz val="10"/>
        <rFont val="Arial"/>
        <family val="2"/>
      </rPr>
      <t>TELEFONIA</t>
    </r>
    <r>
      <rPr>
        <sz val="10"/>
        <rFont val="Arial"/>
        <family val="2"/>
      </rPr>
      <t xml:space="preserve"> FIJA</t>
    </r>
  </si>
  <si>
    <r>
      <rPr>
        <sz val="10"/>
        <rFont val="Arial"/>
        <family val="2"/>
      </rPr>
      <t>TELEFONIA</t>
    </r>
    <r>
      <rPr>
        <sz val="10"/>
        <rFont val="Arial"/>
        <family val="2"/>
      </rPr>
      <t xml:space="preserve"> MOVIL</t>
    </r>
  </si>
  <si>
    <r>
      <rPr>
        <sz val="10"/>
        <rFont val="Arial"/>
        <family val="2"/>
      </rPr>
      <t>SERVICIO</t>
    </r>
    <r>
      <rPr>
        <sz val="10"/>
        <rFont val="Arial"/>
        <family val="2"/>
      </rPr>
      <t xml:space="preserve"> DE</t>
    </r>
    <r>
      <rPr>
        <sz val="10"/>
        <rFont val="Arial"/>
        <family val="2"/>
      </rPr>
      <t xml:space="preserve"> INTERNET</t>
    </r>
  </si>
  <si>
    <r>
      <rPr>
        <sz val="10"/>
        <rFont val="Arial"/>
        <family val="2"/>
      </rPr>
      <t>VIATICOS</t>
    </r>
    <r>
      <rPr>
        <sz val="10"/>
        <rFont val="Arial"/>
        <family val="2"/>
      </rPr>
      <t xml:space="preserve"> GENERALES</t>
    </r>
  </si>
  <si>
    <r>
      <rPr>
        <sz val="10"/>
        <rFont val="Arial"/>
        <family val="2"/>
      </rPr>
      <t>IMPUESTO</t>
    </r>
    <r>
      <rPr>
        <sz val="10"/>
        <rFont val="Arial"/>
        <family val="2"/>
      </rPr>
      <t xml:space="preserve"> ITBMS</t>
    </r>
  </si>
  <si>
    <r>
      <rPr>
        <sz val="10"/>
        <rFont val="Arial"/>
        <family val="2"/>
      </rPr>
      <t>GASTOS</t>
    </r>
    <r>
      <rPr>
        <sz val="10"/>
        <rFont val="Arial"/>
        <family val="2"/>
      </rPr>
      <t xml:space="preserve"> VARIOS</t>
    </r>
  </si>
  <si>
    <r>
      <rPr>
        <b/>
        <sz val="10"/>
        <rFont val="Segoe UI Symbol"/>
        <family val="2"/>
      </rPr>
      <t>INGRESOS</t>
    </r>
  </si>
  <si>
    <r>
      <rPr>
        <b/>
        <sz val="10"/>
        <rFont val="Arial"/>
        <family val="2"/>
      </rPr>
      <t>TOTAL INGRESOS</t>
    </r>
  </si>
  <si>
    <r>
      <rPr>
        <b/>
        <sz val="10"/>
        <rFont val="Segoe UI Symbol"/>
        <family val="2"/>
      </rPr>
      <t>COSTOS</t>
    </r>
  </si>
  <si>
    <r>
      <rPr>
        <b/>
        <sz val="10"/>
        <rFont val="Arial"/>
        <family val="2"/>
      </rPr>
      <t>TOTAL COSTOS</t>
    </r>
  </si>
  <si>
    <r>
      <rPr>
        <b/>
        <sz val="10"/>
        <rFont val="Arial"/>
        <family val="2"/>
      </rPr>
      <t>GANANCIA BRUTA</t>
    </r>
  </si>
  <si>
    <r>
      <rPr>
        <b/>
        <sz val="10"/>
        <rFont val="Segoe UI Symbol"/>
        <family val="2"/>
      </rPr>
      <t>GASTOS</t>
    </r>
  </si>
  <si>
    <r>
      <rPr>
        <b/>
        <sz val="10"/>
        <rFont val="Arial"/>
        <family val="2"/>
      </rPr>
      <t>TOTAL GASTOS</t>
    </r>
  </si>
  <si>
    <r>
      <rPr>
        <b/>
        <sz val="10"/>
        <rFont val="Arial"/>
        <family val="2"/>
      </rPr>
      <t>GANANCIA NETA</t>
    </r>
  </si>
  <si>
    <t>SALARIOS</t>
  </si>
  <si>
    <t>AGUINALDO</t>
  </si>
  <si>
    <t>SEGURO SOCIAL PATRONAL</t>
  </si>
  <si>
    <t>HONORARIO PROFESIONALES</t>
  </si>
  <si>
    <t>COMBUSTIBLE</t>
  </si>
  <si>
    <t>SERVICIO DE MANTENIMIENTO</t>
  </si>
  <si>
    <t>EQUIPO Y LICENCIA TECNOLOGICOS</t>
  </si>
  <si>
    <t>IMPUESTOS MUNICIPALES</t>
  </si>
  <si>
    <t>GASTOS BANCARIOS</t>
  </si>
  <si>
    <t>SEGUROS</t>
  </si>
  <si>
    <t>SERVICIOS DE MENSAJERIA</t>
  </si>
  <si>
    <t>Saldo Final</t>
  </si>
  <si>
    <t>ACTIVOS CORRIENTES</t>
  </si>
  <si>
    <r>
      <rPr>
        <sz val="10"/>
        <rFont val="Verdana"/>
        <family val="2"/>
      </rPr>
      <t>CAJA</t>
    </r>
    <r>
      <rPr>
        <sz val="10"/>
        <rFont val="Verdana"/>
        <family val="2"/>
      </rPr>
      <t xml:space="preserve"> GENERAL</t>
    </r>
  </si>
  <si>
    <r>
      <rPr>
        <sz val="10"/>
        <rFont val="Verdana"/>
        <family val="2"/>
      </rPr>
      <t>CAJA</t>
    </r>
    <r>
      <rPr>
        <sz val="10"/>
        <rFont val="Verdana"/>
        <family val="2"/>
      </rPr>
      <t xml:space="preserve"> MENUDA</t>
    </r>
  </si>
  <si>
    <r>
      <rPr>
        <sz val="10"/>
        <rFont val="Verdana"/>
        <family val="2"/>
      </rPr>
      <t>TRASLADOS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FONDOS</t>
    </r>
  </si>
  <si>
    <r>
      <rPr>
        <sz val="10"/>
        <rFont val="Verdana"/>
        <family val="2"/>
      </rPr>
      <t>CUENTA</t>
    </r>
    <r>
      <rPr>
        <sz val="10"/>
        <rFont val="Verdana"/>
        <family val="2"/>
      </rPr>
      <t xml:space="preserve"> CORRIENTE</t>
    </r>
    <r>
      <rPr>
        <sz val="10"/>
        <rFont val="Verdana"/>
        <family val="2"/>
      </rPr>
      <t xml:space="preserve"> EN</t>
    </r>
    <r>
      <rPr>
        <sz val="10"/>
        <rFont val="Verdana"/>
        <family val="2"/>
      </rPr>
      <t xml:space="preserve"> BANCO</t>
    </r>
  </si>
  <si>
    <r>
      <rPr>
        <sz val="10"/>
        <rFont val="Verdana"/>
        <family val="2"/>
      </rPr>
      <t>CUENTA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AHORROS</t>
    </r>
    <r>
      <rPr>
        <sz val="10"/>
        <rFont val="Verdana"/>
        <family val="2"/>
      </rPr>
      <t xml:space="preserve"> EN</t>
    </r>
    <r>
      <rPr>
        <sz val="10"/>
        <rFont val="Verdana"/>
        <family val="2"/>
      </rPr>
      <t xml:space="preserve"> BANCO</t>
    </r>
  </si>
  <si>
    <r>
      <rPr>
        <sz val="10"/>
        <rFont val="Verdana"/>
        <family val="2"/>
      </rPr>
      <t>DEPOSITOS</t>
    </r>
    <r>
      <rPr>
        <sz val="10"/>
        <rFont val="Verdana"/>
        <family val="2"/>
      </rPr>
      <t xml:space="preserve"> A</t>
    </r>
    <r>
      <rPr>
        <sz val="10"/>
        <rFont val="Verdana"/>
        <family val="2"/>
      </rPr>
      <t xml:space="preserve"> PLAZO</t>
    </r>
    <r>
      <rPr>
        <sz val="10"/>
        <rFont val="Verdana"/>
        <family val="2"/>
      </rPr>
      <t xml:space="preserve"> FIJO</t>
    </r>
  </si>
  <si>
    <r>
      <rPr>
        <sz val="10"/>
        <rFont val="Verdana"/>
        <family val="2"/>
      </rPr>
      <t>CUENTAS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COBRAR</t>
    </r>
    <r>
      <rPr>
        <sz val="10"/>
        <rFont val="Verdana"/>
        <family val="2"/>
      </rPr>
      <t xml:space="preserve"> CLIENTES</t>
    </r>
  </si>
  <si>
    <r>
      <rPr>
        <sz val="10"/>
        <rFont val="Verdana"/>
        <family val="2"/>
      </rPr>
      <t>CUENTAS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COBRAR</t>
    </r>
    <r>
      <rPr>
        <sz val="10"/>
        <rFont val="Verdana"/>
        <family val="2"/>
      </rPr>
      <t xml:space="preserve"> EMPLEADOS</t>
    </r>
  </si>
  <si>
    <t>CUENTAS POR COBRAR OTROS</t>
  </si>
  <si>
    <r>
      <rPr>
        <sz val="10"/>
        <rFont val="Verdana"/>
        <family val="2"/>
      </rPr>
      <t>RESERVA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CUENTAS</t>
    </r>
    <r>
      <rPr>
        <sz val="10"/>
        <rFont val="Verdana"/>
        <family val="2"/>
      </rPr>
      <t xml:space="preserve"> MALAS</t>
    </r>
  </si>
  <si>
    <r>
      <rPr>
        <sz val="10"/>
        <rFont val="Verdana"/>
        <family val="2"/>
      </rPr>
      <t>INTERESES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COBRAR</t>
    </r>
    <r>
      <rPr>
        <sz val="10"/>
        <rFont val="Verdana"/>
        <family val="2"/>
      </rPr>
      <t xml:space="preserve"> PLAZO</t>
    </r>
    <r>
      <rPr>
        <sz val="10"/>
        <rFont val="Verdana"/>
        <family val="2"/>
      </rPr>
      <t xml:space="preserve"> FIJO</t>
    </r>
  </si>
  <si>
    <r>
      <rPr>
        <sz val="10"/>
        <rFont val="Verdana"/>
        <family val="2"/>
      </rPr>
      <t>CUENTAS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COBRAR</t>
    </r>
    <r>
      <rPr>
        <sz val="10"/>
        <rFont val="Verdana"/>
        <family val="2"/>
      </rPr>
      <t xml:space="preserve"> ACCIONISTAS</t>
    </r>
  </si>
  <si>
    <r>
      <rPr>
        <sz val="10"/>
        <rFont val="Verdana"/>
        <family val="2"/>
      </rPr>
      <t>PROVISION</t>
    </r>
    <r>
      <rPr>
        <sz val="10"/>
        <rFont val="Verdana"/>
        <family val="2"/>
      </rPr>
      <t xml:space="preserve"> PRIMA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ANTIGUEDAD</t>
    </r>
  </si>
  <si>
    <r>
      <rPr>
        <sz val="10"/>
        <rFont val="Verdana"/>
        <family val="2"/>
      </rPr>
      <t>PROVISION</t>
    </r>
    <r>
      <rPr>
        <sz val="10"/>
        <rFont val="Verdana"/>
        <family val="2"/>
      </rPr>
      <t xml:space="preserve"> INDEMNIZACION</t>
    </r>
  </si>
  <si>
    <r>
      <rPr>
        <sz val="10"/>
        <rFont val="Verdana"/>
        <family val="2"/>
      </rPr>
      <t>INVENTARIOS</t>
    </r>
  </si>
  <si>
    <r>
      <rPr>
        <sz val="10"/>
        <rFont val="Verdana"/>
        <family val="2"/>
      </rPr>
      <t>INVENTARIO</t>
    </r>
    <r>
      <rPr>
        <sz val="10"/>
        <rFont val="Verdana"/>
        <family val="2"/>
      </rPr>
      <t xml:space="preserve"> BODEGA</t>
    </r>
    <r>
      <rPr>
        <sz val="10"/>
        <rFont val="Verdana"/>
        <family val="2"/>
      </rPr>
      <t xml:space="preserve"> 1</t>
    </r>
  </si>
  <si>
    <r>
      <rPr>
        <sz val="10"/>
        <rFont val="Verdana"/>
        <family val="2"/>
      </rPr>
      <t>INVENTARIO</t>
    </r>
    <r>
      <rPr>
        <sz val="10"/>
        <rFont val="Verdana"/>
        <family val="2"/>
      </rPr>
      <t xml:space="preserve"> BODEGA</t>
    </r>
    <r>
      <rPr>
        <sz val="10"/>
        <rFont val="Verdana"/>
        <family val="2"/>
      </rPr>
      <t xml:space="preserve"> 2</t>
    </r>
  </si>
  <si>
    <r>
      <rPr>
        <sz val="10"/>
        <rFont val="Verdana"/>
        <family val="2"/>
      </rPr>
      <t>INVENTARIO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UTILES</t>
    </r>
  </si>
  <si>
    <t>TOTAL ACTIVOS CORRIENTES</t>
  </si>
  <si>
    <t>ACTIVOS FIJOS</t>
  </si>
  <si>
    <r>
      <rPr>
        <sz val="10"/>
        <rFont val="Verdana"/>
        <family val="2"/>
      </rPr>
      <t>MOBILIARIO</t>
    </r>
    <r>
      <rPr>
        <sz val="10"/>
        <rFont val="Verdana"/>
        <family val="2"/>
      </rPr>
      <t xml:space="preserve"> Y</t>
    </r>
    <r>
      <rPr>
        <sz val="10"/>
        <rFont val="Verdana"/>
        <family val="2"/>
      </rPr>
      <t xml:space="preserve"> EQUIPO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OFICINA</t>
    </r>
  </si>
  <si>
    <r>
      <rPr>
        <sz val="10"/>
        <rFont val="Verdana"/>
        <family val="2"/>
      </rPr>
      <t>EQUIPO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COMPUTO</t>
    </r>
  </si>
  <si>
    <r>
      <rPr>
        <sz val="10"/>
        <rFont val="Verdana"/>
        <family val="2"/>
      </rPr>
      <t>EQUIPO</t>
    </r>
    <r>
      <rPr>
        <sz val="10"/>
        <rFont val="Verdana"/>
        <family val="2"/>
      </rPr>
      <t xml:space="preserve"> RODANTE</t>
    </r>
  </si>
  <si>
    <r>
      <rPr>
        <sz val="10"/>
        <rFont val="Verdana"/>
        <family val="2"/>
      </rPr>
      <t>EDIFICIO</t>
    </r>
    <r>
      <rPr>
        <sz val="10"/>
        <rFont val="Verdana"/>
        <family val="2"/>
      </rPr>
      <t xml:space="preserve"> Y</t>
    </r>
    <r>
      <rPr>
        <sz val="10"/>
        <rFont val="Verdana"/>
        <family val="2"/>
      </rPr>
      <t xml:space="preserve"> MEJORAS</t>
    </r>
  </si>
  <si>
    <r>
      <rPr>
        <sz val="10"/>
        <rFont val="Verdana"/>
        <family val="2"/>
      </rPr>
      <t>TERRENO</t>
    </r>
  </si>
  <si>
    <r>
      <rPr>
        <sz val="10"/>
        <rFont val="Verdana"/>
        <family val="2"/>
      </rPr>
      <t>DEPRECIACION</t>
    </r>
    <r>
      <rPr>
        <sz val="10"/>
        <rFont val="Verdana"/>
        <family val="2"/>
      </rPr>
      <t xml:space="preserve"> ACUM.</t>
    </r>
    <r>
      <rPr>
        <sz val="10"/>
        <rFont val="Verdana"/>
        <family val="2"/>
      </rPr>
      <t xml:space="preserve"> EQUIPO</t>
    </r>
    <r>
      <rPr>
        <sz val="10"/>
        <rFont val="Verdana"/>
        <family val="2"/>
      </rPr>
      <t xml:space="preserve"> RODANTE</t>
    </r>
  </si>
  <si>
    <r>
      <rPr>
        <sz val="10"/>
        <rFont val="Verdana"/>
        <family val="2"/>
      </rPr>
      <t>DEPRECIACION</t>
    </r>
    <r>
      <rPr>
        <sz val="10"/>
        <rFont val="Verdana"/>
        <family val="2"/>
      </rPr>
      <t xml:space="preserve"> ACUM.</t>
    </r>
    <r>
      <rPr>
        <sz val="10"/>
        <rFont val="Verdana"/>
        <family val="2"/>
      </rPr>
      <t xml:space="preserve"> EDIFICIO</t>
    </r>
  </si>
  <si>
    <r>
      <rPr>
        <sz val="10"/>
        <rFont val="Verdana"/>
        <family val="2"/>
      </rPr>
      <t>DEPRECIACION</t>
    </r>
    <r>
      <rPr>
        <sz val="10"/>
        <rFont val="Verdana"/>
        <family val="2"/>
      </rPr>
      <t xml:space="preserve"> ACUM.</t>
    </r>
    <r>
      <rPr>
        <sz val="10"/>
        <rFont val="Verdana"/>
        <family val="2"/>
      </rPr>
      <t xml:space="preserve"> TERRENO</t>
    </r>
  </si>
  <si>
    <r>
      <rPr>
        <sz val="10"/>
        <rFont val="Verdana"/>
        <family val="2"/>
      </rPr>
      <t>DEPRECIACION</t>
    </r>
    <r>
      <rPr>
        <sz val="10"/>
        <rFont val="Verdana"/>
        <family val="2"/>
      </rPr>
      <t xml:space="preserve"> ACUM.</t>
    </r>
    <r>
      <rPr>
        <sz val="10"/>
        <rFont val="Verdana"/>
        <family val="2"/>
      </rPr>
      <t xml:space="preserve"> MOBILIARIO</t>
    </r>
    <r>
      <rPr>
        <sz val="10"/>
        <rFont val="Verdana"/>
        <family val="2"/>
      </rPr>
      <t xml:space="preserve"> Y</t>
    </r>
    <r>
      <rPr>
        <sz val="10"/>
        <rFont val="Verdana"/>
        <family val="2"/>
      </rPr>
      <t xml:space="preserve"> EQUIPO</t>
    </r>
  </si>
  <si>
    <r>
      <rPr>
        <sz val="10"/>
        <rFont val="Verdana"/>
        <family val="2"/>
      </rPr>
      <t>DEPRECIACION</t>
    </r>
    <r>
      <rPr>
        <sz val="10"/>
        <rFont val="Verdana"/>
        <family val="2"/>
      </rPr>
      <t xml:space="preserve"> ACUM.</t>
    </r>
    <r>
      <rPr>
        <sz val="10"/>
        <rFont val="Verdana"/>
        <family val="2"/>
      </rPr>
      <t xml:space="preserve"> EQUIPO</t>
    </r>
    <r>
      <rPr>
        <sz val="10"/>
        <rFont val="Verdana"/>
        <family val="2"/>
      </rPr>
      <t xml:space="preserve"> COMPUTO</t>
    </r>
  </si>
  <si>
    <r>
      <rPr>
        <sz val="10"/>
        <rFont val="Verdana"/>
        <family val="2"/>
      </rPr>
      <t>DEPRECIACION</t>
    </r>
    <r>
      <rPr>
        <sz val="10"/>
        <rFont val="Verdana"/>
        <family val="2"/>
      </rPr>
      <t xml:space="preserve"> ACUM.</t>
    </r>
    <r>
      <rPr>
        <sz val="10"/>
        <rFont val="Verdana"/>
        <family val="2"/>
      </rPr>
      <t xml:space="preserve"> EDIFICIO</t>
    </r>
    <r>
      <rPr>
        <sz val="10"/>
        <rFont val="Verdana"/>
        <family val="2"/>
      </rPr>
      <t xml:space="preserve"> Y</t>
    </r>
    <r>
      <rPr>
        <sz val="10"/>
        <rFont val="Verdana"/>
        <family val="2"/>
      </rPr>
      <t xml:space="preserve"> MEJORAS</t>
    </r>
  </si>
  <si>
    <t>TOTAL ACTIVOS FIJOS</t>
  </si>
  <si>
    <t>OTROS ACTIVOS</t>
  </si>
  <si>
    <r>
      <rPr>
        <sz val="10"/>
        <rFont val="Verdana"/>
        <family val="2"/>
      </rPr>
      <t>GASTOS</t>
    </r>
    <r>
      <rPr>
        <sz val="10"/>
        <rFont val="Verdana"/>
        <family val="2"/>
      </rPr>
      <t xml:space="preserve"> PAGADOS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ADELANTADO</t>
    </r>
  </si>
  <si>
    <r>
      <rPr>
        <sz val="10"/>
        <rFont val="Verdana"/>
        <family val="2"/>
      </rPr>
      <t>DEPOSITOS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GARANTIA</t>
    </r>
  </si>
  <si>
    <r>
      <rPr>
        <sz val="10"/>
        <rFont val="Verdana"/>
        <family val="2"/>
      </rPr>
      <t>GASTOS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CLIENTES</t>
    </r>
  </si>
  <si>
    <r>
      <rPr>
        <sz val="10"/>
        <rFont val="Verdana"/>
        <family val="2"/>
      </rPr>
      <t>IMPUESTO</t>
    </r>
    <r>
      <rPr>
        <sz val="10"/>
        <rFont val="Verdana"/>
        <family val="2"/>
      </rPr>
      <t xml:space="preserve"> ISR</t>
    </r>
    <r>
      <rPr>
        <sz val="10"/>
        <rFont val="Verdana"/>
        <family val="2"/>
      </rPr>
      <t xml:space="preserve"> ESTIMADA</t>
    </r>
  </si>
  <si>
    <r>
      <rPr>
        <sz val="10"/>
        <rFont val="Verdana"/>
        <family val="2"/>
      </rPr>
      <t>IMPUESTO</t>
    </r>
    <r>
      <rPr>
        <sz val="10"/>
        <rFont val="Verdana"/>
        <family val="2"/>
      </rPr>
      <t xml:space="preserve"> COMPLEMENTARIO</t>
    </r>
  </si>
  <si>
    <r>
      <rPr>
        <sz val="10"/>
        <rFont val="Verdana"/>
        <family val="2"/>
      </rPr>
      <t>OTROS</t>
    </r>
    <r>
      <rPr>
        <sz val="10"/>
        <rFont val="Verdana"/>
        <family val="2"/>
      </rPr>
      <t xml:space="preserve"> ACTIVOS</t>
    </r>
  </si>
  <si>
    <r>
      <rPr>
        <sz val="10"/>
        <rFont val="Verdana"/>
        <family val="2"/>
      </rPr>
      <t>ANTICIPADOS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PROVEEDORES</t>
    </r>
  </si>
  <si>
    <r>
      <rPr>
        <sz val="10"/>
        <rFont val="Verdana"/>
        <family val="2"/>
      </rPr>
      <t>DEPOSITOS</t>
    </r>
    <r>
      <rPr>
        <sz val="10"/>
        <rFont val="Verdana"/>
        <family val="2"/>
      </rPr>
      <t xml:space="preserve"> EN</t>
    </r>
    <r>
      <rPr>
        <sz val="10"/>
        <rFont val="Verdana"/>
        <family val="2"/>
      </rPr>
      <t xml:space="preserve"> GARANTIA</t>
    </r>
  </si>
  <si>
    <r>
      <rPr>
        <sz val="10"/>
        <rFont val="Verdana"/>
        <family val="2"/>
      </rPr>
      <t>M.E.F.</t>
    </r>
    <r>
      <rPr>
        <sz val="10"/>
        <rFont val="Verdana"/>
        <family val="2"/>
      </rPr>
      <t xml:space="preserve"> IMPUESTOS</t>
    </r>
    <r>
      <rPr>
        <sz val="10"/>
        <rFont val="Verdana"/>
        <family val="2"/>
      </rPr>
      <t xml:space="preserve"> ANTICIPADOS</t>
    </r>
  </si>
  <si>
    <t>TOTAL OTROS ACTIVOS</t>
  </si>
  <si>
    <t>TOTAL DE ACTIVOS</t>
  </si>
  <si>
    <t>PASIVOS Y CAPITAL</t>
  </si>
  <si>
    <t>PASIVOS CORRIENTES</t>
  </si>
  <si>
    <r>
      <rPr>
        <sz val="10"/>
        <rFont val="Verdana"/>
        <family val="2"/>
      </rPr>
      <t>CUENTAS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  <r>
      <rPr>
        <sz val="10"/>
        <rFont val="Verdana"/>
        <family val="2"/>
      </rPr>
      <t xml:space="preserve"> PROVEEDORES</t>
    </r>
  </si>
  <si>
    <r>
      <rPr>
        <sz val="10"/>
        <rFont val="Verdana"/>
        <family val="2"/>
      </rPr>
      <t>CUENTAS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  <r>
      <rPr>
        <sz val="10"/>
        <rFont val="Verdana"/>
        <family val="2"/>
      </rPr>
      <t xml:space="preserve"> CUSTODIO</t>
    </r>
  </si>
  <si>
    <r>
      <rPr>
        <sz val="10"/>
        <rFont val="Verdana"/>
        <family val="2"/>
      </rPr>
      <t>SEGURO</t>
    </r>
    <r>
      <rPr>
        <sz val="10"/>
        <rFont val="Verdana"/>
        <family val="2"/>
      </rPr>
      <t xml:space="preserve"> SOCIAL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</si>
  <si>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SEGURO</t>
    </r>
    <r>
      <rPr>
        <sz val="10"/>
        <rFont val="Verdana"/>
        <family val="2"/>
      </rPr>
      <t xml:space="preserve"> EDUCATIVO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</si>
  <si>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ISR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  <r>
      <rPr>
        <sz val="10"/>
        <rFont val="Verdana"/>
        <family val="2"/>
      </rPr>
      <t xml:space="preserve"> EMPLEADOS</t>
    </r>
  </si>
  <si>
    <r>
      <rPr>
        <sz val="10"/>
        <rFont val="Verdana"/>
        <family val="2"/>
      </rPr>
      <t>RIEGOS</t>
    </r>
    <r>
      <rPr>
        <sz val="10"/>
        <rFont val="Verdana"/>
        <family val="2"/>
      </rPr>
      <t xml:space="preserve"> PROFESIONALES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</si>
  <si>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PRESTACIONES</t>
    </r>
    <r>
      <rPr>
        <sz val="10"/>
        <rFont val="Verdana"/>
        <family val="2"/>
      </rPr>
      <t xml:space="preserve"> LABORALES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</si>
  <si>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TESORO</t>
    </r>
    <r>
      <rPr>
        <sz val="10"/>
        <rFont val="Verdana"/>
        <family val="2"/>
      </rPr>
      <t xml:space="preserve"> NACIONAL</t>
    </r>
    <r>
      <rPr>
        <sz val="10"/>
        <rFont val="Verdana"/>
        <family val="2"/>
      </rPr>
      <t xml:space="preserve"> -</t>
    </r>
    <r>
      <rPr>
        <sz val="10"/>
        <rFont val="Verdana"/>
        <family val="2"/>
      </rPr>
      <t xml:space="preserve"> ITBMS</t>
    </r>
  </si>
  <si>
    <r>
      <rPr>
        <sz val="10"/>
        <rFont val="Verdana"/>
        <family val="2"/>
      </rPr>
      <t>RETENCIONES</t>
    </r>
    <r>
      <rPr>
        <sz val="10"/>
        <rFont val="Verdana"/>
        <family val="2"/>
      </rPr>
      <t xml:space="preserve"> Y</t>
    </r>
    <r>
      <rPr>
        <sz val="10"/>
        <rFont val="Verdana"/>
        <family val="2"/>
      </rPr>
      <t xml:space="preserve"> PRESTACIONES</t>
    </r>
  </si>
  <si>
    <r>
      <rPr>
        <sz val="10"/>
        <rFont val="Verdana"/>
        <family val="2"/>
      </rPr>
      <t>ADELANTOS</t>
    </r>
    <r>
      <rPr>
        <sz val="10"/>
        <rFont val="Verdana"/>
        <family val="2"/>
      </rPr>
      <t xml:space="preserve"> DE</t>
    </r>
    <r>
      <rPr>
        <sz val="10"/>
        <rFont val="Verdana"/>
        <family val="2"/>
      </rPr>
      <t xml:space="preserve"> CLIENTES</t>
    </r>
  </si>
  <si>
    <r>
      <rPr>
        <sz val="10"/>
        <rFont val="Verdana"/>
        <family val="2"/>
      </rPr>
      <t>OTRAS</t>
    </r>
    <r>
      <rPr>
        <sz val="10"/>
        <rFont val="Verdana"/>
        <family val="2"/>
      </rPr>
      <t xml:space="preserve"> CUENTAS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</si>
  <si>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DESCUENTOS</t>
    </r>
    <r>
      <rPr>
        <sz val="10"/>
        <rFont val="Verdana"/>
        <family val="2"/>
      </rPr>
      <t xml:space="preserve"> DIRECTO</t>
    </r>
    <r>
      <rPr>
        <sz val="10"/>
        <rFont val="Verdana"/>
        <family val="2"/>
      </rPr>
      <t xml:space="preserve"> A</t>
    </r>
    <r>
      <rPr>
        <sz val="10"/>
        <rFont val="Verdana"/>
        <family val="2"/>
      </rPr>
      <t xml:space="preserve"> EMPLEADOS</t>
    </r>
  </si>
  <si>
    <r>
      <rPr>
        <sz val="10"/>
        <rFont val="Verdana"/>
        <family val="2"/>
      </rPr>
      <t>ISR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</si>
  <si>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ISC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</si>
  <si>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OTROS</t>
    </r>
    <r>
      <rPr>
        <sz val="10"/>
        <rFont val="Verdana"/>
        <family val="2"/>
      </rPr>
      <t xml:space="preserve"> IMPUESTOS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</si>
  <si>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ITBMS</t>
    </r>
    <r>
      <rPr>
        <sz val="10"/>
        <rFont val="Verdana"/>
        <family val="2"/>
      </rPr>
      <t xml:space="preserve"> RETENIDO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</si>
  <si>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OTROS</t>
    </r>
    <r>
      <rPr>
        <sz val="10"/>
        <rFont val="Verdana"/>
        <family val="2"/>
      </rPr>
      <t xml:space="preserve"> PASIVOS</t>
    </r>
  </si>
  <si>
    <r>
      <rPr>
        <sz val="10"/>
        <rFont val="Verdana"/>
        <family val="2"/>
      </rPr>
      <t>PRESTAMO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  <r>
      <rPr>
        <sz val="10"/>
        <rFont val="Verdana"/>
        <family val="2"/>
      </rPr>
      <t xml:space="preserve"> ACCIONISTA</t>
    </r>
  </si>
  <si>
    <t>TOTAL PASIVOS CORRIENTES</t>
  </si>
  <si>
    <t>PASIVOS A LARGO PLAZO</t>
  </si>
  <si>
    <r>
      <rPr>
        <sz val="10"/>
        <rFont val="Verdana"/>
        <family val="2"/>
      </rPr>
      <t>SALARIOS</t>
    </r>
    <r>
      <rPr>
        <sz val="10"/>
        <rFont val="Verdana"/>
        <family val="2"/>
      </rPr>
      <t xml:space="preserve"> POR</t>
    </r>
    <r>
      <rPr>
        <sz val="10"/>
        <rFont val="Verdana"/>
        <family val="2"/>
      </rPr>
      <t xml:space="preserve"> PAGAR</t>
    </r>
  </si>
  <si>
    <r>
      <rPr>
        <sz val="10"/>
        <rFont val="Verdana"/>
        <family val="2"/>
      </rPr>
      <t>PROVISION</t>
    </r>
    <r>
      <rPr>
        <sz val="10"/>
        <rFont val="Verdana"/>
        <family val="2"/>
      </rPr>
      <t xml:space="preserve"> VACACIONES</t>
    </r>
  </si>
  <si>
    <r>
      <rPr>
        <sz val="10"/>
        <rFont val="Verdana"/>
        <family val="2"/>
      </rPr>
      <t>PROVISION</t>
    </r>
    <r>
      <rPr>
        <sz val="10"/>
        <rFont val="Verdana"/>
        <family val="2"/>
      </rPr>
      <t xml:space="preserve"> DECIMO</t>
    </r>
    <r>
      <rPr>
        <sz val="10"/>
        <rFont val="Verdana"/>
        <family val="2"/>
      </rPr>
      <t xml:space="preserve"> TERCER</t>
    </r>
    <r>
      <rPr>
        <sz val="10"/>
        <rFont val="Verdana"/>
        <family val="2"/>
      </rPr>
      <t xml:space="preserve"> MES</t>
    </r>
  </si>
  <si>
    <t>TOTAL PASIVOS A LARGO PLAZO</t>
  </si>
  <si>
    <t>TOTAL DE PASIVOS</t>
  </si>
  <si>
    <t>CAPITAL</t>
  </si>
  <si>
    <r>
      <rPr>
        <sz val="10"/>
        <rFont val="Verdana"/>
        <family val="2"/>
      </rPr>
      <t>CAPITAL</t>
    </r>
    <r>
      <rPr>
        <sz val="10"/>
        <rFont val="Verdana"/>
        <family val="2"/>
      </rPr>
      <t xml:space="preserve"> SOCIAL</t>
    </r>
    <r>
      <rPr>
        <sz val="10"/>
        <rFont val="Verdana"/>
        <family val="2"/>
      </rPr>
      <t xml:space="preserve"> AUTORIZADO</t>
    </r>
    <r>
      <rPr>
        <sz val="10"/>
        <rFont val="Verdana"/>
        <family val="2"/>
      </rPr>
      <t xml:space="preserve"> (PAGADO)</t>
    </r>
  </si>
  <si>
    <r>
      <rPr>
        <sz val="10"/>
        <rFont val="Verdana"/>
        <family val="2"/>
      </rPr>
      <t>UTILIDADES</t>
    </r>
    <r>
      <rPr>
        <sz val="10"/>
        <rFont val="Verdana"/>
        <family val="2"/>
      </rPr>
      <t xml:space="preserve"> RETENIDAS</t>
    </r>
  </si>
  <si>
    <r>
      <rPr>
        <sz val="10"/>
        <rFont val="Verdana"/>
        <family val="2"/>
      </rPr>
      <t>UTILIDAD</t>
    </r>
    <r>
      <rPr>
        <sz val="10"/>
        <rFont val="Verdana"/>
        <family val="2"/>
      </rPr>
      <t xml:space="preserve"> O</t>
    </r>
    <r>
      <rPr>
        <sz val="10"/>
        <rFont val="Verdana"/>
        <family val="2"/>
      </rPr>
      <t xml:space="preserve"> PERDIDA</t>
    </r>
    <r>
      <rPr>
        <sz val="10"/>
        <rFont val="Verdana"/>
        <family val="2"/>
      </rPr>
      <t xml:space="preserve"> DEL</t>
    </r>
    <r>
      <rPr>
        <sz val="10"/>
        <rFont val="Verdana"/>
        <family val="2"/>
      </rPr>
      <t xml:space="preserve"> PERIODO</t>
    </r>
  </si>
  <si>
    <t>TOTAL DE CAPITAL</t>
  </si>
  <si>
    <t>TOTAL DE PASIVOS Y CAPITAL</t>
  </si>
  <si>
    <t>ASSETS</t>
  </si>
  <si>
    <t/>
  </si>
  <si>
    <t>Current Assets</t>
  </si>
  <si>
    <t>BANISI- CTA CORRIENTE</t>
  </si>
  <si>
    <t>GLOBAL BANK- CT AHORRO</t>
  </si>
  <si>
    <t>CAJA MENUDA</t>
  </si>
  <si>
    <t>CAJA GENERAL</t>
  </si>
  <si>
    <t>CUENTAS POR COBRAR CLIENTE</t>
  </si>
  <si>
    <t>CUENTAS POR COBRAR-OTROS</t>
  </si>
  <si>
    <t>CUENTAS POR COBRAR- ACCIONISTA</t>
  </si>
  <si>
    <t>INVENTARIO</t>
  </si>
  <si>
    <t>CUENTA POR COBRAR EMPLEADO</t>
  </si>
  <si>
    <t>DEPOSITO</t>
  </si>
  <si>
    <t>Total Current Assets</t>
  </si>
  <si>
    <t>Property and Equipment</t>
  </si>
  <si>
    <t>DEPREC. ACUM. MOB. Y EQUIPO</t>
  </si>
  <si>
    <t>DEPRE. ACUM. EQUIPO REDES</t>
  </si>
  <si>
    <t>Total Property and Equipment</t>
  </si>
  <si>
    <t>Other Assets</t>
  </si>
  <si>
    <t>MOBILIARIO Y EQUIPO</t>
  </si>
  <si>
    <t>EQUIPO DE REDES</t>
  </si>
  <si>
    <t>EQUIPO RODANTE</t>
  </si>
  <si>
    <t>MEJORAS PROP. ARRENDADA</t>
  </si>
  <si>
    <t>Total Other Assets</t>
  </si>
  <si>
    <t>Total Assets</t>
  </si>
  <si>
    <t>LIABILITIES AND CAPITAL</t>
  </si>
  <si>
    <t>Current Liabilities</t>
  </si>
  <si>
    <t>CUENTA POR PAGAR PROVEEDORES</t>
  </si>
  <si>
    <t>CUENTA POR PAGAR CASA MATRIZ</t>
  </si>
  <si>
    <t>ITBMS TESORO NACIONAL</t>
  </si>
  <si>
    <t>RETENCIONES LABORALES X PAGAR</t>
  </si>
  <si>
    <t>DESCUENTO EMPLEADOS</t>
  </si>
  <si>
    <t>RESERVA PRES. LABORALES</t>
  </si>
  <si>
    <t>OTROS PASIVOS</t>
  </si>
  <si>
    <t>Total Current Liabilities</t>
  </si>
  <si>
    <t>Long-Term Liabilities</t>
  </si>
  <si>
    <t>PRESTAMO POR PAGAR ACCIONISTA</t>
  </si>
  <si>
    <t>Total Long-Term Liabilities</t>
  </si>
  <si>
    <t>Total Liabilities</t>
  </si>
  <si>
    <t>Capital</t>
  </si>
  <si>
    <t>UTILIDAD DEL PERIODO</t>
  </si>
  <si>
    <t>CAPITAL EN ACCIONES</t>
  </si>
  <si>
    <t>Retained Earnings</t>
  </si>
  <si>
    <t>Net Income</t>
  </si>
  <si>
    <t>Total Capital</t>
  </si>
  <si>
    <t>Total Liabilities &amp; Capital</t>
  </si>
  <si>
    <t>Year to Date</t>
  </si>
  <si>
    <t>Revenues</t>
  </si>
  <si>
    <t>INGRESO DE CONECTIVIDAD</t>
  </si>
  <si>
    <t>Total Revenues</t>
  </si>
  <si>
    <t>Cost of Sales</t>
  </si>
  <si>
    <t>SERVICIO DE CAPACIDAD</t>
  </si>
  <si>
    <t>CABLE DE FIBRA</t>
  </si>
  <si>
    <t>EQUIPOS TELECOMUNICACIONES</t>
  </si>
  <si>
    <t>Total Cost of Sales</t>
  </si>
  <si>
    <t>Gross Profit</t>
  </si>
  <si>
    <t>Expenses</t>
  </si>
  <si>
    <t>SALARIO</t>
  </si>
  <si>
    <t>SEGURO SOCIAL</t>
  </si>
  <si>
    <t>VACACIONES</t>
  </si>
  <si>
    <t>XIII MES</t>
  </si>
  <si>
    <t>PRESTACIONES LABORALES</t>
  </si>
  <si>
    <t>BONIFICACION</t>
  </si>
  <si>
    <t>HONORARIOS</t>
  </si>
  <si>
    <t>ALQUILER</t>
  </si>
  <si>
    <t>ATENCION AL CLIENTE</t>
  </si>
  <si>
    <t>VIAJES</t>
  </si>
  <si>
    <t>COMBUSTIBLES Y LUBRICANTES</t>
  </si>
  <si>
    <t>MANTENIMIENTO</t>
  </si>
  <si>
    <t>SUMINISTROS</t>
  </si>
  <si>
    <t>PEAJES Y ESTACIONAMIENTO</t>
  </si>
  <si>
    <t>PAPELERIA DE OFICINA</t>
  </si>
  <si>
    <t>LEGALES Y NOTARIA</t>
  </si>
  <si>
    <t>ELECTRICIDAD</t>
  </si>
  <si>
    <t>TELEFONO Y COMUNICACIONES</t>
  </si>
  <si>
    <t>VIATICOS Y HOSPEDAJES</t>
  </si>
  <si>
    <t>COMISIONES</t>
  </si>
  <si>
    <t>IMPUESTO Y TASA</t>
  </si>
  <si>
    <t>MISCELANEOS</t>
  </si>
  <si>
    <t>MULTAS Y RECARGOS</t>
  </si>
  <si>
    <t>GASTOS ITBMS</t>
  </si>
  <si>
    <t>OTROS GASTOS</t>
  </si>
  <si>
    <t>GASTO DE DEPRECIACION</t>
  </si>
  <si>
    <t>GASTO DE REPRESENTACION</t>
  </si>
  <si>
    <t>Total Expenses</t>
  </si>
  <si>
    <t xml:space="preserve">AUXILIAR DE ACTIVOS FIJOS </t>
  </si>
  <si>
    <t xml:space="preserve">Calculo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</si>
  <si>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</si>
  <si>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</si>
  <si>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</si>
  <si>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</si>
  <si>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</si>
  <si>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</si>
  <si>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</si>
  <si>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</si>
  <si>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>Sep</t>
  </si>
  <si>
    <t>oct</t>
  </si>
  <si>
    <t xml:space="preserve">nov </t>
  </si>
  <si>
    <t xml:space="preserve">dic </t>
  </si>
  <si>
    <t xml:space="preserve">Total </t>
  </si>
  <si>
    <t xml:space="preserve">Saldo </t>
  </si>
  <si>
    <t>1500</t>
  </si>
  <si>
    <t>Mobiliario y Equipo</t>
  </si>
  <si>
    <t>77955</t>
  </si>
  <si>
    <t>PJ</t>
  </si>
  <si>
    <t>PANAFOTO - COMPRA DE LAPTOD</t>
  </si>
  <si>
    <t>1258</t>
  </si>
  <si>
    <t>YOUTEC COMPUTER, S.A. - PC LAPTOP</t>
  </si>
  <si>
    <t>CXEP70003211</t>
  </si>
  <si>
    <t>ALBERTO ANTONIO CHING - YOYTEC( computador)</t>
  </si>
  <si>
    <t>1036</t>
  </si>
  <si>
    <t>CDJ</t>
  </si>
  <si>
    <t>ALONSO SMITH - EQUIPO DE OFICINA</t>
  </si>
  <si>
    <t>1051</t>
  </si>
  <si>
    <t>YOUTEC COMPUTER, S.A. - COMPRA DE LICENSIA</t>
  </si>
  <si>
    <t>ACH 2018-09-33</t>
  </si>
  <si>
    <t>ZINA RODRIGUEZ - ADAPTADOR</t>
  </si>
  <si>
    <t>ACH-2018-09-58</t>
  </si>
  <si>
    <t>ALONSO SMITH - DOTC CENTER  CAFETERA</t>
  </si>
  <si>
    <t>ACH-2018-09-59</t>
  </si>
  <si>
    <t>Alberto Ching - YOITEC COMPOTER  MONITOR IPC</t>
  </si>
  <si>
    <t>ACH-2018-09-60</t>
  </si>
  <si>
    <t>Alberto Ching - INTERCOM</t>
  </si>
  <si>
    <t>ACH-2018-09-61</t>
  </si>
  <si>
    <t>Alberto Ching - MICROSSO OFFIC</t>
  </si>
  <si>
    <t>&lt;</t>
  </si>
  <si>
    <t>1089</t>
  </si>
  <si>
    <t>REFRISTORE, S.A. - COMPRSA DE AIRE</t>
  </si>
  <si>
    <t>ACH-2018-10-40</t>
  </si>
  <si>
    <t>ALONSO SMITH - PANTALLA  AWS SMART LED</t>
  </si>
  <si>
    <t>ACH-2018-10-39</t>
  </si>
  <si>
    <t>Alberto Ching - COMPUTADORA INTEL CORE</t>
  </si>
  <si>
    <t>1510</t>
  </si>
  <si>
    <t>Equipo de redes</t>
  </si>
  <si>
    <t>020</t>
  </si>
  <si>
    <t>TELEFONICA - EQUIPO FORTINET Y CISCO</t>
  </si>
  <si>
    <t>030</t>
  </si>
  <si>
    <t>SISTEMA Y SOLUCIONES TECNOLOGI - COMPRA DE EQUIPO</t>
  </si>
  <si>
    <t>209140545</t>
  </si>
  <si>
    <t>TELEFONICA - fatcura 209140545 y 2069213908</t>
  </si>
  <si>
    <t>05</t>
  </si>
  <si>
    <t>GRUPO UPS</t>
  </si>
  <si>
    <t>NSKB-32-17</t>
  </si>
  <si>
    <t>ALBERTO ANTONIO CHING - SOLUCIONES EN CONECTIVIDAD (COMPRA MODEL FIBER OPTIC DOME ENCLUOSER</t>
  </si>
  <si>
    <t>09</t>
  </si>
  <si>
    <t>HUAWEI TECHNOLOGY PANAMA, S.A. - COMPRA DE EQUIPO DE REDES</t>
  </si>
  <si>
    <t>3218</t>
  </si>
  <si>
    <t>PANAMCOM - EQUIPO YEALING T27GIP</t>
  </si>
  <si>
    <t>ACH-2018-09-05</t>
  </si>
  <si>
    <t>PLUG INN CORP - RENOVACION LIV. SWITCH 3 USUARIODS</t>
  </si>
  <si>
    <t>CT3193</t>
  </si>
  <si>
    <t>PANAMCOM - YEALINK PROFESIONAL</t>
  </si>
  <si>
    <t>PA20000415</t>
  </si>
  <si>
    <t>ADISTEC PANAMA S.A - EQUIPO DE SISTEMA</t>
  </si>
  <si>
    <t>PANAMCOM - EQUIPOS TELEFONICOS</t>
  </si>
  <si>
    <t>L3-sMARTAX MA5800-X2</t>
  </si>
  <si>
    <t>HUAWEI TECHNOLOGY PANAMA, S.A.</t>
  </si>
  <si>
    <t>292495</t>
  </si>
  <si>
    <t>CONSULTORES ELECTRONICOS S.A - UPS Y TARJETA MONITOREO</t>
  </si>
  <si>
    <t>1437</t>
  </si>
  <si>
    <t>1021</t>
  </si>
  <si>
    <t>PANAMCOM</t>
  </si>
  <si>
    <t>1520</t>
  </si>
  <si>
    <t>Equipo rodante</t>
  </si>
  <si>
    <t>1083</t>
  </si>
  <si>
    <t>MARIA DE LOS REYES BARSALLO - COMPRA DE AUTO APU</t>
  </si>
  <si>
    <t>1530</t>
  </si>
  <si>
    <t>Mejora Pro. arrendada</t>
  </si>
  <si>
    <t>PBC121116</t>
  </si>
  <si>
    <t>FRIOLYN S.A. - MEJORAS</t>
  </si>
  <si>
    <t>680</t>
  </si>
  <si>
    <t>GRUPO BETA DE PANAMA S.A. - TARJETA DE APROCCIMACION</t>
  </si>
  <si>
    <t>GRUPO BETA DE PANAMA S.A. - BRASO HODRAULICO</t>
  </si>
  <si>
    <t>PBC12-1538</t>
  </si>
  <si>
    <t>FRIOLYN S.A. - CODI, UNION,</t>
  </si>
  <si>
    <t>BASE GAB- FASE 1</t>
  </si>
  <si>
    <t>SERVISIO R &amp; L, S.A. - TELEDIRIGIDOS, VIGA, DUCTOS, CAJA DE PASO, SUMINISTRO, CONNEXION, CAMARAS</t>
  </si>
  <si>
    <t>1090</t>
  </si>
  <si>
    <t>ELECTRICIDAD CASTELANOS, S.A. - COMPRA DE MATERIALES ELECTRICOS NODO</t>
  </si>
  <si>
    <t xml:space="preserve">Debito </t>
  </si>
  <si>
    <t xml:space="preserve">Credito </t>
  </si>
  <si>
    <t>1900</t>
  </si>
  <si>
    <t>Deprec Acum Mob y Equipo</t>
  </si>
  <si>
    <t>1910</t>
  </si>
  <si>
    <t>Deprec Acum equipo Redes</t>
  </si>
  <si>
    <t>1911</t>
  </si>
  <si>
    <t xml:space="preserve">Deprec Acum equipo Rodante </t>
  </si>
  <si>
    <t>1912</t>
  </si>
  <si>
    <t xml:space="preserve">Deprec Acum equipo mejoras </t>
  </si>
  <si>
    <t>6964</t>
  </si>
  <si>
    <t xml:space="preserve">Gastos de depreciación </t>
  </si>
  <si>
    <t>CANT.</t>
  </si>
  <si>
    <t>NOMBRE</t>
  </si>
  <si>
    <t>CÉDULA</t>
  </si>
  <si>
    <t>DV</t>
  </si>
  <si>
    <t>ENE.</t>
  </si>
  <si>
    <t>FEB.</t>
  </si>
  <si>
    <t>MAR.</t>
  </si>
  <si>
    <t>MAR</t>
  </si>
  <si>
    <t>ABRI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</si>
  <si>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</si>
  <si>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</si>
  <si>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</si>
  <si>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</si>
  <si>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</si>
  <si>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</si>
  <si>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</si>
  <si>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</si>
  <si>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</si>
  <si>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ABEL  BUITRAGO </t>
  </si>
  <si>
    <t>3-711-679</t>
  </si>
  <si>
    <t>GASTO R.</t>
  </si>
  <si>
    <t>VAC.</t>
  </si>
  <si>
    <t>DTM</t>
  </si>
  <si>
    <t>IMP. S/R</t>
  </si>
  <si>
    <t>IMP. S/R GASTO</t>
  </si>
  <si>
    <t xml:space="preserve">ALONSO  SMITH </t>
  </si>
  <si>
    <t>8-748-2355</t>
  </si>
  <si>
    <t>DTM G/R</t>
  </si>
  <si>
    <t xml:space="preserve">JOEL  QUIROS </t>
  </si>
  <si>
    <t>2-717-1196</t>
  </si>
  <si>
    <t xml:space="preserve">JOSE MANUEL BERNAL </t>
  </si>
  <si>
    <t>138919973</t>
  </si>
  <si>
    <t xml:space="preserve">PATRICIA  PEÑALOZA </t>
  </si>
  <si>
    <t>8-787-1514</t>
  </si>
  <si>
    <t>GRAN TOTAL</t>
  </si>
  <si>
    <t xml:space="preserve">DEPRECIACIÓN </t>
  </si>
  <si>
    <t>Suma de MES DE DICIEMBRE - 2020</t>
  </si>
  <si>
    <t>Acumulado OCT</t>
  </si>
  <si>
    <t xml:space="preserve">ADISTEC CORP </t>
  </si>
  <si>
    <t xml:space="preserve">ASEP </t>
  </si>
  <si>
    <t>En Hold</t>
  </si>
  <si>
    <t>AWINS GROUP, S.A.</t>
  </si>
  <si>
    <t>EN Hold</t>
  </si>
  <si>
    <t>CABLE ANDINO</t>
  </si>
  <si>
    <t xml:space="preserve">Francisco negociar precios </t>
  </si>
  <si>
    <t xml:space="preserve">CABLE &amp; WIRELESS PANAMA </t>
  </si>
  <si>
    <t xml:space="preserve">Fracisco debe contestar el correo de Gregoria </t>
  </si>
  <si>
    <t>CABLE &amp; WIRELESS PANAMA Linea de Datos</t>
  </si>
  <si>
    <t>TNP Paga</t>
  </si>
  <si>
    <t>CAJA DE SEGURO SOCIAL ARREGLO</t>
  </si>
  <si>
    <t xml:space="preserve">TNP arreglo de pago </t>
  </si>
  <si>
    <t>COLUMBUS NETWORKS</t>
  </si>
  <si>
    <t xml:space="preserve">DHD </t>
  </si>
  <si>
    <t>TNE proponer arregolo de pago</t>
  </si>
  <si>
    <t>EDEMET S,A. -OBARRIO</t>
  </si>
  <si>
    <t xml:space="preserve">EDEMET S,A. -P.H. OMEGA </t>
  </si>
  <si>
    <t xml:space="preserve">Golda Data Panama Corp </t>
  </si>
  <si>
    <t>TNP  ofrecio arreglo mendiante Internet</t>
  </si>
  <si>
    <t xml:space="preserve">HUAWEI </t>
  </si>
  <si>
    <t xml:space="preserve">METRO MPLS </t>
  </si>
  <si>
    <t>MT2005</t>
  </si>
  <si>
    <t>MUNICIPIO DE PANAMA</t>
  </si>
  <si>
    <t xml:space="preserve">NETSOLUTIONS </t>
  </si>
  <si>
    <t>PROPIEDADES COMERCIALES DEL ISTMO</t>
  </si>
  <si>
    <t>TNP arreglo de pago</t>
  </si>
  <si>
    <t>RED BOX,S.A.</t>
  </si>
  <si>
    <t xml:space="preserve">ROYAL OFFICE SUPLIER </t>
  </si>
  <si>
    <t>SERVITEC DM- RORY MARTINEZ</t>
  </si>
  <si>
    <t xml:space="preserve">SISPO </t>
  </si>
  <si>
    <t>TELECARRIER</t>
  </si>
  <si>
    <t>Telia Carrier</t>
  </si>
  <si>
    <t>UFINET PANAMA, S.A.</t>
  </si>
  <si>
    <t>VOZELIA</t>
  </si>
  <si>
    <t xml:space="preserve">Telconet Ecuador Saldo anterior </t>
  </si>
  <si>
    <t xml:space="preserve"> incluye nuevo embarque</t>
  </si>
  <si>
    <t>fatura #1</t>
  </si>
  <si>
    <t>fatura #2</t>
  </si>
  <si>
    <t>factura #3</t>
  </si>
  <si>
    <t>factura #4</t>
  </si>
  <si>
    <t>factura #6</t>
  </si>
  <si>
    <t>Telconet Ecuador Nuevo Saldo</t>
  </si>
  <si>
    <t xml:space="preserve">Gasto Mesual </t>
  </si>
  <si>
    <t xml:space="preserve">Facturación Mensula </t>
  </si>
  <si>
    <t>Necesidad de Flujo Efectivo mensual</t>
  </si>
  <si>
    <t xml:space="preserve">Necesidad de Flujo Efectivo </t>
  </si>
  <si>
    <t>Suma de MES DE OCTUBRE - 2020</t>
  </si>
  <si>
    <t xml:space="preserve">Telconet Ecuador </t>
  </si>
  <si>
    <t>Apoyo Necesario</t>
  </si>
  <si>
    <t>CUENTAS POR COBRAR  31 DE DICIEMBRE  DE 2020</t>
  </si>
  <si>
    <t>Diciembre</t>
  </si>
  <si>
    <t xml:space="preserve">Noviembre </t>
  </si>
  <si>
    <t xml:space="preserve">Octubre </t>
  </si>
  <si>
    <t xml:space="preserve">Septiembre </t>
  </si>
  <si>
    <t>agosto-  y más</t>
  </si>
  <si>
    <t xml:space="preserve">Cliente -servicios </t>
  </si>
  <si>
    <t>total</t>
  </si>
  <si>
    <t>Corriente</t>
  </si>
  <si>
    <t xml:space="preserve">1-30 días </t>
  </si>
  <si>
    <t xml:space="preserve">31-60 días </t>
  </si>
  <si>
    <t>61-90 días</t>
  </si>
  <si>
    <t>91-120 días</t>
  </si>
  <si>
    <t>Agropalma</t>
  </si>
  <si>
    <t>Benitomo, S.A</t>
  </si>
  <si>
    <t xml:space="preserve">Blu Logistics  S A </t>
  </si>
  <si>
    <t>Cable Onda (O&amp;M))</t>
  </si>
  <si>
    <t>CANON PANAMA</t>
  </si>
  <si>
    <t xml:space="preserve">Centro Entretenimiento </t>
  </si>
  <si>
    <t>Cibernetica</t>
  </si>
  <si>
    <t>Colven Zona Libre</t>
  </si>
  <si>
    <t>DAITOMO</t>
  </si>
  <si>
    <t>Grupo Alentino, S.A</t>
  </si>
  <si>
    <t>Hormigón S.A.</t>
  </si>
  <si>
    <t>Importadora Del Este</t>
  </si>
  <si>
    <t>La Estrella de Panamá</t>
  </si>
  <si>
    <t>Milano Internacional, S.A</t>
  </si>
  <si>
    <t>Mmm Comunicaciones S.A</t>
  </si>
  <si>
    <t>Ntn Sudamericana</t>
  </si>
  <si>
    <t>Panetma</t>
  </si>
  <si>
    <t>Productos Lux S.A</t>
  </si>
  <si>
    <t xml:space="preserve">Sagicor </t>
  </si>
  <si>
    <t>Semfyl</t>
  </si>
  <si>
    <t>Sosa y Compañía</t>
  </si>
  <si>
    <t>Thomas Jefferson</t>
  </si>
  <si>
    <t>WNET</t>
  </si>
  <si>
    <t xml:space="preserve">ZOOM 3D INC </t>
  </si>
  <si>
    <t>Cuentas Malas</t>
  </si>
  <si>
    <t xml:space="preserve">TOTAL CXC SERVICIOS </t>
  </si>
  <si>
    <t>CGI INVESTMENTS,S.A. (Telconet Guatemala)</t>
  </si>
  <si>
    <t>TOTAL DE CUENTAS POR COBRAR</t>
  </si>
  <si>
    <t xml:space="preserve">VACACIONES </t>
  </si>
  <si>
    <t xml:space="preserve">GASTOS DE REPRESENTACION </t>
  </si>
  <si>
    <t>DECIMO TERCER MES</t>
  </si>
  <si>
    <t xml:space="preserve">Ajustes </t>
  </si>
  <si>
    <t xml:space="preserve">OTROS CARGOS CONTRA EL SUPERAVIT </t>
  </si>
  <si>
    <t>ESTADO DE SITUACION (DETALLADO)</t>
  </si>
  <si>
    <t>Al 31 de Diciembre de 2020</t>
  </si>
  <si>
    <t>ACTIVOS</t>
  </si>
  <si>
    <r>
      <rPr>
        <b/>
        <u/>
        <sz val="10"/>
        <rFont val="Arial"/>
        <family val="2"/>
      </rPr>
      <t>TELCONET</t>
    </r>
  </si>
  <si>
    <t>Cuentas por pagar a Telconet Ecuador (Casa Matriz)</t>
  </si>
  <si>
    <t>CAPITAL SOCIAL AUTORIZADO (PAGADO)</t>
  </si>
  <si>
    <t>Cuentas por cobrar e inversión para Telconet Panamá</t>
  </si>
  <si>
    <t>Sin diferencias</t>
  </si>
  <si>
    <t>TELCONET PANAMA S.A.</t>
  </si>
  <si>
    <t>INVERSION TELCONET-PANAMA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</si>
</sst>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\$* #,##0.00;\(\$* #,##0.00\)"/>
    <numFmt numFmtId="166" formatCode="#,##0.00;\(#,##0.00\)"/>
    <numFmt numFmtId="167" formatCode="m/d/yy"/>
    <numFmt numFmtId="168" formatCode="_-[$$-540A]* #,##0.00_ ;_-[$$-540A]* \-#,##0.00\ ;_-[$$-540A]* &quot;-&quot;??_ ;_-@_ "/>
    <numFmt numFmtId="169" formatCode="_(* #,##0_);_(* \(#,##0\);_(* &quot;-&quot;??_);_(@_)"/>
  </numFmts>
  <fonts count="23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Segoe UI Symbol"/>
      <family val="2"/>
    </font>
    <font>
      <b/>
      <sz val="10"/>
      <name val="Arial"/>
      <family val="2"/>
    </font>
    <font>
      <b/>
      <sz val="10"/>
      <name val="Microsoft Sans Serif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mbria"/>
      <family val="2"/>
      <scheme val="major"/>
    </font>
    <font>
      <sz val="11"/>
      <name val="Cambria"/>
      <family val="2"/>
      <scheme val="major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Verdana"/>
      <family val="2"/>
    </font>
    <font>
      <b/>
      <u/>
      <sz val="10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5">
    <xf numFmtId="0" fontId="0" fillId="0" borderId="0" xfId="0"/>
    <xf numFmtId="4" fontId="0" fillId="0" borderId="0" xfId="0" applyNumberFormat="1"/>
    <xf numFmtId="49" fontId="10" fillId="0" borderId="0" xfId="0" applyNumberFormat="1" applyFont="1" applyAlignment="1">
      <alignment horizontal="center" wrapText="1"/>
    </xf>
    <xf numFmtId="0" fontId="10" fillId="0" borderId="0" xfId="0" applyFo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49" fontId="11" fillId="0" borderId="2" xfId="0" applyNumberFormat="1" applyFont="1" applyBorder="1" applyAlignment="1">
      <alignment horizontal="left"/>
    </xf>
    <xf numFmtId="166" fontId="11" fillId="0" borderId="0" xfId="0" applyNumberFormat="1" applyFont="1" applyAlignment="1">
      <alignment horizontal="right"/>
    </xf>
    <xf numFmtId="0" fontId="11" fillId="0" borderId="0" xfId="0" applyFont="1"/>
    <xf numFmtId="166" fontId="11" fillId="0" borderId="2" xfId="0" applyNumberFormat="1" applyFont="1" applyBorder="1" applyAlignment="1">
      <alignment horizontal="right"/>
    </xf>
    <xf numFmtId="166" fontId="11" fillId="0" borderId="3" xfId="0" applyNumberFormat="1" applyFont="1" applyBorder="1" applyAlignment="1">
      <alignment horizontal="right"/>
    </xf>
    <xf numFmtId="49" fontId="11" fillId="0" borderId="0" xfId="0" applyNumberFormat="1" applyFont="1" applyBorder="1" applyAlignment="1">
      <alignment horizontal="left"/>
    </xf>
    <xf numFmtId="0" fontId="10" fillId="0" borderId="0" xfId="0" applyFont="1" applyBorder="1"/>
    <xf numFmtId="49" fontId="10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49" fontId="12" fillId="2" borderId="0" xfId="0" applyNumberFormat="1" applyFont="1" applyFill="1" applyAlignment="1">
      <alignment horizontal="left"/>
    </xf>
    <xf numFmtId="167" fontId="12" fillId="0" borderId="0" xfId="0" applyNumberFormat="1" applyFont="1" applyAlignment="1">
      <alignment horizontal="left"/>
    </xf>
    <xf numFmtId="4" fontId="12" fillId="0" borderId="0" xfId="0" applyNumberFormat="1" applyFont="1" applyAlignment="1">
      <alignment horizontal="right"/>
    </xf>
    <xf numFmtId="49" fontId="12" fillId="3" borderId="0" xfId="0" applyNumberFormat="1" applyFont="1" applyFill="1" applyAlignment="1">
      <alignment horizontal="left"/>
    </xf>
    <xf numFmtId="167" fontId="12" fillId="3" borderId="0" xfId="0" applyNumberFormat="1" applyFont="1" applyFill="1" applyAlignment="1">
      <alignment horizontal="left"/>
    </xf>
    <xf numFmtId="4" fontId="12" fillId="3" borderId="0" xfId="0" applyNumberFormat="1" applyFont="1" applyFill="1" applyAlignment="1">
      <alignment horizontal="right"/>
    </xf>
    <xf numFmtId="4" fontId="0" fillId="3" borderId="0" xfId="0" applyNumberFormat="1" applyFill="1"/>
    <xf numFmtId="49" fontId="12" fillId="4" borderId="0" xfId="0" applyNumberFormat="1" applyFont="1" applyFill="1" applyAlignment="1">
      <alignment horizontal="left"/>
    </xf>
    <xf numFmtId="167" fontId="12" fillId="4" borderId="0" xfId="0" applyNumberFormat="1" applyFont="1" applyFill="1" applyAlignment="1">
      <alignment horizontal="left"/>
    </xf>
    <xf numFmtId="4" fontId="12" fillId="4" borderId="0" xfId="0" applyNumberFormat="1" applyFont="1" applyFill="1" applyAlignment="1">
      <alignment horizontal="right"/>
    </xf>
    <xf numFmtId="4" fontId="0" fillId="4" borderId="0" xfId="0" applyNumberFormat="1" applyFill="1"/>
    <xf numFmtId="49" fontId="12" fillId="5" borderId="0" xfId="0" applyNumberFormat="1" applyFont="1" applyFill="1" applyAlignment="1">
      <alignment horizontal="left"/>
    </xf>
    <xf numFmtId="167" fontId="12" fillId="5" borderId="0" xfId="0" applyNumberFormat="1" applyFont="1" applyFill="1" applyAlignment="1">
      <alignment horizontal="left"/>
    </xf>
    <xf numFmtId="4" fontId="12" fillId="5" borderId="0" xfId="0" applyNumberFormat="1" applyFont="1" applyFill="1" applyAlignment="1">
      <alignment horizontal="right"/>
    </xf>
    <xf numFmtId="4" fontId="0" fillId="5" borderId="0" xfId="0" applyNumberFormat="1" applyFill="1"/>
    <xf numFmtId="4" fontId="9" fillId="0" borderId="0" xfId="0" applyNumberFormat="1" applyFont="1"/>
    <xf numFmtId="49" fontId="12" fillId="6" borderId="0" xfId="0" applyNumberFormat="1" applyFont="1" applyFill="1" applyAlignment="1">
      <alignment horizontal="left"/>
    </xf>
    <xf numFmtId="167" fontId="12" fillId="6" borderId="0" xfId="0" applyNumberFormat="1" applyFont="1" applyFill="1" applyAlignment="1">
      <alignment horizontal="left"/>
    </xf>
    <xf numFmtId="4" fontId="12" fillId="6" borderId="0" xfId="0" applyNumberFormat="1" applyFont="1" applyFill="1" applyAlignment="1">
      <alignment horizontal="right"/>
    </xf>
    <xf numFmtId="4" fontId="0" fillId="6" borderId="0" xfId="0" applyNumberFormat="1" applyFill="1"/>
    <xf numFmtId="49" fontId="12" fillId="7" borderId="0" xfId="0" applyNumberFormat="1" applyFont="1" applyFill="1" applyAlignment="1">
      <alignment horizontal="left"/>
    </xf>
    <xf numFmtId="167" fontId="12" fillId="7" borderId="0" xfId="0" applyNumberFormat="1" applyFont="1" applyFill="1" applyAlignment="1">
      <alignment horizontal="left"/>
    </xf>
    <xf numFmtId="4" fontId="12" fillId="7" borderId="0" xfId="0" applyNumberFormat="1" applyFont="1" applyFill="1" applyAlignment="1">
      <alignment horizontal="right"/>
    </xf>
    <xf numFmtId="4" fontId="0" fillId="7" borderId="0" xfId="0" applyNumberFormat="1" applyFill="1"/>
    <xf numFmtId="49" fontId="12" fillId="8" borderId="0" xfId="0" applyNumberFormat="1" applyFont="1" applyFill="1" applyAlignment="1">
      <alignment horizontal="left"/>
    </xf>
    <xf numFmtId="167" fontId="12" fillId="8" borderId="0" xfId="0" applyNumberFormat="1" applyFont="1" applyFill="1" applyAlignment="1">
      <alignment horizontal="left"/>
    </xf>
    <xf numFmtId="4" fontId="12" fillId="8" borderId="0" xfId="0" applyNumberFormat="1" applyFont="1" applyFill="1" applyAlignment="1">
      <alignment horizontal="right"/>
    </xf>
    <xf numFmtId="4" fontId="0" fillId="8" borderId="0" xfId="0" applyNumberFormat="1" applyFill="1"/>
    <xf numFmtId="49" fontId="12" fillId="9" borderId="4" xfId="0" applyNumberFormat="1" applyFont="1" applyFill="1" applyBorder="1" applyAlignment="1">
      <alignment horizontal="left"/>
    </xf>
    <xf numFmtId="49" fontId="12" fillId="9" borderId="2" xfId="0" applyNumberFormat="1" applyFont="1" applyFill="1" applyBorder="1" applyAlignment="1">
      <alignment horizontal="left"/>
    </xf>
    <xf numFmtId="167" fontId="12" fillId="9" borderId="2" xfId="0" applyNumberFormat="1" applyFont="1" applyFill="1" applyBorder="1" applyAlignment="1">
      <alignment horizontal="left"/>
    </xf>
    <xf numFmtId="4" fontId="12" fillId="9" borderId="5" xfId="0" applyNumberFormat="1" applyFont="1" applyFill="1" applyBorder="1" applyAlignment="1">
      <alignment horizontal="right"/>
    </xf>
    <xf numFmtId="4" fontId="12" fillId="9" borderId="0" xfId="0" applyNumberFormat="1" applyFont="1" applyFill="1" applyAlignment="1">
      <alignment horizontal="right"/>
    </xf>
    <xf numFmtId="4" fontId="0" fillId="9" borderId="0" xfId="0" applyNumberFormat="1" applyFill="1"/>
    <xf numFmtId="49" fontId="12" fillId="9" borderId="6" xfId="0" applyNumberFormat="1" applyFont="1" applyFill="1" applyBorder="1" applyAlignment="1">
      <alignment horizontal="left"/>
    </xf>
    <xf numFmtId="49" fontId="12" fillId="9" borderId="0" xfId="0" applyNumberFormat="1" applyFont="1" applyFill="1" applyBorder="1" applyAlignment="1">
      <alignment horizontal="left"/>
    </xf>
    <xf numFmtId="167" fontId="12" fillId="9" borderId="0" xfId="0" applyNumberFormat="1" applyFont="1" applyFill="1" applyBorder="1" applyAlignment="1">
      <alignment horizontal="left"/>
    </xf>
    <xf numFmtId="4" fontId="12" fillId="9" borderId="7" xfId="0" applyNumberFormat="1" applyFont="1" applyFill="1" applyBorder="1" applyAlignment="1">
      <alignment horizontal="right"/>
    </xf>
    <xf numFmtId="49" fontId="12" fillId="9" borderId="8" xfId="0" applyNumberFormat="1" applyFont="1" applyFill="1" applyBorder="1" applyAlignment="1">
      <alignment horizontal="left"/>
    </xf>
    <xf numFmtId="49" fontId="12" fillId="9" borderId="9" xfId="0" applyNumberFormat="1" applyFont="1" applyFill="1" applyBorder="1" applyAlignment="1">
      <alignment horizontal="left"/>
    </xf>
    <xf numFmtId="167" fontId="12" fillId="9" borderId="9" xfId="0" applyNumberFormat="1" applyFont="1" applyFill="1" applyBorder="1" applyAlignment="1">
      <alignment horizontal="left"/>
    </xf>
    <xf numFmtId="4" fontId="12" fillId="9" borderId="10" xfId="0" applyNumberFormat="1" applyFont="1" applyFill="1" applyBorder="1" applyAlignment="1">
      <alignment horizontal="right"/>
    </xf>
    <xf numFmtId="49" fontId="12" fillId="10" borderId="0" xfId="0" applyNumberFormat="1" applyFont="1" applyFill="1" applyAlignment="1">
      <alignment horizontal="left"/>
    </xf>
    <xf numFmtId="167" fontId="12" fillId="10" borderId="0" xfId="0" applyNumberFormat="1" applyFont="1" applyFill="1" applyAlignment="1">
      <alignment horizontal="left"/>
    </xf>
    <xf numFmtId="4" fontId="12" fillId="10" borderId="0" xfId="0" applyNumberFormat="1" applyFont="1" applyFill="1" applyAlignment="1">
      <alignment horizontal="right"/>
    </xf>
    <xf numFmtId="4" fontId="0" fillId="10" borderId="0" xfId="0" applyNumberFormat="1" applyFill="1"/>
    <xf numFmtId="2" fontId="0" fillId="0" borderId="0" xfId="0" applyNumberFormat="1"/>
    <xf numFmtId="2" fontId="9" fillId="0" borderId="0" xfId="0" applyNumberFormat="1" applyFont="1"/>
    <xf numFmtId="49" fontId="12" fillId="11" borderId="0" xfId="0" applyNumberFormat="1" applyFont="1" applyFill="1" applyAlignment="1">
      <alignment horizontal="left"/>
    </xf>
    <xf numFmtId="167" fontId="12" fillId="11" borderId="0" xfId="0" applyNumberFormat="1" applyFont="1" applyFill="1" applyAlignment="1">
      <alignment horizontal="left"/>
    </xf>
    <xf numFmtId="4" fontId="12" fillId="11" borderId="0" xfId="0" applyNumberFormat="1" applyFont="1" applyFill="1" applyAlignment="1">
      <alignment horizontal="right"/>
    </xf>
    <xf numFmtId="0" fontId="0" fillId="11" borderId="0" xfId="0" applyFill="1"/>
    <xf numFmtId="4" fontId="0" fillId="11" borderId="0" xfId="0" applyNumberFormat="1" applyFill="1"/>
    <xf numFmtId="49" fontId="12" fillId="12" borderId="0" xfId="0" applyNumberFormat="1" applyFont="1" applyFill="1" applyAlignment="1">
      <alignment horizontal="left"/>
    </xf>
    <xf numFmtId="167" fontId="12" fillId="12" borderId="0" xfId="0" applyNumberFormat="1" applyFont="1" applyFill="1" applyAlignment="1">
      <alignment horizontal="left"/>
    </xf>
    <xf numFmtId="4" fontId="12" fillId="12" borderId="0" xfId="0" applyNumberFormat="1" applyFont="1" applyFill="1" applyAlignment="1">
      <alignment horizontal="right"/>
    </xf>
    <xf numFmtId="0" fontId="0" fillId="12" borderId="0" xfId="0" applyFill="1"/>
    <xf numFmtId="4" fontId="0" fillId="12" borderId="0" xfId="0" applyNumberFormat="1" applyFill="1"/>
    <xf numFmtId="0" fontId="0" fillId="0" borderId="4" xfId="0" applyBorder="1"/>
    <xf numFmtId="0" fontId="0" fillId="0" borderId="2" xfId="0" applyBorder="1"/>
    <xf numFmtId="0" fontId="0" fillId="0" borderId="5" xfId="0" applyBorder="1"/>
    <xf numFmtId="49" fontId="12" fillId="0" borderId="6" xfId="0" applyNumberFormat="1" applyFont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0" fontId="0" fillId="0" borderId="0" xfId="0" applyBorder="1"/>
    <xf numFmtId="4" fontId="0" fillId="0" borderId="7" xfId="0" applyNumberFormat="1" applyBorder="1"/>
    <xf numFmtId="2" fontId="0" fillId="0" borderId="7" xfId="0" applyNumberFormat="1" applyBorder="1"/>
    <xf numFmtId="49" fontId="12" fillId="0" borderId="8" xfId="0" applyNumberFormat="1" applyFont="1" applyBorder="1" applyAlignment="1">
      <alignment horizontal="left"/>
    </xf>
    <xf numFmtId="49" fontId="12" fillId="0" borderId="9" xfId="0" applyNumberFormat="1" applyFont="1" applyBorder="1" applyAlignment="1">
      <alignment horizontal="left"/>
    </xf>
    <xf numFmtId="4" fontId="0" fillId="0" borderId="9" xfId="0" applyNumberFormat="1" applyBorder="1"/>
    <xf numFmtId="0" fontId="0" fillId="0" borderId="10" xfId="0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4" fontId="13" fillId="0" borderId="1" xfId="1" applyFont="1" applyFill="1" applyBorder="1" applyAlignment="1">
      <alignment horizontal="center"/>
    </xf>
    <xf numFmtId="164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3" fillId="0" borderId="11" xfId="0" applyFont="1" applyBorder="1" applyAlignment="1" applyProtection="1">
      <alignment vertical="top" wrapText="1" readingOrder="1"/>
      <protection locked="0"/>
    </xf>
    <xf numFmtId="164" fontId="14" fillId="0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1" xfId="1" applyFont="1" applyBorder="1"/>
    <xf numFmtId="164" fontId="14" fillId="0" borderId="1" xfId="1" applyFont="1" applyBorder="1" applyAlignment="1">
      <alignment horizontal="center"/>
    </xf>
    <xf numFmtId="43" fontId="14" fillId="0" borderId="1" xfId="0" applyNumberFormat="1" applyFont="1" applyBorder="1" applyAlignment="1">
      <alignment horizontal="center"/>
    </xf>
    <xf numFmtId="43" fontId="13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164" fontId="14" fillId="0" borderId="1" xfId="1" applyFont="1" applyFill="1" applyBorder="1"/>
    <xf numFmtId="43" fontId="14" fillId="0" borderId="1" xfId="0" applyNumberFormat="1" applyFont="1" applyBorder="1"/>
    <xf numFmtId="4" fontId="13" fillId="0" borderId="1" xfId="0" applyNumberFormat="1" applyFont="1" applyBorder="1"/>
    <xf numFmtId="43" fontId="13" fillId="0" borderId="1" xfId="0" applyNumberFormat="1" applyFont="1" applyBorder="1"/>
    <xf numFmtId="0" fontId="14" fillId="0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164" fontId="14" fillId="2" borderId="1" xfId="1" applyFont="1" applyFill="1" applyBorder="1"/>
    <xf numFmtId="43" fontId="14" fillId="2" borderId="1" xfId="0" applyNumberFormat="1" applyFont="1" applyFill="1" applyBorder="1"/>
    <xf numFmtId="164" fontId="13" fillId="2" borderId="1" xfId="1" applyFont="1" applyFill="1" applyBorder="1"/>
    <xf numFmtId="43" fontId="13" fillId="2" borderId="1" xfId="0" applyNumberFormat="1" applyFont="1" applyFill="1" applyBorder="1"/>
    <xf numFmtId="164" fontId="14" fillId="0" borderId="0" xfId="1" applyFont="1" applyFill="1"/>
    <xf numFmtId="164" fontId="14" fillId="0" borderId="0" xfId="1" applyFont="1"/>
    <xf numFmtId="0" fontId="15" fillId="13" borderId="1" xfId="0" applyFont="1" applyFill="1" applyBorder="1" applyAlignment="1">
      <alignment wrapText="1"/>
    </xf>
    <xf numFmtId="0" fontId="16" fillId="1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168" fontId="16" fillId="14" borderId="1" xfId="0" applyNumberFormat="1" applyFont="1" applyFill="1" applyBorder="1" applyAlignment="1">
      <alignment vertical="center"/>
    </xf>
    <xf numFmtId="168" fontId="16" fillId="14" borderId="1" xfId="0" applyNumberFormat="1" applyFont="1" applyFill="1" applyBorder="1" applyAlignment="1">
      <alignment horizontal="right" vertical="center"/>
    </xf>
    <xf numFmtId="0" fontId="16" fillId="0" borderId="4" xfId="0" applyFont="1" applyBorder="1" applyAlignment="1">
      <alignment horizontal="left"/>
    </xf>
    <xf numFmtId="168" fontId="16" fillId="14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8" fontId="16" fillId="2" borderId="1" xfId="0" applyNumberFormat="1" applyFont="1" applyFill="1" applyBorder="1" applyAlignment="1">
      <alignment vertical="center"/>
    </xf>
    <xf numFmtId="0" fontId="16" fillId="0" borderId="0" xfId="0" applyFont="1"/>
    <xf numFmtId="168" fontId="16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17" fillId="0" borderId="0" xfId="0" applyFont="1" applyFill="1" applyAlignment="1">
      <alignment wrapText="1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vertical="center"/>
    </xf>
    <xf numFmtId="168" fontId="0" fillId="0" borderId="1" xfId="0" applyNumberFormat="1" applyFill="1" applyBorder="1"/>
    <xf numFmtId="2" fontId="0" fillId="0" borderId="0" xfId="0" applyNumberFormat="1" applyFill="1"/>
    <xf numFmtId="168" fontId="0" fillId="0" borderId="12" xfId="0" applyNumberFormat="1" applyFill="1" applyBorder="1"/>
    <xf numFmtId="168" fontId="0" fillId="0" borderId="0" xfId="0" applyNumberFormat="1" applyFill="1" applyBorder="1"/>
    <xf numFmtId="0" fontId="18" fillId="0" borderId="1" xfId="0" applyFont="1" applyFill="1" applyBorder="1" applyAlignment="1">
      <alignment vertical="center"/>
    </xf>
    <xf numFmtId="168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8" fontId="0" fillId="0" borderId="1" xfId="0" quotePrefix="1" applyNumberFormat="1" applyFill="1" applyBorder="1"/>
    <xf numFmtId="168" fontId="0" fillId="0" borderId="0" xfId="0" quotePrefix="1" applyNumberFormat="1" applyFill="1" applyBorder="1"/>
    <xf numFmtId="0" fontId="0" fillId="0" borderId="1" xfId="0" applyFill="1" applyBorder="1" applyAlignment="1">
      <alignment horizontal="center"/>
    </xf>
    <xf numFmtId="0" fontId="9" fillId="0" borderId="19" xfId="0" applyFont="1" applyFill="1" applyBorder="1"/>
    <xf numFmtId="0" fontId="9" fillId="0" borderId="20" xfId="0" applyFont="1" applyFill="1" applyBorder="1"/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168" fontId="0" fillId="0" borderId="21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 wrapText="1"/>
    </xf>
    <xf numFmtId="0" fontId="0" fillId="0" borderId="20" xfId="0" applyFill="1" applyBorder="1"/>
    <xf numFmtId="0" fontId="0" fillId="0" borderId="0" xfId="0" applyFill="1" applyAlignment="1">
      <alignment horizontal="center"/>
    </xf>
    <xf numFmtId="0" fontId="0" fillId="0" borderId="21" xfId="0" applyFill="1" applyBorder="1" applyAlignment="1">
      <alignment horizontal="center"/>
    </xf>
    <xf numFmtId="0" fontId="18" fillId="0" borderId="22" xfId="0" applyFont="1" applyFill="1" applyBorder="1"/>
    <xf numFmtId="0" fontId="18" fillId="0" borderId="23" xfId="0" applyFont="1" applyFill="1" applyBorder="1" applyAlignment="1">
      <alignment wrapText="1"/>
    </xf>
    <xf numFmtId="0" fontId="18" fillId="0" borderId="23" xfId="0" applyFont="1" applyFill="1" applyBorder="1" applyAlignment="1">
      <alignment horizontal="center" wrapText="1"/>
    </xf>
    <xf numFmtId="0" fontId="18" fillId="0" borderId="24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8" fillId="0" borderId="19" xfId="0" applyFont="1" applyFill="1" applyBorder="1" applyAlignment="1">
      <alignment vertical="center" wrapText="1"/>
    </xf>
    <xf numFmtId="168" fontId="18" fillId="0" borderId="25" xfId="0" applyNumberFormat="1" applyFont="1" applyFill="1" applyBorder="1"/>
    <xf numFmtId="164" fontId="18" fillId="0" borderId="25" xfId="0" applyNumberFormat="1" applyFont="1" applyFill="1" applyBorder="1" applyAlignment="1">
      <alignment vertical="center"/>
    </xf>
    <xf numFmtId="164" fontId="18" fillId="0" borderId="0" xfId="0" applyNumberFormat="1" applyFont="1" applyFill="1" applyBorder="1" applyAlignment="1">
      <alignment vertical="center"/>
    </xf>
    <xf numFmtId="164" fontId="18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64" fontId="18" fillId="0" borderId="0" xfId="0" applyNumberFormat="1" applyFont="1" applyFill="1" applyAlignment="1">
      <alignment vertical="center"/>
    </xf>
    <xf numFmtId="164" fontId="18" fillId="0" borderId="0" xfId="0" applyNumberFormat="1" applyFont="1" applyFill="1" applyAlignment="1">
      <alignment horizontal="center" vertical="center"/>
    </xf>
    <xf numFmtId="164" fontId="18" fillId="0" borderId="0" xfId="0" applyNumberFormat="1" applyFont="1" applyFill="1" applyAlignment="1">
      <alignment horizontal="center" vertical="center" wrapText="1"/>
    </xf>
    <xf numFmtId="168" fontId="9" fillId="0" borderId="0" xfId="0" applyNumberFormat="1" applyFont="1" applyFill="1"/>
    <xf numFmtId="0" fontId="0" fillId="0" borderId="0" xfId="0" applyFill="1" applyAlignment="1">
      <alignment horizontal="center" wrapText="1"/>
    </xf>
    <xf numFmtId="10" fontId="0" fillId="0" borderId="0" xfId="0" applyNumberFormat="1"/>
    <xf numFmtId="4" fontId="0" fillId="2" borderId="0" xfId="0" applyNumberFormat="1" applyFill="1"/>
    <xf numFmtId="4" fontId="0" fillId="2" borderId="0" xfId="0" applyNumberFormat="1" applyFill="1" applyAlignment="1"/>
    <xf numFmtId="43" fontId="14" fillId="0" borderId="0" xfId="0" applyNumberFormat="1" applyFont="1"/>
    <xf numFmtId="0" fontId="0" fillId="0" borderId="0" xfId="0" applyBorder="1" applyAlignment="1">
      <alignment horizontal="left" vertical="top"/>
    </xf>
    <xf numFmtId="4" fontId="0" fillId="0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left" vertical="top"/>
    </xf>
    <xf numFmtId="4" fontId="4" fillId="0" borderId="0" xfId="0" applyNumberFormat="1" applyFont="1" applyFill="1" applyBorder="1" applyAlignment="1">
      <alignment horizontal="right" vertical="center"/>
    </xf>
    <xf numFmtId="4" fontId="0" fillId="0" borderId="0" xfId="0" applyNumberFormat="1" applyFill="1" applyBorder="1" applyAlignment="1">
      <alignment horizontal="right" vertical="top"/>
    </xf>
    <xf numFmtId="4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Fill="1" applyBorder="1" applyAlignment="1">
      <alignment horizontal="right" vertical="top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4" fontId="0" fillId="0" borderId="0" xfId="0" applyNumberFormat="1" applyBorder="1"/>
    <xf numFmtId="0" fontId="2" fillId="0" borderId="0" xfId="0" applyFont="1" applyBorder="1" applyAlignment="1">
      <alignment horizontal="left" vertical="top"/>
    </xf>
    <xf numFmtId="4" fontId="0" fillId="0" borderId="9" xfId="0" applyNumberFormat="1" applyBorder="1" applyAlignment="1">
      <alignment horizontal="right"/>
    </xf>
    <xf numFmtId="0" fontId="4" fillId="0" borderId="9" xfId="0" applyFont="1" applyBorder="1" applyAlignment="1">
      <alignment horizontal="center"/>
    </xf>
    <xf numFmtId="4" fontId="4" fillId="0" borderId="0" xfId="0" applyNumberFormat="1" applyFont="1" applyBorder="1"/>
    <xf numFmtId="0" fontId="19" fillId="0" borderId="0" xfId="0" applyFont="1" applyBorder="1" applyAlignment="1">
      <alignment horizontal="left" vertical="top"/>
    </xf>
    <xf numFmtId="0" fontId="21" fillId="0" borderId="0" xfId="2" applyFont="1"/>
    <xf numFmtId="0" fontId="22" fillId="0" borderId="0" xfId="2" applyFont="1"/>
    <xf numFmtId="169" fontId="22" fillId="0" borderId="0" xfId="3" applyNumberFormat="1" applyFont="1"/>
    <xf numFmtId="169" fontId="22" fillId="0" borderId="26" xfId="3" applyNumberFormat="1" applyFont="1" applyBorder="1"/>
    <xf numFmtId="169" fontId="22" fillId="0" borderId="0" xfId="2" applyNumberFormat="1" applyFont="1"/>
    <xf numFmtId="0" fontId="22" fillId="0" borderId="0" xfId="2" applyFont="1" applyBorder="1"/>
    <xf numFmtId="0" fontId="21" fillId="0" borderId="0" xfId="2" applyFont="1" applyBorder="1" applyAlignment="1">
      <alignment horizontal="center"/>
    </xf>
    <xf numFmtId="43" fontId="22" fillId="0" borderId="0" xfId="2" applyNumberFormat="1" applyFont="1"/>
    <xf numFmtId="169" fontId="22" fillId="0" borderId="0" xfId="2" applyNumberFormat="1" applyFont="1" applyBorder="1"/>
    <xf numFmtId="0" fontId="22" fillId="0" borderId="0" xfId="2" applyFont="1" applyFill="1"/>
    <xf numFmtId="169" fontId="22" fillId="0" borderId="0" xfId="3" applyNumberFormat="1" applyFont="1" applyFill="1"/>
    <xf numFmtId="169" fontId="22" fillId="0" borderId="0" xfId="2" applyNumberFormat="1" applyFont="1" applyFill="1"/>
    <xf numFmtId="0" fontId="22" fillId="0" borderId="0" xfId="2" applyFont="1" applyFill="1" applyBorder="1"/>
    <xf numFmtId="169" fontId="22" fillId="0" borderId="0" xfId="2" applyNumberFormat="1" applyFont="1" applyFill="1" applyBorder="1"/>
    <xf numFmtId="169" fontId="22" fillId="0" borderId="26" xfId="3" applyNumberFormat="1" applyFont="1" applyFill="1" applyBorder="1"/>
    <xf numFmtId="169" fontId="21" fillId="0" borderId="1" xfId="2" applyNumberFormat="1" applyFont="1" applyBorder="1"/>
    <xf numFmtId="169" fontId="21" fillId="0" borderId="0" xfId="2" applyNumberFormat="1" applyFont="1" applyBorder="1" applyAlignment="1">
      <alignment horizontal="center"/>
    </xf>
    <xf numFmtId="169" fontId="22" fillId="0" borderId="0" xfId="3" applyNumberFormat="1" applyFont="1" applyBorder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E9" sqref="E9"/>
    </sheetView>
  </sheetViews>
  <sheetFormatPr baseColWidth="10" defaultRowHeight="10.5"/>
  <cols>
    <col min="1" max="1" width="40.75" style="205" bestFit="1" customWidth="1"/>
    <col min="2" max="2" width="14.125" style="205" bestFit="1" customWidth="1"/>
    <col min="3" max="5" width="11" style="205"/>
    <col min="6" max="6" width="35" style="205" customWidth="1"/>
    <col min="7" max="8" width="10.125" style="205" bestFit="1" customWidth="1"/>
    <col min="9" max="16384" width="11" style="205"/>
  </cols>
  <sheetData>
    <row r="3" spans="1:8">
      <c r="A3" s="204" t="s">
        <v>444</v>
      </c>
    </row>
    <row r="6" spans="1:8">
      <c r="A6" s="205" t="s">
        <v>151</v>
      </c>
      <c r="B6" s="206">
        <v>-1728262</v>
      </c>
    </row>
    <row r="7" spans="1:8" ht="11.25" thickBot="1">
      <c r="A7" s="205" t="s">
        <v>445</v>
      </c>
      <c r="B7" s="207">
        <v>-10000</v>
      </c>
    </row>
    <row r="8" spans="1:8" ht="11.25" thickTop="1"/>
    <row r="9" spans="1:8">
      <c r="B9" s="208">
        <f>+SUM(B6:B7)</f>
        <v>-1738262</v>
      </c>
      <c r="F9" s="209"/>
      <c r="G9" s="209"/>
      <c r="H9" s="209"/>
    </row>
    <row r="10" spans="1:8">
      <c r="F10" s="209"/>
      <c r="G10" s="210"/>
      <c r="H10" s="210"/>
    </row>
    <row r="11" spans="1:8">
      <c r="A11" s="204" t="s">
        <v>446</v>
      </c>
      <c r="B11" s="211"/>
      <c r="F11" s="209"/>
      <c r="G11" s="212"/>
      <c r="H11" s="209"/>
    </row>
    <row r="12" spans="1:8">
      <c r="F12" s="209"/>
      <c r="G12" s="209"/>
      <c r="H12" s="212"/>
    </row>
    <row r="13" spans="1:8" s="213" customFormat="1">
      <c r="A13" s="213" t="s">
        <v>448</v>
      </c>
      <c r="B13" s="214">
        <v>545136.07999999996</v>
      </c>
      <c r="D13" s="215"/>
      <c r="F13" s="216"/>
      <c r="G13" s="216"/>
      <c r="H13" s="217"/>
    </row>
    <row r="14" spans="1:8" s="213" customFormat="1" ht="11.25" thickBot="1">
      <c r="A14" s="213" t="s">
        <v>449</v>
      </c>
      <c r="B14" s="218">
        <v>1193125.8899999999</v>
      </c>
      <c r="D14" s="215"/>
      <c r="F14" s="216"/>
      <c r="G14" s="216"/>
      <c r="H14" s="217"/>
    </row>
    <row r="15" spans="1:8" ht="11.25" thickTop="1">
      <c r="F15" s="209"/>
      <c r="G15" s="212"/>
      <c r="H15" s="212"/>
    </row>
    <row r="16" spans="1:8">
      <c r="B16" s="208">
        <f>+SUM(B13:B14)</f>
        <v>1738261.9699999997</v>
      </c>
      <c r="F16" s="209"/>
      <c r="G16" s="212"/>
      <c r="H16" s="212"/>
    </row>
    <row r="17" spans="2:8">
      <c r="B17" s="208"/>
      <c r="F17" s="209"/>
      <c r="G17" s="212"/>
      <c r="H17" s="212"/>
    </row>
    <row r="18" spans="2:8">
      <c r="F18" s="209"/>
      <c r="G18" s="212"/>
      <c r="H18" s="212"/>
    </row>
    <row r="19" spans="2:8">
      <c r="B19" s="219">
        <f>+B9+B16</f>
        <v>-3.0000000260770321E-2</v>
      </c>
      <c r="C19" s="204" t="s">
        <v>447</v>
      </c>
      <c r="F19" s="209"/>
      <c r="G19" s="220"/>
      <c r="H19" s="220"/>
    </row>
    <row r="20" spans="2:8">
      <c r="F20" s="209"/>
      <c r="G20" s="212"/>
      <c r="H20" s="209"/>
    </row>
    <row r="21" spans="2:8">
      <c r="F21" s="209"/>
      <c r="G21" s="212"/>
      <c r="H21" s="209"/>
    </row>
    <row r="22" spans="2:8">
      <c r="F22" s="209"/>
      <c r="G22" s="209"/>
      <c r="H22" s="212"/>
    </row>
    <row r="23" spans="2:8">
      <c r="F23" s="209"/>
      <c r="G23" s="209"/>
      <c r="H23" s="221"/>
    </row>
    <row r="24" spans="2:8">
      <c r="F24" s="209"/>
      <c r="G24" s="209"/>
      <c r="H24" s="209"/>
    </row>
    <row r="25" spans="2:8">
      <c r="F25" s="209"/>
      <c r="G25" s="212"/>
      <c r="H25" s="212"/>
    </row>
    <row r="26" spans="2:8">
      <c r="F26" s="209"/>
      <c r="G26" s="209"/>
      <c r="H26" s="209"/>
    </row>
    <row r="27" spans="2:8">
      <c r="F27" s="209"/>
      <c r="G27" s="209"/>
      <c r="H27" s="212"/>
    </row>
    <row r="28" spans="2:8">
      <c r="F28" s="209"/>
      <c r="G28" s="212"/>
      <c r="H28" s="212"/>
    </row>
    <row r="29" spans="2:8">
      <c r="F29" s="209"/>
      <c r="G29" s="209"/>
      <c r="H29" s="20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G22" sqref="G22"/>
    </sheetView>
  </sheetViews>
  <sheetFormatPr baseColWidth="10" defaultRowHeight="15.75"/>
  <cols>
    <col min="1" max="1" width="51.25" style="3" customWidth="1"/>
    <col min="2" max="2" width="20.625" style="3" customWidth="1"/>
    <col min="3" max="16384" width="11" style="3"/>
  </cols>
  <sheetData>
    <row r="1" spans="1:2">
      <c r="A1" s="4"/>
      <c r="B1" s="16" t="s">
        <v>161</v>
      </c>
    </row>
    <row r="2" spans="1:2">
      <c r="A2" s="5" t="s">
        <v>162</v>
      </c>
    </row>
    <row r="3" spans="1:2">
      <c r="A3" s="5" t="s">
        <v>163</v>
      </c>
      <c r="B3" s="7">
        <v>296175.82</v>
      </c>
    </row>
    <row r="4" spans="1:2" s="11" customFormat="1">
      <c r="A4" s="8"/>
      <c r="B4" s="12"/>
    </row>
    <row r="5" spans="1:2">
      <c r="A5" s="5" t="s">
        <v>164</v>
      </c>
      <c r="B5" s="7">
        <f>ROUND(SUBTOTAL(9, B2:B4), 5)</f>
        <v>296175.82</v>
      </c>
    </row>
    <row r="6" spans="1:2" s="11" customFormat="1">
      <c r="A6" s="8"/>
      <c r="B6" s="12"/>
    </row>
    <row r="7" spans="1:2">
      <c r="A7" s="4" t="s">
        <v>116</v>
      </c>
    </row>
    <row r="8" spans="1:2">
      <c r="A8" s="5" t="s">
        <v>165</v>
      </c>
    </row>
    <row r="9" spans="1:2">
      <c r="A9" s="5" t="s">
        <v>166</v>
      </c>
      <c r="B9" s="7">
        <v>118856</v>
      </c>
    </row>
    <row r="10" spans="1:2">
      <c r="A10" s="5" t="s">
        <v>167</v>
      </c>
      <c r="B10" s="7">
        <v>17837.21</v>
      </c>
    </row>
    <row r="11" spans="1:2">
      <c r="A11" s="5" t="s">
        <v>168</v>
      </c>
      <c r="B11" s="7">
        <v>18879.7</v>
      </c>
    </row>
    <row r="12" spans="1:2" s="11" customFormat="1">
      <c r="A12" s="8"/>
      <c r="B12" s="12"/>
    </row>
    <row r="13" spans="1:2">
      <c r="A13" s="5" t="s">
        <v>169</v>
      </c>
      <c r="B13" s="7">
        <f>ROUND(SUBTOTAL(9, B7:B12), 5)</f>
        <v>155572.91</v>
      </c>
    </row>
    <row r="14" spans="1:2" s="11" customFormat="1">
      <c r="A14" s="8"/>
      <c r="B14" s="12"/>
    </row>
    <row r="15" spans="1:2">
      <c r="A15" s="5" t="s">
        <v>170</v>
      </c>
      <c r="B15" s="7">
        <f>-(ROUND(-B5+B13, 5))</f>
        <v>140602.91</v>
      </c>
    </row>
    <row r="16" spans="1:2" s="11" customFormat="1">
      <c r="A16" s="8"/>
      <c r="B16" s="12"/>
    </row>
    <row r="17" spans="1:2">
      <c r="A17" s="5" t="s">
        <v>171</v>
      </c>
    </row>
    <row r="18" spans="1:2">
      <c r="A18" s="5" t="s">
        <v>172</v>
      </c>
      <c r="B18" s="7">
        <v>209977.35</v>
      </c>
    </row>
    <row r="19" spans="1:2">
      <c r="A19" s="5" t="s">
        <v>173</v>
      </c>
      <c r="B19" s="7">
        <v>18385.150000000001</v>
      </c>
    </row>
    <row r="20" spans="1:2">
      <c r="A20" s="5" t="s">
        <v>174</v>
      </c>
      <c r="B20" s="7">
        <v>17528.54</v>
      </c>
    </row>
    <row r="21" spans="1:2">
      <c r="A21" s="5" t="s">
        <v>175</v>
      </c>
      <c r="B21" s="7">
        <v>12728.52</v>
      </c>
    </row>
    <row r="22" spans="1:2">
      <c r="A22" s="5" t="s">
        <v>176</v>
      </c>
      <c r="B22" s="7">
        <v>12913.22</v>
      </c>
    </row>
    <row r="23" spans="1:2">
      <c r="A23" s="5" t="s">
        <v>177</v>
      </c>
      <c r="B23" s="7">
        <v>805</v>
      </c>
    </row>
    <row r="24" spans="1:2">
      <c r="A24" s="5" t="s">
        <v>178</v>
      </c>
      <c r="B24" s="7">
        <v>10405.709999999999</v>
      </c>
    </row>
    <row r="25" spans="1:2">
      <c r="A25" s="5" t="s">
        <v>179</v>
      </c>
      <c r="B25" s="7">
        <v>38520.69</v>
      </c>
    </row>
    <row r="26" spans="1:2">
      <c r="A26" s="5" t="s">
        <v>180</v>
      </c>
      <c r="B26" s="7">
        <v>495.33</v>
      </c>
    </row>
    <row r="27" spans="1:2">
      <c r="A27" s="5" t="s">
        <v>181</v>
      </c>
      <c r="B27" s="7">
        <v>214</v>
      </c>
    </row>
    <row r="28" spans="1:2">
      <c r="A28" s="5" t="s">
        <v>182</v>
      </c>
      <c r="B28" s="7">
        <v>4321.8599999999997</v>
      </c>
    </row>
    <row r="29" spans="1:2">
      <c r="A29" s="5" t="s">
        <v>183</v>
      </c>
      <c r="B29" s="7">
        <v>2625.39</v>
      </c>
    </row>
    <row r="30" spans="1:2">
      <c r="A30" s="5" t="s">
        <v>184</v>
      </c>
      <c r="B30" s="7">
        <v>103.95</v>
      </c>
    </row>
    <row r="31" spans="1:2">
      <c r="A31" s="5" t="s">
        <v>185</v>
      </c>
      <c r="B31" s="7">
        <v>4.5999999999999996</v>
      </c>
    </row>
    <row r="32" spans="1:2">
      <c r="A32" s="5" t="s">
        <v>186</v>
      </c>
      <c r="B32" s="7">
        <v>1526.44</v>
      </c>
    </row>
    <row r="33" spans="1:2">
      <c r="A33" s="5" t="s">
        <v>187</v>
      </c>
      <c r="B33" s="7">
        <v>2436.0100000000002</v>
      </c>
    </row>
    <row r="34" spans="1:2">
      <c r="A34" s="5" t="s">
        <v>188</v>
      </c>
      <c r="B34" s="7">
        <v>5600.88</v>
      </c>
    </row>
    <row r="35" spans="1:2">
      <c r="A35" s="5" t="s">
        <v>189</v>
      </c>
      <c r="B35" s="7">
        <v>55229.19</v>
      </c>
    </row>
    <row r="36" spans="1:2">
      <c r="A36" s="5" t="s">
        <v>190</v>
      </c>
      <c r="B36" s="7">
        <v>12253.37</v>
      </c>
    </row>
    <row r="37" spans="1:2">
      <c r="A37" s="5" t="s">
        <v>191</v>
      </c>
      <c r="B37" s="7">
        <v>105</v>
      </c>
    </row>
    <row r="38" spans="1:2">
      <c r="A38" s="5" t="s">
        <v>192</v>
      </c>
      <c r="B38" s="7">
        <v>882.88</v>
      </c>
    </row>
    <row r="39" spans="1:2">
      <c r="A39" s="5" t="s">
        <v>193</v>
      </c>
      <c r="B39" s="7">
        <v>3780.45</v>
      </c>
    </row>
    <row r="40" spans="1:2">
      <c r="A40" s="5" t="s">
        <v>194</v>
      </c>
      <c r="B40" s="7">
        <v>500</v>
      </c>
    </row>
    <row r="41" spans="1:2">
      <c r="A41" s="5" t="s">
        <v>195</v>
      </c>
      <c r="B41" s="7">
        <v>8037.97</v>
      </c>
    </row>
    <row r="42" spans="1:2">
      <c r="A42" s="5" t="s">
        <v>34</v>
      </c>
      <c r="B42" s="7">
        <v>363.46</v>
      </c>
    </row>
    <row r="43" spans="1:2">
      <c r="A43" s="5" t="s">
        <v>196</v>
      </c>
      <c r="B43" s="7">
        <v>29011.79</v>
      </c>
    </row>
    <row r="44" spans="1:2">
      <c r="A44" s="5" t="s">
        <v>197</v>
      </c>
      <c r="B44" s="7">
        <v>104244.28</v>
      </c>
    </row>
    <row r="45" spans="1:2">
      <c r="A45" s="5" t="s">
        <v>198</v>
      </c>
      <c r="B45" s="7">
        <v>23800</v>
      </c>
    </row>
    <row r="46" spans="1:2" s="11" customFormat="1">
      <c r="A46" s="8"/>
      <c r="B46" s="12"/>
    </row>
    <row r="47" spans="1:2">
      <c r="A47" s="5" t="s">
        <v>199</v>
      </c>
      <c r="B47" s="7">
        <f>ROUND(SUBTOTAL(9, B17:B46), 5)</f>
        <v>576801.03</v>
      </c>
    </row>
    <row r="48" spans="1:2" s="11" customFormat="1">
      <c r="A48" s="8"/>
      <c r="B48" s="12"/>
    </row>
    <row r="49" spans="1:2" ht="16.5" thickBot="1">
      <c r="A49" s="5" t="s">
        <v>158</v>
      </c>
      <c r="B49" s="6">
        <f>-(ROUND(-B15+B47, 5))</f>
        <v>-436198.12</v>
      </c>
    </row>
    <row r="50" spans="1:2" s="11" customFormat="1" ht="16.5" thickTop="1">
      <c r="A50" s="14"/>
      <c r="B50" s="13"/>
    </row>
    <row r="51" spans="1:2">
      <c r="A51" s="15"/>
      <c r="B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115" zoomScaleNormal="11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8" sqref="D8"/>
    </sheetView>
  </sheetViews>
  <sheetFormatPr baseColWidth="10" defaultColWidth="9" defaultRowHeight="12.75"/>
  <cols>
    <col min="1" max="1" width="74.125" style="81" customWidth="1"/>
    <col min="2" max="2" width="14" style="193" hidden="1" customWidth="1"/>
    <col min="3" max="3" width="15.375" style="81" hidden="1" customWidth="1"/>
    <col min="4" max="4" width="14" style="81" bestFit="1" customWidth="1"/>
    <col min="5" max="5" width="12.375" style="81" bestFit="1" customWidth="1"/>
    <col min="6" max="6" width="10.75" style="81" bestFit="1" customWidth="1"/>
    <col min="7" max="16384" width="9" style="81"/>
  </cols>
  <sheetData>
    <row r="1" spans="1:4" ht="16.5" customHeight="1">
      <c r="A1" s="203" t="s">
        <v>443</v>
      </c>
      <c r="B1" s="185"/>
    </row>
    <row r="2" spans="1:4" ht="13.5" customHeight="1">
      <c r="A2" s="203" t="s">
        <v>440</v>
      </c>
      <c r="B2" s="185"/>
    </row>
    <row r="3" spans="1:4" ht="13.5" customHeight="1">
      <c r="A3" s="203" t="s">
        <v>441</v>
      </c>
      <c r="B3" s="185"/>
    </row>
    <row r="4" spans="1:4" ht="13.5" customHeight="1">
      <c r="A4" s="203" t="s">
        <v>442</v>
      </c>
      <c r="B4" s="185"/>
    </row>
    <row r="5" spans="1:4" ht="13.5" customHeight="1">
      <c r="A5" s="184"/>
      <c r="B5" s="185"/>
      <c r="C5" s="201" t="s">
        <v>438</v>
      </c>
    </row>
    <row r="6" spans="1:4" ht="13.5" customHeight="1">
      <c r="A6" s="187" t="s">
        <v>37</v>
      </c>
      <c r="B6" s="188" t="s">
        <v>36</v>
      </c>
      <c r="D6" s="188" t="s">
        <v>36</v>
      </c>
    </row>
    <row r="7" spans="1:4" ht="13.5" customHeight="1">
      <c r="A7" s="184" t="s">
        <v>38</v>
      </c>
      <c r="B7" s="189">
        <v>0</v>
      </c>
      <c r="D7" s="198">
        <f>+B7+C7</f>
        <v>0</v>
      </c>
    </row>
    <row r="8" spans="1:4" ht="13.5" customHeight="1">
      <c r="A8" s="184" t="s">
        <v>39</v>
      </c>
      <c r="B8" s="189">
        <v>1578.81</v>
      </c>
      <c r="D8" s="198">
        <f t="shared" ref="D8:D25" si="0">+B8+C8</f>
        <v>1578.81</v>
      </c>
    </row>
    <row r="9" spans="1:4" ht="13.5" customHeight="1">
      <c r="A9" s="184" t="s">
        <v>40</v>
      </c>
      <c r="B9" s="189">
        <v>0</v>
      </c>
      <c r="D9" s="198">
        <f t="shared" si="0"/>
        <v>0</v>
      </c>
    </row>
    <row r="10" spans="1:4" ht="13.5" customHeight="1">
      <c r="A10" s="184" t="s">
        <v>41</v>
      </c>
      <c r="B10" s="189">
        <v>32011.059999999969</v>
      </c>
      <c r="D10" s="198">
        <f t="shared" si="0"/>
        <v>32011.059999999969</v>
      </c>
    </row>
    <row r="11" spans="1:4" ht="13.5" customHeight="1">
      <c r="A11" s="184" t="s">
        <v>42</v>
      </c>
      <c r="B11" s="189">
        <v>-6367.73</v>
      </c>
      <c r="D11" s="198">
        <f t="shared" si="0"/>
        <v>-6367.73</v>
      </c>
    </row>
    <row r="12" spans="1:4" ht="13.5" customHeight="1">
      <c r="A12" s="184" t="s">
        <v>43</v>
      </c>
      <c r="B12" s="189">
        <v>0</v>
      </c>
      <c r="D12" s="198">
        <f t="shared" si="0"/>
        <v>0</v>
      </c>
    </row>
    <row r="13" spans="1:4" ht="13.5" customHeight="1">
      <c r="A13" s="184" t="s">
        <v>44</v>
      </c>
      <c r="B13" s="189">
        <v>155134.13889999996</v>
      </c>
      <c r="D13" s="198">
        <f t="shared" si="0"/>
        <v>155134.13889999996</v>
      </c>
    </row>
    <row r="14" spans="1:4" ht="13.5" customHeight="1">
      <c r="A14" s="184" t="s">
        <v>45</v>
      </c>
      <c r="B14" s="189">
        <v>400.29</v>
      </c>
      <c r="D14" s="198">
        <f t="shared" si="0"/>
        <v>400.29</v>
      </c>
    </row>
    <row r="15" spans="1:4" ht="13.5" customHeight="1">
      <c r="A15" s="184" t="s">
        <v>46</v>
      </c>
      <c r="B15" s="189">
        <v>5793.53</v>
      </c>
      <c r="D15" s="198">
        <f t="shared" si="0"/>
        <v>5793.53</v>
      </c>
    </row>
    <row r="16" spans="1:4" ht="13.5" customHeight="1">
      <c r="A16" s="184" t="s">
        <v>47</v>
      </c>
      <c r="B16" s="189">
        <v>0</v>
      </c>
      <c r="D16" s="198">
        <f t="shared" si="0"/>
        <v>0</v>
      </c>
    </row>
    <row r="17" spans="1:4" ht="13.5" customHeight="1">
      <c r="A17" s="184" t="s">
        <v>48</v>
      </c>
      <c r="B17" s="189">
        <v>0</v>
      </c>
      <c r="D17" s="198">
        <f t="shared" si="0"/>
        <v>0</v>
      </c>
    </row>
    <row r="18" spans="1:4" ht="13.5" customHeight="1">
      <c r="A18" s="184" t="s">
        <v>49</v>
      </c>
      <c r="B18" s="189">
        <v>-4144.18</v>
      </c>
      <c r="D18" s="198">
        <f t="shared" si="0"/>
        <v>-4144.18</v>
      </c>
    </row>
    <row r="19" spans="1:4" ht="13.5" customHeight="1">
      <c r="A19" s="184" t="s">
        <v>50</v>
      </c>
      <c r="B19" s="189">
        <v>0</v>
      </c>
      <c r="D19" s="198">
        <f t="shared" si="0"/>
        <v>0</v>
      </c>
    </row>
    <row r="20" spans="1:4" ht="13.5" customHeight="1">
      <c r="A20" s="184" t="s">
        <v>51</v>
      </c>
      <c r="B20" s="189">
        <v>0</v>
      </c>
      <c r="D20" s="198">
        <f t="shared" si="0"/>
        <v>0</v>
      </c>
    </row>
    <row r="21" spans="1:4" ht="13.5" customHeight="1">
      <c r="A21" s="184" t="s">
        <v>52</v>
      </c>
      <c r="B21" s="189">
        <v>-203394.77</v>
      </c>
      <c r="D21" s="198">
        <f t="shared" si="0"/>
        <v>-203394.77</v>
      </c>
    </row>
    <row r="22" spans="1:4" ht="13.5" customHeight="1">
      <c r="A22" s="184" t="s">
        <v>53</v>
      </c>
      <c r="B22" s="189">
        <v>0</v>
      </c>
      <c r="D22" s="198">
        <f t="shared" si="0"/>
        <v>0</v>
      </c>
    </row>
    <row r="23" spans="1:4" ht="13.5" customHeight="1">
      <c r="A23" s="184" t="s">
        <v>54</v>
      </c>
      <c r="B23" s="189">
        <v>0</v>
      </c>
      <c r="D23" s="198">
        <f t="shared" si="0"/>
        <v>0</v>
      </c>
    </row>
    <row r="24" spans="1:4" ht="13.5" customHeight="1">
      <c r="A24" s="184" t="s">
        <v>55</v>
      </c>
      <c r="B24" s="189">
        <v>0</v>
      </c>
      <c r="D24" s="198">
        <f t="shared" si="0"/>
        <v>0</v>
      </c>
    </row>
    <row r="25" spans="1:4" ht="13.5" customHeight="1">
      <c r="A25" s="187" t="s">
        <v>56</v>
      </c>
      <c r="B25" s="191">
        <v>-18988.851100000058</v>
      </c>
      <c r="D25" s="202">
        <f t="shared" si="0"/>
        <v>-18988.851100000058</v>
      </c>
    </row>
    <row r="26" spans="1:4" ht="13.5" customHeight="1">
      <c r="A26" s="184"/>
      <c r="B26" s="189"/>
      <c r="D26" s="198"/>
    </row>
    <row r="27" spans="1:4" ht="13.5" customHeight="1">
      <c r="A27" s="187" t="s">
        <v>57</v>
      </c>
      <c r="B27" s="185"/>
      <c r="D27" s="198"/>
    </row>
    <row r="28" spans="1:4" ht="13.5" customHeight="1">
      <c r="A28" s="184" t="s">
        <v>58</v>
      </c>
      <c r="B28" s="189">
        <v>21313.09</v>
      </c>
      <c r="D28" s="198">
        <f>+B28+C28</f>
        <v>21313.09</v>
      </c>
    </row>
    <row r="29" spans="1:4" ht="13.5" customHeight="1">
      <c r="A29" s="184" t="s">
        <v>59</v>
      </c>
      <c r="B29" s="189">
        <v>428941.48</v>
      </c>
      <c r="D29" s="198">
        <f t="shared" ref="D29:D78" si="1">+B29+C29</f>
        <v>428941.48</v>
      </c>
    </row>
    <row r="30" spans="1:4" ht="13.5" customHeight="1">
      <c r="A30" s="184" t="s">
        <v>60</v>
      </c>
      <c r="B30" s="189">
        <v>4900</v>
      </c>
      <c r="D30" s="198">
        <f t="shared" si="1"/>
        <v>4900</v>
      </c>
    </row>
    <row r="31" spans="1:4" ht="13.5" customHeight="1">
      <c r="A31" s="184" t="s">
        <v>61</v>
      </c>
      <c r="B31" s="189">
        <v>0</v>
      </c>
      <c r="D31" s="198">
        <f t="shared" si="1"/>
        <v>0</v>
      </c>
    </row>
    <row r="32" spans="1:4" ht="13.5" customHeight="1">
      <c r="A32" s="184" t="s">
        <v>60</v>
      </c>
      <c r="B32" s="189">
        <v>0</v>
      </c>
      <c r="D32" s="198">
        <f t="shared" si="1"/>
        <v>0</v>
      </c>
    </row>
    <row r="33" spans="1:4" ht="13.5" customHeight="1">
      <c r="A33" s="184" t="s">
        <v>61</v>
      </c>
      <c r="B33" s="189">
        <v>16165.4</v>
      </c>
      <c r="D33" s="198">
        <f t="shared" si="1"/>
        <v>16165.4</v>
      </c>
    </row>
    <row r="34" spans="1:4" ht="13.5" customHeight="1">
      <c r="A34" s="184" t="s">
        <v>62</v>
      </c>
      <c r="B34" s="189">
        <v>0</v>
      </c>
      <c r="D34" s="198">
        <f t="shared" si="1"/>
        <v>0</v>
      </c>
    </row>
    <row r="35" spans="1:4" ht="13.5" customHeight="1">
      <c r="A35" s="184" t="s">
        <v>63</v>
      </c>
      <c r="B35" s="189">
        <v>0</v>
      </c>
      <c r="D35" s="198">
        <f t="shared" si="1"/>
        <v>0</v>
      </c>
    </row>
    <row r="36" spans="1:4" ht="13.5" customHeight="1">
      <c r="A36" s="184" t="s">
        <v>64</v>
      </c>
      <c r="B36" s="189">
        <v>0</v>
      </c>
      <c r="D36" s="198">
        <f t="shared" si="1"/>
        <v>0</v>
      </c>
    </row>
    <row r="37" spans="1:4" ht="13.5" customHeight="1">
      <c r="A37" s="184" t="s">
        <v>65</v>
      </c>
      <c r="B37" s="189">
        <v>0</v>
      </c>
      <c r="D37" s="198">
        <f t="shared" si="1"/>
        <v>0</v>
      </c>
    </row>
    <row r="38" spans="1:4" ht="13.5" customHeight="1">
      <c r="A38" s="184" t="s">
        <v>66</v>
      </c>
      <c r="B38" s="189">
        <v>-20032.93</v>
      </c>
      <c r="D38" s="198">
        <f t="shared" si="1"/>
        <v>-20032.93</v>
      </c>
    </row>
    <row r="39" spans="1:4" ht="13.5" customHeight="1">
      <c r="A39" s="184" t="s">
        <v>67</v>
      </c>
      <c r="B39" s="189">
        <v>-284010.88</v>
      </c>
      <c r="D39" s="198">
        <f t="shared" si="1"/>
        <v>-284010.88</v>
      </c>
    </row>
    <row r="40" spans="1:4" ht="13.5" customHeight="1">
      <c r="A40" s="184" t="s">
        <v>63</v>
      </c>
      <c r="B40" s="189">
        <v>0</v>
      </c>
      <c r="D40" s="198">
        <f t="shared" si="1"/>
        <v>0</v>
      </c>
    </row>
    <row r="41" spans="1:4" ht="13.5" customHeight="1">
      <c r="A41" s="184" t="s">
        <v>68</v>
      </c>
      <c r="B41" s="189">
        <v>0</v>
      </c>
      <c r="D41" s="198">
        <f t="shared" si="1"/>
        <v>0</v>
      </c>
    </row>
    <row r="42" spans="1:4" ht="13.5" customHeight="1">
      <c r="A42" s="187" t="s">
        <v>69</v>
      </c>
      <c r="B42" s="191">
        <v>167276.16000000003</v>
      </c>
      <c r="D42" s="202">
        <f t="shared" si="1"/>
        <v>167276.16000000003</v>
      </c>
    </row>
    <row r="43" spans="1:4" ht="13.5" customHeight="1">
      <c r="B43" s="185"/>
      <c r="D43" s="198">
        <f t="shared" si="1"/>
        <v>0</v>
      </c>
    </row>
    <row r="44" spans="1:4" ht="13.5" customHeight="1">
      <c r="A44" s="186"/>
      <c r="B44" s="185"/>
      <c r="D44" s="198">
        <f t="shared" si="1"/>
        <v>0</v>
      </c>
    </row>
    <row r="45" spans="1:4" ht="13.5" customHeight="1">
      <c r="A45" s="187" t="s">
        <v>70</v>
      </c>
      <c r="D45" s="198">
        <f t="shared" si="1"/>
        <v>0</v>
      </c>
    </row>
    <row r="46" spans="1:4" ht="13.5" customHeight="1">
      <c r="A46" s="184" t="s">
        <v>71</v>
      </c>
      <c r="B46" s="189">
        <v>0</v>
      </c>
      <c r="D46" s="198">
        <f t="shared" si="1"/>
        <v>0</v>
      </c>
    </row>
    <row r="47" spans="1:4" ht="13.5" customHeight="1">
      <c r="A47" s="184" t="s">
        <v>72</v>
      </c>
      <c r="B47" s="189">
        <v>0</v>
      </c>
      <c r="D47" s="198">
        <f t="shared" si="1"/>
        <v>0</v>
      </c>
    </row>
    <row r="48" spans="1:4" ht="13.5" customHeight="1">
      <c r="A48" s="184" t="s">
        <v>73</v>
      </c>
      <c r="B48" s="189">
        <v>0</v>
      </c>
      <c r="D48" s="198">
        <f t="shared" si="1"/>
        <v>0</v>
      </c>
    </row>
    <row r="49" spans="1:4" ht="13.5" customHeight="1">
      <c r="A49" s="184" t="s">
        <v>74</v>
      </c>
      <c r="B49" s="189">
        <v>0</v>
      </c>
      <c r="D49" s="198">
        <f t="shared" si="1"/>
        <v>0</v>
      </c>
    </row>
    <row r="50" spans="1:4" ht="13.5" customHeight="1">
      <c r="A50" s="184" t="s">
        <v>75</v>
      </c>
      <c r="B50" s="189">
        <v>0</v>
      </c>
      <c r="D50" s="198">
        <f t="shared" si="1"/>
        <v>0</v>
      </c>
    </row>
    <row r="51" spans="1:4" ht="13.5" customHeight="1">
      <c r="A51" s="184" t="s">
        <v>76</v>
      </c>
      <c r="B51" s="189">
        <v>0</v>
      </c>
      <c r="D51" s="198">
        <f t="shared" si="1"/>
        <v>0</v>
      </c>
    </row>
    <row r="52" spans="1:4" ht="13.5" customHeight="1">
      <c r="A52" s="184" t="s">
        <v>77</v>
      </c>
      <c r="B52" s="189">
        <v>0</v>
      </c>
      <c r="D52" s="198">
        <f t="shared" si="1"/>
        <v>0</v>
      </c>
    </row>
    <row r="53" spans="1:4" ht="13.5" customHeight="1">
      <c r="A53" s="184" t="s">
        <v>78</v>
      </c>
      <c r="B53" s="189">
        <v>0</v>
      </c>
      <c r="D53" s="198">
        <f t="shared" si="1"/>
        <v>0</v>
      </c>
    </row>
    <row r="54" spans="1:4" ht="13.5" customHeight="1">
      <c r="A54" s="184" t="s">
        <v>79</v>
      </c>
      <c r="B54" s="189">
        <v>0</v>
      </c>
      <c r="D54" s="198">
        <f t="shared" si="1"/>
        <v>0</v>
      </c>
    </row>
    <row r="55" spans="1:4" ht="13.5" customHeight="1">
      <c r="A55" s="187" t="s">
        <v>80</v>
      </c>
      <c r="B55" s="191">
        <v>0</v>
      </c>
      <c r="D55" s="198">
        <f t="shared" si="1"/>
        <v>0</v>
      </c>
    </row>
    <row r="56" spans="1:4" ht="14.45" customHeight="1">
      <c r="A56" s="187" t="s">
        <v>81</v>
      </c>
      <c r="B56" s="188">
        <v>148287.30889999997</v>
      </c>
      <c r="D56" s="202">
        <f t="shared" si="1"/>
        <v>148287.30889999997</v>
      </c>
    </row>
    <row r="57" spans="1:4" ht="14.45" customHeight="1">
      <c r="A57" s="184"/>
      <c r="B57" s="185"/>
      <c r="D57" s="198"/>
    </row>
    <row r="58" spans="1:4" ht="14.45" customHeight="1">
      <c r="A58" s="184"/>
      <c r="B58" s="185"/>
      <c r="D58" s="198"/>
    </row>
    <row r="59" spans="1:4" ht="13.5" customHeight="1">
      <c r="A59" s="187" t="s">
        <v>82</v>
      </c>
      <c r="B59" s="185"/>
      <c r="D59" s="198"/>
    </row>
    <row r="60" spans="1:4" ht="13.5" customHeight="1">
      <c r="A60" s="187" t="s">
        <v>83</v>
      </c>
      <c r="B60" s="185"/>
      <c r="D60" s="198"/>
    </row>
    <row r="61" spans="1:4" ht="13.5" customHeight="1">
      <c r="A61" s="184" t="s">
        <v>84</v>
      </c>
      <c r="B61" s="189">
        <v>-468560.14</v>
      </c>
      <c r="C61" s="189">
        <v>73257.09</v>
      </c>
      <c r="D61" s="198">
        <f t="shared" si="1"/>
        <v>-395303.05000000005</v>
      </c>
    </row>
    <row r="62" spans="1:4" ht="13.5" customHeight="1">
      <c r="A62" s="184" t="s">
        <v>85</v>
      </c>
      <c r="B62" s="189">
        <v>0</v>
      </c>
      <c r="D62" s="198">
        <f t="shared" si="1"/>
        <v>0</v>
      </c>
    </row>
    <row r="63" spans="1:4" ht="13.5" customHeight="1">
      <c r="A63" s="184" t="s">
        <v>86</v>
      </c>
      <c r="B63" s="189">
        <v>0</v>
      </c>
      <c r="D63" s="198">
        <f t="shared" si="1"/>
        <v>0</v>
      </c>
    </row>
    <row r="64" spans="1:4" ht="13.5" customHeight="1">
      <c r="A64" s="184" t="s">
        <v>87</v>
      </c>
      <c r="B64" s="189">
        <v>0</v>
      </c>
      <c r="D64" s="198">
        <f t="shared" si="1"/>
        <v>0</v>
      </c>
    </row>
    <row r="65" spans="1:4" ht="13.5" customHeight="1">
      <c r="A65" s="184" t="s">
        <v>88</v>
      </c>
      <c r="B65" s="189">
        <v>0</v>
      </c>
      <c r="D65" s="198">
        <f t="shared" si="1"/>
        <v>0</v>
      </c>
    </row>
    <row r="66" spans="1:4" ht="13.5" customHeight="1">
      <c r="A66" s="184" t="s">
        <v>89</v>
      </c>
      <c r="B66" s="189">
        <v>0</v>
      </c>
      <c r="D66" s="198">
        <f t="shared" si="1"/>
        <v>0</v>
      </c>
    </row>
    <row r="67" spans="1:4" ht="13.5" customHeight="1">
      <c r="A67" s="184" t="s">
        <v>90</v>
      </c>
      <c r="B67" s="189">
        <v>-2510.0500000000002</v>
      </c>
      <c r="D67" s="198">
        <f t="shared" si="1"/>
        <v>-2510.0500000000002</v>
      </c>
    </row>
    <row r="68" spans="1:4" ht="13.5" customHeight="1">
      <c r="A68" s="184" t="s">
        <v>91</v>
      </c>
      <c r="B68" s="189">
        <v>2061.0300000000007</v>
      </c>
      <c r="D68" s="198">
        <f t="shared" si="1"/>
        <v>2061.0300000000007</v>
      </c>
    </row>
    <row r="69" spans="1:4" ht="13.5" customHeight="1">
      <c r="A69" s="184" t="s">
        <v>92</v>
      </c>
      <c r="B69" s="189">
        <v>-27986.949999999997</v>
      </c>
      <c r="D69" s="198">
        <f t="shared" si="1"/>
        <v>-27986.949999999997</v>
      </c>
    </row>
    <row r="70" spans="1:4" ht="13.5" customHeight="1">
      <c r="A70" s="184" t="s">
        <v>93</v>
      </c>
      <c r="B70" s="189">
        <v>71.19</v>
      </c>
      <c r="D70" s="198">
        <f t="shared" si="1"/>
        <v>71.19</v>
      </c>
    </row>
    <row r="71" spans="1:4" ht="13.5" customHeight="1">
      <c r="A71" s="184" t="s">
        <v>94</v>
      </c>
      <c r="B71" s="189">
        <v>-27650.94</v>
      </c>
      <c r="C71" s="189">
        <v>27650.94</v>
      </c>
      <c r="D71" s="198">
        <f t="shared" si="1"/>
        <v>0</v>
      </c>
    </row>
    <row r="72" spans="1:4" ht="13.5" customHeight="1">
      <c r="A72" s="184" t="s">
        <v>95</v>
      </c>
      <c r="B72" s="189">
        <v>-1168.6600000000001</v>
      </c>
      <c r="D72" s="198">
        <f t="shared" si="1"/>
        <v>-1168.6600000000001</v>
      </c>
    </row>
    <row r="73" spans="1:4" ht="13.5" customHeight="1">
      <c r="A73" s="184" t="s">
        <v>96</v>
      </c>
      <c r="B73" s="189">
        <v>0</v>
      </c>
      <c r="D73" s="198">
        <f t="shared" si="1"/>
        <v>0</v>
      </c>
    </row>
    <row r="74" spans="1:4" ht="13.5" customHeight="1">
      <c r="A74" s="184" t="s">
        <v>97</v>
      </c>
      <c r="B74" s="189">
        <v>0</v>
      </c>
      <c r="D74" s="198">
        <f t="shared" si="1"/>
        <v>0</v>
      </c>
    </row>
    <row r="75" spans="1:4" ht="13.5" customHeight="1">
      <c r="A75" s="184" t="s">
        <v>98</v>
      </c>
      <c r="B75" s="189">
        <v>0</v>
      </c>
      <c r="D75" s="198">
        <f t="shared" si="1"/>
        <v>0</v>
      </c>
    </row>
    <row r="76" spans="1:4" ht="13.5" customHeight="1">
      <c r="A76" s="184" t="s">
        <v>99</v>
      </c>
      <c r="B76" s="189">
        <v>0</v>
      </c>
      <c r="D76" s="198">
        <f t="shared" si="1"/>
        <v>0</v>
      </c>
    </row>
    <row r="77" spans="1:4" ht="13.5" customHeight="1">
      <c r="A77" s="184" t="s">
        <v>100</v>
      </c>
      <c r="B77" s="189">
        <v>-18543.89</v>
      </c>
      <c r="D77" s="198">
        <f t="shared" si="1"/>
        <v>-18543.89</v>
      </c>
    </row>
    <row r="78" spans="1:4" ht="13.5" customHeight="1">
      <c r="A78" s="184" t="s">
        <v>101</v>
      </c>
      <c r="B78" s="189">
        <v>-746169.84</v>
      </c>
      <c r="C78" s="189">
        <f>-73257.09-27650.94-757078-124106.13</f>
        <v>-982092.16</v>
      </c>
      <c r="D78" s="198">
        <f t="shared" si="1"/>
        <v>-1728262</v>
      </c>
    </row>
    <row r="79" spans="1:4" ht="13.5" customHeight="1">
      <c r="A79" s="187" t="s">
        <v>102</v>
      </c>
      <c r="B79" s="191">
        <v>-1290458.25</v>
      </c>
      <c r="D79" s="202">
        <f>SUM(D61:D78)</f>
        <v>-2171642.38</v>
      </c>
    </row>
    <row r="80" spans="1:4" ht="13.5" customHeight="1">
      <c r="A80" s="184"/>
      <c r="B80" s="189"/>
    </row>
    <row r="81" spans="1:6" ht="13.5" customHeight="1">
      <c r="A81" s="187" t="s">
        <v>103</v>
      </c>
      <c r="B81" s="185"/>
    </row>
    <row r="82" spans="1:6" ht="13.5" customHeight="1">
      <c r="A82" s="184" t="s">
        <v>104</v>
      </c>
      <c r="B82" s="189">
        <v>0</v>
      </c>
      <c r="D82" s="198">
        <f>+B82+C82</f>
        <v>0</v>
      </c>
    </row>
    <row r="83" spans="1:6" ht="13.5" customHeight="1">
      <c r="A83" s="184" t="s">
        <v>105</v>
      </c>
      <c r="B83" s="189">
        <v>0</v>
      </c>
      <c r="D83" s="198">
        <f t="shared" ref="D83:D87" si="2">+B83+C83</f>
        <v>0</v>
      </c>
    </row>
    <row r="84" spans="1:6" ht="13.5" customHeight="1">
      <c r="A84" s="184" t="s">
        <v>50</v>
      </c>
      <c r="B84" s="189">
        <v>0</v>
      </c>
      <c r="D84" s="198">
        <f t="shared" si="2"/>
        <v>0</v>
      </c>
    </row>
    <row r="85" spans="1:6" ht="13.5" customHeight="1">
      <c r="A85" s="184" t="s">
        <v>51</v>
      </c>
      <c r="B85" s="189">
        <v>0</v>
      </c>
      <c r="D85" s="198">
        <f t="shared" si="2"/>
        <v>0</v>
      </c>
    </row>
    <row r="86" spans="1:6" ht="13.5" customHeight="1">
      <c r="A86" s="184" t="s">
        <v>106</v>
      </c>
      <c r="B86" s="189">
        <v>0</v>
      </c>
      <c r="D86" s="198">
        <f t="shared" si="2"/>
        <v>0</v>
      </c>
    </row>
    <row r="87" spans="1:6" ht="13.5" customHeight="1">
      <c r="A87" s="187" t="s">
        <v>107</v>
      </c>
      <c r="B87" s="191">
        <v>0</v>
      </c>
      <c r="D87" s="198">
        <f t="shared" si="2"/>
        <v>0</v>
      </c>
    </row>
    <row r="88" spans="1:6" ht="13.5" customHeight="1">
      <c r="A88" s="187" t="s">
        <v>108</v>
      </c>
      <c r="B88" s="191">
        <f>+B79</f>
        <v>-1290458.25</v>
      </c>
      <c r="D88" s="202">
        <f>SUM(D82:D87)</f>
        <v>0</v>
      </c>
    </row>
    <row r="89" spans="1:6" ht="13.5" customHeight="1">
      <c r="A89" s="184"/>
      <c r="B89" s="189"/>
    </row>
    <row r="90" spans="1:6" ht="13.5" customHeight="1">
      <c r="A90" s="184"/>
      <c r="B90" s="189"/>
    </row>
    <row r="91" spans="1:6" ht="13.5" customHeight="1">
      <c r="A91" s="187" t="s">
        <v>109</v>
      </c>
      <c r="B91" s="185"/>
    </row>
    <row r="92" spans="1:6" ht="13.5" customHeight="1">
      <c r="A92" s="184" t="s">
        <v>110</v>
      </c>
      <c r="B92" s="189">
        <v>-10000</v>
      </c>
      <c r="D92" s="198">
        <f>+B92+C92</f>
        <v>-10000</v>
      </c>
      <c r="E92" s="198"/>
      <c r="F92" s="198"/>
    </row>
    <row r="93" spans="1:6" ht="13.5" customHeight="1">
      <c r="A93" s="184" t="s">
        <v>111</v>
      </c>
      <c r="B93" s="189">
        <v>1058874.33</v>
      </c>
      <c r="D93" s="198">
        <f t="shared" ref="D93:D95" si="3">+B93+C93</f>
        <v>1058874.33</v>
      </c>
    </row>
    <row r="94" spans="1:6" ht="13.5" customHeight="1">
      <c r="A94" s="184" t="s">
        <v>112</v>
      </c>
      <c r="B94" s="189">
        <v>93296.609999999986</v>
      </c>
      <c r="D94" s="198">
        <f t="shared" si="3"/>
        <v>93296.609999999986</v>
      </c>
    </row>
    <row r="95" spans="1:6" ht="13.5" customHeight="1">
      <c r="A95" s="199" t="s">
        <v>439</v>
      </c>
      <c r="B95" s="81"/>
      <c r="C95" s="189">
        <f>757078+124106.13</f>
        <v>881184.13</v>
      </c>
      <c r="D95" s="198">
        <f t="shared" si="3"/>
        <v>881184.13</v>
      </c>
    </row>
    <row r="96" spans="1:6" ht="13.5" customHeight="1">
      <c r="A96" s="187" t="s">
        <v>113</v>
      </c>
      <c r="B96" s="191">
        <f>+B92+B93+B94+C95</f>
        <v>2023355.0699999998</v>
      </c>
      <c r="D96" s="202">
        <f>SUM(D92:D95)</f>
        <v>2023355.0699999998</v>
      </c>
    </row>
    <row r="97" spans="1:4" ht="14.45" customHeight="1">
      <c r="A97" s="187" t="s">
        <v>114</v>
      </c>
      <c r="B97" s="191">
        <v>-148287.31000000006</v>
      </c>
      <c r="D97" s="202">
        <f>+D96+D79</f>
        <v>-148287.31000000006</v>
      </c>
    </row>
    <row r="98" spans="1:4" ht="13.5" customHeight="1">
      <c r="A98" s="186"/>
      <c r="B98" s="185"/>
    </row>
    <row r="100" spans="1:4">
      <c r="B100" s="195">
        <v>-1.1000000813510269E-3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7" sqref="A27"/>
    </sheetView>
  </sheetViews>
  <sheetFormatPr baseColWidth="10" defaultColWidth="9" defaultRowHeight="12.75"/>
  <cols>
    <col min="1" max="1" width="73.75" style="81" customWidth="1"/>
    <col min="2" max="2" width="17.625" style="81" bestFit="1" customWidth="1"/>
    <col min="3" max="16384" width="9" style="81"/>
  </cols>
  <sheetData>
    <row r="1" spans="1:2" ht="16.5" customHeight="1">
      <c r="A1" s="184" t="s">
        <v>0</v>
      </c>
      <c r="B1" s="184" t="s">
        <v>1</v>
      </c>
    </row>
    <row r="2" spans="1:2" ht="13.5" customHeight="1">
      <c r="A2" s="184" t="s">
        <v>2</v>
      </c>
      <c r="B2" s="184" t="s">
        <v>3</v>
      </c>
    </row>
    <row r="3" spans="1:2" ht="13.5" customHeight="1">
      <c r="A3" s="184" t="s">
        <v>4</v>
      </c>
      <c r="B3" s="184" t="s">
        <v>5</v>
      </c>
    </row>
    <row r="4" spans="1:2" ht="13.5" customHeight="1">
      <c r="A4" s="196"/>
      <c r="B4" s="197" t="s">
        <v>36</v>
      </c>
    </row>
    <row r="5" spans="1:2" ht="16.350000000000001" customHeight="1">
      <c r="A5" s="187" t="s">
        <v>17</v>
      </c>
      <c r="B5" s="186"/>
    </row>
    <row r="6" spans="1:2" ht="13.5" customHeight="1">
      <c r="A6" s="184" t="s">
        <v>6</v>
      </c>
      <c r="B6" s="192">
        <v>210954.66999999998</v>
      </c>
    </row>
    <row r="7" spans="1:2" ht="13.5" customHeight="1">
      <c r="A7" s="184" t="s">
        <v>7</v>
      </c>
      <c r="B7" s="200">
        <v>40508.25</v>
      </c>
    </row>
    <row r="8" spans="1:2" ht="14.65" customHeight="1">
      <c r="A8" s="187" t="s">
        <v>18</v>
      </c>
      <c r="B8" s="190">
        <v>251462.91999999998</v>
      </c>
    </row>
    <row r="9" spans="1:2" ht="14.65" customHeight="1">
      <c r="A9" s="187"/>
      <c r="B9" s="190"/>
    </row>
    <row r="10" spans="1:2" ht="16.350000000000001" customHeight="1">
      <c r="A10" s="187" t="s">
        <v>19</v>
      </c>
      <c r="B10" s="192">
        <v>0</v>
      </c>
    </row>
    <row r="11" spans="1:2" ht="13.5" customHeight="1">
      <c r="A11" s="184" t="s">
        <v>8</v>
      </c>
      <c r="B11" s="200">
        <v>72446.760000000009</v>
      </c>
    </row>
    <row r="12" spans="1:2" ht="14.65" customHeight="1">
      <c r="A12" s="187" t="s">
        <v>20</v>
      </c>
      <c r="B12" s="190">
        <v>72446.760000000009</v>
      </c>
    </row>
    <row r="13" spans="1:2" ht="14.65" customHeight="1">
      <c r="A13" s="184"/>
      <c r="B13" s="192"/>
    </row>
    <row r="14" spans="1:2" ht="14.65" customHeight="1">
      <c r="A14" s="187" t="s">
        <v>21</v>
      </c>
      <c r="B14" s="190">
        <v>179016.15999999997</v>
      </c>
    </row>
    <row r="15" spans="1:2" ht="14.65" customHeight="1">
      <c r="A15" s="184"/>
      <c r="B15" s="198"/>
    </row>
    <row r="16" spans="1:2" ht="14.65" customHeight="1">
      <c r="A16" s="184"/>
      <c r="B16" s="198"/>
    </row>
    <row r="17" spans="1:2" ht="16.350000000000001" customHeight="1">
      <c r="A17" s="187" t="s">
        <v>22</v>
      </c>
      <c r="B17" s="198"/>
    </row>
    <row r="18" spans="1:2" ht="16.350000000000001" customHeight="1">
      <c r="A18" s="184" t="s">
        <v>25</v>
      </c>
      <c r="B18" s="192">
        <v>73458.710000000006</v>
      </c>
    </row>
    <row r="19" spans="1:2" ht="16.350000000000001" customHeight="1">
      <c r="A19" s="199" t="s">
        <v>435</v>
      </c>
      <c r="B19" s="192">
        <v>4473.8900000000003</v>
      </c>
    </row>
    <row r="20" spans="1:2" ht="16.350000000000001" customHeight="1">
      <c r="A20" s="199" t="s">
        <v>437</v>
      </c>
      <c r="B20" s="192">
        <v>7140.9499999999989</v>
      </c>
    </row>
    <row r="21" spans="1:2" ht="16.350000000000001" customHeight="1">
      <c r="A21" s="199" t="s">
        <v>436</v>
      </c>
      <c r="B21" s="192">
        <v>18200</v>
      </c>
    </row>
    <row r="22" spans="1:2" ht="16.350000000000001" customHeight="1">
      <c r="A22" s="199" t="s">
        <v>26</v>
      </c>
      <c r="B22" s="192">
        <v>150</v>
      </c>
    </row>
    <row r="23" spans="1:2" ht="16.350000000000001" customHeight="1">
      <c r="A23" s="199" t="s">
        <v>27</v>
      </c>
      <c r="B23" s="192">
        <v>10100.57</v>
      </c>
    </row>
    <row r="24" spans="1:2" ht="16.350000000000001" customHeight="1">
      <c r="A24" s="199" t="s">
        <v>28</v>
      </c>
      <c r="B24" s="192">
        <v>1200</v>
      </c>
    </row>
    <row r="25" spans="1:2" ht="13.5" customHeight="1">
      <c r="A25" s="184" t="s">
        <v>9</v>
      </c>
      <c r="B25" s="192">
        <v>10049.049999999999</v>
      </c>
    </row>
    <row r="26" spans="1:2" ht="13.5" customHeight="1">
      <c r="A26" s="184" t="s">
        <v>10</v>
      </c>
      <c r="B26" s="192">
        <v>202.49</v>
      </c>
    </row>
    <row r="27" spans="1:2" ht="13.5" customHeight="1">
      <c r="A27" s="199" t="s">
        <v>29</v>
      </c>
      <c r="B27" s="192">
        <v>199.16</v>
      </c>
    </row>
    <row r="28" spans="1:2" ht="13.5" customHeight="1">
      <c r="A28" s="199" t="s">
        <v>30</v>
      </c>
      <c r="B28" s="192">
        <v>235.96</v>
      </c>
    </row>
    <row r="29" spans="1:2" ht="13.5" customHeight="1">
      <c r="A29" s="199" t="s">
        <v>32</v>
      </c>
      <c r="B29" s="192">
        <v>3335.93</v>
      </c>
    </row>
    <row r="30" spans="1:2" ht="13.5" customHeight="1">
      <c r="A30" s="184" t="s">
        <v>11</v>
      </c>
      <c r="B30" s="192">
        <v>2236.1699999999996</v>
      </c>
    </row>
    <row r="31" spans="1:2" ht="13.5" customHeight="1">
      <c r="A31" s="184" t="s">
        <v>12</v>
      </c>
      <c r="B31" s="192">
        <v>7852.75</v>
      </c>
    </row>
    <row r="32" spans="1:2" ht="13.5" customHeight="1">
      <c r="A32" s="184" t="s">
        <v>13</v>
      </c>
      <c r="B32" s="192">
        <v>20806</v>
      </c>
    </row>
    <row r="33" spans="1:2" ht="13.5" customHeight="1">
      <c r="A33" s="199" t="s">
        <v>35</v>
      </c>
      <c r="B33" s="192">
        <v>30</v>
      </c>
    </row>
    <row r="34" spans="1:2" ht="13.5" customHeight="1">
      <c r="A34" s="199" t="s">
        <v>31</v>
      </c>
      <c r="B34" s="192">
        <v>1735.51</v>
      </c>
    </row>
    <row r="35" spans="1:2" ht="13.5" customHeight="1">
      <c r="A35" s="184" t="s">
        <v>14</v>
      </c>
      <c r="B35" s="192">
        <v>3983.9</v>
      </c>
    </row>
    <row r="36" spans="1:2" ht="13.5" customHeight="1">
      <c r="A36" s="184" t="s">
        <v>15</v>
      </c>
      <c r="B36" s="192">
        <v>780.47</v>
      </c>
    </row>
    <row r="37" spans="1:2" ht="13.5" customHeight="1">
      <c r="A37" s="199" t="s">
        <v>33</v>
      </c>
      <c r="B37" s="192">
        <v>586.4</v>
      </c>
    </row>
    <row r="38" spans="1:2" ht="13.5" customHeight="1">
      <c r="A38" s="199" t="s">
        <v>34</v>
      </c>
      <c r="B38" s="192">
        <v>294.16000000000003</v>
      </c>
    </row>
    <row r="39" spans="1:2" ht="13.5" customHeight="1">
      <c r="A39" s="199" t="s">
        <v>341</v>
      </c>
      <c r="B39" s="192">
        <v>104244.28</v>
      </c>
    </row>
    <row r="40" spans="1:2" ht="13.5" customHeight="1">
      <c r="A40" s="184" t="s">
        <v>16</v>
      </c>
      <c r="B40" s="200">
        <v>1016.42</v>
      </c>
    </row>
    <row r="41" spans="1:2" ht="14.65" customHeight="1">
      <c r="A41" s="187" t="s">
        <v>23</v>
      </c>
      <c r="B41" s="194">
        <v>272312.76999999996</v>
      </c>
    </row>
    <row r="42" spans="1:2" ht="14.65" customHeight="1">
      <c r="A42" s="187" t="s">
        <v>24</v>
      </c>
      <c r="B42" s="190">
        <v>-93296.609999999986</v>
      </c>
    </row>
    <row r="43" spans="1:2" ht="13.5" customHeight="1">
      <c r="A43" s="186"/>
      <c r="B43" s="186"/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F10" sqref="F10"/>
    </sheetView>
  </sheetViews>
  <sheetFormatPr baseColWidth="10" defaultRowHeight="12.75"/>
  <cols>
    <col min="1" max="1" width="5.75" customWidth="1"/>
    <col min="2" max="2" width="20.25" bestFit="1" customWidth="1"/>
    <col min="3" max="3" width="11" customWidth="1"/>
    <col min="4" max="4" width="14.375" customWidth="1"/>
    <col min="5" max="5" width="2.375" bestFit="1" customWidth="1"/>
    <col min="6" max="6" width="37.5" customWidth="1"/>
    <col min="7" max="7" width="12.75" customWidth="1"/>
    <col min="8" max="8" width="7.875" customWidth="1"/>
  </cols>
  <sheetData>
    <row r="1" spans="1:21">
      <c r="A1" t="s">
        <v>200</v>
      </c>
    </row>
    <row r="4" spans="1:21">
      <c r="H4" t="s">
        <v>201</v>
      </c>
      <c r="I4" t="s">
        <v>202</v>
      </c>
      <c r="J4" t="s">
        <v>203</v>
      </c>
      <c r="K4" t="s">
        <v>204</v>
      </c>
      <c r="L4" t="s">
        <v>205</v>
      </c>
      <c r="M4" t="s">
        <v>206</v>
      </c>
      <c r="N4" t="s">
        <v>207</v>
      </c>
      <c r="O4" t="s">
        <v>208</v>
      </c>
      <c r="P4" t="s">
        <v>209</v>
      </c>
      <c r="Q4" t="s">
        <v>210</v>
      </c>
      <c r="R4" t="s">
        <v>211</v>
      </c>
      <c r="S4" t="s">
        <v>212</v>
      </c>
      <c r="T4" t="s">
        <v>213</v>
      </c>
      <c r="U4" t="s">
        <v>214</v>
      </c>
    </row>
    <row r="5" spans="1:21">
      <c r="F5" t="s">
        <v>215</v>
      </c>
      <c r="G5" s="1">
        <v>22680</v>
      </c>
      <c r="H5" s="1">
        <f>+G5/3</f>
        <v>7560</v>
      </c>
      <c r="I5" s="1">
        <f>+H5/12</f>
        <v>630</v>
      </c>
      <c r="J5" s="1">
        <v>630</v>
      </c>
      <c r="K5" s="1">
        <v>630</v>
      </c>
      <c r="L5" s="1">
        <v>630</v>
      </c>
      <c r="M5" s="1">
        <v>630</v>
      </c>
      <c r="N5" s="1">
        <v>630</v>
      </c>
      <c r="O5" s="1">
        <v>630</v>
      </c>
      <c r="P5" s="1">
        <v>630</v>
      </c>
      <c r="Q5" s="1">
        <v>630</v>
      </c>
      <c r="R5" s="1">
        <v>630</v>
      </c>
      <c r="S5" s="1">
        <v>630</v>
      </c>
      <c r="T5" s="1">
        <v>630</v>
      </c>
      <c r="U5" s="1">
        <f>SUM(I5:T5)</f>
        <v>7560</v>
      </c>
    </row>
    <row r="6" spans="1:21">
      <c r="A6" s="17" t="s">
        <v>216</v>
      </c>
      <c r="B6" s="18" t="s">
        <v>217</v>
      </c>
      <c r="C6" s="19">
        <v>43303</v>
      </c>
      <c r="D6" s="17" t="s">
        <v>218</v>
      </c>
      <c r="E6" s="17" t="s">
        <v>219</v>
      </c>
      <c r="F6" s="17" t="s">
        <v>220</v>
      </c>
      <c r="G6" s="20">
        <v>479.96</v>
      </c>
      <c r="H6" s="20">
        <f>+G6/3</f>
        <v>159.98666666666665</v>
      </c>
      <c r="I6" s="1"/>
      <c r="J6" s="1"/>
      <c r="K6" s="1"/>
      <c r="L6" s="1"/>
      <c r="M6" s="1"/>
      <c r="N6" s="1"/>
      <c r="O6" s="1"/>
      <c r="P6" s="1"/>
      <c r="Q6" s="1">
        <f>+H6/12</f>
        <v>13.332222222222221</v>
      </c>
      <c r="R6" s="1">
        <v>13.332222222222221</v>
      </c>
      <c r="S6" s="1">
        <v>13.332222222222221</v>
      </c>
      <c r="T6" s="1">
        <v>13.332222222222221</v>
      </c>
      <c r="U6" s="1">
        <f t="shared" ref="U6:U36" si="0">SUM(I6:T6)</f>
        <v>53.328888888888883</v>
      </c>
    </row>
    <row r="7" spans="1:21">
      <c r="A7" s="21" t="s">
        <v>216</v>
      </c>
      <c r="B7" s="21" t="s">
        <v>217</v>
      </c>
      <c r="C7" s="22">
        <v>43313</v>
      </c>
      <c r="D7" s="21" t="s">
        <v>221</v>
      </c>
      <c r="E7" s="21" t="s">
        <v>219</v>
      </c>
      <c r="F7" s="21" t="s">
        <v>222</v>
      </c>
      <c r="G7" s="23">
        <v>2139.1999999999998</v>
      </c>
      <c r="H7" s="23">
        <f t="shared" ref="H7:H18" si="1">+G7/3</f>
        <v>713.06666666666661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>
        <f t="shared" si="0"/>
        <v>0</v>
      </c>
    </row>
    <row r="8" spans="1:21">
      <c r="A8" s="21" t="s">
        <v>216</v>
      </c>
      <c r="B8" s="21" t="s">
        <v>217</v>
      </c>
      <c r="C8" s="22">
        <v>43323</v>
      </c>
      <c r="D8" s="21" t="s">
        <v>223</v>
      </c>
      <c r="E8" s="21" t="s">
        <v>219</v>
      </c>
      <c r="F8" s="21" t="s">
        <v>224</v>
      </c>
      <c r="G8" s="23">
        <v>704.8</v>
      </c>
      <c r="H8" s="23">
        <f t="shared" si="1"/>
        <v>234.93333333333331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>
        <f t="shared" si="0"/>
        <v>0</v>
      </c>
    </row>
    <row r="9" spans="1:21">
      <c r="A9" s="25" t="s">
        <v>216</v>
      </c>
      <c r="B9" s="25" t="s">
        <v>217</v>
      </c>
      <c r="C9" s="26">
        <v>43355</v>
      </c>
      <c r="D9" s="25" t="s">
        <v>225</v>
      </c>
      <c r="E9" s="25" t="s">
        <v>226</v>
      </c>
      <c r="F9" s="25" t="s">
        <v>227</v>
      </c>
      <c r="G9" s="27">
        <v>397.37</v>
      </c>
      <c r="H9" s="27">
        <f t="shared" si="1"/>
        <v>132.45666666666668</v>
      </c>
      <c r="I9" s="28"/>
      <c r="J9" s="28"/>
      <c r="K9" s="28"/>
      <c r="L9" s="28"/>
      <c r="M9" s="28"/>
      <c r="N9" s="28"/>
      <c r="O9" s="28"/>
      <c r="P9" s="28"/>
      <c r="Q9" s="28"/>
      <c r="R9" s="28">
        <f>+H9/12</f>
        <v>11.038055555555557</v>
      </c>
      <c r="S9" s="28">
        <v>11.038055555555557</v>
      </c>
      <c r="T9" s="28">
        <v>11.038055555555557</v>
      </c>
      <c r="U9" s="28">
        <f t="shared" si="0"/>
        <v>33.114166666666669</v>
      </c>
    </row>
    <row r="10" spans="1:21">
      <c r="A10" s="25" t="s">
        <v>216</v>
      </c>
      <c r="B10" s="25" t="s">
        <v>217</v>
      </c>
      <c r="C10" s="26">
        <v>43361</v>
      </c>
      <c r="D10" s="25" t="s">
        <v>228</v>
      </c>
      <c r="E10" s="25" t="s">
        <v>226</v>
      </c>
      <c r="F10" s="25" t="s">
        <v>229</v>
      </c>
      <c r="G10" s="27">
        <v>242.2</v>
      </c>
      <c r="H10" s="27">
        <f t="shared" si="1"/>
        <v>80.733333333333334</v>
      </c>
      <c r="I10" s="28"/>
      <c r="J10" s="28"/>
      <c r="K10" s="28"/>
      <c r="L10" s="28"/>
      <c r="M10" s="28"/>
      <c r="N10" s="28"/>
      <c r="O10" s="28"/>
      <c r="P10" s="28"/>
      <c r="Q10" s="28"/>
      <c r="R10" s="28">
        <f t="shared" ref="R10:R15" si="2">+H10/12</f>
        <v>6.7277777777777779</v>
      </c>
      <c r="S10" s="28">
        <v>6.7277777777777779</v>
      </c>
      <c r="T10" s="28">
        <v>6.7277777777777779</v>
      </c>
      <c r="U10" s="28">
        <f t="shared" si="0"/>
        <v>20.183333333333334</v>
      </c>
    </row>
    <row r="11" spans="1:21">
      <c r="A11" s="25" t="s">
        <v>216</v>
      </c>
      <c r="B11" s="25" t="s">
        <v>217</v>
      </c>
      <c r="C11" s="26">
        <v>43364</v>
      </c>
      <c r="D11" s="25" t="s">
        <v>230</v>
      </c>
      <c r="E11" s="25" t="s">
        <v>226</v>
      </c>
      <c r="F11" s="25" t="s">
        <v>231</v>
      </c>
      <c r="G11" s="27">
        <v>56</v>
      </c>
      <c r="H11" s="27">
        <f t="shared" si="1"/>
        <v>18.666666666666668</v>
      </c>
      <c r="I11" s="28"/>
      <c r="J11" s="28"/>
      <c r="K11" s="28"/>
      <c r="L11" s="28"/>
      <c r="M11" s="28"/>
      <c r="N11" s="28"/>
      <c r="O11" s="28"/>
      <c r="P11" s="28"/>
      <c r="Q11" s="28"/>
      <c r="R11" s="28">
        <f t="shared" si="2"/>
        <v>1.5555555555555556</v>
      </c>
      <c r="S11" s="28">
        <v>1.5555555555555556</v>
      </c>
      <c r="T11" s="28">
        <v>1.5555555555555556</v>
      </c>
      <c r="U11" s="28">
        <f t="shared" si="0"/>
        <v>4.666666666666667</v>
      </c>
    </row>
    <row r="12" spans="1:21">
      <c r="A12" s="25" t="s">
        <v>216</v>
      </c>
      <c r="B12" s="25" t="s">
        <v>217</v>
      </c>
      <c r="C12" s="26">
        <v>43371</v>
      </c>
      <c r="D12" s="25" t="s">
        <v>232</v>
      </c>
      <c r="E12" s="25" t="s">
        <v>226</v>
      </c>
      <c r="F12" s="25" t="s">
        <v>233</v>
      </c>
      <c r="G12" s="27">
        <v>58.36</v>
      </c>
      <c r="H12" s="27">
        <f t="shared" si="1"/>
        <v>19.453333333333333</v>
      </c>
      <c r="I12" s="28"/>
      <c r="J12" s="28"/>
      <c r="K12" s="28"/>
      <c r="L12" s="28"/>
      <c r="M12" s="28"/>
      <c r="N12" s="28"/>
      <c r="O12" s="28"/>
      <c r="P12" s="28"/>
      <c r="Q12" s="28"/>
      <c r="R12" s="28">
        <f t="shared" si="2"/>
        <v>1.6211111111111112</v>
      </c>
      <c r="S12" s="28">
        <v>1.6211111111111112</v>
      </c>
      <c r="T12" s="28">
        <v>1.6211111111111112</v>
      </c>
      <c r="U12" s="28">
        <f t="shared" si="0"/>
        <v>4.8633333333333333</v>
      </c>
    </row>
    <row r="13" spans="1:21">
      <c r="A13" s="25" t="s">
        <v>216</v>
      </c>
      <c r="B13" s="25" t="s">
        <v>217</v>
      </c>
      <c r="C13" s="26">
        <v>43371</v>
      </c>
      <c r="D13" s="25" t="s">
        <v>234</v>
      </c>
      <c r="E13" s="25" t="s">
        <v>226</v>
      </c>
      <c r="F13" s="25" t="s">
        <v>235</v>
      </c>
      <c r="G13" s="27">
        <v>141.69999999999999</v>
      </c>
      <c r="H13" s="27">
        <f t="shared" si="1"/>
        <v>47.233333333333327</v>
      </c>
      <c r="I13" s="28"/>
      <c r="J13" s="28"/>
      <c r="K13" s="28"/>
      <c r="L13" s="28"/>
      <c r="M13" s="28"/>
      <c r="N13" s="28"/>
      <c r="O13" s="28"/>
      <c r="P13" s="28"/>
      <c r="Q13" s="28"/>
      <c r="R13" s="28">
        <f t="shared" si="2"/>
        <v>3.9361111111111104</v>
      </c>
      <c r="S13" s="28">
        <v>3.9361111111111104</v>
      </c>
      <c r="T13" s="28">
        <v>3.9361111111111104</v>
      </c>
      <c r="U13" s="28">
        <f t="shared" si="0"/>
        <v>11.808333333333332</v>
      </c>
    </row>
    <row r="14" spans="1:21">
      <c r="A14" s="25" t="s">
        <v>216</v>
      </c>
      <c r="B14" s="25" t="s">
        <v>217</v>
      </c>
      <c r="C14" s="26">
        <v>43371</v>
      </c>
      <c r="D14" s="25" t="s">
        <v>236</v>
      </c>
      <c r="E14" s="25" t="s">
        <v>226</v>
      </c>
      <c r="F14" s="25" t="s">
        <v>237</v>
      </c>
      <c r="G14" s="27">
        <v>19.91</v>
      </c>
      <c r="H14" s="27">
        <f t="shared" si="1"/>
        <v>6.6366666666666667</v>
      </c>
      <c r="I14" s="28"/>
      <c r="J14" s="28"/>
      <c r="K14" s="28"/>
      <c r="L14" s="28"/>
      <c r="M14" s="28"/>
      <c r="N14" s="28"/>
      <c r="O14" s="28"/>
      <c r="P14" s="28"/>
      <c r="Q14" s="28"/>
      <c r="R14" s="28">
        <f t="shared" si="2"/>
        <v>0.55305555555555552</v>
      </c>
      <c r="S14" s="28">
        <v>0.55305555555555552</v>
      </c>
      <c r="T14" s="28">
        <v>0.55305555555555552</v>
      </c>
      <c r="U14" s="28">
        <f t="shared" si="0"/>
        <v>1.6591666666666667</v>
      </c>
    </row>
    <row r="15" spans="1:21">
      <c r="A15" s="25" t="s">
        <v>216</v>
      </c>
      <c r="B15" s="25" t="s">
        <v>217</v>
      </c>
      <c r="C15" s="26">
        <v>43371</v>
      </c>
      <c r="D15" s="25" t="s">
        <v>238</v>
      </c>
      <c r="E15" s="25" t="s">
        <v>226</v>
      </c>
      <c r="F15" s="25" t="s">
        <v>239</v>
      </c>
      <c r="G15" s="27">
        <v>123.4</v>
      </c>
      <c r="H15" s="27">
        <f t="shared" si="1"/>
        <v>41.133333333333333</v>
      </c>
      <c r="I15" s="28"/>
      <c r="J15" s="28"/>
      <c r="K15" s="28"/>
      <c r="L15" s="28"/>
      <c r="M15" s="28"/>
      <c r="N15" s="28"/>
      <c r="O15" s="28"/>
      <c r="P15" s="28"/>
      <c r="Q15" s="28"/>
      <c r="R15" s="28">
        <f t="shared" si="2"/>
        <v>3.4277777777777776</v>
      </c>
      <c r="S15" s="28">
        <v>3.4277777777777776</v>
      </c>
      <c r="T15" s="28">
        <v>3.4277777777777776</v>
      </c>
      <c r="U15" s="28">
        <f t="shared" si="0"/>
        <v>10.283333333333333</v>
      </c>
    </row>
    <row r="16" spans="1:21">
      <c r="A16" s="29" t="s">
        <v>216</v>
      </c>
      <c r="B16" s="29" t="s">
        <v>217</v>
      </c>
      <c r="C16" s="30" t="s">
        <v>240</v>
      </c>
      <c r="D16" s="29" t="s">
        <v>241</v>
      </c>
      <c r="E16" s="29" t="s">
        <v>226</v>
      </c>
      <c r="F16" s="29" t="s">
        <v>242</v>
      </c>
      <c r="G16" s="31">
        <v>327.14999999999998</v>
      </c>
      <c r="H16" s="31">
        <f t="shared" si="1"/>
        <v>109.05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f>+H16/12</f>
        <v>9.0875000000000004</v>
      </c>
      <c r="T16" s="32">
        <v>9.0875000000000004</v>
      </c>
      <c r="U16" s="32">
        <f t="shared" si="0"/>
        <v>18.175000000000001</v>
      </c>
    </row>
    <row r="17" spans="1:22">
      <c r="A17" s="29" t="s">
        <v>216</v>
      </c>
      <c r="B17" s="29" t="s">
        <v>217</v>
      </c>
      <c r="C17" s="30">
        <v>43390</v>
      </c>
      <c r="D17" s="29" t="s">
        <v>243</v>
      </c>
      <c r="E17" s="29" t="s">
        <v>226</v>
      </c>
      <c r="F17" s="29" t="s">
        <v>244</v>
      </c>
      <c r="G17" s="31">
        <v>799.97</v>
      </c>
      <c r="H17" s="31">
        <f t="shared" si="1"/>
        <v>266.65666666666669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f t="shared" ref="S17:S18" si="3">+H17/12</f>
        <v>22.221388888888892</v>
      </c>
      <c r="T17" s="32">
        <v>22.221388888888892</v>
      </c>
      <c r="U17" s="32">
        <f t="shared" si="0"/>
        <v>44.442777777777785</v>
      </c>
    </row>
    <row r="18" spans="1:22">
      <c r="A18" s="29" t="s">
        <v>216</v>
      </c>
      <c r="B18" s="29" t="s">
        <v>217</v>
      </c>
      <c r="C18" s="30">
        <v>43395</v>
      </c>
      <c r="D18" s="29" t="s">
        <v>245</v>
      </c>
      <c r="E18" s="29" t="s">
        <v>226</v>
      </c>
      <c r="F18" s="29" t="s">
        <v>246</v>
      </c>
      <c r="G18" s="31">
        <v>619.95000000000005</v>
      </c>
      <c r="H18" s="31">
        <f t="shared" si="1"/>
        <v>206.65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f t="shared" si="3"/>
        <v>17.220833333333335</v>
      </c>
      <c r="T18" s="32">
        <v>17.220833333333335</v>
      </c>
      <c r="U18" s="32">
        <f t="shared" si="0"/>
        <v>34.44166666666667</v>
      </c>
    </row>
    <row r="19" spans="1:22" ht="15">
      <c r="G19" s="1"/>
      <c r="H19" s="1"/>
      <c r="U19" s="1"/>
      <c r="V19" s="33">
        <f>SUM(U5:U18)</f>
        <v>7796.9666666666672</v>
      </c>
    </row>
    <row r="20" spans="1:22">
      <c r="G20" s="1"/>
      <c r="H20" s="1"/>
      <c r="U20" s="1"/>
    </row>
    <row r="21" spans="1:22">
      <c r="F21" s="17" t="s">
        <v>215</v>
      </c>
      <c r="G21" s="20">
        <v>263972</v>
      </c>
      <c r="H21" s="20">
        <f>+G21/5</f>
        <v>52794.400000000001</v>
      </c>
      <c r="I21" s="1">
        <f>+H21/12</f>
        <v>4399.5333333333338</v>
      </c>
      <c r="J21" s="1">
        <v>4399.5333333333338</v>
      </c>
      <c r="K21" s="1">
        <v>4399.5333333333338</v>
      </c>
      <c r="L21" s="1">
        <v>4399.5333333333338</v>
      </c>
      <c r="M21" s="1">
        <v>4399.5333333333338</v>
      </c>
      <c r="N21" s="1">
        <v>4399.5333333333338</v>
      </c>
      <c r="O21" s="1">
        <v>4399.5333333333338</v>
      </c>
      <c r="P21" s="1">
        <v>4399.5333333333338</v>
      </c>
      <c r="Q21" s="1">
        <v>4399.5333333333338</v>
      </c>
      <c r="R21" s="1">
        <v>4399.5333333333338</v>
      </c>
      <c r="S21" s="1">
        <v>4399.5333333333338</v>
      </c>
      <c r="T21" s="1">
        <v>4399.5333333333338</v>
      </c>
      <c r="U21" s="1">
        <f t="shared" si="0"/>
        <v>52794.400000000001</v>
      </c>
    </row>
    <row r="22" spans="1:22">
      <c r="A22" s="34" t="s">
        <v>247</v>
      </c>
      <c r="B22" s="34" t="s">
        <v>248</v>
      </c>
      <c r="C22" s="35">
        <v>43150</v>
      </c>
      <c r="D22" s="34" t="s">
        <v>249</v>
      </c>
      <c r="E22" s="34" t="s">
        <v>219</v>
      </c>
      <c r="F22" s="34" t="s">
        <v>250</v>
      </c>
      <c r="G22" s="36">
        <v>46699.199999999997</v>
      </c>
      <c r="H22" s="36">
        <f t="shared" ref="H22:H36" si="4">+G22/5</f>
        <v>9339.84</v>
      </c>
      <c r="I22" s="37"/>
      <c r="J22" s="37"/>
      <c r="K22" s="37">
        <f>+H22/12</f>
        <v>778.32</v>
      </c>
      <c r="L22" s="37"/>
      <c r="M22" s="37"/>
      <c r="N22" s="37"/>
      <c r="O22" s="37"/>
      <c r="P22" s="37"/>
      <c r="Q22" s="37"/>
      <c r="R22" s="37"/>
      <c r="S22" s="37"/>
      <c r="T22" s="37"/>
      <c r="U22" s="37">
        <f t="shared" si="0"/>
        <v>778.32</v>
      </c>
    </row>
    <row r="23" spans="1:22">
      <c r="A23" s="38" t="s">
        <v>247</v>
      </c>
      <c r="B23" s="38" t="s">
        <v>248</v>
      </c>
      <c r="C23" s="39">
        <v>43185</v>
      </c>
      <c r="D23" s="38" t="s">
        <v>251</v>
      </c>
      <c r="E23" s="38" t="s">
        <v>219</v>
      </c>
      <c r="F23" s="38" t="s">
        <v>252</v>
      </c>
      <c r="G23" s="40">
        <v>842.11</v>
      </c>
      <c r="H23" s="40">
        <f t="shared" si="4"/>
        <v>168.422</v>
      </c>
      <c r="I23" s="41"/>
      <c r="J23" s="41"/>
      <c r="K23" s="41"/>
      <c r="L23" s="41">
        <f>+H23/12</f>
        <v>14.035166666666667</v>
      </c>
      <c r="M23" s="41"/>
      <c r="N23" s="41"/>
      <c r="O23" s="41"/>
      <c r="P23" s="41"/>
      <c r="Q23" s="41"/>
      <c r="R23" s="41"/>
      <c r="S23" s="41"/>
      <c r="T23" s="41"/>
      <c r="U23" s="41">
        <f t="shared" si="0"/>
        <v>14.035166666666667</v>
      </c>
    </row>
    <row r="24" spans="1:22">
      <c r="A24" s="38" t="s">
        <v>247</v>
      </c>
      <c r="B24" s="38" t="s">
        <v>248</v>
      </c>
      <c r="C24" s="39">
        <v>43186</v>
      </c>
      <c r="D24" s="38" t="s">
        <v>253</v>
      </c>
      <c r="E24" s="38" t="s">
        <v>219</v>
      </c>
      <c r="F24" s="38" t="s">
        <v>254</v>
      </c>
      <c r="G24" s="40">
        <v>799.2</v>
      </c>
      <c r="H24" s="40">
        <f t="shared" si="4"/>
        <v>159.84</v>
      </c>
      <c r="I24" s="41"/>
      <c r="J24" s="41"/>
      <c r="K24" s="41"/>
      <c r="L24" s="41">
        <f>+H24/12</f>
        <v>13.32</v>
      </c>
      <c r="M24" s="41"/>
      <c r="N24" s="41"/>
      <c r="O24" s="41"/>
      <c r="P24" s="41"/>
      <c r="Q24" s="41"/>
      <c r="R24" s="41"/>
      <c r="S24" s="41"/>
      <c r="T24" s="41"/>
      <c r="U24" s="41">
        <f t="shared" si="0"/>
        <v>13.32</v>
      </c>
    </row>
    <row r="25" spans="1:22">
      <c r="A25" s="29" t="s">
        <v>247</v>
      </c>
      <c r="B25" s="29" t="s">
        <v>248</v>
      </c>
      <c r="C25" s="30">
        <v>43282</v>
      </c>
      <c r="D25" s="29" t="s">
        <v>255</v>
      </c>
      <c r="E25" s="29" t="s">
        <v>219</v>
      </c>
      <c r="F25" s="29" t="s">
        <v>256</v>
      </c>
      <c r="G25" s="31">
        <v>750</v>
      </c>
      <c r="H25" s="31">
        <f t="shared" si="4"/>
        <v>150</v>
      </c>
      <c r="I25" s="32"/>
      <c r="J25" s="32"/>
      <c r="K25" s="32"/>
      <c r="L25" s="32"/>
      <c r="M25" s="32"/>
      <c r="N25" s="32"/>
      <c r="O25" s="32"/>
      <c r="P25" s="32">
        <f>+H25/12</f>
        <v>12.5</v>
      </c>
      <c r="Q25" s="32"/>
      <c r="R25" s="32"/>
      <c r="S25" s="32"/>
      <c r="T25" s="32"/>
      <c r="U25" s="32">
        <f t="shared" si="0"/>
        <v>12.5</v>
      </c>
    </row>
    <row r="26" spans="1:22">
      <c r="A26" s="42" t="s">
        <v>247</v>
      </c>
      <c r="B26" s="42" t="s">
        <v>248</v>
      </c>
      <c r="C26" s="43">
        <v>43313</v>
      </c>
      <c r="D26" s="42" t="s">
        <v>257</v>
      </c>
      <c r="E26" s="42" t="s">
        <v>219</v>
      </c>
      <c r="F26" s="42" t="s">
        <v>258</v>
      </c>
      <c r="G26" s="44">
        <v>1520</v>
      </c>
      <c r="H26" s="44">
        <f t="shared" si="4"/>
        <v>304</v>
      </c>
      <c r="I26" s="45"/>
      <c r="J26" s="45"/>
      <c r="K26" s="45"/>
      <c r="L26" s="45"/>
      <c r="M26" s="45"/>
      <c r="N26" s="45"/>
      <c r="O26" s="45"/>
      <c r="P26" s="45"/>
      <c r="Q26" s="45">
        <f>+H26/12</f>
        <v>25.333333333333332</v>
      </c>
      <c r="R26" s="45"/>
      <c r="S26" s="45"/>
      <c r="T26" s="45"/>
      <c r="U26" s="45">
        <f t="shared" si="0"/>
        <v>25.333333333333332</v>
      </c>
    </row>
    <row r="27" spans="1:22">
      <c r="A27" s="42" t="s">
        <v>247</v>
      </c>
      <c r="B27" s="42" t="s">
        <v>248</v>
      </c>
      <c r="C27" s="43">
        <v>43334</v>
      </c>
      <c r="D27" s="42" t="s">
        <v>259</v>
      </c>
      <c r="E27" s="42" t="s">
        <v>219</v>
      </c>
      <c r="F27" s="42" t="s">
        <v>260</v>
      </c>
      <c r="G27" s="44">
        <v>81165</v>
      </c>
      <c r="H27" s="44">
        <f t="shared" si="4"/>
        <v>16233</v>
      </c>
      <c r="I27" s="45"/>
      <c r="J27" s="45"/>
      <c r="K27" s="45"/>
      <c r="L27" s="45"/>
      <c r="M27" s="45"/>
      <c r="N27" s="45"/>
      <c r="O27" s="45"/>
      <c r="P27" s="45"/>
      <c r="Q27" s="45">
        <f>+H27/12</f>
        <v>1352.75</v>
      </c>
      <c r="R27" s="45"/>
      <c r="S27" s="45"/>
      <c r="T27" s="45"/>
      <c r="U27" s="45">
        <f t="shared" si="0"/>
        <v>1352.75</v>
      </c>
    </row>
    <row r="28" spans="1:22">
      <c r="A28" s="46" t="s">
        <v>247</v>
      </c>
      <c r="B28" s="47" t="s">
        <v>248</v>
      </c>
      <c r="C28" s="48">
        <v>43344</v>
      </c>
      <c r="D28" s="47" t="s">
        <v>261</v>
      </c>
      <c r="E28" s="47" t="s">
        <v>219</v>
      </c>
      <c r="F28" s="47" t="s">
        <v>262</v>
      </c>
      <c r="G28" s="49">
        <v>243.14</v>
      </c>
      <c r="H28" s="50">
        <f t="shared" si="4"/>
        <v>48.628</v>
      </c>
      <c r="I28" s="51"/>
      <c r="J28" s="51"/>
      <c r="K28" s="51"/>
      <c r="L28" s="51"/>
      <c r="M28" s="51"/>
      <c r="N28" s="51"/>
      <c r="O28" s="51"/>
      <c r="P28" s="51"/>
      <c r="Q28" s="51"/>
      <c r="R28" s="51">
        <f>+H28/12</f>
        <v>4.0523333333333333</v>
      </c>
      <c r="S28" s="51">
        <v>4.0523333333333333</v>
      </c>
      <c r="T28" s="51">
        <v>4.0523333333333333</v>
      </c>
      <c r="U28" s="51">
        <f t="shared" si="0"/>
        <v>12.157</v>
      </c>
    </row>
    <row r="29" spans="1:22">
      <c r="A29" s="52" t="s">
        <v>247</v>
      </c>
      <c r="B29" s="53" t="s">
        <v>248</v>
      </c>
      <c r="C29" s="54">
        <v>43346</v>
      </c>
      <c r="D29" s="53" t="s">
        <v>263</v>
      </c>
      <c r="E29" s="53" t="s">
        <v>226</v>
      </c>
      <c r="F29" s="53" t="s">
        <v>264</v>
      </c>
      <c r="G29" s="55">
        <v>399</v>
      </c>
      <c r="H29" s="50">
        <f t="shared" si="4"/>
        <v>79.8</v>
      </c>
      <c r="I29" s="51"/>
      <c r="J29" s="51"/>
      <c r="K29" s="51"/>
      <c r="L29" s="51"/>
      <c r="M29" s="51"/>
      <c r="N29" s="51"/>
      <c r="O29" s="51"/>
      <c r="P29" s="51"/>
      <c r="Q29" s="51"/>
      <c r="R29" s="51">
        <f t="shared" ref="R29:R31" si="5">+H29/12</f>
        <v>6.6499999999999995</v>
      </c>
      <c r="S29" s="51">
        <v>6.6499999999999995</v>
      </c>
      <c r="T29" s="51">
        <v>6.6499999999999995</v>
      </c>
      <c r="U29" s="51">
        <f t="shared" si="0"/>
        <v>19.95</v>
      </c>
    </row>
    <row r="30" spans="1:22">
      <c r="A30" s="52" t="s">
        <v>247</v>
      </c>
      <c r="B30" s="53" t="s">
        <v>248</v>
      </c>
      <c r="C30" s="54">
        <v>43350</v>
      </c>
      <c r="D30" s="53" t="s">
        <v>265</v>
      </c>
      <c r="E30" s="53" t="s">
        <v>219</v>
      </c>
      <c r="F30" s="53" t="s">
        <v>266</v>
      </c>
      <c r="G30" s="55">
        <v>1037.97</v>
      </c>
      <c r="H30" s="50">
        <f t="shared" si="4"/>
        <v>207.59399999999999</v>
      </c>
      <c r="I30" s="51"/>
      <c r="J30" s="51"/>
      <c r="K30" s="51"/>
      <c r="L30" s="51"/>
      <c r="M30" s="51"/>
      <c r="N30" s="51"/>
      <c r="O30" s="51"/>
      <c r="P30" s="51"/>
      <c r="Q30" s="51"/>
      <c r="R30" s="51">
        <f t="shared" si="5"/>
        <v>17.299499999999998</v>
      </c>
      <c r="S30" s="51">
        <v>17.299499999999998</v>
      </c>
      <c r="T30" s="51">
        <v>17.299499999999998</v>
      </c>
      <c r="U30" s="51">
        <f t="shared" si="0"/>
        <v>51.898499999999999</v>
      </c>
    </row>
    <row r="31" spans="1:22">
      <c r="A31" s="56" t="s">
        <v>247</v>
      </c>
      <c r="B31" s="57" t="s">
        <v>248</v>
      </c>
      <c r="C31" s="58">
        <v>43370</v>
      </c>
      <c r="D31" s="57" t="s">
        <v>267</v>
      </c>
      <c r="E31" s="57" t="s">
        <v>219</v>
      </c>
      <c r="F31" s="57" t="s">
        <v>268</v>
      </c>
      <c r="G31" s="59">
        <v>5803.61</v>
      </c>
      <c r="H31" s="50">
        <f t="shared" si="4"/>
        <v>1160.722</v>
      </c>
      <c r="I31" s="51"/>
      <c r="J31" s="51"/>
      <c r="K31" s="51"/>
      <c r="L31" s="51"/>
      <c r="M31" s="51"/>
      <c r="N31" s="51"/>
      <c r="O31" s="51"/>
      <c r="P31" s="51"/>
      <c r="Q31" s="51"/>
      <c r="R31" s="51">
        <f t="shared" si="5"/>
        <v>96.726833333333332</v>
      </c>
      <c r="S31" s="51">
        <v>96.726833333333332</v>
      </c>
      <c r="T31" s="51">
        <v>96.726833333333332</v>
      </c>
      <c r="U31" s="51">
        <f t="shared" si="0"/>
        <v>290.18049999999999</v>
      </c>
    </row>
    <row r="32" spans="1:22">
      <c r="A32" s="60" t="s">
        <v>247</v>
      </c>
      <c r="B32" s="60" t="s">
        <v>248</v>
      </c>
      <c r="C32" s="61">
        <v>43374</v>
      </c>
      <c r="D32" s="60" t="s">
        <v>225</v>
      </c>
      <c r="E32" s="60" t="s">
        <v>219</v>
      </c>
      <c r="F32" s="60" t="s">
        <v>269</v>
      </c>
      <c r="G32" s="62">
        <v>6401.41</v>
      </c>
      <c r="H32" s="62">
        <f t="shared" si="4"/>
        <v>1280.2819999999999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>
        <f>+H32/12</f>
        <v>106.69016666666666</v>
      </c>
      <c r="T32" s="63">
        <v>106.69016666666666</v>
      </c>
      <c r="U32" s="63">
        <f t="shared" si="0"/>
        <v>213.38033333333331</v>
      </c>
    </row>
    <row r="33" spans="1:22">
      <c r="A33" s="60" t="s">
        <v>247</v>
      </c>
      <c r="B33" s="60" t="s">
        <v>248</v>
      </c>
      <c r="C33" s="61">
        <v>43374</v>
      </c>
      <c r="D33" s="60" t="s">
        <v>270</v>
      </c>
      <c r="E33" s="60" t="s">
        <v>219</v>
      </c>
      <c r="F33" s="60" t="s">
        <v>271</v>
      </c>
      <c r="G33" s="62">
        <v>33999.06</v>
      </c>
      <c r="H33" s="62">
        <f t="shared" si="4"/>
        <v>6799.8119999999999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>
        <f t="shared" ref="S33:S36" si="6">+H33/12</f>
        <v>566.65099999999995</v>
      </c>
      <c r="T33" s="63">
        <v>566.65099999999995</v>
      </c>
      <c r="U33" s="63">
        <f t="shared" si="0"/>
        <v>1133.3019999999999</v>
      </c>
    </row>
    <row r="34" spans="1:22">
      <c r="A34" s="60" t="s">
        <v>247</v>
      </c>
      <c r="B34" s="60" t="s">
        <v>248</v>
      </c>
      <c r="C34" s="61">
        <v>43374</v>
      </c>
      <c r="D34" s="60" t="s">
        <v>272</v>
      </c>
      <c r="E34" s="60" t="s">
        <v>219</v>
      </c>
      <c r="F34" s="60" t="s">
        <v>273</v>
      </c>
      <c r="G34" s="62">
        <v>17916.240000000002</v>
      </c>
      <c r="H34" s="62">
        <f t="shared" si="4"/>
        <v>3583.2480000000005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>
        <f t="shared" si="6"/>
        <v>298.60400000000004</v>
      </c>
      <c r="T34" s="63">
        <v>298.60400000000004</v>
      </c>
      <c r="U34" s="63">
        <f t="shared" si="0"/>
        <v>597.20800000000008</v>
      </c>
    </row>
    <row r="35" spans="1:22">
      <c r="A35" s="60" t="s">
        <v>247</v>
      </c>
      <c r="B35" s="60" t="s">
        <v>248</v>
      </c>
      <c r="C35" s="61">
        <v>43374</v>
      </c>
      <c r="D35" s="60" t="s">
        <v>274</v>
      </c>
      <c r="E35" s="60" t="s">
        <v>219</v>
      </c>
      <c r="F35" s="60" t="s">
        <v>271</v>
      </c>
      <c r="G35" s="62">
        <v>10199.719999999999</v>
      </c>
      <c r="H35" s="62">
        <f t="shared" si="4"/>
        <v>2039.944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>
        <f t="shared" si="6"/>
        <v>169.99533333333332</v>
      </c>
      <c r="T35" s="63">
        <v>169.99533333333332</v>
      </c>
      <c r="U35" s="63">
        <f t="shared" si="0"/>
        <v>339.99066666666664</v>
      </c>
    </row>
    <row r="36" spans="1:22" ht="15">
      <c r="A36" s="60" t="s">
        <v>247</v>
      </c>
      <c r="B36" s="60" t="s">
        <v>248</v>
      </c>
      <c r="C36" s="61">
        <v>43374</v>
      </c>
      <c r="D36" s="60" t="s">
        <v>275</v>
      </c>
      <c r="E36" s="60" t="s">
        <v>219</v>
      </c>
      <c r="F36" s="60" t="s">
        <v>276</v>
      </c>
      <c r="G36" s="62">
        <v>1037.97</v>
      </c>
      <c r="H36" s="62">
        <f t="shared" si="4"/>
        <v>207.59399999999999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>
        <f t="shared" si="6"/>
        <v>17.299499999999998</v>
      </c>
      <c r="T36" s="63">
        <v>17.299499999999998</v>
      </c>
      <c r="U36" s="63">
        <f t="shared" si="0"/>
        <v>34.598999999999997</v>
      </c>
      <c r="V36" s="33">
        <f>SUM(U21:U36)</f>
        <v>57683.32450000001</v>
      </c>
    </row>
    <row r="37" spans="1:22">
      <c r="G37" s="1"/>
      <c r="H37" s="1"/>
    </row>
    <row r="38" spans="1:22">
      <c r="G38" s="1"/>
      <c r="H38" s="1"/>
    </row>
    <row r="39" spans="1:22">
      <c r="F39" s="17" t="s">
        <v>215</v>
      </c>
      <c r="G39" s="1"/>
      <c r="H39" s="1"/>
    </row>
    <row r="40" spans="1:22" ht="15">
      <c r="A40" s="17" t="s">
        <v>277</v>
      </c>
      <c r="B40" s="38" t="s">
        <v>278</v>
      </c>
      <c r="C40" s="19">
        <v>43378</v>
      </c>
      <c r="D40" s="17" t="s">
        <v>279</v>
      </c>
      <c r="E40" s="17" t="s">
        <v>226</v>
      </c>
      <c r="F40" s="17" t="s">
        <v>280</v>
      </c>
      <c r="G40" s="20">
        <v>4900</v>
      </c>
      <c r="H40" s="20">
        <f>+G40/5</f>
        <v>980</v>
      </c>
      <c r="N40" s="64">
        <f>+H40/12</f>
        <v>81.666666666666671</v>
      </c>
      <c r="O40" s="64">
        <v>81.666666666666671</v>
      </c>
      <c r="P40" s="64">
        <v>81.666666666666671</v>
      </c>
      <c r="Q40" s="64">
        <v>81.666666666666671</v>
      </c>
      <c r="R40" s="64">
        <v>81.666666666666671</v>
      </c>
      <c r="S40" s="64">
        <v>81.666666666666671</v>
      </c>
      <c r="T40" s="64">
        <v>81.666666666666671</v>
      </c>
      <c r="U40" s="64">
        <f>SUM(N40:T40)</f>
        <v>571.66666666666674</v>
      </c>
      <c r="V40" s="65">
        <f>+U40</f>
        <v>571.66666666666674</v>
      </c>
    </row>
    <row r="41" spans="1:22">
      <c r="G41" s="1"/>
      <c r="H41" s="1"/>
    </row>
    <row r="42" spans="1:22">
      <c r="G42" s="1"/>
      <c r="H42" s="1"/>
    </row>
    <row r="43" spans="1:22">
      <c r="G43" s="1"/>
      <c r="H43" s="1"/>
    </row>
    <row r="44" spans="1:22">
      <c r="F44" t="s">
        <v>215</v>
      </c>
      <c r="G44" s="1"/>
      <c r="H44" s="1"/>
    </row>
    <row r="45" spans="1:22">
      <c r="A45" s="66" t="s">
        <v>281</v>
      </c>
      <c r="B45" s="66" t="s">
        <v>282</v>
      </c>
      <c r="C45" s="67">
        <v>43361</v>
      </c>
      <c r="D45" s="66" t="s">
        <v>283</v>
      </c>
      <c r="E45" s="66" t="s">
        <v>219</v>
      </c>
      <c r="F45" s="66" t="s">
        <v>284</v>
      </c>
      <c r="G45" s="68">
        <v>1446.86</v>
      </c>
      <c r="H45" s="68">
        <f>+G45/10</f>
        <v>144.68599999999998</v>
      </c>
      <c r="I45" s="69"/>
      <c r="J45" s="69"/>
      <c r="K45" s="69"/>
      <c r="L45" s="69"/>
      <c r="M45" s="69"/>
      <c r="N45" s="69"/>
      <c r="O45" s="69"/>
      <c r="P45" s="69"/>
      <c r="Q45" s="69"/>
      <c r="R45" s="70">
        <f>+H45/12</f>
        <v>12.057166666666665</v>
      </c>
      <c r="S45" s="70">
        <v>12.057166666666665</v>
      </c>
      <c r="T45" s="70">
        <v>12.057166666666665</v>
      </c>
      <c r="U45" s="70">
        <f>SUM(R45:T45)</f>
        <v>36.171499999999995</v>
      </c>
    </row>
    <row r="46" spans="1:22">
      <c r="A46" s="66" t="s">
        <v>281</v>
      </c>
      <c r="B46" s="66" t="s">
        <v>282</v>
      </c>
      <c r="C46" s="67">
        <v>43364</v>
      </c>
      <c r="D46" s="66" t="s">
        <v>285</v>
      </c>
      <c r="E46" s="66" t="s">
        <v>219</v>
      </c>
      <c r="F46" s="66" t="s">
        <v>286</v>
      </c>
      <c r="G46" s="68">
        <v>40</v>
      </c>
      <c r="H46" s="68">
        <f t="shared" ref="H46:H47" si="7">+G46/10</f>
        <v>4</v>
      </c>
      <c r="I46" s="69"/>
      <c r="J46" s="69"/>
      <c r="K46" s="69"/>
      <c r="L46" s="69"/>
      <c r="M46" s="69"/>
      <c r="N46" s="69"/>
      <c r="O46" s="69"/>
      <c r="P46" s="69"/>
      <c r="Q46" s="69"/>
      <c r="R46" s="70">
        <f t="shared" ref="R46:R50" si="8">+H46/12</f>
        <v>0.33333333333333331</v>
      </c>
      <c r="S46" s="70">
        <v>0.33333333333333331</v>
      </c>
      <c r="T46" s="70">
        <v>0.33333333333333331</v>
      </c>
      <c r="U46" s="70">
        <f t="shared" ref="U46:U50" si="9">SUM(R46:T46)</f>
        <v>1</v>
      </c>
    </row>
    <row r="47" spans="1:22">
      <c r="A47" s="66" t="s">
        <v>281</v>
      </c>
      <c r="B47" s="66" t="s">
        <v>282</v>
      </c>
      <c r="C47" s="67">
        <v>43364</v>
      </c>
      <c r="D47" s="66" t="s">
        <v>285</v>
      </c>
      <c r="E47" s="66" t="s">
        <v>219</v>
      </c>
      <c r="F47" s="66" t="s">
        <v>287</v>
      </c>
      <c r="G47" s="68">
        <v>115</v>
      </c>
      <c r="H47" s="68">
        <f t="shared" si="7"/>
        <v>11.5</v>
      </c>
      <c r="I47" s="69"/>
      <c r="J47" s="69"/>
      <c r="K47" s="69"/>
      <c r="L47" s="69"/>
      <c r="M47" s="69"/>
      <c r="N47" s="69"/>
      <c r="O47" s="69"/>
      <c r="P47" s="69"/>
      <c r="Q47" s="69"/>
      <c r="R47" s="70">
        <f t="shared" si="8"/>
        <v>0.95833333333333337</v>
      </c>
      <c r="S47" s="70">
        <v>0.95833333333333337</v>
      </c>
      <c r="T47" s="70">
        <v>0.95833333333333337</v>
      </c>
      <c r="U47" s="70">
        <f t="shared" si="9"/>
        <v>2.875</v>
      </c>
    </row>
    <row r="48" spans="1:22">
      <c r="A48" s="71" t="s">
        <v>281</v>
      </c>
      <c r="B48" s="71" t="s">
        <v>282</v>
      </c>
      <c r="C48" s="72">
        <v>43374</v>
      </c>
      <c r="D48" s="71" t="s">
        <v>288</v>
      </c>
      <c r="E48" s="71" t="s">
        <v>219</v>
      </c>
      <c r="F48" s="71" t="s">
        <v>289</v>
      </c>
      <c r="G48" s="73">
        <v>238.86</v>
      </c>
      <c r="H48" s="73">
        <f>+G48/10</f>
        <v>23.886000000000003</v>
      </c>
      <c r="I48" s="74"/>
      <c r="J48" s="74"/>
      <c r="K48" s="74"/>
      <c r="L48" s="74"/>
      <c r="M48" s="74"/>
      <c r="N48" s="74"/>
      <c r="O48" s="74"/>
      <c r="P48" s="74"/>
      <c r="Q48" s="74"/>
      <c r="R48" s="75">
        <f t="shared" si="8"/>
        <v>1.9905000000000002</v>
      </c>
      <c r="S48" s="75">
        <v>1.9905000000000002</v>
      </c>
      <c r="T48" s="75">
        <v>1.9905000000000002</v>
      </c>
      <c r="U48" s="75">
        <f t="shared" si="9"/>
        <v>5.9715000000000007</v>
      </c>
    </row>
    <row r="49" spans="1:22">
      <c r="A49" s="71" t="s">
        <v>281</v>
      </c>
      <c r="B49" s="71" t="s">
        <v>282</v>
      </c>
      <c r="C49" s="72">
        <v>43381</v>
      </c>
      <c r="D49" s="71" t="s">
        <v>290</v>
      </c>
      <c r="E49" s="71" t="s">
        <v>219</v>
      </c>
      <c r="F49" s="71" t="s">
        <v>291</v>
      </c>
      <c r="G49" s="73">
        <v>14478.75</v>
      </c>
      <c r="H49" s="73">
        <f t="shared" ref="H49:H50" si="10">+G49/10</f>
        <v>1447.875</v>
      </c>
      <c r="I49" s="74"/>
      <c r="J49" s="74"/>
      <c r="K49" s="74"/>
      <c r="L49" s="74"/>
      <c r="M49" s="74"/>
      <c r="N49" s="74"/>
      <c r="O49" s="74"/>
      <c r="P49" s="74"/>
      <c r="Q49" s="74"/>
      <c r="R49" s="75">
        <f t="shared" si="8"/>
        <v>120.65625</v>
      </c>
      <c r="S49" s="75">
        <v>120.65625</v>
      </c>
      <c r="T49" s="75">
        <v>120.65625</v>
      </c>
      <c r="U49" s="75">
        <f t="shared" si="9"/>
        <v>361.96875</v>
      </c>
    </row>
    <row r="50" spans="1:22" ht="15">
      <c r="A50" s="71" t="s">
        <v>281</v>
      </c>
      <c r="B50" s="71" t="s">
        <v>282</v>
      </c>
      <c r="C50" s="72">
        <v>43384</v>
      </c>
      <c r="D50" s="71" t="s">
        <v>292</v>
      </c>
      <c r="E50" s="71" t="s">
        <v>226</v>
      </c>
      <c r="F50" s="71" t="s">
        <v>293</v>
      </c>
      <c r="G50" s="73">
        <v>260.43</v>
      </c>
      <c r="H50" s="73">
        <f t="shared" si="10"/>
        <v>26.042999999999999</v>
      </c>
      <c r="I50" s="74"/>
      <c r="J50" s="74"/>
      <c r="K50" s="74"/>
      <c r="L50" s="74"/>
      <c r="M50" s="74"/>
      <c r="N50" s="74"/>
      <c r="O50" s="74"/>
      <c r="P50" s="74"/>
      <c r="Q50" s="74"/>
      <c r="R50" s="75">
        <f t="shared" si="8"/>
        <v>2.1702499999999998</v>
      </c>
      <c r="S50" s="75">
        <v>2.1702499999999998</v>
      </c>
      <c r="T50" s="75">
        <v>2.1702499999999998</v>
      </c>
      <c r="U50" s="75">
        <f t="shared" si="9"/>
        <v>6.5107499999999998</v>
      </c>
      <c r="V50" s="33">
        <f>SUM(U45:U50)</f>
        <v>414.49749999999995</v>
      </c>
    </row>
    <row r="51" spans="1:22">
      <c r="G51" s="1"/>
      <c r="H51" s="1"/>
    </row>
    <row r="52" spans="1:22">
      <c r="G52" s="1"/>
      <c r="H52" s="1"/>
    </row>
    <row r="53" spans="1:22" ht="15">
      <c r="G53" s="1"/>
      <c r="H53" s="1"/>
      <c r="U53" s="33">
        <f>SUM(U5:U50)</f>
        <v>66466.455333333346</v>
      </c>
      <c r="V53" s="33">
        <f>SUM(V5:V50)</f>
        <v>66466.455333333346</v>
      </c>
    </row>
    <row r="54" spans="1:22">
      <c r="G54" s="1"/>
      <c r="H54" s="1"/>
    </row>
    <row r="55" spans="1:22">
      <c r="A55" s="76"/>
      <c r="B55" s="77"/>
      <c r="C55" s="77" t="s">
        <v>294</v>
      </c>
      <c r="D55" s="78" t="s">
        <v>295</v>
      </c>
      <c r="G55" s="1"/>
      <c r="H55" s="1"/>
    </row>
    <row r="56" spans="1:22">
      <c r="A56" s="79" t="s">
        <v>296</v>
      </c>
      <c r="B56" s="80" t="s">
        <v>297</v>
      </c>
      <c r="C56" s="81"/>
      <c r="D56" s="82">
        <f>+V19</f>
        <v>7796.9666666666672</v>
      </c>
      <c r="F56" s="17"/>
      <c r="G56" s="17"/>
    </row>
    <row r="57" spans="1:22">
      <c r="A57" s="79" t="s">
        <v>298</v>
      </c>
      <c r="B57" s="80" t="s">
        <v>299</v>
      </c>
      <c r="C57" s="81"/>
      <c r="D57" s="82">
        <f>+V36</f>
        <v>57683.32450000001</v>
      </c>
    </row>
    <row r="58" spans="1:22">
      <c r="A58" s="79" t="s">
        <v>300</v>
      </c>
      <c r="B58" s="80" t="s">
        <v>301</v>
      </c>
      <c r="C58" s="81"/>
      <c r="D58" s="83">
        <f>+V40</f>
        <v>571.66666666666674</v>
      </c>
    </row>
    <row r="59" spans="1:22">
      <c r="A59" s="79" t="s">
        <v>302</v>
      </c>
      <c r="B59" s="80" t="s">
        <v>303</v>
      </c>
      <c r="C59" s="81"/>
      <c r="D59" s="82">
        <f>+V50</f>
        <v>414.49749999999995</v>
      </c>
    </row>
    <row r="60" spans="1:22">
      <c r="A60" s="84" t="s">
        <v>304</v>
      </c>
      <c r="B60" s="85" t="s">
        <v>305</v>
      </c>
      <c r="C60" s="86">
        <f>+U53</f>
        <v>66466.455333333346</v>
      </c>
      <c r="D60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8"/>
  <sheetViews>
    <sheetView topLeftCell="A43" workbookViewId="0">
      <selection activeCell="A59" sqref="A59"/>
    </sheetView>
  </sheetViews>
  <sheetFormatPr baseColWidth="10" defaultRowHeight="14.25"/>
  <cols>
    <col min="1" max="1" width="6.375" style="99" customWidth="1"/>
    <col min="2" max="2" width="21.25" style="93" customWidth="1"/>
    <col min="3" max="3" width="13" style="93" customWidth="1"/>
    <col min="4" max="4" width="6.5" style="99" customWidth="1"/>
    <col min="5" max="5" width="14" style="116" customWidth="1"/>
    <col min="6" max="6" width="14.125" style="117" customWidth="1"/>
    <col min="7" max="7" width="0" style="117" hidden="1" customWidth="1"/>
    <col min="8" max="8" width="14.5" style="117" customWidth="1"/>
    <col min="9" max="9" width="12.875" style="117" customWidth="1"/>
    <col min="10" max="16" width="11.5" style="117" bestFit="1" customWidth="1"/>
    <col min="17" max="17" width="11.5" style="99" bestFit="1" customWidth="1"/>
    <col min="18" max="18" width="12.625" style="99" bestFit="1" customWidth="1"/>
    <col min="19" max="16384" width="11" style="99"/>
  </cols>
  <sheetData>
    <row r="4" spans="1:19" s="93" customFormat="1">
      <c r="A4" s="88" t="s">
        <v>306</v>
      </c>
      <c r="B4" s="88" t="s">
        <v>307</v>
      </c>
      <c r="C4" s="88" t="s">
        <v>308</v>
      </c>
      <c r="D4" s="89" t="s">
        <v>309</v>
      </c>
      <c r="E4" s="90" t="s">
        <v>310</v>
      </c>
      <c r="F4" s="91" t="s">
        <v>311</v>
      </c>
      <c r="G4" s="91" t="s">
        <v>312</v>
      </c>
      <c r="H4" s="90" t="s">
        <v>313</v>
      </c>
      <c r="I4" s="91" t="s">
        <v>314</v>
      </c>
      <c r="J4" s="91" t="s">
        <v>315</v>
      </c>
      <c r="K4" s="91" t="s">
        <v>316</v>
      </c>
      <c r="L4" s="91" t="s">
        <v>317</v>
      </c>
      <c r="M4" s="91" t="s">
        <v>318</v>
      </c>
      <c r="N4" s="91" t="s">
        <v>319</v>
      </c>
      <c r="O4" s="91" t="s">
        <v>320</v>
      </c>
      <c r="P4" s="91" t="s">
        <v>321</v>
      </c>
      <c r="Q4" s="91" t="s">
        <v>322</v>
      </c>
      <c r="R4" s="89" t="s">
        <v>323</v>
      </c>
      <c r="S4" s="92"/>
    </row>
    <row r="5" spans="1:19">
      <c r="A5" s="94">
        <v>1</v>
      </c>
      <c r="B5" s="95" t="s">
        <v>324</v>
      </c>
      <c r="C5" s="95" t="s">
        <v>325</v>
      </c>
      <c r="D5" s="94"/>
      <c r="E5" s="96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7"/>
      <c r="R5" s="97"/>
      <c r="S5" s="98"/>
    </row>
    <row r="6" spans="1:19">
      <c r="A6" s="94"/>
      <c r="B6" s="88" t="s">
        <v>172</v>
      </c>
      <c r="C6" s="88"/>
      <c r="D6" s="94"/>
      <c r="E6" s="96">
        <v>2000</v>
      </c>
      <c r="F6" s="96">
        <v>2000</v>
      </c>
      <c r="G6" s="96">
        <v>2000</v>
      </c>
      <c r="H6" s="100">
        <v>1000</v>
      </c>
      <c r="I6" s="101"/>
      <c r="J6" s="101"/>
      <c r="K6" s="101"/>
      <c r="L6" s="101"/>
      <c r="M6" s="101"/>
      <c r="N6" s="101"/>
      <c r="O6" s="101"/>
      <c r="P6" s="101"/>
      <c r="Q6" s="102"/>
      <c r="R6" s="103"/>
      <c r="S6" s="98"/>
    </row>
    <row r="7" spans="1:19">
      <c r="A7" s="94"/>
      <c r="B7" s="88" t="s">
        <v>326</v>
      </c>
      <c r="C7" s="88"/>
      <c r="D7" s="94"/>
      <c r="E7" s="96"/>
      <c r="F7" s="101"/>
      <c r="G7" s="101"/>
      <c r="H7" s="100"/>
      <c r="I7" s="101"/>
      <c r="J7" s="101"/>
      <c r="K7" s="101"/>
      <c r="L7" s="101"/>
      <c r="M7" s="101"/>
      <c r="N7" s="101"/>
      <c r="O7" s="101"/>
      <c r="P7" s="101"/>
      <c r="Q7" s="102"/>
      <c r="R7" s="89"/>
      <c r="S7" s="98"/>
    </row>
    <row r="8" spans="1:19">
      <c r="A8" s="94"/>
      <c r="B8" s="88" t="s">
        <v>327</v>
      </c>
      <c r="C8" s="88"/>
      <c r="D8" s="94"/>
      <c r="E8" s="96"/>
      <c r="F8" s="101"/>
      <c r="G8" s="101"/>
      <c r="H8" s="100">
        <v>3423.65</v>
      </c>
      <c r="I8" s="101"/>
      <c r="J8" s="101"/>
      <c r="K8" s="101"/>
      <c r="L8" s="101"/>
      <c r="M8" s="101"/>
      <c r="N8" s="101"/>
      <c r="O8" s="101"/>
      <c r="P8" s="101"/>
      <c r="Q8" s="102"/>
      <c r="R8" s="103"/>
      <c r="S8" s="98"/>
    </row>
    <row r="9" spans="1:19">
      <c r="A9" s="94"/>
      <c r="B9" s="88" t="s">
        <v>328</v>
      </c>
      <c r="C9" s="88"/>
      <c r="D9" s="94"/>
      <c r="E9" s="96"/>
      <c r="F9" s="101"/>
      <c r="G9" s="101"/>
      <c r="H9" s="100">
        <v>717.72</v>
      </c>
      <c r="I9" s="101"/>
      <c r="J9" s="101"/>
      <c r="K9" s="101"/>
      <c r="L9" s="101"/>
      <c r="M9" s="101"/>
      <c r="N9" s="101"/>
      <c r="O9" s="101"/>
      <c r="P9" s="101"/>
      <c r="Q9" s="102"/>
      <c r="R9" s="103"/>
      <c r="S9" s="98"/>
    </row>
    <row r="10" spans="1:19">
      <c r="A10" s="94"/>
      <c r="B10" s="88" t="s">
        <v>329</v>
      </c>
      <c r="C10" s="88"/>
      <c r="D10" s="94"/>
      <c r="E10" s="96">
        <v>187.7</v>
      </c>
      <c r="F10" s="101">
        <v>173.08</v>
      </c>
      <c r="G10" s="101"/>
      <c r="H10" s="100">
        <v>86.54</v>
      </c>
      <c r="I10" s="101"/>
      <c r="J10" s="101"/>
      <c r="K10" s="101"/>
      <c r="L10" s="101"/>
      <c r="M10" s="101"/>
      <c r="N10" s="101"/>
      <c r="O10" s="101"/>
      <c r="P10" s="101"/>
      <c r="Q10" s="102"/>
      <c r="R10" s="103"/>
      <c r="S10" s="98"/>
    </row>
    <row r="11" spans="1:19">
      <c r="A11" s="94"/>
      <c r="B11" s="104" t="s">
        <v>330</v>
      </c>
      <c r="C11" s="88"/>
      <c r="D11" s="94"/>
      <c r="E11" s="96"/>
      <c r="F11" s="101"/>
      <c r="G11" s="101"/>
      <c r="H11" s="100"/>
      <c r="I11" s="101"/>
      <c r="J11" s="101"/>
      <c r="K11" s="101"/>
      <c r="L11" s="101"/>
      <c r="M11" s="101"/>
      <c r="N11" s="101"/>
      <c r="O11" s="101"/>
      <c r="P11" s="101"/>
      <c r="Q11" s="102"/>
      <c r="R11" s="89"/>
      <c r="S11" s="98"/>
    </row>
    <row r="12" spans="1:19">
      <c r="A12" s="94"/>
      <c r="B12" s="88"/>
      <c r="C12" s="88"/>
      <c r="D12" s="94"/>
      <c r="E12" s="96"/>
      <c r="F12" s="101"/>
      <c r="G12" s="101"/>
      <c r="H12" s="100"/>
      <c r="I12" s="101"/>
      <c r="J12" s="101"/>
      <c r="K12" s="101"/>
      <c r="L12" s="101"/>
      <c r="M12" s="101"/>
      <c r="N12" s="101"/>
      <c r="O12" s="101"/>
      <c r="P12" s="101"/>
      <c r="Q12" s="102"/>
      <c r="R12" s="89"/>
      <c r="S12" s="98"/>
    </row>
    <row r="13" spans="1:19">
      <c r="A13" s="94"/>
      <c r="B13" s="88"/>
      <c r="C13" s="88"/>
      <c r="D13" s="94"/>
      <c r="E13" s="96"/>
      <c r="F13" s="101"/>
      <c r="G13" s="101"/>
      <c r="H13" s="100"/>
      <c r="I13" s="101"/>
      <c r="J13" s="101"/>
      <c r="K13" s="101"/>
      <c r="L13" s="101"/>
      <c r="M13" s="101"/>
      <c r="N13" s="101"/>
      <c r="O13" s="101"/>
      <c r="P13" s="101"/>
      <c r="Q13" s="97"/>
      <c r="R13" s="89"/>
      <c r="S13" s="98"/>
    </row>
    <row r="14" spans="1:19">
      <c r="A14" s="94">
        <v>2</v>
      </c>
      <c r="B14" s="95" t="s">
        <v>331</v>
      </c>
      <c r="C14" s="95" t="s">
        <v>332</v>
      </c>
      <c r="D14" s="94"/>
      <c r="E14" s="105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6"/>
      <c r="R14" s="107"/>
    </row>
    <row r="15" spans="1:19">
      <c r="A15" s="94"/>
      <c r="B15" s="88" t="s">
        <v>172</v>
      </c>
      <c r="C15" s="88"/>
      <c r="D15" s="94"/>
      <c r="E15" s="96">
        <v>3000</v>
      </c>
      <c r="F15" s="100">
        <v>3000</v>
      </c>
      <c r="G15" s="100">
        <v>3000</v>
      </c>
      <c r="H15" s="100">
        <v>3000</v>
      </c>
      <c r="I15" s="100">
        <v>3000</v>
      </c>
      <c r="J15" s="100">
        <v>3000</v>
      </c>
      <c r="K15" s="100">
        <v>3000</v>
      </c>
      <c r="L15" s="100">
        <v>3000</v>
      </c>
      <c r="M15" s="100">
        <v>3000</v>
      </c>
      <c r="N15" s="100">
        <v>3000</v>
      </c>
      <c r="O15" s="100">
        <v>3000</v>
      </c>
      <c r="P15" s="100">
        <v>3000</v>
      </c>
      <c r="Q15" s="100">
        <v>3000</v>
      </c>
      <c r="R15" s="107"/>
    </row>
    <row r="16" spans="1:19">
      <c r="A16" s="94"/>
      <c r="B16" s="88" t="s">
        <v>326</v>
      </c>
      <c r="C16" s="88"/>
      <c r="D16" s="94"/>
      <c r="E16" s="96">
        <v>1000</v>
      </c>
      <c r="F16" s="100">
        <v>1000</v>
      </c>
      <c r="G16" s="100">
        <v>1000</v>
      </c>
      <c r="H16" s="100">
        <v>1000</v>
      </c>
      <c r="I16" s="100">
        <v>1000</v>
      </c>
      <c r="J16" s="100">
        <v>1000</v>
      </c>
      <c r="K16" s="100">
        <v>1000</v>
      </c>
      <c r="L16" s="100">
        <v>1000</v>
      </c>
      <c r="M16" s="100">
        <v>1000</v>
      </c>
      <c r="N16" s="100">
        <v>1000</v>
      </c>
      <c r="O16" s="100">
        <v>1000</v>
      </c>
      <c r="P16" s="100">
        <v>1000</v>
      </c>
      <c r="Q16" s="100">
        <v>1000</v>
      </c>
      <c r="R16" s="107"/>
    </row>
    <row r="17" spans="1:18">
      <c r="A17" s="94"/>
      <c r="B17" s="88" t="s">
        <v>327</v>
      </c>
      <c r="C17" s="88"/>
      <c r="D17" s="94"/>
      <c r="E17" s="96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6"/>
      <c r="R17" s="107"/>
    </row>
    <row r="18" spans="1:18">
      <c r="A18" s="94"/>
      <c r="B18" s="88" t="s">
        <v>328</v>
      </c>
      <c r="C18" s="88"/>
      <c r="D18" s="94"/>
      <c r="E18" s="96"/>
      <c r="F18" s="100"/>
      <c r="G18" s="100"/>
      <c r="H18" s="100"/>
      <c r="I18" s="100">
        <v>1000</v>
      </c>
      <c r="J18" s="100"/>
      <c r="K18" s="100"/>
      <c r="L18" s="100"/>
      <c r="M18" s="100">
        <v>1000</v>
      </c>
      <c r="N18" s="100"/>
      <c r="O18" s="100"/>
      <c r="P18" s="100"/>
      <c r="Q18" s="100">
        <v>1000</v>
      </c>
      <c r="R18" s="107"/>
    </row>
    <row r="19" spans="1:18">
      <c r="A19" s="94"/>
      <c r="B19" s="88" t="s">
        <v>333</v>
      </c>
      <c r="C19" s="88"/>
      <c r="D19" s="94"/>
      <c r="E19" s="96"/>
      <c r="F19" s="100"/>
      <c r="G19" s="100"/>
      <c r="H19" s="100"/>
      <c r="I19" s="100">
        <v>333.33</v>
      </c>
      <c r="J19" s="100"/>
      <c r="K19" s="100"/>
      <c r="L19" s="100"/>
      <c r="M19" s="100">
        <v>333.33</v>
      </c>
      <c r="N19" s="100"/>
      <c r="O19" s="100"/>
      <c r="P19" s="100"/>
      <c r="Q19" s="100">
        <v>333.33</v>
      </c>
      <c r="R19" s="107"/>
    </row>
    <row r="20" spans="1:18">
      <c r="A20" s="94"/>
      <c r="B20" s="88" t="s">
        <v>329</v>
      </c>
      <c r="C20" s="88"/>
      <c r="D20" s="94"/>
      <c r="E20" s="96">
        <v>323.08</v>
      </c>
      <c r="F20" s="96">
        <v>323.08</v>
      </c>
      <c r="G20" s="96">
        <v>323.08</v>
      </c>
      <c r="H20" s="96">
        <v>323.08</v>
      </c>
      <c r="I20" s="96">
        <v>430.77</v>
      </c>
      <c r="J20" s="96">
        <v>323.08</v>
      </c>
      <c r="K20" s="96">
        <v>323.08</v>
      </c>
      <c r="L20" s="96">
        <v>323.08</v>
      </c>
      <c r="M20" s="96">
        <v>430.77</v>
      </c>
      <c r="N20" s="96">
        <v>323.08</v>
      </c>
      <c r="O20" s="96">
        <v>323.08</v>
      </c>
      <c r="P20" s="96">
        <v>323.08</v>
      </c>
      <c r="Q20" s="96">
        <v>430.77</v>
      </c>
      <c r="R20" s="107"/>
    </row>
    <row r="21" spans="1:18">
      <c r="A21" s="94"/>
      <c r="B21" s="104" t="s">
        <v>330</v>
      </c>
      <c r="C21" s="88"/>
      <c r="D21" s="94"/>
      <c r="E21" s="96">
        <v>100</v>
      </c>
      <c r="F21" s="96">
        <v>100</v>
      </c>
      <c r="G21" s="96">
        <v>100</v>
      </c>
      <c r="H21" s="96">
        <v>100</v>
      </c>
      <c r="I21" s="96">
        <v>133.33000000000001</v>
      </c>
      <c r="J21" s="96">
        <v>100</v>
      </c>
      <c r="K21" s="96">
        <v>100</v>
      </c>
      <c r="L21" s="96">
        <v>100</v>
      </c>
      <c r="M21" s="96">
        <v>133.33000000000001</v>
      </c>
      <c r="N21" s="96">
        <v>100</v>
      </c>
      <c r="O21" s="96">
        <v>100</v>
      </c>
      <c r="P21" s="96">
        <v>100</v>
      </c>
      <c r="Q21" s="96">
        <v>133.33000000000001</v>
      </c>
      <c r="R21" s="107"/>
    </row>
    <row r="22" spans="1:18">
      <c r="A22" s="94"/>
      <c r="B22" s="88"/>
      <c r="C22" s="88"/>
      <c r="D22" s="94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06"/>
      <c r="R22" s="107"/>
    </row>
    <row r="23" spans="1:18">
      <c r="A23" s="94"/>
      <c r="B23" s="88"/>
      <c r="C23" s="88"/>
      <c r="D23" s="94"/>
      <c r="E23" s="96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94"/>
      <c r="R23" s="107"/>
    </row>
    <row r="24" spans="1:18">
      <c r="A24" s="94">
        <v>3</v>
      </c>
      <c r="B24" s="95" t="s">
        <v>334</v>
      </c>
      <c r="C24" s="95" t="s">
        <v>335</v>
      </c>
      <c r="D24" s="94"/>
      <c r="E24" s="105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6"/>
      <c r="R24" s="88"/>
    </row>
    <row r="25" spans="1:18">
      <c r="A25" s="94"/>
      <c r="B25" s="88" t="s">
        <v>172</v>
      </c>
      <c r="C25" s="88"/>
      <c r="D25" s="94"/>
      <c r="E25" s="105">
        <v>990</v>
      </c>
      <c r="F25" s="100">
        <v>990</v>
      </c>
      <c r="G25" s="100"/>
      <c r="H25" s="100">
        <v>990</v>
      </c>
      <c r="I25" s="100">
        <v>990</v>
      </c>
      <c r="J25" s="100">
        <v>990</v>
      </c>
      <c r="K25" s="100">
        <v>990</v>
      </c>
      <c r="L25" s="100">
        <v>990</v>
      </c>
      <c r="M25" s="100">
        <v>990</v>
      </c>
      <c r="N25" s="100">
        <v>990</v>
      </c>
      <c r="O25" s="100">
        <v>990</v>
      </c>
      <c r="P25" s="100">
        <v>990</v>
      </c>
      <c r="Q25" s="100">
        <v>990</v>
      </c>
      <c r="R25" s="108"/>
    </row>
    <row r="26" spans="1:18">
      <c r="A26" s="94"/>
      <c r="B26" s="88" t="s">
        <v>326</v>
      </c>
      <c r="C26" s="88"/>
      <c r="D26" s="94"/>
      <c r="E26" s="105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6"/>
      <c r="R26" s="88"/>
    </row>
    <row r="27" spans="1:18">
      <c r="A27" s="94"/>
      <c r="B27" s="88" t="s">
        <v>327</v>
      </c>
      <c r="C27" s="88"/>
      <c r="D27" s="94"/>
      <c r="E27" s="105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6"/>
      <c r="R27" s="88"/>
    </row>
    <row r="28" spans="1:18">
      <c r="A28" s="94"/>
      <c r="B28" s="88" t="s">
        <v>328</v>
      </c>
      <c r="C28" s="88"/>
      <c r="D28" s="94"/>
      <c r="E28" s="105"/>
      <c r="F28" s="100"/>
      <c r="G28" s="100"/>
      <c r="H28" s="100"/>
      <c r="I28" s="100">
        <v>330</v>
      </c>
      <c r="J28" s="100"/>
      <c r="K28" s="100"/>
      <c r="L28" s="100"/>
      <c r="M28" s="100">
        <v>330</v>
      </c>
      <c r="N28" s="100"/>
      <c r="O28" s="100"/>
      <c r="P28" s="100"/>
      <c r="Q28" s="106">
        <v>342.82</v>
      </c>
      <c r="R28" s="108"/>
    </row>
    <row r="29" spans="1:18">
      <c r="A29" s="94"/>
      <c r="B29" s="88" t="s">
        <v>329</v>
      </c>
      <c r="C29" s="88"/>
      <c r="D29" s="94"/>
      <c r="E29" s="105">
        <v>21.58</v>
      </c>
      <c r="F29" s="100">
        <v>21.58</v>
      </c>
      <c r="G29" s="100"/>
      <c r="H29" s="100">
        <v>21.58</v>
      </c>
      <c r="I29" s="100">
        <v>28.77</v>
      </c>
      <c r="J29" s="100">
        <v>21.58</v>
      </c>
      <c r="K29" s="100">
        <v>21.58</v>
      </c>
      <c r="L29" s="100">
        <v>21.58</v>
      </c>
      <c r="M29" s="100">
        <v>35.24</v>
      </c>
      <c r="N29" s="100">
        <v>24.89</v>
      </c>
      <c r="O29" s="100">
        <v>21.58</v>
      </c>
      <c r="P29" s="100">
        <v>34.869999999999997</v>
      </c>
      <c r="Q29" s="106">
        <v>30.69</v>
      </c>
      <c r="R29" s="108"/>
    </row>
    <row r="30" spans="1:18">
      <c r="A30" s="94"/>
      <c r="B30" s="104" t="s">
        <v>330</v>
      </c>
      <c r="C30" s="88"/>
      <c r="D30" s="94"/>
      <c r="E30" s="105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6"/>
      <c r="R30" s="88"/>
    </row>
    <row r="31" spans="1:18">
      <c r="A31" s="94"/>
      <c r="B31" s="88"/>
      <c r="C31" s="88"/>
      <c r="D31" s="94"/>
      <c r="E31" s="105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6"/>
      <c r="R31" s="88"/>
    </row>
    <row r="32" spans="1:18">
      <c r="A32" s="94"/>
      <c r="B32" s="88"/>
      <c r="C32" s="88"/>
      <c r="D32" s="94"/>
      <c r="E32" s="105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94"/>
      <c r="R32" s="88"/>
    </row>
    <row r="33" spans="1:18">
      <c r="A33" s="94">
        <v>4</v>
      </c>
      <c r="B33" s="95" t="s">
        <v>336</v>
      </c>
      <c r="C33" s="95" t="s">
        <v>337</v>
      </c>
      <c r="D33" s="109"/>
      <c r="E33" s="105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6"/>
      <c r="R33" s="88"/>
    </row>
    <row r="34" spans="1:18">
      <c r="A34" s="94"/>
      <c r="B34" s="88" t="s">
        <v>172</v>
      </c>
      <c r="C34" s="104"/>
      <c r="D34" s="109"/>
      <c r="E34" s="105">
        <v>950</v>
      </c>
      <c r="F34" s="100">
        <v>475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6"/>
      <c r="R34" s="108"/>
    </row>
    <row r="35" spans="1:18">
      <c r="A35" s="94"/>
      <c r="B35" s="88" t="s">
        <v>326</v>
      </c>
      <c r="C35" s="104"/>
      <c r="D35" s="109"/>
      <c r="E35" s="105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6"/>
      <c r="R35" s="88"/>
    </row>
    <row r="36" spans="1:18">
      <c r="A36" s="94"/>
      <c r="B36" s="88" t="s">
        <v>327</v>
      </c>
      <c r="C36" s="104"/>
      <c r="D36" s="109"/>
      <c r="E36" s="105"/>
      <c r="F36" s="100">
        <v>520.38</v>
      </c>
      <c r="G36" s="100"/>
      <c r="H36" s="100">
        <v>529.86</v>
      </c>
      <c r="I36" s="100"/>
      <c r="J36" s="100"/>
      <c r="K36" s="100"/>
      <c r="L36" s="100"/>
      <c r="M36" s="100"/>
      <c r="N36" s="100"/>
      <c r="O36" s="100"/>
      <c r="P36" s="100"/>
      <c r="Q36" s="106"/>
      <c r="R36" s="108"/>
    </row>
    <row r="37" spans="1:18">
      <c r="A37" s="94"/>
      <c r="B37" s="88" t="s">
        <v>328</v>
      </c>
      <c r="C37" s="104"/>
      <c r="D37" s="109"/>
      <c r="E37" s="105"/>
      <c r="F37" s="100"/>
      <c r="G37" s="100"/>
      <c r="H37" s="100">
        <v>220.42</v>
      </c>
      <c r="I37" s="100"/>
      <c r="J37" s="100"/>
      <c r="K37" s="100"/>
      <c r="L37" s="100"/>
      <c r="M37" s="100"/>
      <c r="N37" s="100"/>
      <c r="O37" s="100"/>
      <c r="P37" s="100"/>
      <c r="Q37" s="106"/>
      <c r="R37" s="108"/>
    </row>
    <row r="38" spans="1:18">
      <c r="A38" s="94"/>
      <c r="B38" s="88" t="s">
        <v>329</v>
      </c>
      <c r="C38" s="104"/>
      <c r="D38" s="109"/>
      <c r="E38" s="105">
        <v>15.58</v>
      </c>
      <c r="F38" s="100">
        <v>22.38</v>
      </c>
      <c r="G38" s="100"/>
      <c r="H38" s="100">
        <v>14.6</v>
      </c>
      <c r="I38" s="100"/>
      <c r="J38" s="100"/>
      <c r="K38" s="100"/>
      <c r="L38" s="100"/>
      <c r="M38" s="100"/>
      <c r="N38" s="100"/>
      <c r="O38" s="100"/>
      <c r="P38" s="100"/>
      <c r="Q38" s="94"/>
      <c r="R38" s="108"/>
    </row>
    <row r="39" spans="1:18">
      <c r="A39" s="94"/>
      <c r="B39" s="104" t="s">
        <v>330</v>
      </c>
      <c r="C39" s="104"/>
      <c r="D39" s="109"/>
      <c r="E39" s="105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94"/>
      <c r="R39" s="88"/>
    </row>
    <row r="40" spans="1:18">
      <c r="A40" s="94"/>
      <c r="B40" s="88"/>
      <c r="C40" s="104"/>
      <c r="D40" s="109"/>
      <c r="E40" s="105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94"/>
      <c r="R40" s="88"/>
    </row>
    <row r="41" spans="1:18">
      <c r="A41" s="94"/>
      <c r="B41" s="88"/>
      <c r="C41" s="104"/>
      <c r="D41" s="109"/>
      <c r="E41" s="105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94"/>
      <c r="R41" s="88"/>
    </row>
    <row r="42" spans="1:18">
      <c r="A42" s="94">
        <v>5</v>
      </c>
      <c r="B42" s="95" t="s">
        <v>338</v>
      </c>
      <c r="C42" s="95" t="s">
        <v>339</v>
      </c>
      <c r="D42" s="109"/>
      <c r="E42" s="105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6"/>
      <c r="R42" s="88"/>
    </row>
    <row r="43" spans="1:18">
      <c r="A43" s="94"/>
      <c r="B43" s="88" t="s">
        <v>172</v>
      </c>
      <c r="C43" s="104"/>
      <c r="D43" s="109"/>
      <c r="E43" s="105">
        <v>800</v>
      </c>
      <c r="F43" s="105">
        <v>800</v>
      </c>
      <c r="G43" s="105">
        <v>800</v>
      </c>
      <c r="H43" s="105">
        <v>800</v>
      </c>
      <c r="I43" s="105">
        <v>800</v>
      </c>
      <c r="J43" s="105">
        <v>800</v>
      </c>
      <c r="K43" s="105">
        <v>800</v>
      </c>
      <c r="L43" s="105">
        <v>800</v>
      </c>
      <c r="M43" s="105">
        <v>800</v>
      </c>
      <c r="N43" s="105">
        <v>800</v>
      </c>
      <c r="O43" s="105">
        <v>800</v>
      </c>
      <c r="P43" s="105">
        <v>800</v>
      </c>
      <c r="Q43" s="105">
        <v>800</v>
      </c>
      <c r="R43" s="108"/>
    </row>
    <row r="44" spans="1:18">
      <c r="A44" s="94"/>
      <c r="B44" s="88" t="s">
        <v>326</v>
      </c>
      <c r="C44" s="104"/>
      <c r="D44" s="109"/>
      <c r="E44" s="105">
        <v>400</v>
      </c>
      <c r="F44" s="105">
        <v>400</v>
      </c>
      <c r="G44" s="105">
        <v>400</v>
      </c>
      <c r="H44" s="105">
        <v>400</v>
      </c>
      <c r="I44" s="105">
        <v>400</v>
      </c>
      <c r="J44" s="105">
        <v>400</v>
      </c>
      <c r="K44" s="105">
        <v>400</v>
      </c>
      <c r="L44" s="105">
        <v>400</v>
      </c>
      <c r="M44" s="105">
        <v>400</v>
      </c>
      <c r="N44" s="105">
        <v>400</v>
      </c>
      <c r="O44" s="105">
        <v>400</v>
      </c>
      <c r="P44" s="105">
        <v>400</v>
      </c>
      <c r="Q44" s="105">
        <v>400</v>
      </c>
      <c r="R44" s="108"/>
    </row>
    <row r="45" spans="1:18">
      <c r="A45" s="94"/>
      <c r="B45" s="88" t="s">
        <v>327</v>
      </c>
      <c r="C45" s="104"/>
      <c r="D45" s="109"/>
      <c r="E45" s="105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6"/>
      <c r="R45" s="88"/>
    </row>
    <row r="46" spans="1:18">
      <c r="A46" s="94"/>
      <c r="B46" s="88" t="s">
        <v>328</v>
      </c>
      <c r="C46" s="104"/>
      <c r="D46" s="109"/>
      <c r="E46" s="105"/>
      <c r="F46" s="100"/>
      <c r="G46" s="100"/>
      <c r="H46" s="100"/>
      <c r="I46" s="100">
        <v>266.67</v>
      </c>
      <c r="J46" s="100"/>
      <c r="K46" s="100"/>
      <c r="L46" s="100"/>
      <c r="M46" s="100">
        <v>266.67</v>
      </c>
      <c r="N46" s="100"/>
      <c r="O46" s="100"/>
      <c r="P46" s="100"/>
      <c r="Q46" s="106">
        <v>266.67</v>
      </c>
      <c r="R46" s="108"/>
    </row>
    <row r="47" spans="1:18">
      <c r="A47" s="94"/>
      <c r="B47" s="88" t="s">
        <v>333</v>
      </c>
      <c r="C47" s="104"/>
      <c r="D47" s="109"/>
      <c r="E47" s="105"/>
      <c r="F47" s="100"/>
      <c r="G47" s="100"/>
      <c r="H47" s="100"/>
      <c r="I47" s="100">
        <v>133.33000000000001</v>
      </c>
      <c r="J47" s="100"/>
      <c r="K47" s="100"/>
      <c r="L47" s="100"/>
      <c r="M47" s="100">
        <v>133.33000000000001</v>
      </c>
      <c r="N47" s="100"/>
      <c r="O47" s="100"/>
      <c r="P47" s="100"/>
      <c r="Q47" s="106">
        <v>133.33000000000001</v>
      </c>
      <c r="R47" s="108"/>
    </row>
    <row r="48" spans="1:18">
      <c r="A48" s="94"/>
      <c r="B48" s="88" t="s">
        <v>329</v>
      </c>
      <c r="C48" s="104"/>
      <c r="D48" s="109"/>
      <c r="E48" s="105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6"/>
      <c r="R48" s="88"/>
    </row>
    <row r="49" spans="1:19">
      <c r="A49" s="94"/>
      <c r="B49" s="104" t="s">
        <v>330</v>
      </c>
      <c r="C49" s="104"/>
      <c r="D49" s="109"/>
      <c r="E49" s="105">
        <v>40</v>
      </c>
      <c r="F49" s="105">
        <v>40</v>
      </c>
      <c r="G49" s="105">
        <v>40</v>
      </c>
      <c r="H49" s="105">
        <v>40</v>
      </c>
      <c r="I49" s="100">
        <v>53.33</v>
      </c>
      <c r="J49" s="100">
        <v>40</v>
      </c>
      <c r="K49" s="100">
        <v>40</v>
      </c>
      <c r="L49" s="100">
        <v>40</v>
      </c>
      <c r="M49" s="100">
        <v>53.33</v>
      </c>
      <c r="N49" s="100">
        <v>40</v>
      </c>
      <c r="O49" s="100">
        <v>40</v>
      </c>
      <c r="P49" s="100">
        <v>40</v>
      </c>
      <c r="Q49" s="106">
        <v>39.07</v>
      </c>
      <c r="R49" s="108"/>
    </row>
    <row r="50" spans="1:19">
      <c r="A50" s="94"/>
      <c r="B50" s="110" t="s">
        <v>323</v>
      </c>
      <c r="C50" s="110"/>
      <c r="D50" s="111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3"/>
      <c r="R50" s="110"/>
    </row>
    <row r="51" spans="1:19">
      <c r="A51" s="94"/>
      <c r="B51" s="88" t="s">
        <v>172</v>
      </c>
      <c r="C51" s="88"/>
      <c r="D51" s="94"/>
      <c r="E51" s="105">
        <f t="shared" ref="E51:Q51" si="0">E43+E34+E25+E15+E6</f>
        <v>7740</v>
      </c>
      <c r="F51" s="105">
        <f t="shared" si="0"/>
        <v>7265</v>
      </c>
      <c r="G51" s="105">
        <f t="shared" si="0"/>
        <v>5800</v>
      </c>
      <c r="H51" s="105">
        <f t="shared" si="0"/>
        <v>5790</v>
      </c>
      <c r="I51" s="105">
        <f t="shared" si="0"/>
        <v>4790</v>
      </c>
      <c r="J51" s="105">
        <f t="shared" si="0"/>
        <v>4790</v>
      </c>
      <c r="K51" s="105">
        <f t="shared" si="0"/>
        <v>4790</v>
      </c>
      <c r="L51" s="105">
        <f t="shared" si="0"/>
        <v>4790</v>
      </c>
      <c r="M51" s="105">
        <f t="shared" si="0"/>
        <v>4790</v>
      </c>
      <c r="N51" s="105">
        <f t="shared" si="0"/>
        <v>4790</v>
      </c>
      <c r="O51" s="105">
        <f t="shared" si="0"/>
        <v>4790</v>
      </c>
      <c r="P51" s="105">
        <f t="shared" si="0"/>
        <v>4790</v>
      </c>
      <c r="Q51" s="105">
        <f t="shared" si="0"/>
        <v>4790</v>
      </c>
      <c r="R51" s="108">
        <f t="shared" ref="R51:R58" si="1">SUM(E51:Q51)</f>
        <v>69705</v>
      </c>
    </row>
    <row r="52" spans="1:19">
      <c r="A52" s="94"/>
      <c r="B52" s="88" t="s">
        <v>326</v>
      </c>
      <c r="C52" s="88"/>
      <c r="D52" s="94"/>
      <c r="E52" s="105">
        <f t="shared" ref="E52:Q52" si="2">E44+E16+E35+E26+E7</f>
        <v>1400</v>
      </c>
      <c r="F52" s="105">
        <f t="shared" si="2"/>
        <v>1400</v>
      </c>
      <c r="G52" s="105">
        <f t="shared" si="2"/>
        <v>1400</v>
      </c>
      <c r="H52" s="105">
        <f t="shared" si="2"/>
        <v>1400</v>
      </c>
      <c r="I52" s="105">
        <f t="shared" si="2"/>
        <v>1400</v>
      </c>
      <c r="J52" s="105">
        <f t="shared" si="2"/>
        <v>1400</v>
      </c>
      <c r="K52" s="105">
        <f t="shared" si="2"/>
        <v>1400</v>
      </c>
      <c r="L52" s="105">
        <f t="shared" si="2"/>
        <v>1400</v>
      </c>
      <c r="M52" s="105">
        <f t="shared" si="2"/>
        <v>1400</v>
      </c>
      <c r="N52" s="105">
        <f t="shared" si="2"/>
        <v>1400</v>
      </c>
      <c r="O52" s="105">
        <f t="shared" si="2"/>
        <v>1400</v>
      </c>
      <c r="P52" s="105">
        <f t="shared" si="2"/>
        <v>1400</v>
      </c>
      <c r="Q52" s="105">
        <f t="shared" si="2"/>
        <v>1400</v>
      </c>
      <c r="R52" s="108">
        <f t="shared" si="1"/>
        <v>18200</v>
      </c>
    </row>
    <row r="53" spans="1:19">
      <c r="A53" s="94"/>
      <c r="B53" s="88" t="s">
        <v>327</v>
      </c>
      <c r="C53" s="88"/>
      <c r="D53" s="94"/>
      <c r="E53" s="105">
        <f t="shared" ref="E53:Q54" si="3">E45+E36+E27+E17+E8</f>
        <v>0</v>
      </c>
      <c r="F53" s="105">
        <f t="shared" si="3"/>
        <v>520.38</v>
      </c>
      <c r="G53" s="105">
        <f t="shared" si="3"/>
        <v>0</v>
      </c>
      <c r="H53" s="105">
        <f t="shared" si="3"/>
        <v>3953.51</v>
      </c>
      <c r="I53" s="105">
        <f t="shared" si="3"/>
        <v>0</v>
      </c>
      <c r="J53" s="105">
        <f t="shared" si="3"/>
        <v>0</v>
      </c>
      <c r="K53" s="105">
        <f t="shared" si="3"/>
        <v>0</v>
      </c>
      <c r="L53" s="105">
        <f t="shared" si="3"/>
        <v>0</v>
      </c>
      <c r="M53" s="105">
        <f t="shared" si="3"/>
        <v>0</v>
      </c>
      <c r="N53" s="105">
        <f t="shared" si="3"/>
        <v>0</v>
      </c>
      <c r="O53" s="105">
        <f t="shared" si="3"/>
        <v>0</v>
      </c>
      <c r="P53" s="105">
        <f t="shared" si="3"/>
        <v>0</v>
      </c>
      <c r="Q53" s="105">
        <f t="shared" si="3"/>
        <v>0</v>
      </c>
      <c r="R53" s="108">
        <f t="shared" si="1"/>
        <v>4473.8900000000003</v>
      </c>
      <c r="S53" s="183"/>
    </row>
    <row r="54" spans="1:19">
      <c r="A54" s="94"/>
      <c r="B54" s="88" t="s">
        <v>328</v>
      </c>
      <c r="C54" s="88"/>
      <c r="D54" s="94"/>
      <c r="E54" s="105">
        <f t="shared" si="3"/>
        <v>0</v>
      </c>
      <c r="F54" s="105">
        <f t="shared" si="3"/>
        <v>0</v>
      </c>
      <c r="G54" s="105">
        <f t="shared" si="3"/>
        <v>0</v>
      </c>
      <c r="H54" s="105">
        <f t="shared" si="3"/>
        <v>938.14</v>
      </c>
      <c r="I54" s="105">
        <f t="shared" si="3"/>
        <v>1596.67</v>
      </c>
      <c r="J54" s="105">
        <f t="shared" si="3"/>
        <v>0</v>
      </c>
      <c r="K54" s="105">
        <f t="shared" si="3"/>
        <v>0</v>
      </c>
      <c r="L54" s="105">
        <f t="shared" si="3"/>
        <v>0</v>
      </c>
      <c r="M54" s="105">
        <f t="shared" si="3"/>
        <v>1596.67</v>
      </c>
      <c r="N54" s="105">
        <f t="shared" si="3"/>
        <v>0</v>
      </c>
      <c r="O54" s="105">
        <f t="shared" si="3"/>
        <v>0</v>
      </c>
      <c r="P54" s="105">
        <f t="shared" si="3"/>
        <v>0</v>
      </c>
      <c r="Q54" s="105">
        <f t="shared" si="3"/>
        <v>1609.49</v>
      </c>
      <c r="R54" s="108">
        <f t="shared" si="1"/>
        <v>5740.9699999999993</v>
      </c>
    </row>
    <row r="55" spans="1:19">
      <c r="A55" s="94"/>
      <c r="B55" s="88" t="s">
        <v>333</v>
      </c>
      <c r="C55" s="88"/>
      <c r="D55" s="94"/>
      <c r="E55" s="105">
        <f t="shared" ref="E55:Q55" si="4">E47+E19</f>
        <v>0</v>
      </c>
      <c r="F55" s="105">
        <f t="shared" si="4"/>
        <v>0</v>
      </c>
      <c r="G55" s="105">
        <f t="shared" si="4"/>
        <v>0</v>
      </c>
      <c r="H55" s="105">
        <f t="shared" si="4"/>
        <v>0</v>
      </c>
      <c r="I55" s="105">
        <f t="shared" si="4"/>
        <v>466.65999999999997</v>
      </c>
      <c r="J55" s="105">
        <f t="shared" si="4"/>
        <v>0</v>
      </c>
      <c r="K55" s="105">
        <f t="shared" si="4"/>
        <v>0</v>
      </c>
      <c r="L55" s="105">
        <f t="shared" si="4"/>
        <v>0</v>
      </c>
      <c r="M55" s="105">
        <f t="shared" si="4"/>
        <v>466.65999999999997</v>
      </c>
      <c r="N55" s="105">
        <f t="shared" si="4"/>
        <v>0</v>
      </c>
      <c r="O55" s="105">
        <f t="shared" si="4"/>
        <v>0</v>
      </c>
      <c r="P55" s="105">
        <f t="shared" si="4"/>
        <v>0</v>
      </c>
      <c r="Q55" s="105">
        <f t="shared" si="4"/>
        <v>466.65999999999997</v>
      </c>
      <c r="R55" s="108">
        <f t="shared" si="1"/>
        <v>1399.98</v>
      </c>
    </row>
    <row r="56" spans="1:19">
      <c r="A56" s="94"/>
      <c r="B56" s="88" t="s">
        <v>329</v>
      </c>
      <c r="C56" s="88"/>
      <c r="D56" s="94"/>
      <c r="E56" s="105">
        <f t="shared" ref="E56:Q57" si="5">E48+E38+E29+E20+E10</f>
        <v>547.94000000000005</v>
      </c>
      <c r="F56" s="105">
        <f t="shared" si="5"/>
        <v>540.12</v>
      </c>
      <c r="G56" s="105">
        <f t="shared" si="5"/>
        <v>323.08</v>
      </c>
      <c r="H56" s="105">
        <f t="shared" si="5"/>
        <v>445.8</v>
      </c>
      <c r="I56" s="105">
        <f t="shared" si="5"/>
        <v>459.53999999999996</v>
      </c>
      <c r="J56" s="105">
        <f t="shared" si="5"/>
        <v>344.65999999999997</v>
      </c>
      <c r="K56" s="105">
        <f t="shared" si="5"/>
        <v>344.65999999999997</v>
      </c>
      <c r="L56" s="105">
        <f t="shared" si="5"/>
        <v>344.65999999999997</v>
      </c>
      <c r="M56" s="105">
        <f t="shared" si="5"/>
        <v>466.01</v>
      </c>
      <c r="N56" s="105">
        <f t="shared" si="5"/>
        <v>347.96999999999997</v>
      </c>
      <c r="O56" s="105">
        <f t="shared" si="5"/>
        <v>344.65999999999997</v>
      </c>
      <c r="P56" s="105">
        <f t="shared" si="5"/>
        <v>357.95</v>
      </c>
      <c r="Q56" s="105">
        <f t="shared" si="5"/>
        <v>461.46</v>
      </c>
      <c r="R56" s="108">
        <f t="shared" si="1"/>
        <v>5328.5099999999993</v>
      </c>
    </row>
    <row r="57" spans="1:19">
      <c r="A57" s="94"/>
      <c r="B57" s="104" t="s">
        <v>330</v>
      </c>
      <c r="C57" s="88"/>
      <c r="D57" s="94"/>
      <c r="E57" s="105">
        <f t="shared" si="5"/>
        <v>140</v>
      </c>
      <c r="F57" s="105">
        <f t="shared" si="5"/>
        <v>140</v>
      </c>
      <c r="G57" s="105">
        <f t="shared" si="5"/>
        <v>140</v>
      </c>
      <c r="H57" s="105">
        <f t="shared" si="5"/>
        <v>140</v>
      </c>
      <c r="I57" s="105">
        <f t="shared" si="5"/>
        <v>186.66000000000003</v>
      </c>
      <c r="J57" s="105">
        <f t="shared" si="5"/>
        <v>140</v>
      </c>
      <c r="K57" s="105">
        <f t="shared" si="5"/>
        <v>140</v>
      </c>
      <c r="L57" s="105">
        <f t="shared" si="5"/>
        <v>140</v>
      </c>
      <c r="M57" s="105">
        <f t="shared" si="5"/>
        <v>186.66000000000003</v>
      </c>
      <c r="N57" s="105">
        <f t="shared" si="5"/>
        <v>140</v>
      </c>
      <c r="O57" s="105">
        <f t="shared" si="5"/>
        <v>140</v>
      </c>
      <c r="P57" s="105">
        <f t="shared" si="5"/>
        <v>140</v>
      </c>
      <c r="Q57" s="105">
        <f t="shared" si="5"/>
        <v>172.4</v>
      </c>
      <c r="R57" s="108">
        <f t="shared" si="1"/>
        <v>1945.7200000000003</v>
      </c>
    </row>
    <row r="58" spans="1:19">
      <c r="A58" s="94"/>
      <c r="B58" s="110" t="s">
        <v>340</v>
      </c>
      <c r="C58" s="110"/>
      <c r="D58" s="111"/>
      <c r="E58" s="114">
        <f t="shared" ref="E58:Q58" si="6">SUM(E51:E57)</f>
        <v>9827.94</v>
      </c>
      <c r="F58" s="114">
        <f t="shared" si="6"/>
        <v>9865.5</v>
      </c>
      <c r="G58" s="114">
        <f t="shared" si="6"/>
        <v>7663.08</v>
      </c>
      <c r="H58" s="114">
        <f t="shared" si="6"/>
        <v>12667.449999999999</v>
      </c>
      <c r="I58" s="114">
        <f t="shared" si="6"/>
        <v>8899.5299999999988</v>
      </c>
      <c r="J58" s="114">
        <f t="shared" si="6"/>
        <v>6674.66</v>
      </c>
      <c r="K58" s="114">
        <f t="shared" si="6"/>
        <v>6674.66</v>
      </c>
      <c r="L58" s="114">
        <f t="shared" si="6"/>
        <v>6674.66</v>
      </c>
      <c r="M58" s="114">
        <f t="shared" si="6"/>
        <v>8906</v>
      </c>
      <c r="N58" s="114">
        <f t="shared" si="6"/>
        <v>6677.97</v>
      </c>
      <c r="O58" s="114">
        <f t="shared" si="6"/>
        <v>6674.66</v>
      </c>
      <c r="P58" s="114">
        <f t="shared" si="6"/>
        <v>6687.95</v>
      </c>
      <c r="Q58" s="114">
        <f t="shared" si="6"/>
        <v>8900.0099999999984</v>
      </c>
      <c r="R58" s="115">
        <f t="shared" si="1"/>
        <v>106794.07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B3" sqref="B3"/>
    </sheetView>
  </sheetViews>
  <sheetFormatPr baseColWidth="10" defaultRowHeight="12.75"/>
  <cols>
    <col min="1" max="1" width="11" style="1"/>
    <col min="2" max="2" width="14.625" bestFit="1" customWidth="1"/>
  </cols>
  <sheetData>
    <row r="2" spans="1:7">
      <c r="B2" s="180">
        <v>0.1225</v>
      </c>
      <c r="C2" s="180">
        <v>9.7500000000000003E-2</v>
      </c>
      <c r="E2" s="180">
        <v>1.2500000000000001E-2</v>
      </c>
      <c r="F2" s="180">
        <v>1.4999999999999999E-2</v>
      </c>
      <c r="G2" s="180">
        <v>2.1000000000000001E-2</v>
      </c>
    </row>
    <row r="3" spans="1:7">
      <c r="A3" s="1">
        <v>9237.5</v>
      </c>
      <c r="B3" s="182">
        <f>+B2*A3</f>
        <v>1131.59375</v>
      </c>
      <c r="C3" s="64">
        <f>+A3*C2</f>
        <v>900.65625</v>
      </c>
      <c r="D3" s="64">
        <f>+B3+C3</f>
        <v>2032.25</v>
      </c>
      <c r="E3" s="64">
        <f>+A3*E2</f>
        <v>115.46875</v>
      </c>
      <c r="F3" s="181">
        <f>+F2*A3</f>
        <v>138.5625</v>
      </c>
      <c r="G3" s="1">
        <f>+A3*G2</f>
        <v>193.98750000000001</v>
      </c>
    </row>
    <row r="4" spans="1:7">
      <c r="A4" s="1">
        <v>9185.3799999999992</v>
      </c>
      <c r="B4" s="182">
        <f>+B2*A4</f>
        <v>1125.2090499999999</v>
      </c>
      <c r="C4" s="64">
        <f>+A4*C2</f>
        <v>895.57454999999993</v>
      </c>
      <c r="D4" s="64">
        <f>+B4+C4</f>
        <v>2020.7835999999998</v>
      </c>
      <c r="E4" s="64">
        <f>+A4*E2</f>
        <v>114.81725</v>
      </c>
      <c r="F4" s="181">
        <f>+F2*A4</f>
        <v>137.7807</v>
      </c>
      <c r="G4" s="1">
        <f>+A4*G2</f>
        <v>192.89297999999999</v>
      </c>
    </row>
    <row r="5" spans="1:7">
      <c r="A5" s="1">
        <v>5790</v>
      </c>
      <c r="B5" s="182">
        <f>+B2*A5</f>
        <v>709.27499999999998</v>
      </c>
      <c r="C5" s="64">
        <f>+A2*C4</f>
        <v>0</v>
      </c>
      <c r="D5" s="64">
        <f t="shared" ref="D5:D17" si="0">+B5+C5</f>
        <v>709.27499999999998</v>
      </c>
      <c r="E5" s="64">
        <f>+A5*E2</f>
        <v>72.375</v>
      </c>
      <c r="F5" s="181">
        <f>+F2*A5</f>
        <v>86.85</v>
      </c>
      <c r="G5" s="1">
        <f>+A5*G2</f>
        <v>121.59</v>
      </c>
    </row>
    <row r="6" spans="1:7">
      <c r="A6" s="1">
        <v>6190.02</v>
      </c>
      <c r="B6" s="182">
        <f>+B2*A6</f>
        <v>758.27745000000004</v>
      </c>
      <c r="C6" s="64">
        <f>+A6*C2</f>
        <v>603.52695000000006</v>
      </c>
      <c r="D6" s="64">
        <f>+B6+C6</f>
        <v>1361.8044</v>
      </c>
      <c r="E6" s="64">
        <f>+A6*E2</f>
        <v>77.375250000000008</v>
      </c>
      <c r="F6" s="181">
        <f>+F2*A6</f>
        <v>92.850300000000004</v>
      </c>
      <c r="G6" s="1">
        <f>+A6*G2</f>
        <v>129.99042000000003</v>
      </c>
    </row>
    <row r="7" spans="1:7">
      <c r="A7" s="1">
        <v>6190</v>
      </c>
      <c r="B7" s="182">
        <f>+B2*A7</f>
        <v>758.27499999999998</v>
      </c>
      <c r="C7" s="64">
        <f>+A7*C2</f>
        <v>603.52499999999998</v>
      </c>
      <c r="D7" s="64">
        <f t="shared" si="0"/>
        <v>1361.8</v>
      </c>
      <c r="E7" s="64">
        <f>+A7*E2</f>
        <v>77.375</v>
      </c>
      <c r="F7" s="181">
        <f>+F2*A7</f>
        <v>92.85</v>
      </c>
      <c r="G7" s="1">
        <f>+A7*G2</f>
        <v>129.99</v>
      </c>
    </row>
    <row r="8" spans="1:7">
      <c r="A8" s="1">
        <v>6190</v>
      </c>
      <c r="B8" s="182">
        <f>+B2*A8</f>
        <v>758.27499999999998</v>
      </c>
      <c r="C8" s="64">
        <f>+A8*C2</f>
        <v>603.52499999999998</v>
      </c>
      <c r="D8" s="64">
        <f t="shared" si="0"/>
        <v>1361.8</v>
      </c>
      <c r="E8" s="64">
        <f>+A8*E2</f>
        <v>77.375</v>
      </c>
      <c r="F8" s="181">
        <f>+F2*A8</f>
        <v>92.85</v>
      </c>
      <c r="G8" s="1">
        <f>+A8*G2</f>
        <v>129.99</v>
      </c>
    </row>
    <row r="9" spans="1:7">
      <c r="A9" s="1">
        <v>6233.16</v>
      </c>
      <c r="B9" s="182">
        <f>+B2*A9</f>
        <v>763.56209999999999</v>
      </c>
      <c r="C9" s="64">
        <f>+A9*C2</f>
        <v>607.73310000000004</v>
      </c>
      <c r="D9" s="64">
        <f t="shared" si="0"/>
        <v>1371.2952</v>
      </c>
      <c r="E9" s="64">
        <f>+A9*E2</f>
        <v>77.914500000000004</v>
      </c>
      <c r="F9" s="181">
        <f>+F2*A9</f>
        <v>93.497399999999999</v>
      </c>
      <c r="G9" s="1">
        <f>+A9*G2</f>
        <v>130.89636000000002</v>
      </c>
    </row>
    <row r="10" spans="1:7">
      <c r="A10" s="1">
        <v>6212.07</v>
      </c>
      <c r="B10" s="182">
        <f>+B2*A10</f>
        <v>760.97857499999998</v>
      </c>
      <c r="C10" s="64">
        <f>+A10*C2</f>
        <v>605.67682500000001</v>
      </c>
      <c r="D10" s="64">
        <f t="shared" si="0"/>
        <v>1366.6554000000001</v>
      </c>
      <c r="E10" s="64">
        <f>+A10*E2</f>
        <v>77.650874999999999</v>
      </c>
      <c r="F10" s="181">
        <f>+F2*A10</f>
        <v>93.181049999999999</v>
      </c>
      <c r="G10" s="1">
        <f>+A10*G2</f>
        <v>130.45347000000001</v>
      </c>
    </row>
    <row r="11" spans="1:7">
      <c r="A11" s="1">
        <v>6190</v>
      </c>
      <c r="B11" s="182">
        <f>+B2*A11</f>
        <v>758.27499999999998</v>
      </c>
      <c r="C11" s="64">
        <f>+A11*C2</f>
        <v>603.52499999999998</v>
      </c>
      <c r="D11" s="64">
        <f t="shared" si="0"/>
        <v>1361.8</v>
      </c>
      <c r="E11" s="64">
        <f>+A11*E2</f>
        <v>77.375</v>
      </c>
      <c r="F11" s="181">
        <f>+F2*A11</f>
        <v>92.85</v>
      </c>
      <c r="G11" s="1">
        <f>+A11*G2</f>
        <v>129.99</v>
      </c>
    </row>
    <row r="12" spans="1:7">
      <c r="A12" s="1">
        <v>6278.59</v>
      </c>
      <c r="B12" s="182">
        <f>+B2*A12</f>
        <v>769.12727500000005</v>
      </c>
      <c r="C12" s="64">
        <f>+A12*C2</f>
        <v>612.16252500000007</v>
      </c>
      <c r="D12" s="64">
        <f t="shared" si="0"/>
        <v>1381.2898</v>
      </c>
      <c r="E12" s="64">
        <f>+A12*E2</f>
        <v>78.482375000000005</v>
      </c>
      <c r="F12" s="181">
        <f>+F2*A12</f>
        <v>94.178849999999997</v>
      </c>
      <c r="G12" s="1">
        <f>+A12*G2</f>
        <v>131.85039</v>
      </c>
    </row>
    <row r="13" spans="1:7">
      <c r="A13" s="1">
        <v>5761.99</v>
      </c>
      <c r="B13" s="182">
        <f>+B2*A13</f>
        <v>705.84377499999994</v>
      </c>
      <c r="C13" s="64">
        <f>+A13*C2</f>
        <v>561.79402500000003</v>
      </c>
      <c r="D13" s="64">
        <f t="shared" si="0"/>
        <v>1267.6378</v>
      </c>
      <c r="E13" s="64">
        <f>+A13*E2</f>
        <v>72.024874999999994</v>
      </c>
      <c r="F13" s="181">
        <f>+F2*A13</f>
        <v>86.429849999999988</v>
      </c>
      <c r="G13" s="1">
        <f>+A13*G2</f>
        <v>121.00179</v>
      </c>
    </row>
    <row r="14" spans="1:7">
      <c r="B14" s="182">
        <f t="shared" ref="B14" si="1">+B12*A14</f>
        <v>0</v>
      </c>
      <c r="C14" s="64">
        <f t="shared" ref="C14" si="2">+A14*C12</f>
        <v>0</v>
      </c>
      <c r="D14" s="64">
        <f t="shared" si="0"/>
        <v>0</v>
      </c>
      <c r="E14" s="64">
        <f t="shared" ref="E14" si="3">+A14*E12</f>
        <v>0</v>
      </c>
      <c r="F14" s="181">
        <f t="shared" ref="F14" si="4">+F12*A14</f>
        <v>0</v>
      </c>
      <c r="G14" s="1">
        <f t="shared" ref="G14" si="5">+A14*G12</f>
        <v>0</v>
      </c>
    </row>
    <row r="15" spans="1:7">
      <c r="B15" s="182">
        <f t="shared" ref="B15" si="6">+B14*A15</f>
        <v>0</v>
      </c>
      <c r="C15" s="64">
        <f t="shared" ref="C15" si="7">+A15*C14</f>
        <v>0</v>
      </c>
      <c r="D15" s="64">
        <f t="shared" si="0"/>
        <v>0</v>
      </c>
      <c r="E15" s="64">
        <f t="shared" ref="E15" si="8">+A15*E14</f>
        <v>0</v>
      </c>
      <c r="F15" s="181">
        <f t="shared" ref="F15" si="9">+F14*A15</f>
        <v>0</v>
      </c>
      <c r="G15" s="1">
        <f t="shared" ref="G15" si="10">+A15*G14</f>
        <v>0</v>
      </c>
    </row>
    <row r="16" spans="1:7">
      <c r="B16" s="182">
        <f t="shared" ref="B16" si="11">+B14*A16</f>
        <v>0</v>
      </c>
      <c r="C16" s="64">
        <f t="shared" ref="C16" si="12">+A16*C14</f>
        <v>0</v>
      </c>
      <c r="D16" s="64">
        <f t="shared" si="0"/>
        <v>0</v>
      </c>
      <c r="E16" s="64">
        <f t="shared" ref="E16" si="13">+A16*E14</f>
        <v>0</v>
      </c>
      <c r="F16" s="181">
        <f t="shared" ref="F16" si="14">+F14*A16</f>
        <v>0</v>
      </c>
      <c r="G16" s="1">
        <f t="shared" ref="G16" si="15">+A16*G14</f>
        <v>0</v>
      </c>
    </row>
    <row r="17" spans="1:7">
      <c r="B17" s="182">
        <f t="shared" ref="B17" si="16">+B16*A17</f>
        <v>0</v>
      </c>
      <c r="C17" s="64">
        <f t="shared" ref="C17" si="17">+A17*C16</f>
        <v>0</v>
      </c>
      <c r="D17" s="64">
        <f t="shared" si="0"/>
        <v>0</v>
      </c>
      <c r="E17" s="64">
        <f t="shared" ref="E17" si="18">+A17*E16</f>
        <v>0</v>
      </c>
      <c r="F17" s="181">
        <f t="shared" ref="F17" si="19">+F16*A17</f>
        <v>0</v>
      </c>
      <c r="G17" s="1">
        <f t="shared" ref="G17" si="20">+A17*G16</f>
        <v>0</v>
      </c>
    </row>
    <row r="18" spans="1:7">
      <c r="A18" s="1">
        <f>SUM(A3:A17)</f>
        <v>73458.710000000006</v>
      </c>
      <c r="B18" s="1">
        <f>SUM(B3:B17)</f>
        <v>8998.6919749999997</v>
      </c>
      <c r="F18" s="1">
        <f>SUM(F3:F17)</f>
        <v>1101.8806500000001</v>
      </c>
    </row>
    <row r="20" spans="1:7">
      <c r="B20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1"/>
  <sheetViews>
    <sheetView topLeftCell="A13" workbookViewId="0">
      <selection activeCell="B35" sqref="B35"/>
    </sheetView>
  </sheetViews>
  <sheetFormatPr baseColWidth="10" defaultRowHeight="12.75"/>
  <cols>
    <col min="1" max="1" width="55.75" style="128" customWidth="1"/>
    <col min="2" max="2" width="13.75" style="128" bestFit="1" customWidth="1"/>
    <col min="3" max="3" width="12.875" customWidth="1"/>
  </cols>
  <sheetData>
    <row r="2" spans="1:4">
      <c r="A2" s="118" t="s">
        <v>342</v>
      </c>
      <c r="B2" s="119" t="s">
        <v>343</v>
      </c>
    </row>
    <row r="3" spans="1:4">
      <c r="A3" s="120" t="s">
        <v>344</v>
      </c>
      <c r="B3" s="121">
        <v>832</v>
      </c>
      <c r="C3" s="121"/>
    </row>
    <row r="4" spans="1:4">
      <c r="A4" s="120" t="s">
        <v>345</v>
      </c>
      <c r="B4" s="121">
        <v>18332.099999999999</v>
      </c>
      <c r="C4" s="121"/>
      <c r="D4" t="s">
        <v>346</v>
      </c>
    </row>
    <row r="5" spans="1:4">
      <c r="A5" s="120" t="s">
        <v>347</v>
      </c>
      <c r="B5" s="121">
        <v>2934.91</v>
      </c>
      <c r="C5" s="121"/>
      <c r="D5" t="s">
        <v>348</v>
      </c>
    </row>
    <row r="6" spans="1:4">
      <c r="A6" s="120" t="s">
        <v>349</v>
      </c>
      <c r="B6" s="121">
        <v>46385.84</v>
      </c>
      <c r="C6" s="121"/>
      <c r="D6" t="s">
        <v>350</v>
      </c>
    </row>
    <row r="7" spans="1:4">
      <c r="A7" s="120" t="s">
        <v>351</v>
      </c>
      <c r="B7" s="121">
        <v>86542.67</v>
      </c>
      <c r="C7" s="121"/>
      <c r="D7" t="s">
        <v>352</v>
      </c>
    </row>
    <row r="8" spans="1:4">
      <c r="A8" s="120" t="s">
        <v>353</v>
      </c>
      <c r="B8" s="121">
        <v>3257.11</v>
      </c>
      <c r="C8" s="121"/>
      <c r="D8" t="s">
        <v>354</v>
      </c>
    </row>
    <row r="9" spans="1:4">
      <c r="A9" s="120" t="s">
        <v>355</v>
      </c>
      <c r="B9" s="121">
        <v>40785.81</v>
      </c>
      <c r="C9" s="121"/>
      <c r="D9" t="s">
        <v>356</v>
      </c>
    </row>
    <row r="10" spans="1:4">
      <c r="A10" s="120" t="s">
        <v>357</v>
      </c>
      <c r="B10" s="121">
        <v>364.32</v>
      </c>
      <c r="C10" s="121"/>
      <c r="D10" t="s">
        <v>346</v>
      </c>
    </row>
    <row r="11" spans="1:4">
      <c r="A11" s="120" t="s">
        <v>358</v>
      </c>
      <c r="B11" s="121">
        <v>10512.43</v>
      </c>
      <c r="C11" s="121">
        <v>1215</v>
      </c>
      <c r="D11" t="s">
        <v>359</v>
      </c>
    </row>
    <row r="12" spans="1:4">
      <c r="A12" s="120" t="s">
        <v>360</v>
      </c>
      <c r="B12" s="121">
        <v>28500</v>
      </c>
      <c r="C12" s="121"/>
      <c r="D12" t="s">
        <v>346</v>
      </c>
    </row>
    <row r="13" spans="1:4">
      <c r="A13" s="120" t="s">
        <v>361</v>
      </c>
      <c r="B13" s="121">
        <v>770.1</v>
      </c>
      <c r="C13" s="121"/>
      <c r="D13" t="s">
        <v>346</v>
      </c>
    </row>
    <row r="14" spans="1:4">
      <c r="A14" s="120" t="s">
        <v>362</v>
      </c>
      <c r="B14" s="121">
        <v>2400</v>
      </c>
      <c r="C14" s="121"/>
      <c r="D14" t="s">
        <v>363</v>
      </c>
    </row>
    <row r="15" spans="1:4">
      <c r="A15" s="120" t="s">
        <v>364</v>
      </c>
      <c r="B15" s="121">
        <v>86256.89</v>
      </c>
      <c r="C15" s="121"/>
      <c r="D15" t="s">
        <v>359</v>
      </c>
    </row>
    <row r="16" spans="1:4">
      <c r="A16" s="120" t="s">
        <v>365</v>
      </c>
      <c r="B16" s="121">
        <v>7012.12</v>
      </c>
      <c r="C16" s="121"/>
      <c r="D16" t="s">
        <v>356</v>
      </c>
    </row>
    <row r="17" spans="1:4">
      <c r="A17" s="120" t="s">
        <v>366</v>
      </c>
      <c r="B17" s="122">
        <v>3829.27</v>
      </c>
      <c r="C17" s="121"/>
      <c r="D17" t="s">
        <v>363</v>
      </c>
    </row>
    <row r="18" spans="1:4">
      <c r="A18" s="120" t="s">
        <v>367</v>
      </c>
      <c r="B18" s="121">
        <v>1432.8</v>
      </c>
      <c r="C18" s="121"/>
      <c r="D18" t="s">
        <v>346</v>
      </c>
    </row>
    <row r="19" spans="1:4">
      <c r="A19" s="120" t="s">
        <v>368</v>
      </c>
      <c r="B19" s="121">
        <v>3938.81</v>
      </c>
      <c r="C19" s="121"/>
      <c r="D19" t="s">
        <v>363</v>
      </c>
    </row>
    <row r="20" spans="1:4">
      <c r="A20" s="120" t="s">
        <v>369</v>
      </c>
      <c r="B20" s="121">
        <v>7722.91</v>
      </c>
      <c r="C20" s="121"/>
      <c r="D20" t="s">
        <v>370</v>
      </c>
    </row>
    <row r="21" spans="1:4">
      <c r="A21" s="120" t="s">
        <v>371</v>
      </c>
      <c r="B21" s="121">
        <v>3454.76</v>
      </c>
      <c r="C21" s="121"/>
      <c r="D21" t="s">
        <v>370</v>
      </c>
    </row>
    <row r="22" spans="1:4">
      <c r="A22" s="120" t="s">
        <v>372</v>
      </c>
      <c r="B22" s="121">
        <v>0</v>
      </c>
      <c r="C22" s="121"/>
    </row>
    <row r="23" spans="1:4">
      <c r="A23" s="120" t="s">
        <v>373</v>
      </c>
      <c r="B23" s="121">
        <v>2262.4899999999998</v>
      </c>
      <c r="C23" s="121"/>
      <c r="D23" t="s">
        <v>346</v>
      </c>
    </row>
    <row r="24" spans="1:4">
      <c r="A24" s="120" t="s">
        <v>374</v>
      </c>
      <c r="B24" s="121">
        <v>1968.8</v>
      </c>
      <c r="C24" s="121"/>
      <c r="D24" t="s">
        <v>370</v>
      </c>
    </row>
    <row r="25" spans="1:4">
      <c r="A25" s="120" t="s">
        <v>375</v>
      </c>
      <c r="B25" s="121">
        <v>0</v>
      </c>
      <c r="C25" s="121"/>
    </row>
    <row r="26" spans="1:4">
      <c r="A26" s="120" t="s">
        <v>376</v>
      </c>
      <c r="B26" s="121">
        <v>8800</v>
      </c>
      <c r="C26" s="121"/>
      <c r="D26" t="s">
        <v>370</v>
      </c>
    </row>
    <row r="27" spans="1:4">
      <c r="A27" s="123" t="s">
        <v>377</v>
      </c>
      <c r="B27" s="121">
        <v>27006.91</v>
      </c>
      <c r="C27" s="121"/>
      <c r="D27" t="s">
        <v>370</v>
      </c>
    </row>
    <row r="28" spans="1:4">
      <c r="A28" s="120" t="s">
        <v>378</v>
      </c>
      <c r="B28" s="124">
        <v>0</v>
      </c>
      <c r="C28" s="121"/>
    </row>
    <row r="29" spans="1:4">
      <c r="A29" s="125" t="s">
        <v>379</v>
      </c>
      <c r="B29" s="121">
        <v>298613.71999999997</v>
      </c>
      <c r="C29" s="121"/>
      <c r="D29" t="s">
        <v>380</v>
      </c>
    </row>
    <row r="30" spans="1:4">
      <c r="A30" s="126" t="s">
        <v>381</v>
      </c>
      <c r="B30" s="121"/>
      <c r="C30" s="121">
        <v>32700</v>
      </c>
    </row>
    <row r="31" spans="1:4">
      <c r="A31" s="126" t="s">
        <v>382</v>
      </c>
      <c r="B31" s="121"/>
      <c r="C31" s="121">
        <v>7357</v>
      </c>
    </row>
    <row r="32" spans="1:4">
      <c r="A32" s="126" t="s">
        <v>383</v>
      </c>
      <c r="B32" s="121"/>
      <c r="C32" s="121">
        <v>112790</v>
      </c>
    </row>
    <row r="33" spans="1:3">
      <c r="A33" s="126" t="s">
        <v>384</v>
      </c>
      <c r="B33" s="121"/>
      <c r="C33" s="121">
        <v>16367.63</v>
      </c>
    </row>
    <row r="34" spans="1:3">
      <c r="A34" s="126" t="s">
        <v>385</v>
      </c>
      <c r="B34" s="121"/>
      <c r="C34" s="121">
        <v>56142</v>
      </c>
    </row>
    <row r="35" spans="1:3">
      <c r="A35" s="125" t="s">
        <v>386</v>
      </c>
      <c r="B35" s="127">
        <f>B29-C30-C31-C32-C33-C34</f>
        <v>73257.089999999967</v>
      </c>
      <c r="C35" s="121"/>
    </row>
    <row r="36" spans="1:3">
      <c r="B36" s="121">
        <f>SUM(B3:B28)+B35</f>
        <v>468560.1399999999</v>
      </c>
      <c r="C36" s="121"/>
    </row>
    <row r="38" spans="1:3">
      <c r="A38" s="128" t="s">
        <v>387</v>
      </c>
    </row>
    <row r="39" spans="1:3">
      <c r="A39" s="128" t="s">
        <v>388</v>
      </c>
    </row>
    <row r="40" spans="1:3">
      <c r="A40" s="128" t="s">
        <v>389</v>
      </c>
    </row>
    <row r="42" spans="1:3">
      <c r="A42" s="128" t="s">
        <v>390</v>
      </c>
      <c r="B42" s="129"/>
    </row>
    <row r="48" spans="1:3">
      <c r="A48" s="118" t="s">
        <v>391</v>
      </c>
      <c r="B48" s="119" t="s">
        <v>343</v>
      </c>
    </row>
    <row r="49" spans="1:2">
      <c r="A49" s="120" t="s">
        <v>344</v>
      </c>
      <c r="B49" s="121">
        <v>832</v>
      </c>
    </row>
    <row r="50" spans="1:2">
      <c r="A50" s="120" t="s">
        <v>345</v>
      </c>
      <c r="B50" s="121">
        <v>18332.099999999999</v>
      </c>
    </row>
    <row r="51" spans="1:2">
      <c r="A51" s="120" t="s">
        <v>347</v>
      </c>
      <c r="B51" s="121">
        <v>2934.91</v>
      </c>
    </row>
    <row r="52" spans="1:2">
      <c r="A52" s="120" t="s">
        <v>349</v>
      </c>
      <c r="B52" s="121">
        <v>50271.19</v>
      </c>
    </row>
    <row r="53" spans="1:2">
      <c r="A53" s="120" t="s">
        <v>351</v>
      </c>
      <c r="B53" s="121">
        <v>86542.67</v>
      </c>
    </row>
    <row r="54" spans="1:2">
      <c r="A54" s="120" t="s">
        <v>353</v>
      </c>
      <c r="B54" s="121">
        <v>4857.1099999999997</v>
      </c>
    </row>
    <row r="55" spans="1:2">
      <c r="A55" s="120" t="s">
        <v>355</v>
      </c>
      <c r="B55" s="121">
        <v>43485.81</v>
      </c>
    </row>
    <row r="56" spans="1:2">
      <c r="A56" s="120" t="s">
        <v>357</v>
      </c>
      <c r="B56" s="121">
        <v>364.32</v>
      </c>
    </row>
    <row r="57" spans="1:2">
      <c r="A57" s="120" t="s">
        <v>358</v>
      </c>
      <c r="B57" s="121">
        <v>10512.43</v>
      </c>
    </row>
    <row r="58" spans="1:2">
      <c r="A58" s="120" t="s">
        <v>360</v>
      </c>
      <c r="B58" s="121">
        <v>27800</v>
      </c>
    </row>
    <row r="59" spans="1:2">
      <c r="A59" s="120" t="s">
        <v>361</v>
      </c>
      <c r="B59" s="121">
        <v>770.1</v>
      </c>
    </row>
    <row r="60" spans="1:2">
      <c r="A60" s="120" t="s">
        <v>362</v>
      </c>
      <c r="B60" s="121">
        <v>2400</v>
      </c>
    </row>
    <row r="61" spans="1:2">
      <c r="A61" s="120" t="s">
        <v>364</v>
      </c>
      <c r="B61" s="121">
        <v>86256.89</v>
      </c>
    </row>
    <row r="62" spans="1:2">
      <c r="A62" s="120" t="s">
        <v>365</v>
      </c>
      <c r="B62" s="121">
        <v>7012.12</v>
      </c>
    </row>
    <row r="63" spans="1:2">
      <c r="A63" s="120" t="s">
        <v>366</v>
      </c>
      <c r="B63" s="122">
        <v>3829.27</v>
      </c>
    </row>
    <row r="64" spans="1:2">
      <c r="A64" s="120" t="s">
        <v>367</v>
      </c>
      <c r="B64" s="121">
        <v>1432.8</v>
      </c>
    </row>
    <row r="65" spans="1:2">
      <c r="A65" s="120" t="s">
        <v>368</v>
      </c>
      <c r="B65" s="121">
        <v>3938.81</v>
      </c>
    </row>
    <row r="66" spans="1:2">
      <c r="A66" s="120" t="s">
        <v>369</v>
      </c>
      <c r="B66" s="121">
        <v>7722.91</v>
      </c>
    </row>
    <row r="67" spans="1:2">
      <c r="A67" s="120" t="s">
        <v>371</v>
      </c>
      <c r="B67" s="121">
        <v>3837</v>
      </c>
    </row>
    <row r="68" spans="1:2">
      <c r="A68" s="120" t="s">
        <v>372</v>
      </c>
      <c r="B68" s="121">
        <v>0</v>
      </c>
    </row>
    <row r="69" spans="1:2">
      <c r="A69" s="120" t="s">
        <v>373</v>
      </c>
      <c r="B69" s="121">
        <v>2262.4899999999998</v>
      </c>
    </row>
    <row r="70" spans="1:2">
      <c r="A70" s="120" t="s">
        <v>374</v>
      </c>
      <c r="B70" s="121">
        <v>1968.8</v>
      </c>
    </row>
    <row r="71" spans="1:2">
      <c r="A71" s="120" t="s">
        <v>375</v>
      </c>
      <c r="B71" s="121">
        <v>0</v>
      </c>
    </row>
    <row r="72" spans="1:2">
      <c r="A72" s="120" t="s">
        <v>376</v>
      </c>
      <c r="B72" s="121">
        <v>8800</v>
      </c>
    </row>
    <row r="73" spans="1:2">
      <c r="A73" s="123" t="s">
        <v>377</v>
      </c>
      <c r="B73" s="121">
        <v>24403.1</v>
      </c>
    </row>
    <row r="74" spans="1:2">
      <c r="A74" s="120" t="s">
        <v>378</v>
      </c>
      <c r="B74" s="124">
        <v>0</v>
      </c>
    </row>
    <row r="75" spans="1:2">
      <c r="A75" s="125" t="s">
        <v>392</v>
      </c>
      <c r="B75" s="121">
        <v>0</v>
      </c>
    </row>
    <row r="76" spans="1:2">
      <c r="A76" s="125"/>
      <c r="B76" s="121"/>
    </row>
    <row r="77" spans="1:2">
      <c r="B77" s="121">
        <f>SUM(B49:B75)</f>
        <v>400566.8299999999</v>
      </c>
    </row>
    <row r="79" spans="1:2">
      <c r="A79" s="128" t="s">
        <v>387</v>
      </c>
    </row>
    <row r="80" spans="1:2">
      <c r="A80" s="128" t="s">
        <v>388</v>
      </c>
    </row>
    <row r="81" spans="1:1">
      <c r="A81" s="128" t="s">
        <v>393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0" workbookViewId="0">
      <selection activeCell="E35" sqref="E35"/>
    </sheetView>
  </sheetViews>
  <sheetFormatPr baseColWidth="10" defaultRowHeight="12.75"/>
  <cols>
    <col min="1" max="1" width="35.875" style="132" bestFit="1" customWidth="1"/>
    <col min="2" max="2" width="11.625" style="132" bestFit="1" customWidth="1"/>
    <col min="3" max="3" width="10.625" style="132" bestFit="1" customWidth="1"/>
    <col min="4" max="5" width="10.625" style="162" bestFit="1" customWidth="1"/>
    <col min="6" max="6" width="10.75" style="162" bestFit="1" customWidth="1"/>
    <col min="7" max="7" width="10.625" style="162" bestFit="1" customWidth="1"/>
    <col min="8" max="8" width="14.375" style="162" bestFit="1" customWidth="1"/>
    <col min="9" max="9" width="10.125" style="162" customWidth="1"/>
    <col min="10" max="10" width="28.625" style="162" bestFit="1" customWidth="1"/>
    <col min="11" max="11" width="10.125" style="162" customWidth="1"/>
    <col min="12" max="12" width="34.875" style="179" customWidth="1"/>
    <col min="13" max="13" width="4.25" style="132" bestFit="1" customWidth="1"/>
    <col min="14" max="14" width="26" style="133" bestFit="1" customWidth="1"/>
    <col min="15" max="15" width="11.125" style="132" customWidth="1"/>
    <col min="16" max="16" width="36.625" style="133" bestFit="1" customWidth="1"/>
    <col min="17" max="17" width="7.625" style="132" bestFit="1" customWidth="1"/>
    <col min="18" max="18" width="15" style="134" customWidth="1"/>
    <col min="19" max="20" width="11" style="134"/>
    <col min="21" max="249" width="11" style="132"/>
    <col min="250" max="250" width="24.125" style="132" customWidth="1"/>
    <col min="251" max="251" width="10.75" style="132" bestFit="1" customWidth="1"/>
    <col min="252" max="252" width="11.125" style="132" customWidth="1"/>
    <col min="253" max="253" width="14.25" style="132" customWidth="1"/>
    <col min="254" max="254" width="10.75" style="132" bestFit="1" customWidth="1"/>
    <col min="255" max="256" width="11.25" style="132" bestFit="1" customWidth="1"/>
    <col min="257" max="257" width="33.5" style="132" customWidth="1"/>
    <col min="258" max="258" width="12.875" style="132" customWidth="1"/>
    <col min="259" max="259" width="17.625" style="132" customWidth="1"/>
    <col min="260" max="260" width="15.125" style="132" customWidth="1"/>
    <col min="261" max="261" width="18.25" style="132" customWidth="1"/>
    <col min="262" max="264" width="27.875" style="132" customWidth="1"/>
    <col min="265" max="265" width="28.875" style="132" customWidth="1"/>
    <col min="266" max="505" width="11" style="132"/>
    <col min="506" max="506" width="24.125" style="132" customWidth="1"/>
    <col min="507" max="507" width="10.75" style="132" bestFit="1" customWidth="1"/>
    <col min="508" max="508" width="11.125" style="132" customWidth="1"/>
    <col min="509" max="509" width="14.25" style="132" customWidth="1"/>
    <col min="510" max="510" width="10.75" style="132" bestFit="1" customWidth="1"/>
    <col min="511" max="512" width="11.25" style="132" bestFit="1" customWidth="1"/>
    <col min="513" max="513" width="33.5" style="132" customWidth="1"/>
    <col min="514" max="514" width="12.875" style="132" customWidth="1"/>
    <col min="515" max="515" width="17.625" style="132" customWidth="1"/>
    <col min="516" max="516" width="15.125" style="132" customWidth="1"/>
    <col min="517" max="517" width="18.25" style="132" customWidth="1"/>
    <col min="518" max="520" width="27.875" style="132" customWidth="1"/>
    <col min="521" max="521" width="28.875" style="132" customWidth="1"/>
    <col min="522" max="761" width="11" style="132"/>
    <col min="762" max="762" width="24.125" style="132" customWidth="1"/>
    <col min="763" max="763" width="10.75" style="132" bestFit="1" customWidth="1"/>
    <col min="764" max="764" width="11.125" style="132" customWidth="1"/>
    <col min="765" max="765" width="14.25" style="132" customWidth="1"/>
    <col min="766" max="766" width="10.75" style="132" bestFit="1" customWidth="1"/>
    <col min="767" max="768" width="11.25" style="132" bestFit="1" customWidth="1"/>
    <col min="769" max="769" width="33.5" style="132" customWidth="1"/>
    <col min="770" max="770" width="12.875" style="132" customWidth="1"/>
    <col min="771" max="771" width="17.625" style="132" customWidth="1"/>
    <col min="772" max="772" width="15.125" style="132" customWidth="1"/>
    <col min="773" max="773" width="18.25" style="132" customWidth="1"/>
    <col min="774" max="776" width="27.875" style="132" customWidth="1"/>
    <col min="777" max="777" width="28.875" style="132" customWidth="1"/>
    <col min="778" max="1017" width="11" style="132"/>
    <col min="1018" max="1018" width="24.125" style="132" customWidth="1"/>
    <col min="1019" max="1019" width="10.75" style="132" bestFit="1" customWidth="1"/>
    <col min="1020" max="1020" width="11.125" style="132" customWidth="1"/>
    <col min="1021" max="1021" width="14.25" style="132" customWidth="1"/>
    <col min="1022" max="1022" width="10.75" style="132" bestFit="1" customWidth="1"/>
    <col min="1023" max="1024" width="11.25" style="132" bestFit="1" customWidth="1"/>
    <col min="1025" max="1025" width="33.5" style="132" customWidth="1"/>
    <col min="1026" max="1026" width="12.875" style="132" customWidth="1"/>
    <col min="1027" max="1027" width="17.625" style="132" customWidth="1"/>
    <col min="1028" max="1028" width="15.125" style="132" customWidth="1"/>
    <col min="1029" max="1029" width="18.25" style="132" customWidth="1"/>
    <col min="1030" max="1032" width="27.875" style="132" customWidth="1"/>
    <col min="1033" max="1033" width="28.875" style="132" customWidth="1"/>
    <col min="1034" max="1273" width="11" style="132"/>
    <col min="1274" max="1274" width="24.125" style="132" customWidth="1"/>
    <col min="1275" max="1275" width="10.75" style="132" bestFit="1" customWidth="1"/>
    <col min="1276" max="1276" width="11.125" style="132" customWidth="1"/>
    <col min="1277" max="1277" width="14.25" style="132" customWidth="1"/>
    <col min="1278" max="1278" width="10.75" style="132" bestFit="1" customWidth="1"/>
    <col min="1279" max="1280" width="11.25" style="132" bestFit="1" customWidth="1"/>
    <col min="1281" max="1281" width="33.5" style="132" customWidth="1"/>
    <col min="1282" max="1282" width="12.875" style="132" customWidth="1"/>
    <col min="1283" max="1283" width="17.625" style="132" customWidth="1"/>
    <col min="1284" max="1284" width="15.125" style="132" customWidth="1"/>
    <col min="1285" max="1285" width="18.25" style="132" customWidth="1"/>
    <col min="1286" max="1288" width="27.875" style="132" customWidth="1"/>
    <col min="1289" max="1289" width="28.875" style="132" customWidth="1"/>
    <col min="1290" max="1529" width="11" style="132"/>
    <col min="1530" max="1530" width="24.125" style="132" customWidth="1"/>
    <col min="1531" max="1531" width="10.75" style="132" bestFit="1" customWidth="1"/>
    <col min="1532" max="1532" width="11.125" style="132" customWidth="1"/>
    <col min="1533" max="1533" width="14.25" style="132" customWidth="1"/>
    <col min="1534" max="1534" width="10.75" style="132" bestFit="1" customWidth="1"/>
    <col min="1535" max="1536" width="11.25" style="132" bestFit="1" customWidth="1"/>
    <col min="1537" max="1537" width="33.5" style="132" customWidth="1"/>
    <col min="1538" max="1538" width="12.875" style="132" customWidth="1"/>
    <col min="1539" max="1539" width="17.625" style="132" customWidth="1"/>
    <col min="1540" max="1540" width="15.125" style="132" customWidth="1"/>
    <col min="1541" max="1541" width="18.25" style="132" customWidth="1"/>
    <col min="1542" max="1544" width="27.875" style="132" customWidth="1"/>
    <col min="1545" max="1545" width="28.875" style="132" customWidth="1"/>
    <col min="1546" max="1785" width="11" style="132"/>
    <col min="1786" max="1786" width="24.125" style="132" customWidth="1"/>
    <col min="1787" max="1787" width="10.75" style="132" bestFit="1" customWidth="1"/>
    <col min="1788" max="1788" width="11.125" style="132" customWidth="1"/>
    <col min="1789" max="1789" width="14.25" style="132" customWidth="1"/>
    <col min="1790" max="1790" width="10.75" style="132" bestFit="1" customWidth="1"/>
    <col min="1791" max="1792" width="11.25" style="132" bestFit="1" customWidth="1"/>
    <col min="1793" max="1793" width="33.5" style="132" customWidth="1"/>
    <col min="1794" max="1794" width="12.875" style="132" customWidth="1"/>
    <col min="1795" max="1795" width="17.625" style="132" customWidth="1"/>
    <col min="1796" max="1796" width="15.125" style="132" customWidth="1"/>
    <col min="1797" max="1797" width="18.25" style="132" customWidth="1"/>
    <col min="1798" max="1800" width="27.875" style="132" customWidth="1"/>
    <col min="1801" max="1801" width="28.875" style="132" customWidth="1"/>
    <col min="1802" max="2041" width="11" style="132"/>
    <col min="2042" max="2042" width="24.125" style="132" customWidth="1"/>
    <col min="2043" max="2043" width="10.75" style="132" bestFit="1" customWidth="1"/>
    <col min="2044" max="2044" width="11.125" style="132" customWidth="1"/>
    <col min="2045" max="2045" width="14.25" style="132" customWidth="1"/>
    <col min="2046" max="2046" width="10.75" style="132" bestFit="1" customWidth="1"/>
    <col min="2047" max="2048" width="11.25" style="132" bestFit="1" customWidth="1"/>
    <col min="2049" max="2049" width="33.5" style="132" customWidth="1"/>
    <col min="2050" max="2050" width="12.875" style="132" customWidth="1"/>
    <col min="2051" max="2051" width="17.625" style="132" customWidth="1"/>
    <col min="2052" max="2052" width="15.125" style="132" customWidth="1"/>
    <col min="2053" max="2053" width="18.25" style="132" customWidth="1"/>
    <col min="2054" max="2056" width="27.875" style="132" customWidth="1"/>
    <col min="2057" max="2057" width="28.875" style="132" customWidth="1"/>
    <col min="2058" max="2297" width="11" style="132"/>
    <col min="2298" max="2298" width="24.125" style="132" customWidth="1"/>
    <col min="2299" max="2299" width="10.75" style="132" bestFit="1" customWidth="1"/>
    <col min="2300" max="2300" width="11.125" style="132" customWidth="1"/>
    <col min="2301" max="2301" width="14.25" style="132" customWidth="1"/>
    <col min="2302" max="2302" width="10.75" style="132" bestFit="1" customWidth="1"/>
    <col min="2303" max="2304" width="11.25" style="132" bestFit="1" customWidth="1"/>
    <col min="2305" max="2305" width="33.5" style="132" customWidth="1"/>
    <col min="2306" max="2306" width="12.875" style="132" customWidth="1"/>
    <col min="2307" max="2307" width="17.625" style="132" customWidth="1"/>
    <col min="2308" max="2308" width="15.125" style="132" customWidth="1"/>
    <col min="2309" max="2309" width="18.25" style="132" customWidth="1"/>
    <col min="2310" max="2312" width="27.875" style="132" customWidth="1"/>
    <col min="2313" max="2313" width="28.875" style="132" customWidth="1"/>
    <col min="2314" max="2553" width="11" style="132"/>
    <col min="2554" max="2554" width="24.125" style="132" customWidth="1"/>
    <col min="2555" max="2555" width="10.75" style="132" bestFit="1" customWidth="1"/>
    <col min="2556" max="2556" width="11.125" style="132" customWidth="1"/>
    <col min="2557" max="2557" width="14.25" style="132" customWidth="1"/>
    <col min="2558" max="2558" width="10.75" style="132" bestFit="1" customWidth="1"/>
    <col min="2559" max="2560" width="11.25" style="132" bestFit="1" customWidth="1"/>
    <col min="2561" max="2561" width="33.5" style="132" customWidth="1"/>
    <col min="2562" max="2562" width="12.875" style="132" customWidth="1"/>
    <col min="2563" max="2563" width="17.625" style="132" customWidth="1"/>
    <col min="2564" max="2564" width="15.125" style="132" customWidth="1"/>
    <col min="2565" max="2565" width="18.25" style="132" customWidth="1"/>
    <col min="2566" max="2568" width="27.875" style="132" customWidth="1"/>
    <col min="2569" max="2569" width="28.875" style="132" customWidth="1"/>
    <col min="2570" max="2809" width="11" style="132"/>
    <col min="2810" max="2810" width="24.125" style="132" customWidth="1"/>
    <col min="2811" max="2811" width="10.75" style="132" bestFit="1" customWidth="1"/>
    <col min="2812" max="2812" width="11.125" style="132" customWidth="1"/>
    <col min="2813" max="2813" width="14.25" style="132" customWidth="1"/>
    <col min="2814" max="2814" width="10.75" style="132" bestFit="1" customWidth="1"/>
    <col min="2815" max="2816" width="11.25" style="132" bestFit="1" customWidth="1"/>
    <col min="2817" max="2817" width="33.5" style="132" customWidth="1"/>
    <col min="2818" max="2818" width="12.875" style="132" customWidth="1"/>
    <col min="2819" max="2819" width="17.625" style="132" customWidth="1"/>
    <col min="2820" max="2820" width="15.125" style="132" customWidth="1"/>
    <col min="2821" max="2821" width="18.25" style="132" customWidth="1"/>
    <col min="2822" max="2824" width="27.875" style="132" customWidth="1"/>
    <col min="2825" max="2825" width="28.875" style="132" customWidth="1"/>
    <col min="2826" max="3065" width="11" style="132"/>
    <col min="3066" max="3066" width="24.125" style="132" customWidth="1"/>
    <col min="3067" max="3067" width="10.75" style="132" bestFit="1" customWidth="1"/>
    <col min="3068" max="3068" width="11.125" style="132" customWidth="1"/>
    <col min="3069" max="3069" width="14.25" style="132" customWidth="1"/>
    <col min="3070" max="3070" width="10.75" style="132" bestFit="1" customWidth="1"/>
    <col min="3071" max="3072" width="11.25" style="132" bestFit="1" customWidth="1"/>
    <col min="3073" max="3073" width="33.5" style="132" customWidth="1"/>
    <col min="3074" max="3074" width="12.875" style="132" customWidth="1"/>
    <col min="3075" max="3075" width="17.625" style="132" customWidth="1"/>
    <col min="3076" max="3076" width="15.125" style="132" customWidth="1"/>
    <col min="3077" max="3077" width="18.25" style="132" customWidth="1"/>
    <col min="3078" max="3080" width="27.875" style="132" customWidth="1"/>
    <col min="3081" max="3081" width="28.875" style="132" customWidth="1"/>
    <col min="3082" max="3321" width="11" style="132"/>
    <col min="3322" max="3322" width="24.125" style="132" customWidth="1"/>
    <col min="3323" max="3323" width="10.75" style="132" bestFit="1" customWidth="1"/>
    <col min="3324" max="3324" width="11.125" style="132" customWidth="1"/>
    <col min="3325" max="3325" width="14.25" style="132" customWidth="1"/>
    <col min="3326" max="3326" width="10.75" style="132" bestFit="1" customWidth="1"/>
    <col min="3327" max="3328" width="11.25" style="132" bestFit="1" customWidth="1"/>
    <col min="3329" max="3329" width="33.5" style="132" customWidth="1"/>
    <col min="3330" max="3330" width="12.875" style="132" customWidth="1"/>
    <col min="3331" max="3331" width="17.625" style="132" customWidth="1"/>
    <col min="3332" max="3332" width="15.125" style="132" customWidth="1"/>
    <col min="3333" max="3333" width="18.25" style="132" customWidth="1"/>
    <col min="3334" max="3336" width="27.875" style="132" customWidth="1"/>
    <col min="3337" max="3337" width="28.875" style="132" customWidth="1"/>
    <col min="3338" max="3577" width="11" style="132"/>
    <col min="3578" max="3578" width="24.125" style="132" customWidth="1"/>
    <col min="3579" max="3579" width="10.75" style="132" bestFit="1" customWidth="1"/>
    <col min="3580" max="3580" width="11.125" style="132" customWidth="1"/>
    <col min="3581" max="3581" width="14.25" style="132" customWidth="1"/>
    <col min="3582" max="3582" width="10.75" style="132" bestFit="1" customWidth="1"/>
    <col min="3583" max="3584" width="11.25" style="132" bestFit="1" customWidth="1"/>
    <col min="3585" max="3585" width="33.5" style="132" customWidth="1"/>
    <col min="3586" max="3586" width="12.875" style="132" customWidth="1"/>
    <col min="3587" max="3587" width="17.625" style="132" customWidth="1"/>
    <col min="3588" max="3588" width="15.125" style="132" customWidth="1"/>
    <col min="3589" max="3589" width="18.25" style="132" customWidth="1"/>
    <col min="3590" max="3592" width="27.875" style="132" customWidth="1"/>
    <col min="3593" max="3593" width="28.875" style="132" customWidth="1"/>
    <col min="3594" max="3833" width="11" style="132"/>
    <col min="3834" max="3834" width="24.125" style="132" customWidth="1"/>
    <col min="3835" max="3835" width="10.75" style="132" bestFit="1" customWidth="1"/>
    <col min="3836" max="3836" width="11.125" style="132" customWidth="1"/>
    <col min="3837" max="3837" width="14.25" style="132" customWidth="1"/>
    <col min="3838" max="3838" width="10.75" style="132" bestFit="1" customWidth="1"/>
    <col min="3839" max="3840" width="11.25" style="132" bestFit="1" customWidth="1"/>
    <col min="3841" max="3841" width="33.5" style="132" customWidth="1"/>
    <col min="3842" max="3842" width="12.875" style="132" customWidth="1"/>
    <col min="3843" max="3843" width="17.625" style="132" customWidth="1"/>
    <col min="3844" max="3844" width="15.125" style="132" customWidth="1"/>
    <col min="3845" max="3845" width="18.25" style="132" customWidth="1"/>
    <col min="3846" max="3848" width="27.875" style="132" customWidth="1"/>
    <col min="3849" max="3849" width="28.875" style="132" customWidth="1"/>
    <col min="3850" max="4089" width="11" style="132"/>
    <col min="4090" max="4090" width="24.125" style="132" customWidth="1"/>
    <col min="4091" max="4091" width="10.75" style="132" bestFit="1" customWidth="1"/>
    <col min="4092" max="4092" width="11.125" style="132" customWidth="1"/>
    <col min="4093" max="4093" width="14.25" style="132" customWidth="1"/>
    <col min="4094" max="4094" width="10.75" style="132" bestFit="1" customWidth="1"/>
    <col min="4095" max="4096" width="11.25" style="132" bestFit="1" customWidth="1"/>
    <col min="4097" max="4097" width="33.5" style="132" customWidth="1"/>
    <col min="4098" max="4098" width="12.875" style="132" customWidth="1"/>
    <col min="4099" max="4099" width="17.625" style="132" customWidth="1"/>
    <col min="4100" max="4100" width="15.125" style="132" customWidth="1"/>
    <col min="4101" max="4101" width="18.25" style="132" customWidth="1"/>
    <col min="4102" max="4104" width="27.875" style="132" customWidth="1"/>
    <col min="4105" max="4105" width="28.875" style="132" customWidth="1"/>
    <col min="4106" max="4345" width="11" style="132"/>
    <col min="4346" max="4346" width="24.125" style="132" customWidth="1"/>
    <col min="4347" max="4347" width="10.75" style="132" bestFit="1" customWidth="1"/>
    <col min="4348" max="4348" width="11.125" style="132" customWidth="1"/>
    <col min="4349" max="4349" width="14.25" style="132" customWidth="1"/>
    <col min="4350" max="4350" width="10.75" style="132" bestFit="1" customWidth="1"/>
    <col min="4351" max="4352" width="11.25" style="132" bestFit="1" customWidth="1"/>
    <col min="4353" max="4353" width="33.5" style="132" customWidth="1"/>
    <col min="4354" max="4354" width="12.875" style="132" customWidth="1"/>
    <col min="4355" max="4355" width="17.625" style="132" customWidth="1"/>
    <col min="4356" max="4356" width="15.125" style="132" customWidth="1"/>
    <col min="4357" max="4357" width="18.25" style="132" customWidth="1"/>
    <col min="4358" max="4360" width="27.875" style="132" customWidth="1"/>
    <col min="4361" max="4361" width="28.875" style="132" customWidth="1"/>
    <col min="4362" max="4601" width="11" style="132"/>
    <col min="4602" max="4602" width="24.125" style="132" customWidth="1"/>
    <col min="4603" max="4603" width="10.75" style="132" bestFit="1" customWidth="1"/>
    <col min="4604" max="4604" width="11.125" style="132" customWidth="1"/>
    <col min="4605" max="4605" width="14.25" style="132" customWidth="1"/>
    <col min="4606" max="4606" width="10.75" style="132" bestFit="1" customWidth="1"/>
    <col min="4607" max="4608" width="11.25" style="132" bestFit="1" customWidth="1"/>
    <col min="4609" max="4609" width="33.5" style="132" customWidth="1"/>
    <col min="4610" max="4610" width="12.875" style="132" customWidth="1"/>
    <col min="4611" max="4611" width="17.625" style="132" customWidth="1"/>
    <col min="4612" max="4612" width="15.125" style="132" customWidth="1"/>
    <col min="4613" max="4613" width="18.25" style="132" customWidth="1"/>
    <col min="4614" max="4616" width="27.875" style="132" customWidth="1"/>
    <col min="4617" max="4617" width="28.875" style="132" customWidth="1"/>
    <col min="4618" max="4857" width="11" style="132"/>
    <col min="4858" max="4858" width="24.125" style="132" customWidth="1"/>
    <col min="4859" max="4859" width="10.75" style="132" bestFit="1" customWidth="1"/>
    <col min="4860" max="4860" width="11.125" style="132" customWidth="1"/>
    <col min="4861" max="4861" width="14.25" style="132" customWidth="1"/>
    <col min="4862" max="4862" width="10.75" style="132" bestFit="1" customWidth="1"/>
    <col min="4863" max="4864" width="11.25" style="132" bestFit="1" customWidth="1"/>
    <col min="4865" max="4865" width="33.5" style="132" customWidth="1"/>
    <col min="4866" max="4866" width="12.875" style="132" customWidth="1"/>
    <col min="4867" max="4867" width="17.625" style="132" customWidth="1"/>
    <col min="4868" max="4868" width="15.125" style="132" customWidth="1"/>
    <col min="4869" max="4869" width="18.25" style="132" customWidth="1"/>
    <col min="4870" max="4872" width="27.875" style="132" customWidth="1"/>
    <col min="4873" max="4873" width="28.875" style="132" customWidth="1"/>
    <col min="4874" max="5113" width="11" style="132"/>
    <col min="5114" max="5114" width="24.125" style="132" customWidth="1"/>
    <col min="5115" max="5115" width="10.75" style="132" bestFit="1" customWidth="1"/>
    <col min="5116" max="5116" width="11.125" style="132" customWidth="1"/>
    <col min="5117" max="5117" width="14.25" style="132" customWidth="1"/>
    <col min="5118" max="5118" width="10.75" style="132" bestFit="1" customWidth="1"/>
    <col min="5119" max="5120" width="11.25" style="132" bestFit="1" customWidth="1"/>
    <col min="5121" max="5121" width="33.5" style="132" customWidth="1"/>
    <col min="5122" max="5122" width="12.875" style="132" customWidth="1"/>
    <col min="5123" max="5123" width="17.625" style="132" customWidth="1"/>
    <col min="5124" max="5124" width="15.125" style="132" customWidth="1"/>
    <col min="5125" max="5125" width="18.25" style="132" customWidth="1"/>
    <col min="5126" max="5128" width="27.875" style="132" customWidth="1"/>
    <col min="5129" max="5129" width="28.875" style="132" customWidth="1"/>
    <col min="5130" max="5369" width="11" style="132"/>
    <col min="5370" max="5370" width="24.125" style="132" customWidth="1"/>
    <col min="5371" max="5371" width="10.75" style="132" bestFit="1" customWidth="1"/>
    <col min="5372" max="5372" width="11.125" style="132" customWidth="1"/>
    <col min="5373" max="5373" width="14.25" style="132" customWidth="1"/>
    <col min="5374" max="5374" width="10.75" style="132" bestFit="1" customWidth="1"/>
    <col min="5375" max="5376" width="11.25" style="132" bestFit="1" customWidth="1"/>
    <col min="5377" max="5377" width="33.5" style="132" customWidth="1"/>
    <col min="5378" max="5378" width="12.875" style="132" customWidth="1"/>
    <col min="5379" max="5379" width="17.625" style="132" customWidth="1"/>
    <col min="5380" max="5380" width="15.125" style="132" customWidth="1"/>
    <col min="5381" max="5381" width="18.25" style="132" customWidth="1"/>
    <col min="5382" max="5384" width="27.875" style="132" customWidth="1"/>
    <col min="5385" max="5385" width="28.875" style="132" customWidth="1"/>
    <col min="5386" max="5625" width="11" style="132"/>
    <col min="5626" max="5626" width="24.125" style="132" customWidth="1"/>
    <col min="5627" max="5627" width="10.75" style="132" bestFit="1" customWidth="1"/>
    <col min="5628" max="5628" width="11.125" style="132" customWidth="1"/>
    <col min="5629" max="5629" width="14.25" style="132" customWidth="1"/>
    <col min="5630" max="5630" width="10.75" style="132" bestFit="1" customWidth="1"/>
    <col min="5631" max="5632" width="11.25" style="132" bestFit="1" customWidth="1"/>
    <col min="5633" max="5633" width="33.5" style="132" customWidth="1"/>
    <col min="5634" max="5634" width="12.875" style="132" customWidth="1"/>
    <col min="5635" max="5635" width="17.625" style="132" customWidth="1"/>
    <col min="5636" max="5636" width="15.125" style="132" customWidth="1"/>
    <col min="5637" max="5637" width="18.25" style="132" customWidth="1"/>
    <col min="5638" max="5640" width="27.875" style="132" customWidth="1"/>
    <col min="5641" max="5641" width="28.875" style="132" customWidth="1"/>
    <col min="5642" max="5881" width="11" style="132"/>
    <col min="5882" max="5882" width="24.125" style="132" customWidth="1"/>
    <col min="5883" max="5883" width="10.75" style="132" bestFit="1" customWidth="1"/>
    <col min="5884" max="5884" width="11.125" style="132" customWidth="1"/>
    <col min="5885" max="5885" width="14.25" style="132" customWidth="1"/>
    <col min="5886" max="5886" width="10.75" style="132" bestFit="1" customWidth="1"/>
    <col min="5887" max="5888" width="11.25" style="132" bestFit="1" customWidth="1"/>
    <col min="5889" max="5889" width="33.5" style="132" customWidth="1"/>
    <col min="5890" max="5890" width="12.875" style="132" customWidth="1"/>
    <col min="5891" max="5891" width="17.625" style="132" customWidth="1"/>
    <col min="5892" max="5892" width="15.125" style="132" customWidth="1"/>
    <col min="5893" max="5893" width="18.25" style="132" customWidth="1"/>
    <col min="5894" max="5896" width="27.875" style="132" customWidth="1"/>
    <col min="5897" max="5897" width="28.875" style="132" customWidth="1"/>
    <col min="5898" max="6137" width="11" style="132"/>
    <col min="6138" max="6138" width="24.125" style="132" customWidth="1"/>
    <col min="6139" max="6139" width="10.75" style="132" bestFit="1" customWidth="1"/>
    <col min="6140" max="6140" width="11.125" style="132" customWidth="1"/>
    <col min="6141" max="6141" width="14.25" style="132" customWidth="1"/>
    <col min="6142" max="6142" width="10.75" style="132" bestFit="1" customWidth="1"/>
    <col min="6143" max="6144" width="11.25" style="132" bestFit="1" customWidth="1"/>
    <col min="6145" max="6145" width="33.5" style="132" customWidth="1"/>
    <col min="6146" max="6146" width="12.875" style="132" customWidth="1"/>
    <col min="6147" max="6147" width="17.625" style="132" customWidth="1"/>
    <col min="6148" max="6148" width="15.125" style="132" customWidth="1"/>
    <col min="6149" max="6149" width="18.25" style="132" customWidth="1"/>
    <col min="6150" max="6152" width="27.875" style="132" customWidth="1"/>
    <col min="6153" max="6153" width="28.875" style="132" customWidth="1"/>
    <col min="6154" max="6393" width="11" style="132"/>
    <col min="6394" max="6394" width="24.125" style="132" customWidth="1"/>
    <col min="6395" max="6395" width="10.75" style="132" bestFit="1" customWidth="1"/>
    <col min="6396" max="6396" width="11.125" style="132" customWidth="1"/>
    <col min="6397" max="6397" width="14.25" style="132" customWidth="1"/>
    <col min="6398" max="6398" width="10.75" style="132" bestFit="1" customWidth="1"/>
    <col min="6399" max="6400" width="11.25" style="132" bestFit="1" customWidth="1"/>
    <col min="6401" max="6401" width="33.5" style="132" customWidth="1"/>
    <col min="6402" max="6402" width="12.875" style="132" customWidth="1"/>
    <col min="6403" max="6403" width="17.625" style="132" customWidth="1"/>
    <col min="6404" max="6404" width="15.125" style="132" customWidth="1"/>
    <col min="6405" max="6405" width="18.25" style="132" customWidth="1"/>
    <col min="6406" max="6408" width="27.875" style="132" customWidth="1"/>
    <col min="6409" max="6409" width="28.875" style="132" customWidth="1"/>
    <col min="6410" max="6649" width="11" style="132"/>
    <col min="6650" max="6650" width="24.125" style="132" customWidth="1"/>
    <col min="6651" max="6651" width="10.75" style="132" bestFit="1" customWidth="1"/>
    <col min="6652" max="6652" width="11.125" style="132" customWidth="1"/>
    <col min="6653" max="6653" width="14.25" style="132" customWidth="1"/>
    <col min="6654" max="6654" width="10.75" style="132" bestFit="1" customWidth="1"/>
    <col min="6655" max="6656" width="11.25" style="132" bestFit="1" customWidth="1"/>
    <col min="6657" max="6657" width="33.5" style="132" customWidth="1"/>
    <col min="6658" max="6658" width="12.875" style="132" customWidth="1"/>
    <col min="6659" max="6659" width="17.625" style="132" customWidth="1"/>
    <col min="6660" max="6660" width="15.125" style="132" customWidth="1"/>
    <col min="6661" max="6661" width="18.25" style="132" customWidth="1"/>
    <col min="6662" max="6664" width="27.875" style="132" customWidth="1"/>
    <col min="6665" max="6665" width="28.875" style="132" customWidth="1"/>
    <col min="6666" max="6905" width="11" style="132"/>
    <col min="6906" max="6906" width="24.125" style="132" customWidth="1"/>
    <col min="6907" max="6907" width="10.75" style="132" bestFit="1" customWidth="1"/>
    <col min="6908" max="6908" width="11.125" style="132" customWidth="1"/>
    <col min="6909" max="6909" width="14.25" style="132" customWidth="1"/>
    <col min="6910" max="6910" width="10.75" style="132" bestFit="1" customWidth="1"/>
    <col min="6911" max="6912" width="11.25" style="132" bestFit="1" customWidth="1"/>
    <col min="6913" max="6913" width="33.5" style="132" customWidth="1"/>
    <col min="6914" max="6914" width="12.875" style="132" customWidth="1"/>
    <col min="6915" max="6915" width="17.625" style="132" customWidth="1"/>
    <col min="6916" max="6916" width="15.125" style="132" customWidth="1"/>
    <col min="6917" max="6917" width="18.25" style="132" customWidth="1"/>
    <col min="6918" max="6920" width="27.875" style="132" customWidth="1"/>
    <col min="6921" max="6921" width="28.875" style="132" customWidth="1"/>
    <col min="6922" max="7161" width="11" style="132"/>
    <col min="7162" max="7162" width="24.125" style="132" customWidth="1"/>
    <col min="7163" max="7163" width="10.75" style="132" bestFit="1" customWidth="1"/>
    <col min="7164" max="7164" width="11.125" style="132" customWidth="1"/>
    <col min="7165" max="7165" width="14.25" style="132" customWidth="1"/>
    <col min="7166" max="7166" width="10.75" style="132" bestFit="1" customWidth="1"/>
    <col min="7167" max="7168" width="11.25" style="132" bestFit="1" customWidth="1"/>
    <col min="7169" max="7169" width="33.5" style="132" customWidth="1"/>
    <col min="7170" max="7170" width="12.875" style="132" customWidth="1"/>
    <col min="7171" max="7171" width="17.625" style="132" customWidth="1"/>
    <col min="7172" max="7172" width="15.125" style="132" customWidth="1"/>
    <col min="7173" max="7173" width="18.25" style="132" customWidth="1"/>
    <col min="7174" max="7176" width="27.875" style="132" customWidth="1"/>
    <col min="7177" max="7177" width="28.875" style="132" customWidth="1"/>
    <col min="7178" max="7417" width="11" style="132"/>
    <col min="7418" max="7418" width="24.125" style="132" customWidth="1"/>
    <col min="7419" max="7419" width="10.75" style="132" bestFit="1" customWidth="1"/>
    <col min="7420" max="7420" width="11.125" style="132" customWidth="1"/>
    <col min="7421" max="7421" width="14.25" style="132" customWidth="1"/>
    <col min="7422" max="7422" width="10.75" style="132" bestFit="1" customWidth="1"/>
    <col min="7423" max="7424" width="11.25" style="132" bestFit="1" customWidth="1"/>
    <col min="7425" max="7425" width="33.5" style="132" customWidth="1"/>
    <col min="7426" max="7426" width="12.875" style="132" customWidth="1"/>
    <col min="7427" max="7427" width="17.625" style="132" customWidth="1"/>
    <col min="7428" max="7428" width="15.125" style="132" customWidth="1"/>
    <col min="7429" max="7429" width="18.25" style="132" customWidth="1"/>
    <col min="7430" max="7432" width="27.875" style="132" customWidth="1"/>
    <col min="7433" max="7433" width="28.875" style="132" customWidth="1"/>
    <col min="7434" max="7673" width="11" style="132"/>
    <col min="7674" max="7674" width="24.125" style="132" customWidth="1"/>
    <col min="7675" max="7675" width="10.75" style="132" bestFit="1" customWidth="1"/>
    <col min="7676" max="7676" width="11.125" style="132" customWidth="1"/>
    <col min="7677" max="7677" width="14.25" style="132" customWidth="1"/>
    <col min="7678" max="7678" width="10.75" style="132" bestFit="1" customWidth="1"/>
    <col min="7679" max="7680" width="11.25" style="132" bestFit="1" customWidth="1"/>
    <col min="7681" max="7681" width="33.5" style="132" customWidth="1"/>
    <col min="7682" max="7682" width="12.875" style="132" customWidth="1"/>
    <col min="7683" max="7683" width="17.625" style="132" customWidth="1"/>
    <col min="7684" max="7684" width="15.125" style="132" customWidth="1"/>
    <col min="7685" max="7685" width="18.25" style="132" customWidth="1"/>
    <col min="7686" max="7688" width="27.875" style="132" customWidth="1"/>
    <col min="7689" max="7689" width="28.875" style="132" customWidth="1"/>
    <col min="7690" max="7929" width="11" style="132"/>
    <col min="7930" max="7930" width="24.125" style="132" customWidth="1"/>
    <col min="7931" max="7931" width="10.75" style="132" bestFit="1" customWidth="1"/>
    <col min="7932" max="7932" width="11.125" style="132" customWidth="1"/>
    <col min="7933" max="7933" width="14.25" style="132" customWidth="1"/>
    <col min="7934" max="7934" width="10.75" style="132" bestFit="1" customWidth="1"/>
    <col min="7935" max="7936" width="11.25" style="132" bestFit="1" customWidth="1"/>
    <col min="7937" max="7937" width="33.5" style="132" customWidth="1"/>
    <col min="7938" max="7938" width="12.875" style="132" customWidth="1"/>
    <col min="7939" max="7939" width="17.625" style="132" customWidth="1"/>
    <col min="7940" max="7940" width="15.125" style="132" customWidth="1"/>
    <col min="7941" max="7941" width="18.25" style="132" customWidth="1"/>
    <col min="7942" max="7944" width="27.875" style="132" customWidth="1"/>
    <col min="7945" max="7945" width="28.875" style="132" customWidth="1"/>
    <col min="7946" max="8185" width="11" style="132"/>
    <col min="8186" max="8186" width="24.125" style="132" customWidth="1"/>
    <col min="8187" max="8187" width="10.75" style="132" bestFit="1" customWidth="1"/>
    <col min="8188" max="8188" width="11.125" style="132" customWidth="1"/>
    <col min="8189" max="8189" width="14.25" style="132" customWidth="1"/>
    <col min="8190" max="8190" width="10.75" style="132" bestFit="1" customWidth="1"/>
    <col min="8191" max="8192" width="11.25" style="132" bestFit="1" customWidth="1"/>
    <col min="8193" max="8193" width="33.5" style="132" customWidth="1"/>
    <col min="8194" max="8194" width="12.875" style="132" customWidth="1"/>
    <col min="8195" max="8195" width="17.625" style="132" customWidth="1"/>
    <col min="8196" max="8196" width="15.125" style="132" customWidth="1"/>
    <col min="8197" max="8197" width="18.25" style="132" customWidth="1"/>
    <col min="8198" max="8200" width="27.875" style="132" customWidth="1"/>
    <col min="8201" max="8201" width="28.875" style="132" customWidth="1"/>
    <col min="8202" max="8441" width="11" style="132"/>
    <col min="8442" max="8442" width="24.125" style="132" customWidth="1"/>
    <col min="8443" max="8443" width="10.75" style="132" bestFit="1" customWidth="1"/>
    <col min="8444" max="8444" width="11.125" style="132" customWidth="1"/>
    <col min="8445" max="8445" width="14.25" style="132" customWidth="1"/>
    <col min="8446" max="8446" width="10.75" style="132" bestFit="1" customWidth="1"/>
    <col min="8447" max="8448" width="11.25" style="132" bestFit="1" customWidth="1"/>
    <col min="8449" max="8449" width="33.5" style="132" customWidth="1"/>
    <col min="8450" max="8450" width="12.875" style="132" customWidth="1"/>
    <col min="8451" max="8451" width="17.625" style="132" customWidth="1"/>
    <col min="8452" max="8452" width="15.125" style="132" customWidth="1"/>
    <col min="8453" max="8453" width="18.25" style="132" customWidth="1"/>
    <col min="8454" max="8456" width="27.875" style="132" customWidth="1"/>
    <col min="8457" max="8457" width="28.875" style="132" customWidth="1"/>
    <col min="8458" max="8697" width="11" style="132"/>
    <col min="8698" max="8698" width="24.125" style="132" customWidth="1"/>
    <col min="8699" max="8699" width="10.75" style="132" bestFit="1" customWidth="1"/>
    <col min="8700" max="8700" width="11.125" style="132" customWidth="1"/>
    <col min="8701" max="8701" width="14.25" style="132" customWidth="1"/>
    <col min="8702" max="8702" width="10.75" style="132" bestFit="1" customWidth="1"/>
    <col min="8703" max="8704" width="11.25" style="132" bestFit="1" customWidth="1"/>
    <col min="8705" max="8705" width="33.5" style="132" customWidth="1"/>
    <col min="8706" max="8706" width="12.875" style="132" customWidth="1"/>
    <col min="8707" max="8707" width="17.625" style="132" customWidth="1"/>
    <col min="8708" max="8708" width="15.125" style="132" customWidth="1"/>
    <col min="8709" max="8709" width="18.25" style="132" customWidth="1"/>
    <col min="8710" max="8712" width="27.875" style="132" customWidth="1"/>
    <col min="8713" max="8713" width="28.875" style="132" customWidth="1"/>
    <col min="8714" max="8953" width="11" style="132"/>
    <col min="8954" max="8954" width="24.125" style="132" customWidth="1"/>
    <col min="8955" max="8955" width="10.75" style="132" bestFit="1" customWidth="1"/>
    <col min="8956" max="8956" width="11.125" style="132" customWidth="1"/>
    <col min="8957" max="8957" width="14.25" style="132" customWidth="1"/>
    <col min="8958" max="8958" width="10.75" style="132" bestFit="1" customWidth="1"/>
    <col min="8959" max="8960" width="11.25" style="132" bestFit="1" customWidth="1"/>
    <col min="8961" max="8961" width="33.5" style="132" customWidth="1"/>
    <col min="8962" max="8962" width="12.875" style="132" customWidth="1"/>
    <col min="8963" max="8963" width="17.625" style="132" customWidth="1"/>
    <col min="8964" max="8964" width="15.125" style="132" customWidth="1"/>
    <col min="8965" max="8965" width="18.25" style="132" customWidth="1"/>
    <col min="8966" max="8968" width="27.875" style="132" customWidth="1"/>
    <col min="8969" max="8969" width="28.875" style="132" customWidth="1"/>
    <col min="8970" max="9209" width="11" style="132"/>
    <col min="9210" max="9210" width="24.125" style="132" customWidth="1"/>
    <col min="9211" max="9211" width="10.75" style="132" bestFit="1" customWidth="1"/>
    <col min="9212" max="9212" width="11.125" style="132" customWidth="1"/>
    <col min="9213" max="9213" width="14.25" style="132" customWidth="1"/>
    <col min="9214" max="9214" width="10.75" style="132" bestFit="1" customWidth="1"/>
    <col min="9215" max="9216" width="11.25" style="132" bestFit="1" customWidth="1"/>
    <col min="9217" max="9217" width="33.5" style="132" customWidth="1"/>
    <col min="9218" max="9218" width="12.875" style="132" customWidth="1"/>
    <col min="9219" max="9219" width="17.625" style="132" customWidth="1"/>
    <col min="9220" max="9220" width="15.125" style="132" customWidth="1"/>
    <col min="9221" max="9221" width="18.25" style="132" customWidth="1"/>
    <col min="9222" max="9224" width="27.875" style="132" customWidth="1"/>
    <col min="9225" max="9225" width="28.875" style="132" customWidth="1"/>
    <col min="9226" max="9465" width="11" style="132"/>
    <col min="9466" max="9466" width="24.125" style="132" customWidth="1"/>
    <col min="9467" max="9467" width="10.75" style="132" bestFit="1" customWidth="1"/>
    <col min="9468" max="9468" width="11.125" style="132" customWidth="1"/>
    <col min="9469" max="9469" width="14.25" style="132" customWidth="1"/>
    <col min="9470" max="9470" width="10.75" style="132" bestFit="1" customWidth="1"/>
    <col min="9471" max="9472" width="11.25" style="132" bestFit="1" customWidth="1"/>
    <col min="9473" max="9473" width="33.5" style="132" customWidth="1"/>
    <col min="9474" max="9474" width="12.875" style="132" customWidth="1"/>
    <col min="9475" max="9475" width="17.625" style="132" customWidth="1"/>
    <col min="9476" max="9476" width="15.125" style="132" customWidth="1"/>
    <col min="9477" max="9477" width="18.25" style="132" customWidth="1"/>
    <col min="9478" max="9480" width="27.875" style="132" customWidth="1"/>
    <col min="9481" max="9481" width="28.875" style="132" customWidth="1"/>
    <col min="9482" max="9721" width="11" style="132"/>
    <col min="9722" max="9722" width="24.125" style="132" customWidth="1"/>
    <col min="9723" max="9723" width="10.75" style="132" bestFit="1" customWidth="1"/>
    <col min="9724" max="9724" width="11.125" style="132" customWidth="1"/>
    <col min="9725" max="9725" width="14.25" style="132" customWidth="1"/>
    <col min="9726" max="9726" width="10.75" style="132" bestFit="1" customWidth="1"/>
    <col min="9727" max="9728" width="11.25" style="132" bestFit="1" customWidth="1"/>
    <col min="9729" max="9729" width="33.5" style="132" customWidth="1"/>
    <col min="9730" max="9730" width="12.875" style="132" customWidth="1"/>
    <col min="9731" max="9731" width="17.625" style="132" customWidth="1"/>
    <col min="9732" max="9732" width="15.125" style="132" customWidth="1"/>
    <col min="9733" max="9733" width="18.25" style="132" customWidth="1"/>
    <col min="9734" max="9736" width="27.875" style="132" customWidth="1"/>
    <col min="9737" max="9737" width="28.875" style="132" customWidth="1"/>
    <col min="9738" max="9977" width="11" style="132"/>
    <col min="9978" max="9978" width="24.125" style="132" customWidth="1"/>
    <col min="9979" max="9979" width="10.75" style="132" bestFit="1" customWidth="1"/>
    <col min="9980" max="9980" width="11.125" style="132" customWidth="1"/>
    <col min="9981" max="9981" width="14.25" style="132" customWidth="1"/>
    <col min="9982" max="9982" width="10.75" style="132" bestFit="1" customWidth="1"/>
    <col min="9983" max="9984" width="11.25" style="132" bestFit="1" customWidth="1"/>
    <col min="9985" max="9985" width="33.5" style="132" customWidth="1"/>
    <col min="9986" max="9986" width="12.875" style="132" customWidth="1"/>
    <col min="9987" max="9987" width="17.625" style="132" customWidth="1"/>
    <col min="9988" max="9988" width="15.125" style="132" customWidth="1"/>
    <col min="9989" max="9989" width="18.25" style="132" customWidth="1"/>
    <col min="9990" max="9992" width="27.875" style="132" customWidth="1"/>
    <col min="9993" max="9993" width="28.875" style="132" customWidth="1"/>
    <col min="9994" max="10233" width="11" style="132"/>
    <col min="10234" max="10234" width="24.125" style="132" customWidth="1"/>
    <col min="10235" max="10235" width="10.75" style="132" bestFit="1" customWidth="1"/>
    <col min="10236" max="10236" width="11.125" style="132" customWidth="1"/>
    <col min="10237" max="10237" width="14.25" style="132" customWidth="1"/>
    <col min="10238" max="10238" width="10.75" style="132" bestFit="1" customWidth="1"/>
    <col min="10239" max="10240" width="11.25" style="132" bestFit="1" customWidth="1"/>
    <col min="10241" max="10241" width="33.5" style="132" customWidth="1"/>
    <col min="10242" max="10242" width="12.875" style="132" customWidth="1"/>
    <col min="10243" max="10243" width="17.625" style="132" customWidth="1"/>
    <col min="10244" max="10244" width="15.125" style="132" customWidth="1"/>
    <col min="10245" max="10245" width="18.25" style="132" customWidth="1"/>
    <col min="10246" max="10248" width="27.875" style="132" customWidth="1"/>
    <col min="10249" max="10249" width="28.875" style="132" customWidth="1"/>
    <col min="10250" max="10489" width="11" style="132"/>
    <col min="10490" max="10490" width="24.125" style="132" customWidth="1"/>
    <col min="10491" max="10491" width="10.75" style="132" bestFit="1" customWidth="1"/>
    <col min="10492" max="10492" width="11.125" style="132" customWidth="1"/>
    <col min="10493" max="10493" width="14.25" style="132" customWidth="1"/>
    <col min="10494" max="10494" width="10.75" style="132" bestFit="1" customWidth="1"/>
    <col min="10495" max="10496" width="11.25" style="132" bestFit="1" customWidth="1"/>
    <col min="10497" max="10497" width="33.5" style="132" customWidth="1"/>
    <col min="10498" max="10498" width="12.875" style="132" customWidth="1"/>
    <col min="10499" max="10499" width="17.625" style="132" customWidth="1"/>
    <col min="10500" max="10500" width="15.125" style="132" customWidth="1"/>
    <col min="10501" max="10501" width="18.25" style="132" customWidth="1"/>
    <col min="10502" max="10504" width="27.875" style="132" customWidth="1"/>
    <col min="10505" max="10505" width="28.875" style="132" customWidth="1"/>
    <col min="10506" max="10745" width="11" style="132"/>
    <col min="10746" max="10746" width="24.125" style="132" customWidth="1"/>
    <col min="10747" max="10747" width="10.75" style="132" bestFit="1" customWidth="1"/>
    <col min="10748" max="10748" width="11.125" style="132" customWidth="1"/>
    <col min="10749" max="10749" width="14.25" style="132" customWidth="1"/>
    <col min="10750" max="10750" width="10.75" style="132" bestFit="1" customWidth="1"/>
    <col min="10751" max="10752" width="11.25" style="132" bestFit="1" customWidth="1"/>
    <col min="10753" max="10753" width="33.5" style="132" customWidth="1"/>
    <col min="10754" max="10754" width="12.875" style="132" customWidth="1"/>
    <col min="10755" max="10755" width="17.625" style="132" customWidth="1"/>
    <col min="10756" max="10756" width="15.125" style="132" customWidth="1"/>
    <col min="10757" max="10757" width="18.25" style="132" customWidth="1"/>
    <col min="10758" max="10760" width="27.875" style="132" customWidth="1"/>
    <col min="10761" max="10761" width="28.875" style="132" customWidth="1"/>
    <col min="10762" max="11001" width="11" style="132"/>
    <col min="11002" max="11002" width="24.125" style="132" customWidth="1"/>
    <col min="11003" max="11003" width="10.75" style="132" bestFit="1" customWidth="1"/>
    <col min="11004" max="11004" width="11.125" style="132" customWidth="1"/>
    <col min="11005" max="11005" width="14.25" style="132" customWidth="1"/>
    <col min="11006" max="11006" width="10.75" style="132" bestFit="1" customWidth="1"/>
    <col min="11007" max="11008" width="11.25" style="132" bestFit="1" customWidth="1"/>
    <col min="11009" max="11009" width="33.5" style="132" customWidth="1"/>
    <col min="11010" max="11010" width="12.875" style="132" customWidth="1"/>
    <col min="11011" max="11011" width="17.625" style="132" customWidth="1"/>
    <col min="11012" max="11012" width="15.125" style="132" customWidth="1"/>
    <col min="11013" max="11013" width="18.25" style="132" customWidth="1"/>
    <col min="11014" max="11016" width="27.875" style="132" customWidth="1"/>
    <col min="11017" max="11017" width="28.875" style="132" customWidth="1"/>
    <col min="11018" max="11257" width="11" style="132"/>
    <col min="11258" max="11258" width="24.125" style="132" customWidth="1"/>
    <col min="11259" max="11259" width="10.75" style="132" bestFit="1" customWidth="1"/>
    <col min="11260" max="11260" width="11.125" style="132" customWidth="1"/>
    <col min="11261" max="11261" width="14.25" style="132" customWidth="1"/>
    <col min="11262" max="11262" width="10.75" style="132" bestFit="1" customWidth="1"/>
    <col min="11263" max="11264" width="11.25" style="132" bestFit="1" customWidth="1"/>
    <col min="11265" max="11265" width="33.5" style="132" customWidth="1"/>
    <col min="11266" max="11266" width="12.875" style="132" customWidth="1"/>
    <col min="11267" max="11267" width="17.625" style="132" customWidth="1"/>
    <col min="11268" max="11268" width="15.125" style="132" customWidth="1"/>
    <col min="11269" max="11269" width="18.25" style="132" customWidth="1"/>
    <col min="11270" max="11272" width="27.875" style="132" customWidth="1"/>
    <col min="11273" max="11273" width="28.875" style="132" customWidth="1"/>
    <col min="11274" max="11513" width="11" style="132"/>
    <col min="11514" max="11514" width="24.125" style="132" customWidth="1"/>
    <col min="11515" max="11515" width="10.75" style="132" bestFit="1" customWidth="1"/>
    <col min="11516" max="11516" width="11.125" style="132" customWidth="1"/>
    <col min="11517" max="11517" width="14.25" style="132" customWidth="1"/>
    <col min="11518" max="11518" width="10.75" style="132" bestFit="1" customWidth="1"/>
    <col min="11519" max="11520" width="11.25" style="132" bestFit="1" customWidth="1"/>
    <col min="11521" max="11521" width="33.5" style="132" customWidth="1"/>
    <col min="11522" max="11522" width="12.875" style="132" customWidth="1"/>
    <col min="11523" max="11523" width="17.625" style="132" customWidth="1"/>
    <col min="11524" max="11524" width="15.125" style="132" customWidth="1"/>
    <col min="11525" max="11525" width="18.25" style="132" customWidth="1"/>
    <col min="11526" max="11528" width="27.875" style="132" customWidth="1"/>
    <col min="11529" max="11529" width="28.875" style="132" customWidth="1"/>
    <col min="11530" max="11769" width="11" style="132"/>
    <col min="11770" max="11770" width="24.125" style="132" customWidth="1"/>
    <col min="11771" max="11771" width="10.75" style="132" bestFit="1" customWidth="1"/>
    <col min="11772" max="11772" width="11.125" style="132" customWidth="1"/>
    <col min="11773" max="11773" width="14.25" style="132" customWidth="1"/>
    <col min="11774" max="11774" width="10.75" style="132" bestFit="1" customWidth="1"/>
    <col min="11775" max="11776" width="11.25" style="132" bestFit="1" customWidth="1"/>
    <col min="11777" max="11777" width="33.5" style="132" customWidth="1"/>
    <col min="11778" max="11778" width="12.875" style="132" customWidth="1"/>
    <col min="11779" max="11779" width="17.625" style="132" customWidth="1"/>
    <col min="11780" max="11780" width="15.125" style="132" customWidth="1"/>
    <col min="11781" max="11781" width="18.25" style="132" customWidth="1"/>
    <col min="11782" max="11784" width="27.875" style="132" customWidth="1"/>
    <col min="11785" max="11785" width="28.875" style="132" customWidth="1"/>
    <col min="11786" max="12025" width="11" style="132"/>
    <col min="12026" max="12026" width="24.125" style="132" customWidth="1"/>
    <col min="12027" max="12027" width="10.75" style="132" bestFit="1" customWidth="1"/>
    <col min="12028" max="12028" width="11.125" style="132" customWidth="1"/>
    <col min="12029" max="12029" width="14.25" style="132" customWidth="1"/>
    <col min="12030" max="12030" width="10.75" style="132" bestFit="1" customWidth="1"/>
    <col min="12031" max="12032" width="11.25" style="132" bestFit="1" customWidth="1"/>
    <col min="12033" max="12033" width="33.5" style="132" customWidth="1"/>
    <col min="12034" max="12034" width="12.875" style="132" customWidth="1"/>
    <col min="12035" max="12035" width="17.625" style="132" customWidth="1"/>
    <col min="12036" max="12036" width="15.125" style="132" customWidth="1"/>
    <col min="12037" max="12037" width="18.25" style="132" customWidth="1"/>
    <col min="12038" max="12040" width="27.875" style="132" customWidth="1"/>
    <col min="12041" max="12041" width="28.875" style="132" customWidth="1"/>
    <col min="12042" max="12281" width="11" style="132"/>
    <col min="12282" max="12282" width="24.125" style="132" customWidth="1"/>
    <col min="12283" max="12283" width="10.75" style="132" bestFit="1" customWidth="1"/>
    <col min="12284" max="12284" width="11.125" style="132" customWidth="1"/>
    <col min="12285" max="12285" width="14.25" style="132" customWidth="1"/>
    <col min="12286" max="12286" width="10.75" style="132" bestFit="1" customWidth="1"/>
    <col min="12287" max="12288" width="11.25" style="132" bestFit="1" customWidth="1"/>
    <col min="12289" max="12289" width="33.5" style="132" customWidth="1"/>
    <col min="12290" max="12290" width="12.875" style="132" customWidth="1"/>
    <col min="12291" max="12291" width="17.625" style="132" customWidth="1"/>
    <col min="12292" max="12292" width="15.125" style="132" customWidth="1"/>
    <col min="12293" max="12293" width="18.25" style="132" customWidth="1"/>
    <col min="12294" max="12296" width="27.875" style="132" customWidth="1"/>
    <col min="12297" max="12297" width="28.875" style="132" customWidth="1"/>
    <col min="12298" max="12537" width="11" style="132"/>
    <col min="12538" max="12538" width="24.125" style="132" customWidth="1"/>
    <col min="12539" max="12539" width="10.75" style="132" bestFit="1" customWidth="1"/>
    <col min="12540" max="12540" width="11.125" style="132" customWidth="1"/>
    <col min="12541" max="12541" width="14.25" style="132" customWidth="1"/>
    <col min="12542" max="12542" width="10.75" style="132" bestFit="1" customWidth="1"/>
    <col min="12543" max="12544" width="11.25" style="132" bestFit="1" customWidth="1"/>
    <col min="12545" max="12545" width="33.5" style="132" customWidth="1"/>
    <col min="12546" max="12546" width="12.875" style="132" customWidth="1"/>
    <col min="12547" max="12547" width="17.625" style="132" customWidth="1"/>
    <col min="12548" max="12548" width="15.125" style="132" customWidth="1"/>
    <col min="12549" max="12549" width="18.25" style="132" customWidth="1"/>
    <col min="12550" max="12552" width="27.875" style="132" customWidth="1"/>
    <col min="12553" max="12553" width="28.875" style="132" customWidth="1"/>
    <col min="12554" max="12793" width="11" style="132"/>
    <col min="12794" max="12794" width="24.125" style="132" customWidth="1"/>
    <col min="12795" max="12795" width="10.75" style="132" bestFit="1" customWidth="1"/>
    <col min="12796" max="12796" width="11.125" style="132" customWidth="1"/>
    <col min="12797" max="12797" width="14.25" style="132" customWidth="1"/>
    <col min="12798" max="12798" width="10.75" style="132" bestFit="1" customWidth="1"/>
    <col min="12799" max="12800" width="11.25" style="132" bestFit="1" customWidth="1"/>
    <col min="12801" max="12801" width="33.5" style="132" customWidth="1"/>
    <col min="12802" max="12802" width="12.875" style="132" customWidth="1"/>
    <col min="12803" max="12803" width="17.625" style="132" customWidth="1"/>
    <col min="12804" max="12804" width="15.125" style="132" customWidth="1"/>
    <col min="12805" max="12805" width="18.25" style="132" customWidth="1"/>
    <col min="12806" max="12808" width="27.875" style="132" customWidth="1"/>
    <col min="12809" max="12809" width="28.875" style="132" customWidth="1"/>
    <col min="12810" max="13049" width="11" style="132"/>
    <col min="13050" max="13050" width="24.125" style="132" customWidth="1"/>
    <col min="13051" max="13051" width="10.75" style="132" bestFit="1" customWidth="1"/>
    <col min="13052" max="13052" width="11.125" style="132" customWidth="1"/>
    <col min="13053" max="13053" width="14.25" style="132" customWidth="1"/>
    <col min="13054" max="13054" width="10.75" style="132" bestFit="1" customWidth="1"/>
    <col min="13055" max="13056" width="11.25" style="132" bestFit="1" customWidth="1"/>
    <col min="13057" max="13057" width="33.5" style="132" customWidth="1"/>
    <col min="13058" max="13058" width="12.875" style="132" customWidth="1"/>
    <col min="13059" max="13059" width="17.625" style="132" customWidth="1"/>
    <col min="13060" max="13060" width="15.125" style="132" customWidth="1"/>
    <col min="13061" max="13061" width="18.25" style="132" customWidth="1"/>
    <col min="13062" max="13064" width="27.875" style="132" customWidth="1"/>
    <col min="13065" max="13065" width="28.875" style="132" customWidth="1"/>
    <col min="13066" max="13305" width="11" style="132"/>
    <col min="13306" max="13306" width="24.125" style="132" customWidth="1"/>
    <col min="13307" max="13307" width="10.75" style="132" bestFit="1" customWidth="1"/>
    <col min="13308" max="13308" width="11.125" style="132" customWidth="1"/>
    <col min="13309" max="13309" width="14.25" style="132" customWidth="1"/>
    <col min="13310" max="13310" width="10.75" style="132" bestFit="1" customWidth="1"/>
    <col min="13311" max="13312" width="11.25" style="132" bestFit="1" customWidth="1"/>
    <col min="13313" max="13313" width="33.5" style="132" customWidth="1"/>
    <col min="13314" max="13314" width="12.875" style="132" customWidth="1"/>
    <col min="13315" max="13315" width="17.625" style="132" customWidth="1"/>
    <col min="13316" max="13316" width="15.125" style="132" customWidth="1"/>
    <col min="13317" max="13317" width="18.25" style="132" customWidth="1"/>
    <col min="13318" max="13320" width="27.875" style="132" customWidth="1"/>
    <col min="13321" max="13321" width="28.875" style="132" customWidth="1"/>
    <col min="13322" max="13561" width="11" style="132"/>
    <col min="13562" max="13562" width="24.125" style="132" customWidth="1"/>
    <col min="13563" max="13563" width="10.75" style="132" bestFit="1" customWidth="1"/>
    <col min="13564" max="13564" width="11.125" style="132" customWidth="1"/>
    <col min="13565" max="13565" width="14.25" style="132" customWidth="1"/>
    <col min="13566" max="13566" width="10.75" style="132" bestFit="1" customWidth="1"/>
    <col min="13567" max="13568" width="11.25" style="132" bestFit="1" customWidth="1"/>
    <col min="13569" max="13569" width="33.5" style="132" customWidth="1"/>
    <col min="13570" max="13570" width="12.875" style="132" customWidth="1"/>
    <col min="13571" max="13571" width="17.625" style="132" customWidth="1"/>
    <col min="13572" max="13572" width="15.125" style="132" customWidth="1"/>
    <col min="13573" max="13573" width="18.25" style="132" customWidth="1"/>
    <col min="13574" max="13576" width="27.875" style="132" customWidth="1"/>
    <col min="13577" max="13577" width="28.875" style="132" customWidth="1"/>
    <col min="13578" max="13817" width="11" style="132"/>
    <col min="13818" max="13818" width="24.125" style="132" customWidth="1"/>
    <col min="13819" max="13819" width="10.75" style="132" bestFit="1" customWidth="1"/>
    <col min="13820" max="13820" width="11.125" style="132" customWidth="1"/>
    <col min="13821" max="13821" width="14.25" style="132" customWidth="1"/>
    <col min="13822" max="13822" width="10.75" style="132" bestFit="1" customWidth="1"/>
    <col min="13823" max="13824" width="11.25" style="132" bestFit="1" customWidth="1"/>
    <col min="13825" max="13825" width="33.5" style="132" customWidth="1"/>
    <col min="13826" max="13826" width="12.875" style="132" customWidth="1"/>
    <col min="13827" max="13827" width="17.625" style="132" customWidth="1"/>
    <col min="13828" max="13828" width="15.125" style="132" customWidth="1"/>
    <col min="13829" max="13829" width="18.25" style="132" customWidth="1"/>
    <col min="13830" max="13832" width="27.875" style="132" customWidth="1"/>
    <col min="13833" max="13833" width="28.875" style="132" customWidth="1"/>
    <col min="13834" max="14073" width="11" style="132"/>
    <col min="14074" max="14074" width="24.125" style="132" customWidth="1"/>
    <col min="14075" max="14075" width="10.75" style="132" bestFit="1" customWidth="1"/>
    <col min="14076" max="14076" width="11.125" style="132" customWidth="1"/>
    <col min="14077" max="14077" width="14.25" style="132" customWidth="1"/>
    <col min="14078" max="14078" width="10.75" style="132" bestFit="1" customWidth="1"/>
    <col min="14079" max="14080" width="11.25" style="132" bestFit="1" customWidth="1"/>
    <col min="14081" max="14081" width="33.5" style="132" customWidth="1"/>
    <col min="14082" max="14082" width="12.875" style="132" customWidth="1"/>
    <col min="14083" max="14083" width="17.625" style="132" customWidth="1"/>
    <col min="14084" max="14084" width="15.125" style="132" customWidth="1"/>
    <col min="14085" max="14085" width="18.25" style="132" customWidth="1"/>
    <col min="14086" max="14088" width="27.875" style="132" customWidth="1"/>
    <col min="14089" max="14089" width="28.875" style="132" customWidth="1"/>
    <col min="14090" max="14329" width="11" style="132"/>
    <col min="14330" max="14330" width="24.125" style="132" customWidth="1"/>
    <col min="14331" max="14331" width="10.75" style="132" bestFit="1" customWidth="1"/>
    <col min="14332" max="14332" width="11.125" style="132" customWidth="1"/>
    <col min="14333" max="14333" width="14.25" style="132" customWidth="1"/>
    <col min="14334" max="14334" width="10.75" style="132" bestFit="1" customWidth="1"/>
    <col min="14335" max="14336" width="11.25" style="132" bestFit="1" customWidth="1"/>
    <col min="14337" max="14337" width="33.5" style="132" customWidth="1"/>
    <col min="14338" max="14338" width="12.875" style="132" customWidth="1"/>
    <col min="14339" max="14339" width="17.625" style="132" customWidth="1"/>
    <col min="14340" max="14340" width="15.125" style="132" customWidth="1"/>
    <col min="14341" max="14341" width="18.25" style="132" customWidth="1"/>
    <col min="14342" max="14344" width="27.875" style="132" customWidth="1"/>
    <col min="14345" max="14345" width="28.875" style="132" customWidth="1"/>
    <col min="14346" max="14585" width="11" style="132"/>
    <col min="14586" max="14586" width="24.125" style="132" customWidth="1"/>
    <col min="14587" max="14587" width="10.75" style="132" bestFit="1" customWidth="1"/>
    <col min="14588" max="14588" width="11.125" style="132" customWidth="1"/>
    <col min="14589" max="14589" width="14.25" style="132" customWidth="1"/>
    <col min="14590" max="14590" width="10.75" style="132" bestFit="1" customWidth="1"/>
    <col min="14591" max="14592" width="11.25" style="132" bestFit="1" customWidth="1"/>
    <col min="14593" max="14593" width="33.5" style="132" customWidth="1"/>
    <col min="14594" max="14594" width="12.875" style="132" customWidth="1"/>
    <col min="14595" max="14595" width="17.625" style="132" customWidth="1"/>
    <col min="14596" max="14596" width="15.125" style="132" customWidth="1"/>
    <col min="14597" max="14597" width="18.25" style="132" customWidth="1"/>
    <col min="14598" max="14600" width="27.875" style="132" customWidth="1"/>
    <col min="14601" max="14601" width="28.875" style="132" customWidth="1"/>
    <col min="14602" max="14841" width="11" style="132"/>
    <col min="14842" max="14842" width="24.125" style="132" customWidth="1"/>
    <col min="14843" max="14843" width="10.75" style="132" bestFit="1" customWidth="1"/>
    <col min="14844" max="14844" width="11.125" style="132" customWidth="1"/>
    <col min="14845" max="14845" width="14.25" style="132" customWidth="1"/>
    <col min="14846" max="14846" width="10.75" style="132" bestFit="1" customWidth="1"/>
    <col min="14847" max="14848" width="11.25" style="132" bestFit="1" customWidth="1"/>
    <col min="14849" max="14849" width="33.5" style="132" customWidth="1"/>
    <col min="14850" max="14850" width="12.875" style="132" customWidth="1"/>
    <col min="14851" max="14851" width="17.625" style="132" customWidth="1"/>
    <col min="14852" max="14852" width="15.125" style="132" customWidth="1"/>
    <col min="14853" max="14853" width="18.25" style="132" customWidth="1"/>
    <col min="14854" max="14856" width="27.875" style="132" customWidth="1"/>
    <col min="14857" max="14857" width="28.875" style="132" customWidth="1"/>
    <col min="14858" max="15097" width="11" style="132"/>
    <col min="15098" max="15098" width="24.125" style="132" customWidth="1"/>
    <col min="15099" max="15099" width="10.75" style="132" bestFit="1" customWidth="1"/>
    <col min="15100" max="15100" width="11.125" style="132" customWidth="1"/>
    <col min="15101" max="15101" width="14.25" style="132" customWidth="1"/>
    <col min="15102" max="15102" width="10.75" style="132" bestFit="1" customWidth="1"/>
    <col min="15103" max="15104" width="11.25" style="132" bestFit="1" customWidth="1"/>
    <col min="15105" max="15105" width="33.5" style="132" customWidth="1"/>
    <col min="15106" max="15106" width="12.875" style="132" customWidth="1"/>
    <col min="15107" max="15107" width="17.625" style="132" customWidth="1"/>
    <col min="15108" max="15108" width="15.125" style="132" customWidth="1"/>
    <col min="15109" max="15109" width="18.25" style="132" customWidth="1"/>
    <col min="15110" max="15112" width="27.875" style="132" customWidth="1"/>
    <col min="15113" max="15113" width="28.875" style="132" customWidth="1"/>
    <col min="15114" max="15353" width="11" style="132"/>
    <col min="15354" max="15354" width="24.125" style="132" customWidth="1"/>
    <col min="15355" max="15355" width="10.75" style="132" bestFit="1" customWidth="1"/>
    <col min="15356" max="15356" width="11.125" style="132" customWidth="1"/>
    <col min="15357" max="15357" width="14.25" style="132" customWidth="1"/>
    <col min="15358" max="15358" width="10.75" style="132" bestFit="1" customWidth="1"/>
    <col min="15359" max="15360" width="11.25" style="132" bestFit="1" customWidth="1"/>
    <col min="15361" max="15361" width="33.5" style="132" customWidth="1"/>
    <col min="15362" max="15362" width="12.875" style="132" customWidth="1"/>
    <col min="15363" max="15363" width="17.625" style="132" customWidth="1"/>
    <col min="15364" max="15364" width="15.125" style="132" customWidth="1"/>
    <col min="15365" max="15365" width="18.25" style="132" customWidth="1"/>
    <col min="15366" max="15368" width="27.875" style="132" customWidth="1"/>
    <col min="15369" max="15369" width="28.875" style="132" customWidth="1"/>
    <col min="15370" max="15609" width="11" style="132"/>
    <col min="15610" max="15610" width="24.125" style="132" customWidth="1"/>
    <col min="15611" max="15611" width="10.75" style="132" bestFit="1" customWidth="1"/>
    <col min="15612" max="15612" width="11.125" style="132" customWidth="1"/>
    <col min="15613" max="15613" width="14.25" style="132" customWidth="1"/>
    <col min="15614" max="15614" width="10.75" style="132" bestFit="1" customWidth="1"/>
    <col min="15615" max="15616" width="11.25" style="132" bestFit="1" customWidth="1"/>
    <col min="15617" max="15617" width="33.5" style="132" customWidth="1"/>
    <col min="15618" max="15618" width="12.875" style="132" customWidth="1"/>
    <col min="15619" max="15619" width="17.625" style="132" customWidth="1"/>
    <col min="15620" max="15620" width="15.125" style="132" customWidth="1"/>
    <col min="15621" max="15621" width="18.25" style="132" customWidth="1"/>
    <col min="15622" max="15624" width="27.875" style="132" customWidth="1"/>
    <col min="15625" max="15625" width="28.875" style="132" customWidth="1"/>
    <col min="15626" max="15865" width="11" style="132"/>
    <col min="15866" max="15866" width="24.125" style="132" customWidth="1"/>
    <col min="15867" max="15867" width="10.75" style="132" bestFit="1" customWidth="1"/>
    <col min="15868" max="15868" width="11.125" style="132" customWidth="1"/>
    <col min="15869" max="15869" width="14.25" style="132" customWidth="1"/>
    <col min="15870" max="15870" width="10.75" style="132" bestFit="1" customWidth="1"/>
    <col min="15871" max="15872" width="11.25" style="132" bestFit="1" customWidth="1"/>
    <col min="15873" max="15873" width="33.5" style="132" customWidth="1"/>
    <col min="15874" max="15874" width="12.875" style="132" customWidth="1"/>
    <col min="15875" max="15875" width="17.625" style="132" customWidth="1"/>
    <col min="15876" max="15876" width="15.125" style="132" customWidth="1"/>
    <col min="15877" max="15877" width="18.25" style="132" customWidth="1"/>
    <col min="15878" max="15880" width="27.875" style="132" customWidth="1"/>
    <col min="15881" max="15881" width="28.875" style="132" customWidth="1"/>
    <col min="15882" max="16121" width="11" style="132"/>
    <col min="16122" max="16122" width="24.125" style="132" customWidth="1"/>
    <col min="16123" max="16123" width="10.75" style="132" bestFit="1" customWidth="1"/>
    <col min="16124" max="16124" width="11.125" style="132" customWidth="1"/>
    <col min="16125" max="16125" width="14.25" style="132" customWidth="1"/>
    <col min="16126" max="16126" width="10.75" style="132" bestFit="1" customWidth="1"/>
    <col min="16127" max="16128" width="11.25" style="132" bestFit="1" customWidth="1"/>
    <col min="16129" max="16129" width="33.5" style="132" customWidth="1"/>
    <col min="16130" max="16130" width="12.875" style="132" customWidth="1"/>
    <col min="16131" max="16131" width="17.625" style="132" customWidth="1"/>
    <col min="16132" max="16132" width="15.125" style="132" customWidth="1"/>
    <col min="16133" max="16133" width="18.25" style="132" customWidth="1"/>
    <col min="16134" max="16136" width="27.875" style="132" customWidth="1"/>
    <col min="16137" max="16137" width="28.875" style="132" customWidth="1"/>
    <col min="16138" max="16384" width="11" style="132"/>
  </cols>
  <sheetData>
    <row r="1" spans="1:16" ht="13.5" thickBot="1">
      <c r="A1" s="222" t="s">
        <v>394</v>
      </c>
      <c r="B1" s="223"/>
      <c r="C1" s="223"/>
      <c r="D1" s="223"/>
      <c r="E1" s="223"/>
      <c r="F1" s="223"/>
      <c r="G1" s="224"/>
      <c r="H1" s="130"/>
      <c r="I1" s="130"/>
      <c r="J1" s="130"/>
      <c r="K1" s="130"/>
      <c r="L1" s="131"/>
    </row>
    <row r="2" spans="1:16" ht="25.5">
      <c r="A2" s="135"/>
      <c r="B2" s="136"/>
      <c r="C2" s="132" t="s">
        <v>395</v>
      </c>
      <c r="D2" s="132" t="s">
        <v>396</v>
      </c>
      <c r="E2" s="132" t="s">
        <v>397</v>
      </c>
      <c r="F2" s="132" t="s">
        <v>398</v>
      </c>
      <c r="G2" s="137" t="s">
        <v>399</v>
      </c>
      <c r="H2" s="131"/>
      <c r="I2" s="130"/>
      <c r="J2" s="138"/>
      <c r="K2" s="132"/>
      <c r="L2" s="138"/>
      <c r="N2" s="138"/>
      <c r="P2" s="138"/>
    </row>
    <row r="3" spans="1:16">
      <c r="A3" s="139" t="s">
        <v>400</v>
      </c>
      <c r="B3" s="140" t="s">
        <v>401</v>
      </c>
      <c r="C3" s="140" t="s">
        <v>402</v>
      </c>
      <c r="D3" s="141" t="s">
        <v>403</v>
      </c>
      <c r="E3" s="141" t="s">
        <v>404</v>
      </c>
      <c r="F3" s="141" t="s">
        <v>405</v>
      </c>
      <c r="G3" s="141" t="s">
        <v>406</v>
      </c>
      <c r="H3" s="131"/>
      <c r="I3" s="132"/>
      <c r="J3" s="131"/>
      <c r="K3" s="132"/>
      <c r="L3" s="133"/>
    </row>
    <row r="4" spans="1:16">
      <c r="A4" s="142" t="s">
        <v>407</v>
      </c>
      <c r="B4" s="143">
        <f>SUM(C4:G4)</f>
        <v>842.49</v>
      </c>
      <c r="C4" s="144">
        <v>421.2</v>
      </c>
      <c r="D4" s="144">
        <v>421.2</v>
      </c>
      <c r="E4" s="145">
        <v>0.09</v>
      </c>
      <c r="F4" s="145"/>
      <c r="G4" s="145">
        <v>0</v>
      </c>
      <c r="H4" s="146"/>
      <c r="I4" s="131"/>
      <c r="J4" s="146"/>
      <c r="K4" s="132"/>
      <c r="L4" s="133"/>
    </row>
    <row r="5" spans="1:16" ht="15">
      <c r="A5" s="147" t="s">
        <v>408</v>
      </c>
      <c r="B5" s="143">
        <f t="shared" ref="B5:B27" si="0">SUM(C5:G5)</f>
        <v>324</v>
      </c>
      <c r="C5" s="143">
        <v>324</v>
      </c>
      <c r="D5" s="143">
        <v>0</v>
      </c>
      <c r="E5" s="143">
        <v>0</v>
      </c>
      <c r="F5" s="143">
        <v>0</v>
      </c>
      <c r="G5" s="143">
        <v>0</v>
      </c>
      <c r="H5" s="146"/>
      <c r="I5" s="146"/>
      <c r="J5" s="146"/>
      <c r="K5" s="146"/>
      <c r="L5" s="148"/>
    </row>
    <row r="6" spans="1:16" ht="15">
      <c r="A6" s="147" t="s">
        <v>409</v>
      </c>
      <c r="B6" s="143">
        <f t="shared" si="0"/>
        <v>1058.4000000000001</v>
      </c>
      <c r="C6" s="143">
        <v>0</v>
      </c>
      <c r="D6" s="143">
        <v>1058.4000000000001</v>
      </c>
      <c r="E6" s="143">
        <v>0</v>
      </c>
      <c r="F6" s="143">
        <v>0</v>
      </c>
      <c r="G6" s="143">
        <v>0</v>
      </c>
      <c r="H6" s="146"/>
      <c r="I6" s="146"/>
      <c r="J6" s="146"/>
      <c r="K6" s="146"/>
      <c r="L6" s="148"/>
    </row>
    <row r="7" spans="1:16" ht="15">
      <c r="A7" s="147" t="s">
        <v>410</v>
      </c>
      <c r="B7" s="143">
        <f t="shared" si="0"/>
        <v>2440.4499999999998</v>
      </c>
      <c r="C7" s="143">
        <v>2561.52</v>
      </c>
      <c r="D7" s="143">
        <v>0</v>
      </c>
      <c r="E7" s="143">
        <v>0</v>
      </c>
      <c r="F7" s="143">
        <v>0</v>
      </c>
      <c r="G7" s="143">
        <v>-121.07</v>
      </c>
      <c r="H7" s="146"/>
      <c r="I7" s="146"/>
      <c r="J7" s="148"/>
      <c r="K7" s="146"/>
      <c r="L7" s="148"/>
    </row>
    <row r="8" spans="1:16" ht="15">
      <c r="A8" s="147" t="s">
        <v>411</v>
      </c>
      <c r="B8" s="143">
        <f t="shared" si="0"/>
        <v>3583.11</v>
      </c>
      <c r="C8" s="143">
        <v>1791.53</v>
      </c>
      <c r="D8" s="143">
        <v>1791.53</v>
      </c>
      <c r="E8" s="143">
        <v>0.05</v>
      </c>
      <c r="F8" s="143"/>
      <c r="G8" s="143"/>
      <c r="H8" s="146"/>
      <c r="I8" s="146"/>
      <c r="J8" s="148"/>
      <c r="K8" s="146"/>
      <c r="L8" s="148"/>
    </row>
    <row r="9" spans="1:16" ht="15">
      <c r="A9" s="147" t="s">
        <v>412</v>
      </c>
      <c r="B9" s="143">
        <f t="shared" si="0"/>
        <v>1361.28</v>
      </c>
      <c r="C9" s="143">
        <v>0</v>
      </c>
      <c r="D9" s="143">
        <v>0</v>
      </c>
      <c r="E9" s="143">
        <v>0</v>
      </c>
      <c r="F9" s="143">
        <v>0</v>
      </c>
      <c r="G9" s="143">
        <f>653.76+53.76+653.76</f>
        <v>1361.28</v>
      </c>
      <c r="H9" s="146"/>
      <c r="I9" s="146"/>
      <c r="J9" s="146"/>
      <c r="K9" s="146"/>
      <c r="L9" s="148"/>
    </row>
    <row r="10" spans="1:16" ht="15">
      <c r="A10" s="147" t="s">
        <v>413</v>
      </c>
      <c r="B10" s="143">
        <f t="shared" si="0"/>
        <v>378</v>
      </c>
      <c r="C10" s="143">
        <v>378</v>
      </c>
      <c r="D10" s="143">
        <v>0</v>
      </c>
      <c r="E10" s="143">
        <v>0</v>
      </c>
      <c r="F10" s="143">
        <v>0</v>
      </c>
      <c r="G10" s="143">
        <v>0</v>
      </c>
      <c r="H10" s="146"/>
      <c r="I10" s="146"/>
      <c r="J10" s="148"/>
      <c r="K10" s="146"/>
      <c r="L10" s="148"/>
    </row>
    <row r="11" spans="1:16" ht="15">
      <c r="A11" s="147" t="s">
        <v>414</v>
      </c>
      <c r="B11" s="143">
        <f t="shared" si="0"/>
        <v>96.3</v>
      </c>
      <c r="C11" s="143">
        <v>0</v>
      </c>
      <c r="D11" s="143">
        <v>96.3</v>
      </c>
      <c r="E11" s="143">
        <v>0</v>
      </c>
      <c r="F11" s="143">
        <v>0</v>
      </c>
      <c r="G11" s="143">
        <v>0</v>
      </c>
      <c r="H11" s="146"/>
      <c r="I11" s="146"/>
      <c r="J11" s="148"/>
      <c r="K11" s="146"/>
      <c r="L11" s="148"/>
    </row>
    <row r="12" spans="1:16" ht="15">
      <c r="A12" s="147" t="s">
        <v>415</v>
      </c>
      <c r="B12" s="143">
        <f t="shared" si="0"/>
        <v>-189</v>
      </c>
      <c r="C12" s="143">
        <v>-189</v>
      </c>
      <c r="D12" s="139">
        <v>0</v>
      </c>
      <c r="E12" s="143">
        <v>0</v>
      </c>
      <c r="F12" s="143">
        <v>0</v>
      </c>
      <c r="G12" s="143"/>
      <c r="H12" s="146"/>
      <c r="I12" s="146"/>
      <c r="J12" s="146"/>
      <c r="K12" s="146"/>
      <c r="L12" s="148"/>
    </row>
    <row r="13" spans="1:16" ht="15">
      <c r="A13" s="147" t="s">
        <v>416</v>
      </c>
      <c r="B13" s="143">
        <f t="shared" si="0"/>
        <v>6619.25</v>
      </c>
      <c r="C13" s="143">
        <v>674.05</v>
      </c>
      <c r="D13" s="143">
        <v>674.05</v>
      </c>
      <c r="E13" s="143">
        <v>674.05</v>
      </c>
      <c r="F13" s="143">
        <v>674.05</v>
      </c>
      <c r="G13" s="143">
        <f>276.4+812.25+812.25+674.05+674.05+674.05</f>
        <v>3923.05</v>
      </c>
      <c r="H13" s="146"/>
      <c r="I13" s="146"/>
      <c r="J13" s="146"/>
      <c r="K13" s="146"/>
      <c r="L13" s="148"/>
    </row>
    <row r="14" spans="1:16" ht="15">
      <c r="A14" s="147" t="s">
        <v>417</v>
      </c>
      <c r="B14" s="143">
        <f t="shared" si="0"/>
        <v>4284.5</v>
      </c>
      <c r="C14" s="143">
        <v>1139.05</v>
      </c>
      <c r="D14" s="143">
        <v>1139.05</v>
      </c>
      <c r="E14" s="143">
        <v>1139.05</v>
      </c>
      <c r="F14" s="143">
        <v>867.35</v>
      </c>
      <c r="G14" s="143">
        <v>0</v>
      </c>
      <c r="H14" s="146"/>
      <c r="I14" s="146"/>
      <c r="J14" s="146"/>
      <c r="K14" s="146"/>
      <c r="L14" s="148"/>
    </row>
    <row r="15" spans="1:16" ht="15">
      <c r="A15" s="147" t="s">
        <v>418</v>
      </c>
      <c r="B15" s="143">
        <f t="shared" si="0"/>
        <v>0</v>
      </c>
      <c r="C15" s="143">
        <v>0</v>
      </c>
      <c r="D15" s="143">
        <v>0</v>
      </c>
      <c r="E15" s="143">
        <v>0</v>
      </c>
      <c r="F15" s="143">
        <v>0</v>
      </c>
      <c r="G15" s="143">
        <v>0</v>
      </c>
      <c r="H15" s="146"/>
      <c r="I15" s="146"/>
      <c r="J15" s="146"/>
      <c r="K15" s="146"/>
      <c r="L15" s="148"/>
    </row>
    <row r="16" spans="1:16">
      <c r="A16" s="149" t="s">
        <v>419</v>
      </c>
      <c r="B16" s="143">
        <f t="shared" si="0"/>
        <v>4301.3999999999996</v>
      </c>
      <c r="C16" s="143">
        <v>1433.8</v>
      </c>
      <c r="D16" s="143">
        <v>1433.8</v>
      </c>
      <c r="E16" s="143">
        <v>1433.8</v>
      </c>
      <c r="F16" s="143"/>
      <c r="G16" s="143">
        <v>0</v>
      </c>
      <c r="H16" s="146"/>
      <c r="I16" s="146"/>
      <c r="J16" s="146"/>
      <c r="K16" s="146"/>
      <c r="L16" s="148"/>
    </row>
    <row r="17" spans="1:12">
      <c r="A17" s="149" t="s">
        <v>420</v>
      </c>
      <c r="B17" s="143">
        <f t="shared" si="0"/>
        <v>0</v>
      </c>
      <c r="C17" s="143">
        <v>0</v>
      </c>
      <c r="D17" s="143">
        <v>0</v>
      </c>
      <c r="E17" s="143">
        <v>0</v>
      </c>
      <c r="F17" s="143">
        <v>0</v>
      </c>
      <c r="G17" s="143">
        <v>0</v>
      </c>
      <c r="H17" s="146"/>
      <c r="I17" s="146"/>
      <c r="J17" s="146"/>
      <c r="K17" s="146"/>
      <c r="L17" s="148"/>
    </row>
    <row r="18" spans="1:12">
      <c r="A18" s="149" t="s">
        <v>421</v>
      </c>
      <c r="B18" s="143">
        <f t="shared" si="0"/>
        <v>0</v>
      </c>
      <c r="C18" s="143">
        <v>0</v>
      </c>
      <c r="D18" s="143">
        <v>0</v>
      </c>
      <c r="E18" s="143">
        <v>0</v>
      </c>
      <c r="F18" s="143">
        <v>0</v>
      </c>
      <c r="G18" s="143">
        <v>0</v>
      </c>
      <c r="H18" s="146"/>
      <c r="I18" s="146"/>
      <c r="J18" s="146"/>
      <c r="K18" s="146"/>
      <c r="L18" s="148"/>
    </row>
    <row r="19" spans="1:12">
      <c r="A19" s="149" t="s">
        <v>422</v>
      </c>
      <c r="B19" s="143">
        <f t="shared" si="0"/>
        <v>0</v>
      </c>
      <c r="C19" s="143">
        <v>0</v>
      </c>
      <c r="D19" s="143">
        <v>0</v>
      </c>
      <c r="E19" s="150">
        <v>0</v>
      </c>
      <c r="F19" s="150">
        <v>0</v>
      </c>
      <c r="G19" s="143">
        <v>0</v>
      </c>
      <c r="H19" s="146"/>
      <c r="I19" s="146"/>
      <c r="J19" s="146"/>
      <c r="K19" s="146"/>
      <c r="L19" s="148"/>
    </row>
    <row r="20" spans="1:12" ht="15">
      <c r="A20" s="147" t="s">
        <v>423</v>
      </c>
      <c r="B20" s="143">
        <f t="shared" si="0"/>
        <v>3348</v>
      </c>
      <c r="C20" s="143">
        <v>0</v>
      </c>
      <c r="D20" s="143">
        <v>1728</v>
      </c>
      <c r="E20" s="143">
        <v>1620</v>
      </c>
      <c r="F20" s="151">
        <v>0</v>
      </c>
      <c r="G20" s="151">
        <v>0</v>
      </c>
      <c r="H20" s="152"/>
      <c r="I20" s="146"/>
      <c r="J20" s="146"/>
      <c r="K20" s="146"/>
      <c r="L20" s="148"/>
    </row>
    <row r="21" spans="1:12" ht="15">
      <c r="A21" s="147" t="s">
        <v>424</v>
      </c>
      <c r="B21" s="143">
        <f t="shared" si="0"/>
        <v>0</v>
      </c>
      <c r="C21" s="143">
        <v>0</v>
      </c>
      <c r="D21" s="143">
        <v>0</v>
      </c>
      <c r="E21" s="143">
        <v>0</v>
      </c>
      <c r="F21" s="143">
        <v>0</v>
      </c>
      <c r="G21" s="143">
        <v>0</v>
      </c>
      <c r="H21" s="146"/>
      <c r="I21" s="146"/>
      <c r="J21" s="146"/>
      <c r="K21" s="146"/>
      <c r="L21" s="148"/>
    </row>
    <row r="22" spans="1:12" ht="15">
      <c r="A22" s="147" t="s">
        <v>425</v>
      </c>
      <c r="B22" s="143">
        <f t="shared" si="0"/>
        <v>0</v>
      </c>
      <c r="C22" s="143">
        <v>0</v>
      </c>
      <c r="D22" s="151">
        <v>0</v>
      </c>
      <c r="E22" s="151">
        <v>0</v>
      </c>
      <c r="F22" s="143">
        <v>0</v>
      </c>
      <c r="G22" s="143">
        <v>0</v>
      </c>
      <c r="H22" s="146"/>
      <c r="I22" s="146"/>
      <c r="J22" s="146"/>
      <c r="K22" s="146"/>
      <c r="L22" s="148"/>
    </row>
    <row r="23" spans="1:12" ht="15">
      <c r="A23" s="147" t="s">
        <v>426</v>
      </c>
      <c r="B23" s="143">
        <f t="shared" si="0"/>
        <v>0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6"/>
      <c r="I23" s="146"/>
      <c r="J23" s="146"/>
      <c r="K23" s="146"/>
      <c r="L23" s="148"/>
    </row>
    <row r="24" spans="1:12" ht="15">
      <c r="A24" s="147" t="s">
        <v>427</v>
      </c>
      <c r="B24" s="143">
        <f t="shared" si="0"/>
        <v>853.69</v>
      </c>
      <c r="C24" s="143">
        <v>853.69</v>
      </c>
      <c r="D24" s="143">
        <v>0</v>
      </c>
      <c r="E24" s="143">
        <v>0</v>
      </c>
      <c r="F24" s="143">
        <v>0</v>
      </c>
      <c r="G24" s="143">
        <v>0</v>
      </c>
      <c r="H24" s="146"/>
      <c r="I24" s="146"/>
      <c r="J24" s="146"/>
      <c r="K24" s="146"/>
      <c r="L24" s="148"/>
    </row>
    <row r="25" spans="1:12" ht="15">
      <c r="A25" s="147" t="s">
        <v>428</v>
      </c>
      <c r="B25" s="143">
        <f t="shared" si="0"/>
        <v>2228.02</v>
      </c>
      <c r="C25" s="143">
        <v>432</v>
      </c>
      <c r="D25" s="143">
        <v>432</v>
      </c>
      <c r="E25" s="143">
        <v>432</v>
      </c>
      <c r="F25" s="143">
        <v>432</v>
      </c>
      <c r="G25" s="143">
        <f>68.02+432</f>
        <v>500.02</v>
      </c>
      <c r="H25" s="146"/>
      <c r="I25" s="146"/>
      <c r="J25" s="146"/>
      <c r="K25" s="146"/>
      <c r="L25" s="148"/>
    </row>
    <row r="26" spans="1:12" ht="15">
      <c r="A26" s="147" t="s">
        <v>429</v>
      </c>
      <c r="B26" s="143">
        <f t="shared" si="0"/>
        <v>2160</v>
      </c>
      <c r="C26" s="143">
        <v>0</v>
      </c>
      <c r="D26" s="143">
        <v>0</v>
      </c>
      <c r="E26" s="153"/>
      <c r="F26" s="143">
        <v>2160</v>
      </c>
      <c r="G26" s="143"/>
      <c r="H26" s="146"/>
      <c r="I26" s="146"/>
      <c r="J26" s="146"/>
      <c r="K26" s="146"/>
      <c r="L26" s="148"/>
    </row>
    <row r="27" spans="1:12" ht="15">
      <c r="A27" s="147" t="s">
        <v>430</v>
      </c>
      <c r="B27" s="143">
        <f t="shared" si="0"/>
        <v>1512</v>
      </c>
      <c r="C27" s="143">
        <v>0</v>
      </c>
      <c r="D27" s="153"/>
      <c r="E27" s="143">
        <v>216</v>
      </c>
      <c r="F27" s="143">
        <v>216</v>
      </c>
      <c r="G27" s="143">
        <f>216+216+216+432</f>
        <v>1080</v>
      </c>
      <c r="H27" s="146" t="s">
        <v>431</v>
      </c>
      <c r="I27" s="146"/>
      <c r="J27" s="146"/>
      <c r="K27" s="132"/>
      <c r="L27" s="148"/>
    </row>
    <row r="28" spans="1:12" ht="15.75" thickBot="1">
      <c r="A28" s="154" t="s">
        <v>432</v>
      </c>
      <c r="B28" s="143">
        <f>SUM(B4:B27)</f>
        <v>35201.89</v>
      </c>
      <c r="C28" s="143">
        <f>SUM(C4:C27)</f>
        <v>9819.84</v>
      </c>
      <c r="D28" s="143">
        <f>SUM(D4:D27)</f>
        <v>8774.3300000000017</v>
      </c>
      <c r="E28" s="143">
        <f>SUM(E4:E27)</f>
        <v>5515.04</v>
      </c>
      <c r="F28" s="143">
        <f>SUM(F4:F27)</f>
        <v>4349.3999999999996</v>
      </c>
      <c r="G28" s="143">
        <f t="shared" ref="G28" si="1">SUM(G4:G27)</f>
        <v>6743.2800000000007</v>
      </c>
      <c r="H28" s="146"/>
      <c r="I28" s="146"/>
      <c r="J28" s="146"/>
      <c r="K28" s="146"/>
      <c r="L28" s="148"/>
    </row>
    <row r="29" spans="1:12" ht="15">
      <c r="A29" s="155"/>
      <c r="B29" s="156"/>
      <c r="C29" s="156"/>
      <c r="D29" s="157"/>
      <c r="E29" s="157"/>
      <c r="F29" s="157"/>
      <c r="G29" s="158"/>
      <c r="H29" s="159"/>
      <c r="I29" s="146"/>
      <c r="J29" s="159"/>
      <c r="K29" s="159"/>
      <c r="L29" s="160"/>
    </row>
    <row r="30" spans="1:12">
      <c r="A30" s="161"/>
      <c r="G30" s="163"/>
      <c r="H30" s="130"/>
      <c r="I30" s="159"/>
      <c r="J30" s="130"/>
      <c r="K30" s="130"/>
      <c r="L30" s="131"/>
    </row>
    <row r="31" spans="1:12" ht="13.5" thickBot="1">
      <c r="A31" s="161"/>
      <c r="G31" s="163"/>
      <c r="H31" s="130"/>
      <c r="I31" s="130"/>
      <c r="J31" s="130"/>
      <c r="K31" s="130"/>
      <c r="L31" s="131"/>
    </row>
    <row r="32" spans="1:12" ht="15">
      <c r="A32" s="164" t="s">
        <v>400</v>
      </c>
      <c r="B32" s="165" t="s">
        <v>401</v>
      </c>
      <c r="C32" s="165" t="s">
        <v>402</v>
      </c>
      <c r="D32" s="166" t="s">
        <v>403</v>
      </c>
      <c r="E32" s="166" t="s">
        <v>404</v>
      </c>
      <c r="F32" s="166" t="s">
        <v>405</v>
      </c>
      <c r="G32" s="167" t="s">
        <v>406</v>
      </c>
      <c r="H32" s="168"/>
      <c r="I32" s="130"/>
      <c r="J32" s="168"/>
      <c r="K32" s="168"/>
      <c r="L32" s="168"/>
    </row>
    <row r="33" spans="1:12" ht="15.75" thickBot="1">
      <c r="A33" s="169" t="s">
        <v>433</v>
      </c>
      <c r="B33" s="170">
        <f>SUM(C33:G33)</f>
        <v>119932.24999999997</v>
      </c>
      <c r="C33" s="171"/>
      <c r="D33" s="171"/>
      <c r="E33" s="171"/>
      <c r="F33" s="171">
        <v>-34990</v>
      </c>
      <c r="G33" s="171">
        <f>94485.45+30218.4+10072.8+10072.8+10072.8</f>
        <v>154922.24999999997</v>
      </c>
      <c r="H33" s="172"/>
      <c r="I33" s="168"/>
      <c r="J33" s="172"/>
      <c r="K33" s="172"/>
      <c r="L33" s="173"/>
    </row>
    <row r="34" spans="1:12" ht="15">
      <c r="A34" s="174"/>
      <c r="B34" s="156"/>
      <c r="C34" s="175"/>
      <c r="D34" s="176"/>
      <c r="E34" s="176"/>
      <c r="F34" s="176"/>
      <c r="G34" s="176"/>
      <c r="H34" s="176"/>
      <c r="I34" s="172"/>
      <c r="J34" s="176"/>
      <c r="K34" s="176"/>
      <c r="L34" s="177"/>
    </row>
    <row r="35" spans="1:12" ht="15">
      <c r="A35" s="133" t="s">
        <v>434</v>
      </c>
      <c r="B35" s="178">
        <f>B28+B33</f>
        <v>155134.13999999996</v>
      </c>
      <c r="C35" s="172"/>
      <c r="I35" s="176"/>
    </row>
    <row r="37" spans="1:12">
      <c r="D37" s="132"/>
      <c r="E37" s="132"/>
      <c r="F37" s="132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42" workbookViewId="0">
      <selection activeCell="D59" sqref="D59"/>
    </sheetView>
  </sheetViews>
  <sheetFormatPr baseColWidth="10" defaultRowHeight="15.75"/>
  <cols>
    <col min="1" max="1" width="44.25" style="3" customWidth="1"/>
    <col min="2" max="3" width="13.75" style="3" customWidth="1"/>
    <col min="4" max="16384" width="11" style="3"/>
  </cols>
  <sheetData>
    <row r="1" spans="1:3">
      <c r="A1" s="2"/>
      <c r="B1" s="2"/>
      <c r="C1" s="2"/>
    </row>
    <row r="2" spans="1:3">
      <c r="A2" s="4" t="s">
        <v>115</v>
      </c>
    </row>
    <row r="3" spans="1:3">
      <c r="A3" s="4" t="s">
        <v>116</v>
      </c>
    </row>
    <row r="4" spans="1:3">
      <c r="A4" s="5" t="s">
        <v>117</v>
      </c>
    </row>
    <row r="5" spans="1:3">
      <c r="A5" s="5" t="s">
        <v>118</v>
      </c>
      <c r="B5" s="6">
        <v>-22540.46</v>
      </c>
      <c r="C5" s="5" t="s">
        <v>116</v>
      </c>
    </row>
    <row r="6" spans="1:3">
      <c r="A6" s="5" t="s">
        <v>119</v>
      </c>
      <c r="B6" s="7">
        <v>-727.85</v>
      </c>
      <c r="C6" s="5" t="s">
        <v>116</v>
      </c>
    </row>
    <row r="7" spans="1:3">
      <c r="A7" s="5" t="s">
        <v>120</v>
      </c>
      <c r="B7" s="7">
        <v>300</v>
      </c>
      <c r="C7" s="5" t="s">
        <v>116</v>
      </c>
    </row>
    <row r="8" spans="1:3">
      <c r="A8" s="5" t="s">
        <v>121</v>
      </c>
      <c r="B8" s="7">
        <v>1278.81</v>
      </c>
      <c r="C8" s="5" t="s">
        <v>116</v>
      </c>
    </row>
    <row r="9" spans="1:3">
      <c r="A9" s="5" t="s">
        <v>122</v>
      </c>
      <c r="B9" s="7">
        <v>193436.9</v>
      </c>
      <c r="C9" s="5" t="s">
        <v>116</v>
      </c>
    </row>
    <row r="10" spans="1:3">
      <c r="A10" s="5" t="s">
        <v>123</v>
      </c>
      <c r="B10" s="7">
        <v>5793.53</v>
      </c>
      <c r="C10" s="5" t="s">
        <v>116</v>
      </c>
    </row>
    <row r="11" spans="1:3">
      <c r="A11" s="5" t="s">
        <v>124</v>
      </c>
      <c r="B11" s="7">
        <v>-4144.18</v>
      </c>
      <c r="C11" s="5" t="s">
        <v>116</v>
      </c>
    </row>
    <row r="12" spans="1:3">
      <c r="A12" s="5" t="s">
        <v>125</v>
      </c>
      <c r="B12" s="7">
        <v>-203394.77</v>
      </c>
      <c r="C12" s="5" t="s">
        <v>116</v>
      </c>
    </row>
    <row r="13" spans="1:3">
      <c r="A13" s="5" t="s">
        <v>126</v>
      </c>
      <c r="B13" s="7">
        <v>400.29</v>
      </c>
      <c r="C13" s="5" t="s">
        <v>116</v>
      </c>
    </row>
    <row r="14" spans="1:3">
      <c r="A14" s="5" t="s">
        <v>127</v>
      </c>
      <c r="B14" s="7">
        <v>71.19</v>
      </c>
      <c r="C14" s="5" t="s">
        <v>116</v>
      </c>
    </row>
    <row r="15" spans="1:3" s="11" customFormat="1">
      <c r="A15" s="8"/>
      <c r="B15" s="9"/>
      <c r="C15" s="10"/>
    </row>
    <row r="16" spans="1:3">
      <c r="A16" s="5" t="s">
        <v>128</v>
      </c>
      <c r="B16" s="5" t="s">
        <v>116</v>
      </c>
      <c r="C16" s="7">
        <f>ROUND(SUBTOTAL(9, B2:B15), 5)</f>
        <v>-29526.54</v>
      </c>
    </row>
    <row r="17" spans="1:3">
      <c r="A17" s="4" t="s">
        <v>116</v>
      </c>
    </row>
    <row r="18" spans="1:3">
      <c r="A18" s="5" t="s">
        <v>129</v>
      </c>
    </row>
    <row r="19" spans="1:3">
      <c r="A19" s="5" t="s">
        <v>130</v>
      </c>
      <c r="B19" s="7">
        <v>-12235.96</v>
      </c>
      <c r="C19" s="5" t="s">
        <v>116</v>
      </c>
    </row>
    <row r="20" spans="1:3">
      <c r="A20" s="5" t="s">
        <v>131</v>
      </c>
      <c r="B20" s="7">
        <v>-187563.57</v>
      </c>
      <c r="C20" s="5" t="s">
        <v>116</v>
      </c>
    </row>
    <row r="21" spans="1:3" s="11" customFormat="1">
      <c r="A21" s="8"/>
      <c r="B21" s="9"/>
      <c r="C21" s="10"/>
    </row>
    <row r="22" spans="1:3">
      <c r="A22" s="5" t="s">
        <v>132</v>
      </c>
      <c r="B22" s="5" t="s">
        <v>116</v>
      </c>
      <c r="C22" s="7">
        <f>ROUND(SUBTOTAL(9, B17:B21), 5)</f>
        <v>-199799.53</v>
      </c>
    </row>
    <row r="23" spans="1:3">
      <c r="A23" s="4" t="s">
        <v>116</v>
      </c>
    </row>
    <row r="24" spans="1:3">
      <c r="A24" s="5" t="s">
        <v>133</v>
      </c>
    </row>
    <row r="25" spans="1:3">
      <c r="A25" s="5" t="s">
        <v>134</v>
      </c>
      <c r="B25" s="7">
        <v>21313.09</v>
      </c>
      <c r="C25" s="5" t="s">
        <v>116</v>
      </c>
    </row>
    <row r="26" spans="1:3">
      <c r="A26" s="5" t="s">
        <v>135</v>
      </c>
      <c r="B26" s="7">
        <v>428941.48</v>
      </c>
      <c r="C26" s="5" t="s">
        <v>116</v>
      </c>
    </row>
    <row r="27" spans="1:3">
      <c r="A27" s="5" t="s">
        <v>136</v>
      </c>
      <c r="B27" s="7">
        <v>4900</v>
      </c>
      <c r="C27" s="5" t="s">
        <v>116</v>
      </c>
    </row>
    <row r="28" spans="1:3">
      <c r="A28" s="5" t="s">
        <v>137</v>
      </c>
      <c r="B28" s="7">
        <v>16165.4</v>
      </c>
      <c r="C28" s="5" t="s">
        <v>116</v>
      </c>
    </row>
    <row r="29" spans="1:3" s="11" customFormat="1">
      <c r="A29" s="8"/>
      <c r="B29" s="9"/>
      <c r="C29" s="10"/>
    </row>
    <row r="30" spans="1:3">
      <c r="A30" s="5" t="s">
        <v>138</v>
      </c>
      <c r="B30" s="5" t="s">
        <v>116</v>
      </c>
      <c r="C30" s="7">
        <f>ROUND(SUBTOTAL(9, B23:B29), 5)</f>
        <v>471319.97</v>
      </c>
    </row>
    <row r="31" spans="1:3" s="11" customFormat="1">
      <c r="A31" s="8"/>
      <c r="B31" s="8"/>
      <c r="C31" s="12"/>
    </row>
    <row r="32" spans="1:3" ht="16.5" thickBot="1">
      <c r="A32" s="5" t="s">
        <v>139</v>
      </c>
      <c r="B32" s="5" t="s">
        <v>116</v>
      </c>
      <c r="C32" s="6">
        <f>ROUND(C16+C22+C30, 5)</f>
        <v>241993.9</v>
      </c>
    </row>
    <row r="33" spans="1:3" s="11" customFormat="1" ht="16.5" thickTop="1">
      <c r="A33" s="8"/>
      <c r="B33" s="8"/>
      <c r="C33" s="13"/>
    </row>
    <row r="34" spans="1:3">
      <c r="A34" s="4" t="s">
        <v>116</v>
      </c>
    </row>
    <row r="35" spans="1:3">
      <c r="A35" s="4" t="s">
        <v>116</v>
      </c>
    </row>
    <row r="36" spans="1:3">
      <c r="A36" s="4" t="s">
        <v>140</v>
      </c>
    </row>
    <row r="37" spans="1:3">
      <c r="A37" s="4" t="s">
        <v>116</v>
      </c>
    </row>
    <row r="38" spans="1:3">
      <c r="A38" s="5" t="s">
        <v>141</v>
      </c>
    </row>
    <row r="39" spans="1:3">
      <c r="A39" s="5" t="s">
        <v>142</v>
      </c>
      <c r="B39" s="6">
        <v>427889.84</v>
      </c>
      <c r="C39" s="5" t="s">
        <v>116</v>
      </c>
    </row>
    <row r="40" spans="1:3">
      <c r="A40" s="5" t="s">
        <v>143</v>
      </c>
      <c r="B40" s="7">
        <v>27650.94</v>
      </c>
      <c r="C40" s="5" t="s">
        <v>116</v>
      </c>
    </row>
    <row r="41" spans="1:3">
      <c r="A41" s="5" t="s">
        <v>144</v>
      </c>
      <c r="B41" s="7">
        <v>-2763.13</v>
      </c>
      <c r="C41" s="5" t="s">
        <v>116</v>
      </c>
    </row>
    <row r="42" spans="1:3">
      <c r="A42" s="5" t="s">
        <v>145</v>
      </c>
      <c r="B42" s="7">
        <v>69698.14</v>
      </c>
      <c r="C42" s="5" t="s">
        <v>116</v>
      </c>
    </row>
    <row r="43" spans="1:3">
      <c r="A43" s="5" t="s">
        <v>146</v>
      </c>
      <c r="B43" s="7">
        <v>1168.6600000000001</v>
      </c>
      <c r="C43" s="5" t="s">
        <v>116</v>
      </c>
    </row>
    <row r="44" spans="1:3">
      <c r="A44" s="5" t="s">
        <v>147</v>
      </c>
      <c r="B44" s="7">
        <v>2510.0500000000002</v>
      </c>
      <c r="C44" s="5" t="s">
        <v>116</v>
      </c>
    </row>
    <row r="45" spans="1:3">
      <c r="A45" s="5" t="s">
        <v>148</v>
      </c>
      <c r="B45" s="7">
        <v>18543.89</v>
      </c>
      <c r="C45" s="5" t="s">
        <v>116</v>
      </c>
    </row>
    <row r="46" spans="1:3" s="11" customFormat="1">
      <c r="A46" s="8"/>
      <c r="B46" s="9"/>
      <c r="C46" s="10"/>
    </row>
    <row r="47" spans="1:3">
      <c r="A47" s="5" t="s">
        <v>149</v>
      </c>
      <c r="B47" s="5" t="s">
        <v>116</v>
      </c>
      <c r="C47" s="7">
        <f>ROUND(SUBTOTAL(9, B34:B46), 5)</f>
        <v>544698.39</v>
      </c>
    </row>
    <row r="48" spans="1:3">
      <c r="A48" s="4" t="s">
        <v>116</v>
      </c>
    </row>
    <row r="49" spans="1:3">
      <c r="A49" s="5" t="s">
        <v>150</v>
      </c>
    </row>
    <row r="50" spans="1:3">
      <c r="A50" s="5" t="s">
        <v>151</v>
      </c>
      <c r="B50" s="7">
        <v>746169.84</v>
      </c>
      <c r="C50" s="5" t="s">
        <v>116</v>
      </c>
    </row>
    <row r="51" spans="1:3" s="11" customFormat="1">
      <c r="A51" s="8"/>
      <c r="B51" s="9"/>
      <c r="C51" s="10"/>
    </row>
    <row r="52" spans="1:3">
      <c r="A52" s="5" t="s">
        <v>152</v>
      </c>
      <c r="B52" s="5" t="s">
        <v>116</v>
      </c>
      <c r="C52" s="7">
        <f>ROUND(SUBTOTAL(9, B48:B51), 5)</f>
        <v>746169.84</v>
      </c>
    </row>
    <row r="53" spans="1:3" s="11" customFormat="1">
      <c r="A53" s="8"/>
      <c r="B53" s="8"/>
      <c r="C53" s="12"/>
    </row>
    <row r="54" spans="1:3">
      <c r="A54" s="5" t="s">
        <v>153</v>
      </c>
      <c r="B54" s="5" t="s">
        <v>116</v>
      </c>
      <c r="C54" s="7">
        <f>-(ROUND(-C47+-C52, 5))</f>
        <v>1290868.23</v>
      </c>
    </row>
    <row r="55" spans="1:3">
      <c r="A55" s="4" t="s">
        <v>116</v>
      </c>
    </row>
    <row r="56" spans="1:3">
      <c r="A56" s="5" t="s">
        <v>154</v>
      </c>
    </row>
    <row r="57" spans="1:3">
      <c r="A57" s="5" t="s">
        <v>155</v>
      </c>
      <c r="B57" s="7">
        <v>-544450.25</v>
      </c>
      <c r="C57" s="5" t="s">
        <v>116</v>
      </c>
    </row>
    <row r="58" spans="1:3">
      <c r="A58" s="5" t="s">
        <v>156</v>
      </c>
      <c r="B58" s="7">
        <v>10000</v>
      </c>
      <c r="C58" s="5" t="s">
        <v>116</v>
      </c>
    </row>
    <row r="59" spans="1:3">
      <c r="A59" s="5" t="s">
        <v>157</v>
      </c>
      <c r="B59" s="7">
        <v>-78225.960000000006</v>
      </c>
      <c r="C59" s="5" t="s">
        <v>116</v>
      </c>
    </row>
    <row r="60" spans="1:3">
      <c r="A60" s="5" t="s">
        <v>158</v>
      </c>
      <c r="B60" s="7">
        <v>-436198.12</v>
      </c>
      <c r="C60" s="5" t="s">
        <v>116</v>
      </c>
    </row>
    <row r="61" spans="1:3" s="11" customFormat="1">
      <c r="A61" s="8"/>
      <c r="B61" s="9"/>
      <c r="C61" s="10"/>
    </row>
    <row r="62" spans="1:3">
      <c r="A62" s="5" t="s">
        <v>159</v>
      </c>
      <c r="B62" s="5" t="s">
        <v>116</v>
      </c>
      <c r="C62" s="7">
        <f>ROUND(SUBTOTAL(9, B55:B61), 5)</f>
        <v>-1048874.33</v>
      </c>
    </row>
    <row r="63" spans="1:3" s="11" customFormat="1">
      <c r="A63" s="8"/>
      <c r="B63" s="8"/>
      <c r="C63" s="12"/>
    </row>
    <row r="64" spans="1:3" ht="16.5" thickBot="1">
      <c r="A64" s="5" t="s">
        <v>160</v>
      </c>
      <c r="B64" s="5" t="s">
        <v>116</v>
      </c>
      <c r="C64" s="6">
        <f>-(ROUND(-C54+-C62, 5))</f>
        <v>241993.9</v>
      </c>
    </row>
    <row r="65" spans="1:3" s="11" customFormat="1" ht="16.5" thickTop="1">
      <c r="A65" s="14"/>
      <c r="B65" s="14"/>
      <c r="C65" s="13"/>
    </row>
    <row r="66" spans="1:3">
      <c r="A66" s="15"/>
      <c r="B66" s="15"/>
      <c r="C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TN Panamá Intercompany</vt:lpstr>
      <vt:lpstr>Balance General Detallado </vt:lpstr>
      <vt:lpstr>Estado de Resultado Detallado </vt:lpstr>
      <vt:lpstr>AF </vt:lpstr>
      <vt:lpstr>PLANILLA </vt:lpstr>
      <vt:lpstr>calc</vt:lpstr>
      <vt:lpstr>AUX CXP </vt:lpstr>
      <vt:lpstr>CXC</vt:lpstr>
      <vt:lpstr>BG 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2021-06-01T14:52:12Z</dcterms:modified>
</cp:coreProperties>
</file>