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1B820DD-A959-4E9F-B1CD-9618DFF967BC}" xr6:coauthVersionLast="47" xr6:coauthVersionMax="47" xr10:uidLastSave="{00000000-0000-0000-0000-000000000000}"/>
  <bookViews>
    <workbookView xWindow="-120" yWindow="-120" windowWidth="20730" windowHeight="11160" xr2:uid="{C4262434-9ED0-41A6-A925-5071C50020DD}"/>
  </bookViews>
  <sheets>
    <sheet name="ELECTRICAL ENGENERING SECT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1" i="2" l="1"/>
  <c r="C142" i="2" s="1"/>
  <c r="C143" i="2" s="1"/>
  <c r="C136" i="2"/>
  <c r="C140" i="2" s="1"/>
  <c r="C105" i="2"/>
  <c r="D107" i="2"/>
  <c r="C102" i="2"/>
  <c r="I75" i="2"/>
  <c r="F76" i="2" s="1"/>
  <c r="F75" i="2"/>
  <c r="D83" i="2"/>
  <c r="D82" i="2"/>
  <c r="D81" i="2"/>
  <c r="G82" i="2" s="1"/>
  <c r="D60" i="2"/>
  <c r="D59" i="2"/>
  <c r="G49" i="2"/>
  <c r="D51" i="2"/>
  <c r="G36" i="2"/>
  <c r="G28" i="2"/>
  <c r="E31" i="2" s="1"/>
  <c r="H15" i="2"/>
  <c r="H14" i="2"/>
  <c r="H7" i="2"/>
  <c r="H5" i="2"/>
  <c r="D114" i="2" l="1"/>
  <c r="D113" i="2"/>
  <c r="D112" i="2"/>
  <c r="D58" i="2"/>
  <c r="G58" i="2" s="1"/>
  <c r="G54" i="2"/>
  <c r="E64" i="2" s="1"/>
  <c r="E32" i="2"/>
  <c r="G29" i="2"/>
  <c r="E39" i="2"/>
  <c r="E40" i="2" s="1"/>
  <c r="G37" i="2"/>
  <c r="H16" i="2"/>
  <c r="H9" i="2"/>
  <c r="L13" i="2" s="1"/>
  <c r="L16" i="2" s="1"/>
  <c r="L17" i="2" s="1"/>
  <c r="I18" i="2" s="1"/>
  <c r="D116" i="2" l="1"/>
  <c r="D120" i="2" s="1"/>
  <c r="D122" i="2" s="1"/>
  <c r="D119" i="2"/>
</calcChain>
</file>

<file path=xl/sharedStrings.xml><?xml version="1.0" encoding="utf-8"?>
<sst xmlns="http://schemas.openxmlformats.org/spreadsheetml/2006/main" count="224" uniqueCount="176">
  <si>
    <t>CALCULO DE TRANSFORMADORES</t>
  </si>
  <si>
    <t>CAPACITOR DE ARRANQUE Y MARCHA PARA MOTORES</t>
  </si>
  <si>
    <t>Datos</t>
  </si>
  <si>
    <t>CORRECCION DE FP</t>
  </si>
  <si>
    <t>theta1</t>
  </si>
  <si>
    <t>S1=P/FP=</t>
  </si>
  <si>
    <t>VA</t>
  </si>
  <si>
    <t>Q1= S1*sen(theta1)=</t>
  </si>
  <si>
    <t>VAR</t>
  </si>
  <si>
    <t>Qc= Q1-Q2</t>
  </si>
  <si>
    <t>Voltaje</t>
  </si>
  <si>
    <t>V</t>
  </si>
  <si>
    <t>Corriegiendo el FP</t>
  </si>
  <si>
    <t xml:space="preserve">Potencia </t>
  </si>
  <si>
    <t>W</t>
  </si>
  <si>
    <t>Qc=</t>
  </si>
  <si>
    <t>FP anterior</t>
  </si>
  <si>
    <t>Theta2</t>
  </si>
  <si>
    <t>FP Corregido</t>
  </si>
  <si>
    <t>S2=P/FPc</t>
  </si>
  <si>
    <t>C=Qc/w*Vrms2</t>
  </si>
  <si>
    <t>Frecuencia</t>
  </si>
  <si>
    <t>Hz</t>
  </si>
  <si>
    <t>Q2=S2*sen(theta2)=</t>
  </si>
  <si>
    <t>C=</t>
  </si>
  <si>
    <t>F</t>
  </si>
  <si>
    <t>uF</t>
  </si>
  <si>
    <t>El capacitor a comprar es de:</t>
  </si>
  <si>
    <t>*Determine los requisitos de corriente y tensión de la carga a partir de la etiqueta del dispositivo.</t>
  </si>
  <si>
    <t>Para un transformador monofásico</t>
  </si>
  <si>
    <t xml:space="preserve"> KVA= ( I × V) / 1000</t>
  </si>
  <si>
    <t>I=</t>
  </si>
  <si>
    <t>A</t>
  </si>
  <si>
    <t>S=</t>
  </si>
  <si>
    <t>KVA</t>
  </si>
  <si>
    <t>FS=</t>
  </si>
  <si>
    <t>V=</t>
  </si>
  <si>
    <t>P=</t>
  </si>
  <si>
    <t>KW</t>
  </si>
  <si>
    <t>FP=</t>
  </si>
  <si>
    <t>El transformador a comprar es de</t>
  </si>
  <si>
    <t>Para un transformador Trifásico</t>
  </si>
  <si>
    <t xml:space="preserve"> KVA= ( I × V x raíz cuadrada (3)) / 1000</t>
  </si>
  <si>
    <t>CALCULOS MECANICOS PARA LÍNEAS AREAS</t>
  </si>
  <si>
    <t>A NIVEL</t>
  </si>
  <si>
    <t>FLECHAS</t>
  </si>
  <si>
    <t>Tension en el centro del vano</t>
  </si>
  <si>
    <t>To=</t>
  </si>
  <si>
    <t>Calculo mas preciso, ideal para lineas donde la parábola no es evidente.</t>
  </si>
  <si>
    <t>Peso por unidad de longitud</t>
  </si>
  <si>
    <t>Longitud de poste a poste</t>
  </si>
  <si>
    <t>L=</t>
  </si>
  <si>
    <t>fo=</t>
  </si>
  <si>
    <t>vano</t>
  </si>
  <si>
    <t>a=</t>
  </si>
  <si>
    <t>a´2=</t>
  </si>
  <si>
    <t>Calculo Generalmente usado aporximacion a una parabola</t>
  </si>
  <si>
    <t>LONGITUD DE ARCO CATENARIA</t>
  </si>
  <si>
    <t>a´3=</t>
  </si>
  <si>
    <t>Lc=</t>
  </si>
  <si>
    <t>p´2=</t>
  </si>
  <si>
    <t>t´2=</t>
  </si>
  <si>
    <t>TENSION EN LOS AMARRES</t>
  </si>
  <si>
    <t>Tamarr=</t>
  </si>
  <si>
    <t>A DESNIVEL</t>
  </si>
  <si>
    <t>vano real</t>
  </si>
  <si>
    <t>fv=</t>
  </si>
  <si>
    <t>x</t>
  </si>
  <si>
    <t>vano virtual</t>
  </si>
  <si>
    <t>av=</t>
  </si>
  <si>
    <t>fc=</t>
  </si>
  <si>
    <t>vano correlativo</t>
  </si>
  <si>
    <t>ac=</t>
  </si>
  <si>
    <t>flecha correlativa</t>
  </si>
  <si>
    <t>fc</t>
  </si>
  <si>
    <t>flecha virtual</t>
  </si>
  <si>
    <t>fv</t>
  </si>
  <si>
    <t>b</t>
  </si>
  <si>
    <t>CALCULO RETENIDAS Y ANCLAJES</t>
  </si>
  <si>
    <t>RETENIDA</t>
  </si>
  <si>
    <t>F=F1/sen(phi)</t>
  </si>
  <si>
    <t>u</t>
  </si>
  <si>
    <t>0.3</t>
  </si>
  <si>
    <t>F1</t>
  </si>
  <si>
    <t>b=</t>
  </si>
  <si>
    <t>phi</t>
  </si>
  <si>
    <t>espesor</t>
  </si>
  <si>
    <t>e=</t>
  </si>
  <si>
    <t>H</t>
  </si>
  <si>
    <t>Distancia de ubicacion del anclaje</t>
  </si>
  <si>
    <t>PESO DE LA TIERRA</t>
  </si>
  <si>
    <t>AREA DEL POLIGONO</t>
  </si>
  <si>
    <t>AT</t>
  </si>
  <si>
    <t>A1</t>
  </si>
  <si>
    <t>A2</t>
  </si>
  <si>
    <t>Volumen DE bloque de concreto</t>
  </si>
  <si>
    <t>Vb</t>
  </si>
  <si>
    <t>Region final involucrada</t>
  </si>
  <si>
    <t>AF</t>
  </si>
  <si>
    <t>Profundidad del anclaje</t>
  </si>
  <si>
    <t>Ha</t>
  </si>
  <si>
    <t>Densidad de la tierra</t>
  </si>
  <si>
    <t>Dt</t>
  </si>
  <si>
    <t>kg/m3</t>
  </si>
  <si>
    <t>Vt</t>
  </si>
  <si>
    <t>Vf</t>
  </si>
  <si>
    <t>Peso ejercido por la tierra</t>
  </si>
  <si>
    <t>Wt</t>
  </si>
  <si>
    <t>Motor Monofásico</t>
  </si>
  <si>
    <t>*Cuando esta a 220V</t>
  </si>
  <si>
    <t>Velcidad</t>
  </si>
  <si>
    <t>Rpm</t>
  </si>
  <si>
    <t>Corriente In</t>
  </si>
  <si>
    <t>Potencia</t>
  </si>
  <si>
    <t>Hp</t>
  </si>
  <si>
    <t xml:space="preserve">*Ingrese en decimal </t>
  </si>
  <si>
    <t>Potencia W</t>
  </si>
  <si>
    <t>Encontramos el FP</t>
  </si>
  <si>
    <t>FP= COS(phi)=P/V*I</t>
  </si>
  <si>
    <t>Reactancia Inductiva M- Xl</t>
  </si>
  <si>
    <t>Ohm</t>
  </si>
  <si>
    <t>Capacitor a comprar</t>
  </si>
  <si>
    <t>MAGNETISMO</t>
  </si>
  <si>
    <t>DATOS</t>
  </si>
  <si>
    <t>Flujo</t>
  </si>
  <si>
    <t>wb</t>
  </si>
  <si>
    <t>Ur</t>
  </si>
  <si>
    <t> </t>
  </si>
  <si>
    <t>ln</t>
  </si>
  <si>
    <t>m</t>
  </si>
  <si>
    <t>Diametro</t>
  </si>
  <si>
    <t>area del gap</t>
  </si>
  <si>
    <t>m2</t>
  </si>
  <si>
    <t>I</t>
  </si>
  <si>
    <t>lg</t>
  </si>
  <si>
    <t>R estator</t>
  </si>
  <si>
    <t>N vueltas</t>
  </si>
  <si>
    <t>R rotor</t>
  </si>
  <si>
    <t>R gaps</t>
  </si>
  <si>
    <t>N real</t>
  </si>
  <si>
    <t>R total</t>
  </si>
  <si>
    <t>RECTIFICADORES- ELECTRONICA DE POTENCIA</t>
  </si>
  <si>
    <t>VL</t>
  </si>
  <si>
    <t>kv</t>
  </si>
  <si>
    <t>Vp</t>
  </si>
  <si>
    <t>w</t>
  </si>
  <si>
    <t>Vm</t>
  </si>
  <si>
    <t>Ra</t>
  </si>
  <si>
    <t>Td</t>
  </si>
  <si>
    <t>rpm</t>
  </si>
  <si>
    <t>Ia</t>
  </si>
  <si>
    <t>Irated</t>
  </si>
  <si>
    <t>If</t>
  </si>
  <si>
    <t>Eg</t>
  </si>
  <si>
    <t>Va</t>
  </si>
  <si>
    <t>angulo</t>
  </si>
  <si>
    <t>°</t>
  </si>
  <si>
    <t>PERDIDAS POR HISTERESIS</t>
  </si>
  <si>
    <t>Z fase</t>
  </si>
  <si>
    <t>V Linea</t>
  </si>
  <si>
    <t>R 1</t>
  </si>
  <si>
    <t>V Fase</t>
  </si>
  <si>
    <t>Corriente (A)</t>
  </si>
  <si>
    <t>P (W)</t>
  </si>
  <si>
    <t>Respuesta</t>
  </si>
  <si>
    <t>Va volts</t>
  </si>
  <si>
    <t>f HZ</t>
  </si>
  <si>
    <t>#polos</t>
  </si>
  <si>
    <t>Rs</t>
  </si>
  <si>
    <t>Rr</t>
  </si>
  <si>
    <t>Xs</t>
  </si>
  <si>
    <t>d</t>
  </si>
  <si>
    <t>nsync2 rpm</t>
  </si>
  <si>
    <t>nsync2 rad/s</t>
  </si>
  <si>
    <t>Vs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</si>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</sst>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333333"/>
      <name val="Arial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4" fillId="0" borderId="0" xfId="0" applyFont="1"/>
    <xf numFmtId="16" fontId="0" fillId="0" borderId="0" xfId="0" applyNumberFormat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2" xfId="0" applyFont="1" applyBorder="1"/>
    <xf numFmtId="0" fontId="5" fillId="0" borderId="3" xfId="0" applyFont="1" applyBorder="1"/>
    <xf numFmtId="0" fontId="0" fillId="4" borderId="0" xfId="0" applyFill="1"/>
    <xf numFmtId="0" fontId="5" fillId="7" borderId="0" xfId="0" applyFont="1" applyFill="1"/>
    <xf numFmtId="0" fontId="5" fillId="8" borderId="0" xfId="0" applyFont="1" applyFill="1"/>
    <xf numFmtId="0" fontId="5" fillId="9" borderId="1" xfId="0" applyFont="1" applyFill="1" applyBorder="1"/>
    <xf numFmtId="0" fontId="5" fillId="9" borderId="4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5" fillId="11" borderId="1" xfId="0" applyFont="1" applyFill="1" applyBorder="1"/>
    <xf numFmtId="0" fontId="5" fillId="11" borderId="4" xfId="0" applyFont="1" applyFill="1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ustomXml" Target="../ink/ink3.xml"/><Relationship Id="rId18" Type="http://schemas.openxmlformats.org/officeDocument/2006/relationships/image" Target="../media/image13.png"/><Relationship Id="rId26" Type="http://schemas.openxmlformats.org/officeDocument/2006/relationships/image" Target="../media/image18.png"/><Relationship Id="rId3" Type="http://schemas.openxmlformats.org/officeDocument/2006/relationships/image" Target="../media/image3.tmp"/><Relationship Id="rId21" Type="http://schemas.openxmlformats.org/officeDocument/2006/relationships/image" Target="../media/image9.tmp"/><Relationship Id="rId7" Type="http://schemas.openxmlformats.org/officeDocument/2006/relationships/image" Target="../media/image7.png"/><Relationship Id="rId12" Type="http://schemas.openxmlformats.org/officeDocument/2006/relationships/image" Target="../media/image100.png"/><Relationship Id="rId17" Type="http://schemas.openxmlformats.org/officeDocument/2006/relationships/customXml" Target="../ink/ink5.xml"/><Relationship Id="rId25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ustomXml" Target="../ink/ink2.xml"/><Relationship Id="rId24" Type="http://schemas.openxmlformats.org/officeDocument/2006/relationships/image" Target="../media/image16.png"/><Relationship Id="rId5" Type="http://schemas.openxmlformats.org/officeDocument/2006/relationships/image" Target="../media/image5.png"/><Relationship Id="rId15" Type="http://schemas.openxmlformats.org/officeDocument/2006/relationships/customXml" Target="../ink/ink4.xml"/><Relationship Id="rId23" Type="http://schemas.openxmlformats.org/officeDocument/2006/relationships/image" Target="../media/image15.png"/><Relationship Id="rId10" Type="http://schemas.openxmlformats.org/officeDocument/2006/relationships/image" Target="../media/image90.png"/><Relationship Id="rId19" Type="http://schemas.openxmlformats.org/officeDocument/2006/relationships/customXml" Target="../ink/ink6.xml"/><Relationship Id="rId4" Type="http://schemas.openxmlformats.org/officeDocument/2006/relationships/image" Target="../media/image4.tmp"/><Relationship Id="rId9" Type="http://schemas.openxmlformats.org/officeDocument/2006/relationships/customXml" Target="../ink/ink1.xml"/><Relationship Id="rId14" Type="http://schemas.openxmlformats.org/officeDocument/2006/relationships/image" Target="../media/image11.png"/><Relationship Id="rId2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742950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E2211F-B028-9F70-9A13-7C793284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52450"/>
          <a:ext cx="742950" cy="1104900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3</xdr:row>
      <xdr:rowOff>28575</xdr:rowOff>
    </xdr:from>
    <xdr:to>
      <xdr:col>3</xdr:col>
      <xdr:colOff>457200</xdr:colOff>
      <xdr:row>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7EDB7-F431-1F9C-700A-70EDFDB9DC5B}"/>
            </a:ext>
            <a:ext uri="{147F2762-F138-4A5C-976F-8EAC2B608ADB}">
              <a16:predDERef xmlns:a16="http://schemas.microsoft.com/office/drawing/2014/main" pred="{4AE2211F-B028-9F70-9A13-7C793284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581025"/>
          <a:ext cx="2209800" cy="10953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14</xdr:col>
      <xdr:colOff>123825</xdr:colOff>
      <xdr:row>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57A576-3537-59C8-5224-AD6C2EE6255F}"/>
            </a:ext>
            <a:ext uri="{147F2762-F138-4A5C-976F-8EAC2B608ADB}">
              <a16:predDERef xmlns:a16="http://schemas.microsoft.com/office/drawing/2014/main" pred="{2CC7EDB7-F431-1F9C-700A-70EDFDB9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0" y="371475"/>
          <a:ext cx="2409825" cy="1257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704850</xdr:colOff>
      <xdr:row>21</xdr:row>
      <xdr:rowOff>0</xdr:rowOff>
    </xdr:from>
    <xdr:to>
      <xdr:col>14</xdr:col>
      <xdr:colOff>704850</xdr:colOff>
      <xdr:row>34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1049EE-9F5F-1ABE-B2BD-FDFEEE964AFA}"/>
            </a:ext>
            <a:ext uri="{147F2762-F138-4A5C-976F-8EAC2B608ADB}">
              <a16:predDERef xmlns:a16="http://schemas.microsoft.com/office/drawing/2014/main" pred="{AFBE2330-A397-41B1-EE59-DCC9BA04F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025" y="3924300"/>
          <a:ext cx="3324225" cy="24860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42</xdr:row>
      <xdr:rowOff>57150</xdr:rowOff>
    </xdr:from>
    <xdr:to>
      <xdr:col>16</xdr:col>
      <xdr:colOff>714375</xdr:colOff>
      <xdr:row>53</xdr:row>
      <xdr:rowOff>114300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83637D-3799-E6EF-8E82-9F2A783C4BD2}"/>
            </a:ext>
            <a:ext uri="{147F2762-F138-4A5C-976F-8EAC2B608ADB}">
              <a16:predDERef xmlns:a16="http://schemas.microsoft.com/office/drawing/2014/main" pred="{E5F315DB-3CD7-4EB9-19D2-E2544E580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91575" y="7858125"/>
          <a:ext cx="5505450" cy="2124075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70</xdr:row>
      <xdr:rowOff>123825</xdr:rowOff>
    </xdr:from>
    <xdr:to>
      <xdr:col>17</xdr:col>
      <xdr:colOff>285750</xdr:colOff>
      <xdr:row>79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B867C1D-99CD-A38F-CE90-939706506B4F}"/>
            </a:ext>
            <a:ext uri="{147F2762-F138-4A5C-976F-8EAC2B608ADB}">
              <a16:predDERef xmlns:a16="http://schemas.microsoft.com/office/drawing/2014/main" pred="{0483637D-3799-E6EF-8E82-9F2A783C4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43900" y="13173075"/>
          <a:ext cx="6286500" cy="160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79</xdr:row>
      <xdr:rowOff>133350</xdr:rowOff>
    </xdr:from>
    <xdr:to>
      <xdr:col>14</xdr:col>
      <xdr:colOff>742950</xdr:colOff>
      <xdr:row>89</xdr:row>
      <xdr:rowOff>133350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0AEF87E-9434-0645-D074-4287B01DA9F0}"/>
            </a:ext>
            <a:ext uri="{147F2762-F138-4A5C-976F-8EAC2B608ADB}">
              <a16:predDERef xmlns:a16="http://schemas.microsoft.com/office/drawing/2014/main" pred="{7B867C1D-99CD-A38F-CE90-93970650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29600" y="14897100"/>
          <a:ext cx="4572000" cy="18478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14</xdr:col>
      <xdr:colOff>476250</xdr:colOff>
      <xdr:row>111</xdr:row>
      <xdr:rowOff>114300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7694A63-1A1F-D39E-8A48-CC5194764C33}"/>
            </a:ext>
            <a:ext uri="{147F2762-F138-4A5C-976F-8EAC2B608ADB}">
              <a16:predDERef xmlns:a16="http://schemas.microsoft.com/office/drawing/2014/main" pred="{40AEF87E-9434-0645-D074-4287B01D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72425" y="18249900"/>
          <a:ext cx="4562475" cy="254317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96</xdr:row>
      <xdr:rowOff>104775</xdr:rowOff>
    </xdr:from>
    <xdr:to>
      <xdr:col>9</xdr:col>
      <xdr:colOff>638175</xdr:colOff>
      <xdr:row>99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7384944-3D29-47A0-90DE-22D3796BC027}"/>
                </a:ext>
                <a:ext uri="{147F2762-F138-4A5C-976F-8EAC2B608ADB}">
                  <a16:predDERef xmlns:a16="http://schemas.microsoft.com/office/drawing/2014/main" pred="{17694A63-1A1F-D39E-8A48-CC5194764C33}"/>
                </a:ext>
              </a:extLst>
            </xdr14:cNvPr>
            <xdr14:cNvContentPartPr/>
          </xdr14:nvContentPartPr>
          <xdr14:nvPr macro=""/>
          <xdr14:xfrm>
            <a:off x="7886700" y="17983200"/>
            <a:ext cx="723900" cy="600075"/>
          </xdr14:xfrm>
        </xdr:contentPart>
      </mc:Choice>
      <mc:Fallback xmlns="">
        <xdr:pic>
          <xdr:nvPicPr>
            <xdr:cNvPr id="14" name="">
              <a:extLst>
                <a:ext uri="{FF2B5EF4-FFF2-40B4-BE49-F238E27FC236}">
                  <a16:creationId xmlns:a16="http://schemas.microsoft.com/office/drawing/2014/main" id="{47384944-3D29-47A0-90DE-22D3796BC027}"/>
                </a:ext>
                <a:ext uri="{147F2762-F138-4A5C-976F-8EAC2B608ADB}">
                  <a16:predDERef xmlns:a16="http://schemas.microsoft.com/office/drawing/2014/main" pred="{17694A63-1A1F-D39E-8A48-CC5194764C3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868973" y="17965433"/>
              <a:ext cx="759715" cy="635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85725</xdr:colOff>
      <xdr:row>100</xdr:row>
      <xdr:rowOff>0</xdr:rowOff>
    </xdr:from>
    <xdr:to>
      <xdr:col>10</xdr:col>
      <xdr:colOff>552450</xdr:colOff>
      <xdr:row>101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5A50F01-7C75-4994-A23D-2C72E2549C77}"/>
                </a:ext>
                <a:ext uri="{147F2762-F138-4A5C-976F-8EAC2B608ADB}">
                  <a16:predDERef xmlns:a16="http://schemas.microsoft.com/office/drawing/2014/main" pred="{47384944-3D29-47A0-90DE-22D3796BC027}"/>
                </a:ext>
              </a:extLst>
            </xdr14:cNvPr>
            <xdr14:cNvContentPartPr/>
          </xdr14:nvContentPartPr>
          <xdr14:nvPr macro=""/>
          <xdr14:xfrm>
            <a:off x="8820150" y="18611850"/>
            <a:ext cx="466725" cy="228600"/>
          </xdr14:xfrm>
        </xdr:contentPart>
      </mc:Choice>
      <mc:Fallback xmlns="">
        <xdr:pic>
          <xdr:nvPicPr>
            <xdr:cNvPr id="15" name="">
              <a:extLst>
                <a:ext uri="{FF2B5EF4-FFF2-40B4-BE49-F238E27FC236}">
                  <a16:creationId xmlns:a16="http://schemas.microsoft.com/office/drawing/2014/main" id="{35A50F01-7C75-4994-A23D-2C72E2549C77}"/>
                </a:ext>
                <a:ext uri="{147F2762-F138-4A5C-976F-8EAC2B608ADB}">
                  <a16:predDERef xmlns:a16="http://schemas.microsoft.com/office/drawing/2014/main" pred="{47384944-3D29-47A0-90DE-22D3796BC02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802295" y="18593878"/>
              <a:ext cx="502078" cy="264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752475</xdr:colOff>
      <xdr:row>100</xdr:row>
      <xdr:rowOff>114300</xdr:rowOff>
    </xdr:from>
    <xdr:to>
      <xdr:col>10</xdr:col>
      <xdr:colOff>190500</xdr:colOff>
      <xdr:row>103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7BE07BC-C8B9-4E97-B958-436A655326D8}"/>
                </a:ext>
                <a:ext uri="{147F2762-F138-4A5C-976F-8EAC2B608ADB}">
                  <a16:predDERef xmlns:a16="http://schemas.microsoft.com/office/drawing/2014/main" pred="{35A50F01-7C75-4994-A23D-2C72E2549C77}"/>
                </a:ext>
              </a:extLst>
            </xdr14:cNvPr>
            <xdr14:cNvContentPartPr/>
          </xdr14:nvContentPartPr>
          <xdr14:nvPr macro=""/>
          <xdr14:xfrm>
            <a:off x="8724900" y="18726150"/>
            <a:ext cx="200025" cy="447675"/>
          </xdr14:xfrm>
        </xdr:contentPart>
      </mc:Choice>
      <mc:Fallback xmlns=""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07BE07BC-C8B9-4E97-B958-436A655326D8}"/>
                </a:ext>
                <a:ext uri="{147F2762-F138-4A5C-976F-8EAC2B608ADB}">
                  <a16:predDERef xmlns:a16="http://schemas.microsoft.com/office/drawing/2014/main" pred="{35A50F01-7C75-4994-A23D-2C72E2549C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707367" y="18708099"/>
              <a:ext cx="235450" cy="483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400050</xdr:colOff>
      <xdr:row>108</xdr:row>
      <xdr:rowOff>161925</xdr:rowOff>
    </xdr:from>
    <xdr:to>
      <xdr:col>13</xdr:col>
      <xdr:colOff>314325</xdr:colOff>
      <xdr:row>111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ADB5EC-6B67-4E5C-A056-D3D9C65168CE}"/>
                </a:ext>
                <a:ext uri="{147F2762-F138-4A5C-976F-8EAC2B608ADB}">
                  <a16:predDERef xmlns:a16="http://schemas.microsoft.com/office/drawing/2014/main" pred="{07BE07BC-C8B9-4E97-B958-436A655326D8}"/>
                </a:ext>
              </a:extLst>
            </xdr14:cNvPr>
            <xdr14:cNvContentPartPr/>
          </xdr14:nvContentPartPr>
          <xdr14:nvPr macro=""/>
          <xdr14:xfrm>
            <a:off x="10934700" y="20278725"/>
            <a:ext cx="676275" cy="523875"/>
          </xdr14:xfrm>
        </xdr:contentPart>
      </mc:Choice>
      <mc:Fallback xmlns="">
        <xdr:pic>
          <xdr:nvPicPr>
            <xdr:cNvPr id="19" name="">
              <a:extLst>
                <a:ext uri="{FF2B5EF4-FFF2-40B4-BE49-F238E27FC236}">
                  <a16:creationId xmlns:a16="http://schemas.microsoft.com/office/drawing/2014/main" id="{67ADB5EC-6B67-4E5C-A056-D3D9C65168CE}"/>
                </a:ext>
                <a:ext uri="{147F2762-F138-4A5C-976F-8EAC2B608ADB}">
                  <a16:predDERef xmlns:a16="http://schemas.microsoft.com/office/drawing/2014/main" pred="{07BE07BC-C8B9-4E97-B958-436A655326D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916752" y="20261046"/>
              <a:ext cx="711812" cy="5595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714375</xdr:colOff>
      <xdr:row>110</xdr:row>
      <xdr:rowOff>47625</xdr:rowOff>
    </xdr:from>
    <xdr:to>
      <xdr:col>12</xdr:col>
      <xdr:colOff>209550</xdr:colOff>
      <xdr:row>111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338A5A9-9BEF-49BE-9F80-40A46F16C308}"/>
                </a:ext>
                <a:ext uri="{147F2762-F138-4A5C-976F-8EAC2B608ADB}">
                  <a16:predDERef xmlns:a16="http://schemas.microsoft.com/office/drawing/2014/main" pred="{67ADB5EC-6B67-4E5C-A056-D3D9C65168CE}"/>
                </a:ext>
              </a:extLst>
            </xdr14:cNvPr>
            <xdr14:cNvContentPartPr/>
          </xdr14:nvContentPartPr>
          <xdr14:nvPr macro=""/>
          <xdr14:xfrm>
            <a:off x="10487025" y="20535900"/>
            <a:ext cx="257175" cy="285750"/>
          </xdr14:xfrm>
        </xdr:contentPart>
      </mc:Choice>
      <mc:Fallback xmlns="">
        <xdr:pic>
          <xdr:nvPicPr>
            <xdr:cNvPr id="20" name="">
              <a:extLst>
                <a:ext uri="{FF2B5EF4-FFF2-40B4-BE49-F238E27FC236}">
                  <a16:creationId xmlns:a16="http://schemas.microsoft.com/office/drawing/2014/main" id="{7338A5A9-9BEF-49BE-9F80-40A46F16C308}"/>
                </a:ext>
                <a:ext uri="{147F2762-F138-4A5C-976F-8EAC2B608ADB}">
                  <a16:predDERef xmlns:a16="http://schemas.microsoft.com/office/drawing/2014/main" pred="{67ADB5EC-6B67-4E5C-A056-D3D9C65168C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469190" y="20517653"/>
              <a:ext cx="292488" cy="321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57150</xdr:colOff>
      <xdr:row>107</xdr:row>
      <xdr:rowOff>47625</xdr:rowOff>
    </xdr:from>
    <xdr:to>
      <xdr:col>14</xdr:col>
      <xdr:colOff>9525</xdr:colOff>
      <xdr:row>110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7D0CF71-3A46-4AB5-8200-C9A0B59F41B9}"/>
                </a:ext>
                <a:ext uri="{147F2762-F138-4A5C-976F-8EAC2B608ADB}">
                  <a16:predDERef xmlns:a16="http://schemas.microsoft.com/office/drawing/2014/main" pred="{7338A5A9-9BEF-49BE-9F80-40A46F16C308}"/>
                </a:ext>
              </a:extLst>
            </xdr14:cNvPr>
            <xdr14:cNvContentPartPr/>
          </xdr14:nvContentPartPr>
          <xdr14:nvPr macro=""/>
          <xdr14:xfrm>
            <a:off x="11353800" y="19983450"/>
            <a:ext cx="714375" cy="55245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57D0CF71-3A46-4AB5-8200-C9A0B59F41B9}"/>
                </a:ext>
                <a:ext uri="{147F2762-F138-4A5C-976F-8EAC2B608ADB}">
                  <a16:predDERef xmlns:a16="http://schemas.microsoft.com/office/drawing/2014/main" pred="{7338A5A9-9BEF-49BE-9F80-40A46F16C30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35842" y="19965478"/>
              <a:ext cx="749932" cy="588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523875</xdr:colOff>
      <xdr:row>127</xdr:row>
      <xdr:rowOff>76200</xdr:rowOff>
    </xdr:from>
    <xdr:to>
      <xdr:col>12</xdr:col>
      <xdr:colOff>57150</xdr:colOff>
      <xdr:row>138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0BD2CF3-272A-E1AF-8BC3-1067C094F9D3}"/>
            </a:ext>
            <a:ext uri="{147F2762-F138-4A5C-976F-8EAC2B608ADB}">
              <a16:predDERef xmlns:a16="http://schemas.microsoft.com/office/drawing/2014/main" pred="{57D0CF71-3A46-4AB5-8200-C9A0B59F4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734300" y="23755350"/>
          <a:ext cx="2857500" cy="18097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8</xdr:col>
      <xdr:colOff>476250</xdr:colOff>
      <xdr:row>137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18C63DE-A88F-8ACD-BB39-3EE2A0F1C28A}"/>
            </a:ext>
            <a:ext uri="{147F2762-F138-4A5C-976F-8EAC2B608ADB}">
              <a16:predDERef xmlns:a16="http://schemas.microsoft.com/office/drawing/2014/main" pred="{A0BD2CF3-272A-E1AF-8BC3-1067C094F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48425" y="24622125"/>
          <a:ext cx="1238250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158</xdr:row>
      <xdr:rowOff>152400</xdr:rowOff>
    </xdr:from>
    <xdr:to>
      <xdr:col>12</xdr:col>
      <xdr:colOff>390525</xdr:colOff>
      <xdr:row>179</xdr:row>
      <xdr:rowOff>95250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A703B15-7859-C95C-08CE-AE797B59BC00}"/>
            </a:ext>
            <a:ext uri="{147F2762-F138-4A5C-976F-8EAC2B608ADB}">
              <a16:predDERef xmlns:a16="http://schemas.microsoft.com/office/drawing/2014/main" pred="{118C63DE-A88F-8ACD-BB39-3EE2A0F1C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391400" y="29384625"/>
          <a:ext cx="3533775" cy="3914775"/>
        </a:xfrm>
        <a:prstGeom prst="rect">
          <a:avLst/>
        </a:prstGeom>
      </xdr:spPr>
    </xdr:pic>
    <xdr:clientData/>
  </xdr:twoCellAnchor>
  <xdr:twoCellAnchor editAs="oneCell">
    <xdr:from>
      <xdr:col>6</xdr:col>
      <xdr:colOff>1152525</xdr:colOff>
      <xdr:row>182</xdr:row>
      <xdr:rowOff>152400</xdr:rowOff>
    </xdr:from>
    <xdr:to>
      <xdr:col>13</xdr:col>
      <xdr:colOff>219075</xdr:colOff>
      <xdr:row>189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09F182B-740B-4E9C-7004-03A9376847D7}"/>
            </a:ext>
            <a:ext uri="{147F2762-F138-4A5C-976F-8EAC2B608ADB}">
              <a16:predDERef xmlns:a16="http://schemas.microsoft.com/office/drawing/2014/main" pred="{2A703B15-7859-C95C-08CE-AE797B59B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296025" y="33899475"/>
          <a:ext cx="5219700" cy="1304925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204</xdr:row>
      <xdr:rowOff>142875</xdr:rowOff>
    </xdr:from>
    <xdr:to>
      <xdr:col>11</xdr:col>
      <xdr:colOff>695325</xdr:colOff>
      <xdr:row>209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9F7F6EE-D87C-4D79-25A7-0D2DA7971696}"/>
            </a:ext>
            <a:ext uri="{147F2762-F138-4A5C-976F-8EAC2B608ADB}">
              <a16:predDERef xmlns:a16="http://schemas.microsoft.com/office/drawing/2014/main" pred="{109F182B-740B-4E9C-7004-03A937684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895975" y="37661850"/>
          <a:ext cx="4572000" cy="8001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212</xdr:row>
      <xdr:rowOff>95250</xdr:rowOff>
    </xdr:from>
    <xdr:to>
      <xdr:col>13</xdr:col>
      <xdr:colOff>581025</xdr:colOff>
      <xdr:row>217</xdr:row>
      <xdr:rowOff>142875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AAEFEEF-2F41-CDC9-95E8-5ED26A266829}"/>
            </a:ext>
            <a:ext uri="{147F2762-F138-4A5C-976F-8EAC2B608ADB}">
              <a16:predDERef xmlns:a16="http://schemas.microsoft.com/office/drawing/2014/main" pred="{B9F7F6EE-D87C-4D79-25A7-0D2DA7971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543925" y="39519225"/>
          <a:ext cx="3333750" cy="100012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20:25:28.76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23918 4260 16383 0 0,'-9'0'0'0'0,"-7"0"0"0"0,-11 0 0 0 0,-4 0 0 0 0,-2 0 0 0 0,0 0 0 0 0,-3 0 0 0 0,0 0 0 0 0,2 0 0 0 0,-3 0 0 0 0,1 0 0 0 0,2 0 0 0 0,-3 0 0 0 0,6 4 0 0 0,3 2 0 0 0,2 0 0 0 0,1-1 0 0 0,-5-2 0 0 0,-1-1 0 0 0,0-1 0 0 0,1-1 0 0 0,1 0 0 0 0,0 0 0 0 0,-3 0 0 0 0,-5 0 0 0 0,-1 0 0 0 0,1-1 0 0 0,-1 1 0 0 0,-4 0 0 0 0,0 0 0 0 0,0 0 0 0 0,1 0 0 0 0,4 0 0 0 0,3 0 0 0 0,-1 0 0 0 0,1 0 0 0 0,1 0 0 0 0,2 0 0 0 0,-3 0 0 0 0,1 0 0 0 0,0 0 0 0 0,-3 0 0 0 0,1 0 0 0 0,-3 0 0 0 0,-5 0 0 0 0,-3 0 0 0 0,2 0 0 0 0,3 0 0 0 0,5 0 0 0 0,3 0 0 0 0,-1 0 0 0 0,0 0 0 0 0,2 0 0 0 0,-3 0 0 0 0,9 0 0 0 0,14 0 0 0 0,8-4 0 0 0,10-7 0 0 0,8 0 0 0 0,7 0 0 0 0,-1-1 0 0 0,1 1 0 0 0,1 2 0 0 0,2-2 0 0 0,1 2 0 0 0,-4-4 0 0 0,-1-2 0 0 0,6 0 0 0 0,-3-2 0 0 0,5 3 0 0 0,-3-1 0 0 0,-10 1 0 0 0,-12 4 0 0 0,-11 4 0 0 0,-9 2 0 0 0,-10 2 0 0 0,-6 2 0 0 0,-5 0 0 0 0,-1 0 0 0 0,-4 1 0 0 0,-2 0 0 0 0,-3-1 0 0 0,2 0 0 0 0,4 1 0 0 0,10 3 0 0 0,14 7 0 0 0,11 5 0 0 0,10 0 0 0 0,10 2 0 0 0,7-2 0 0 0,5-4 0 0 0,2-4 0 0 0,1 2 0 0 0,1-2 0 0 0,-1 3 0 0 0,0-1 0 0 0,0 3 0 0 0,-1-1 0 0 0,-1 6 0 0 0,1 0 0 0 0,-5 2 0 0 0,-2-2 0 0 0,1-1 0 0 0,1 2 0 0 0,1 2 0 0 0,1-2 0 0 0,2 0 0 0 0,4 5 0 0 0,3 4 0 0 0,-6 1 0 0 0,-6 0 0 0 0,-7-8 0 0 0,-6-14 0 0 0,-13-12 0 0 0,-7-9 0 0 0,0-3 0 0 0</inkml:trace>
  <inkml:trace contextRef="#ctx0" brushRef="#br0" timeOffset="36.47">22146 4260 16383 0 0,'0'-5'0'0'0,"0"-5"0"0"0,4-11 0 0 0,11-1 0 0 0,7-2 0 0 0,5-1 0 0 0,1-1 0 0 0,2 4 0 0 0,-1 2 0 0 0,0-1 0 0 0,-6-2 0 0 0,-1 5 0 0 0,-1-1 0 0 0,1 4 0 0 0,-3-1 0 0 0,-1 3 0 0 0,2-5 0 0 0,1-1 0 0 0,2 0 0 0 0,-3 2 0 0 0</inkml:trace>
  <inkml:trace contextRef="#ctx0" brushRef="#br0" timeOffset="36.47">23283 3069 16383 0 0,'5'0'0'0'0,"5"9"0"0"0,2 12 0 0 0,3 3 0 0 0,-1 5 0 0 0,1-1 0 0 0,-1-2 0 0 0,-4 9 0 0 0,2-2 0 0 0,-2-1 0 0 0,-2-3 0 0 0,-3-1 0 0 0,-2-1 0 0 0,-2-5 0 0 0</inkml:trace>
  <inkml:trace contextRef="#ctx0" brushRef="#br0" timeOffset="36.47">23151 3149 16383 0 0,'5'0'0'0'0,"1"-5"0"0"0,4-1 0 0 0,5 0 0 0 0,4-7 0 0 0,9-2 0 0 0,3-8 0 0 0,1 1 0 0 0,0-1 0 0 0,-2-1 0 0 0,0 4 0 0 0,-6 1 0 0 0,1 3 0 0 0,-2 0 0 0 0,-1 3 0 0 0,4-1 0 0 0,3 2 0 0 0,-4 3 0 0 0</inkml:trace>
  <inkml:trace contextRef="#ctx0" brushRef="#br0" timeOffset="36.47">23230 3281 16383 0 0,'9'0'0'0'0,"8"0"0"0"0,9-5 0 0 0,10-5 0 0 0,3-6 0 0 0,0-1 0 0 0,-3 4 0 0 0,-7-2 0 0 0,-5 3 0 0 0,-5 3 0 0 0</inkml:trace>
  <inkml:trace contextRef="#ctx0" brushRef="#br0" timeOffset="36.47">23760 3228 16383 0 0,'0'4'0'0'0,"4"7"0"0"0,2 5 0 0 0,0 9 0 0 0,-2 5 0 0 0,0-2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20:25:28.77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24500 4630 16383 0 0,'9'0'0'0'0,"8"0"0"0"0,5 0 0 0 0,3 0 0 0 0,2 5 0 0 0,2 1 0 0 0,-1-1 0 0 0,0 0 0 0 0,-5 3 0 0 0,-2 0 0 0 0,0-1 0 0 0,2 2 0 0 0,0 5 0 0 0,6-1 0 0 0,-3 3 0 0 0,-4 3 0 0 0,-3-3 0 0 0,0 2 0 0 0,2 1 0 0 0,2-1 0 0 0,-4-1 0 0 0,0-2 0 0 0,-3 0 0 0 0,0 3 0 0 0,2 2 0 0 0,2-2 0 0 0,-2 0 0 0 0,0 2 0 0 0,2-2 0 0 0,2-1 0 0 0,1 2 0 0 0,2 3 0 0 0,-4 1 0 0 0,0-3 0 0 0,0 0 0 0 0,1 1 0 0 0,1 1 0 0 0,2 1 0 0 0,1 2 0 0 0,0 1 0 0 0,-9-5 0 0 0,-11-4 0 0 0,-11-7 0 0 0,-10-8 0 0 0,-7-10 0 0 0,-3-3 0 0 0,-3-5 0 0 0,-1 1 0 0 0,0 3 0 0 0,1-1 0 0 0,0 2 0 0 0,1 2 0 0 0,0-1 0 0 0,0 0 0 0 0,0-1 0 0 0,10 0 0 0 0,12 2 0 0 0,15 7 0 0 0,11 4 0 0 0,7 7 0 0 0,2 0 0 0 0,1 0 0 0 0,0-2 0 0 0,-1 3 0 0 0,-1-1 0 0 0,-6 2 0 0 0,-2 1 0 0 0,0-4 0 0 0,-3-6 0 0 0,-6-13 0 0 0,-4-9 0 0 0,-3-6 0 0 0,-3-2 0 0 0,-2-2 0 0 0,-1 0 0 0 0,0-3 0 0 0,0-2 0 0 0,1 2 0 0 0,-1 1 0 0 0,1 2 0 0 0,-1 1 0 0 0,1 2 0 0 0,0 0 0 0 0,0-4 0 0 0,0-1 0 0 0,0 5 0 0 0</inkml:trace>
  <inkml:trace contextRef="#ctx0" brushRef="#br0" timeOffset="36.47">25559 4842 16383 0 0,'4'4'0'0'0,"2"11"0"0"0,0 8 0 0 0,-1 3 0 0 0,2 7 0 0 0,1 7 0 0 0,-1 1 0 0 0,-2-2 0 0 0,-2-3 0 0 0,-1 1 0 0 0,-1-1 0 0 0,-1-2 0 0 0,0-3 0 0 0,-5-10 0 0 0,-1-14 0 0 0,0-13 0 0 0,1-13 0 0 0,2-5 0 0 0</inkml:trace>
  <inkml:trace contextRef="#ctx0" brushRef="#br0" timeOffset="36.47">25559 4842 16383 0 0,'4'0'0'0'0,"7"0"0"0"0,5 0 0 0 0,5 0 0 0 0,3 0 0 0 0,6-5 0 0 0,-1-10 0 0 0,-6-2 0 0 0</inkml:trace>
  <inkml:trace contextRef="#ctx0" brushRef="#br0" timeOffset="36.47">25612 5054 16383 0 0,'4'0'0'0'0,"7"0"0"0"0,9 0 0 0 0,7 0 0 0 0,3 0 0 0 0,5 0 0 0 0,1 0 0 0 0,-5 0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20:25:28.77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24236 5265 16383 0 0,'9'0'0'0'0,"7"0"0"0"0,6 0 0 0 0,4 0 0 0 0,1 0 0 0 0,1 0 0 0 0,0 0 0 0 0,5 0 0 0 0,0 0 0 0 0,0 0 0 0 0,-1-4 0 0 0,-2-7 0 0 0,-2-5 0 0 0,0-5 0 0 0,-1-3 0 0 0,-1-2 0 0 0,-4-1 0 0 0,-2-1 0 0 0,0 1 0 0 0,-2-1 0 0 0,-6 1 0 0 0,-4 0 0 0 0,-3 1 0 0 0,-3 3 0 0 0</inkml:trace>
  <inkml:trace contextRef="#ctx0" brushRef="#br0" timeOffset="36.47">24633 5636 16383 0 0,'-5'4'0'0'0,"-5"7"0"0"0,-6 0 0 0 0,-1 4 0 0 0,4 3 0 0 0,-2-1 0 0 0,-2 1 0 0 0,2 2 0 0 0,3 2 0 0 0,4 2 0 0 0,3 1 0 0 0,3 1 0 0 0,1 1 0 0 0,6-5 0 0 0,6-6 0 0 0,10-5 0 0 0,7-5 0 0 0,7-4 0 0 0,2-1 0 0 0,-1-6 0 0 0,-2-2 0 0 0,-6-5 0 0 0,-9-4 0 0 0,-7-4 0 0 0,-1-8 0 0 0,-3-3 0 0 0,-2-1 0 0 0,-2 0 0 0 0,-3 1 0 0 0,0 2 0 0 0,-1 1 0 0 0,-5 5 0 0 0,-6 6 0 0 0,-6 7 0 0 0,-4 5 0 0 0,-12-2 0 0 0,-6 1 0 0 0,5 1 0 0 0</inkml:trace>
  <inkml:trace contextRef="#ctx0" brushRef="#br0" timeOffset="36.47">24633 5424 16383 0 0,'-5'0'0'0'0,"-1"9"0"0"0,1 7 0 0 0,0 11 0 0 0,2 4 0 0 0,1 2 0 0 0,1 0 0 0 0,0-2 0 0 0,1 0 0 0 0,0-3 0 0 0,1 4 0 0 0,-1 1 0 0 0,0-1 0 0 0,0-1 0 0 0,0-1 0 0 0,0-2 0 0 0,0-1 0 0 0,0 5 0 0 0,0 0 0 0 0,0 0 0 0 0,0 3 0 0 0,0 1 0 0 0,0-2 0 0 0,0-2 0 0 0,0-2 0 0 0,0-2 0 0 0,0-5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20:25:28.77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30374 6191 16383 0 0,'5'0'0'0'0,"1"5"0"0"0,4 5 0 0 0,5 6 0 0 0,0 10 0 0 0,-3 4 0 0 0,-3 2 0 0 0,1-1 0 0 0,0 0 0 0 0,-3-1 0 0 0,-3-2 0 0 0,-1 0 0 0 0,-1-1 0 0 0,-2-1 0 0 0,0 5 0 0 0,4 6 0 0 0,2 1 0 0 0,-1-2 0 0 0,-1-1 0 0 0,-1-4 0 0 0,-1-1 0 0 0,-1-2 0 0 0,0-1 0 0 0,-1-1 0 0 0,-1 4 0 0 0,1 2 0 0 0,0 0 0 0 0,0-1 0 0 0,0-2 0 0 0,-1 4 0 0 0,1 1 0 0 0,0-2 0 0 0,0-1 0 0 0,0-1 0 0 0,0 3 0 0 0,0 0 0 0 0,0-1 0 0 0,0-1 0 0 0,0-1 0 0 0,0 2 0 0 0,-4 11 0 0 0,-2 1 0 0 0,9-6 0 0 0,9-10 0 0 0,7-10 0 0 0,9-7 0 0 0,4-6 0 0 0,1-4 0 0 0,0-2 0 0 0,-1-1 0 0 0,2 0 0 0 0,5-4 0 0 0,9-1 0 0 0,6 0 0 0 0,2-2 0 0 0,1-5 0 0 0,-5 0 0 0 0,-2 3 0 0 0,-5 2 0 0 0,-6 4 0 0 0,-5 2 0 0 0,-4 2 0 0 0,-2 1 0 0 0,-2 0 0 0 0,0 1 0 0 0,-1 0 0 0 0,0-1 0 0 0,1 0 0 0 0,0 1 0 0 0,0-1 0 0 0,0 0 0 0 0,1 0 0 0 0,-1 0 0 0 0,1 0 0 0 0,-1 0 0 0 0,1 0 0 0 0,-1 0 0 0 0,1 0 0 0 0,-1 0 0 0 0,1 0 0 0 0,-1 0 0 0 0,1 0 0 0 0,-1 0 0 0 0,0 0 0 0 0,1 0 0 0 0,-1 0 0 0 0,1 0 0 0 0,-1 0 0 0 0,1 0 0 0 0,-1 0 0 0 0,5 0 0 0 0,2 0 0 0 0,-1 0 0 0 0,3 0 0 0 0,1 0 0 0 0,-2 0 0 0 0,-2 0 0 0 0,-1 0 0 0 0,-12-5 0 0 0,-8-5 0 0 0,-11-6 0 0 0,-9-5 0 0 0,-4-3 0 0 0,0-2 0 0 0,3-1 0 0 0,-1-1 0 0 0,0-4 0 0 0,3-2 0 0 0,3 2 0 0 0,1 0 0 0 0,3 2 0 0 0,0 1 0 0 0,1 2 0 0 0,1 0 0 0 0,-1 1 0 0 0,1-1 0 0 0,-1 1 0 0 0,0 0 0 0 0,0 0 0 0 0,0 0 0 0 0,0-1 0 0 0,0-4 0 0 0,0-1 0 0 0,0-5 0 0 0,0 0 0 0 0,0-3 0 0 0,0 1 0 0 0,0 3 0 0 0,0 2 0 0 0,0 3 0 0 0,5-2 0 0 0,1 0 0 0 0,0 1 0 0 0,-2 1 0 0 0,-1 2 0 0 0,-1-4 0 0 0,0 0 0 0 0,-2 1 0 0 0,0 1 0 0 0,0 2 0 0 0,-1 0 0 0 0,1 2 0 0 0,0 0 0 0 0,0 1 0 0 0,-5 4 0 0 0,-1 7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20:25:28.77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29184 6826 16383 0 0,'0'5'0'0'0,"0"5"0"0"0,0 6 0 0 0,0 10 0 0 0,0 4 0 0 0,0 6 0 0 0,0 6 0 0 0,0 5 0 0 0,-5 4 0 0 0,-1 6 0 0 0,0-2 0 0 0,2-1 0 0 0,0-6 0 0 0,2-6 0 0 0,1-5 0 0 0,1-1 0 0 0,-9-6 0 0 0,-3-17 0 0 0,1-11 0 0 0</inkml:trace>
  <inkml:trace contextRef="#ctx0" brushRef="#br0" timeOffset="36.47">29210 6773 16383 0 0,'5'0'0'0'0,"0"5"0"0"0,1 5 0 0 0,3 6 0 0 0,1 5 0 0 0,2 8 0 0 0,-1 12 0 0 0,3 8 0 0 0,3 10 0 0 0,-1 3 0 0 0,1 1 0 0 0,-2-2 0 0 0,-4-3 0 0 0,1-5 0 0 0,-2-9 0 0 0,-2-6 0 0 0,1-6 0 0 0,0-3 0 0 0,-2-7 0 0 0</inkml:trace>
  <inkml:trace contextRef="#ctx0" brushRef="#br0" timeOffset="36.47">29184 7250 16383 0 0,'4'0'0'0'0,"7"0"0"0"0,5 0 0 0 0,4 0 0 0 0,5 0 0 0 0,1-5 0 0 0,1-1 0 0 0,-4 0 0 0 0</inkml:trace>
  <inkml:trace contextRef="#ctx0" brushRef="#br0" timeOffset="36.47">29686 7329 16383 0 0,'0'4'0'0'0,"0"7"0"0"0,0 5 0 0 0,0 9 0 0 0,0 5 0 0 0,0 7 0 0 0,0 5 0 0 0,0-8 0 0 0,0-15 0 0 0,0-11 0 0 0</inkml:trace>
  <inkml:trace contextRef="#ctx0" brushRef="#br0" timeOffset="36.47">29554 7303 16383 0 0,'4'0'0'0'0,"11"0"0"0"0,8 0 0 0 0,8 0 0 0 0,3 0 0 0 0,1 0 0 0 0,-1-5 0 0 0,-2-1 0 0 0,-2 0 0 0 0,-1 2 0 0 0,-6 0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23:05:41.98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32861 5662 16383 0 0,'-4'0'0'0'0,"-7"0"0"0"0,-5 5 0 0 0,-5 1 0 0 0,2 4 0 0 0,-1 0 0 0 0,-2-1 0 0 0,-1 2 0 0 0,-1 4 0 0 0,-2-1 0 0 0,0 2 0 0 0,0-2 0 0 0,4 2 0 0 0,1-3 0 0 0,0 1 0 0 0,-1 4 0 0 0,-2-3 0 0 0,0-3 0 0 0,3 1 0 0 0,1-2 0 0 0,4 2 0 0 0,-5-2 0 0 0,2 3 0 0 0,-1 2 0 0 0,-1-1 0 0 0,-6 7 0 0 0,-4-2 0 0 0,0 6 0 0 0,1-3 0 0 0,0 1 0 0 0,1-1 0 0 0,1-3 0 0 0,1-1 0 0 0,1 1 0 0 0,-1 2 0 0 0,1 1 0 0 0,0-3 0 0 0,-1-1 0 0 0,1-3 0 0 0,4 0 0 0 0,-3 2 0 0 0,3 2 0 0 0,0-2 0 0 0,0 0 0 0 0,-1 2 0 0 0,-1 6 0 0 0,-1-1 0 0 0,-1-5 0 0 0,4-1 0 0 0,2-4 0 0 0,-1 0 0 0 0,-1 2 0 0 0,-1 2 0 0 0,-2 3 0 0 0,4-2 0 0 0</inkml:trace>
  <inkml:trace contextRef="#ctx0" brushRef="#br0" timeOffset="36.47">32861 5265 16383 0 0,'0'5'0'0'0,"5"14"0"0"0,1 14 0 0 0,-1 14 0 0 0,0 4 0 0 0,-2 7 0 0 0,-1 2 0 0 0,-1 0 0 0 0,0 3 0 0 0,-1-4 0 0 0,0 1 0 0 0,-1-5 0 0 0,1-3 0 0 0,0-6 0 0 0,0-10 0 0 0</inkml:trace>
  <inkml:trace contextRef="#ctx0" brushRef="#br0" timeOffset="36.47">31538 6271 16383 0 0,'5'0'0'0'0,"1"4"0"0"0,4 7 0 0 0,1 5 0 0 0,-2 9 0 0 0,2 1 0 0 0,-1-1 0 0 0,-2 1 0 0 0,2 5 0 0 0,0 2 0 0 0,-3-1 0 0 0,3-1 0 0 0,-1-1 0 0 0,-1-2 0 0 0,1 0 0 0 0,1-1 0 0 0,-3-1 0 0 0,-2 0 0 0 0,-1 1 0 0 0,-3-1 0 0 0,0-4 0 0 0</inkml:trace>
  <inkml:trace contextRef="#ctx0" brushRef="#br0" timeOffset="36.47">33417 5371 16383 0 0,'0'5'0'0'0,"4"1"0"0"0,7-1 0 0 0,5 0 0 0 0,5-2 0 0 0,-2-5 0 0 0,-3-8 0 0 0,-5-6 0 0 0,-4-4 0 0 0,-4-5 0 0 0,-1-1 0 0 0,-7 3 0 0 0,-6 6 0 0 0,-6 5 0 0 0,-5 6 0 0 0,-2 2 0 0 0,1 13 0 0 0,6 7 0 0 0,6 7 0 0 0,4 4 0 0 0,4 1 0 0 0,2 1 0 0 0,1 0 0 0 0,1-1 0 0 0,0 0 0 0 0,0-1 0 0 0,4 0 0 0 0,2 0 0 0 0,-1-1 0 0 0,-2 1 0 0 0,4-5 0 0 0,0-2 0 0 0,3-4 0 0 0,5-5 0 0 0,3-4 0 0 0,4 1 0 0 0,-3 0 0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BB26-C578-48FF-B2A1-A8A393367B26}">
  <dimension ref="A1:M221"/>
  <sheetViews>
    <sheetView tabSelected="1" topLeftCell="A73" workbookViewId="0">
      <selection activeCell="K217" sqref="K217"/>
    </sheetView>
  </sheetViews>
  <sheetFormatPr baseColWidth="10" defaultColWidth="11.42578125" defaultRowHeight="15" x14ac:dyDescent="0.25"/>
  <cols>
    <col min="1" max="1" width="5.28515625" customWidth="1"/>
    <col min="2" max="2" width="26.140625" customWidth="1"/>
    <col min="7" max="7" width="19.5703125" customWidth="1"/>
    <col min="11" max="11" width="15.5703125" customWidth="1"/>
  </cols>
  <sheetData>
    <row r="1" spans="1:13" ht="14.45" customHeight="1" x14ac:dyDescent="0.25">
      <c r="A1" s="38" t="s">
        <v>3</v>
      </c>
      <c r="B1" s="38"/>
      <c r="C1" s="38"/>
      <c r="D1" s="38"/>
      <c r="E1" s="10"/>
    </row>
    <row r="5" spans="1:13" x14ac:dyDescent="0.25">
      <c r="G5" s="3" t="s">
        <v>4</v>
      </c>
      <c r="H5">
        <f>ACOS(C14)</f>
        <v>0.60938530803079505</v>
      </c>
    </row>
    <row r="7" spans="1:13" x14ac:dyDescent="0.25">
      <c r="G7" s="3" t="s">
        <v>5</v>
      </c>
      <c r="H7">
        <f>(C13/C14)</f>
        <v>6585.3658536585372</v>
      </c>
      <c r="I7" t="s">
        <v>6</v>
      </c>
    </row>
    <row r="9" spans="1:13" x14ac:dyDescent="0.25">
      <c r="G9" s="1" t="s">
        <v>7</v>
      </c>
      <c r="H9">
        <f>H7*SIN(H5)</f>
        <v>3769.2231860864686</v>
      </c>
      <c r="I9" t="s">
        <v>8</v>
      </c>
    </row>
    <row r="11" spans="1:13" x14ac:dyDescent="0.25">
      <c r="K11" s="1" t="s">
        <v>9</v>
      </c>
    </row>
    <row r="12" spans="1:13" x14ac:dyDescent="0.25">
      <c r="B12" s="12" t="s">
        <v>10</v>
      </c>
      <c r="C12">
        <v>220</v>
      </c>
      <c r="D12" t="s">
        <v>11</v>
      </c>
      <c r="G12" s="1" t="s">
        <v>12</v>
      </c>
    </row>
    <row r="13" spans="1:13" x14ac:dyDescent="0.25">
      <c r="B13" s="12" t="s">
        <v>13</v>
      </c>
      <c r="C13">
        <v>5400</v>
      </c>
      <c r="D13" t="s">
        <v>14</v>
      </c>
      <c r="K13" s="5" t="s">
        <v>15</v>
      </c>
      <c r="L13">
        <f>H9-H16</f>
        <v>2194.2231860864676</v>
      </c>
    </row>
    <row r="14" spans="1:13" x14ac:dyDescent="0.25">
      <c r="B14" s="13" t="s">
        <v>16</v>
      </c>
      <c r="C14">
        <v>0.82</v>
      </c>
      <c r="G14" s="3" t="s">
        <v>17</v>
      </c>
      <c r="H14">
        <f>ACOS(C15)</f>
        <v>0.28379410920832804</v>
      </c>
    </row>
    <row r="15" spans="1:13" x14ac:dyDescent="0.25">
      <c r="B15" s="13" t="s">
        <v>18</v>
      </c>
      <c r="C15">
        <v>0.96</v>
      </c>
      <c r="G15" s="3" t="s">
        <v>19</v>
      </c>
      <c r="H15">
        <f>C13/C15</f>
        <v>5625</v>
      </c>
      <c r="I15" t="s">
        <v>6</v>
      </c>
      <c r="K15" s="3" t="s">
        <v>20</v>
      </c>
    </row>
    <row r="16" spans="1:13" x14ac:dyDescent="0.25">
      <c r="B16" s="12" t="s">
        <v>21</v>
      </c>
      <c r="C16">
        <v>60</v>
      </c>
      <c r="D16" t="s">
        <v>22</v>
      </c>
      <c r="G16" s="3" t="s">
        <v>23</v>
      </c>
      <c r="H16">
        <f>H15*SIN(H14)</f>
        <v>1575.0000000000011</v>
      </c>
      <c r="I16" t="s">
        <v>8</v>
      </c>
      <c r="K16" s="6" t="s">
        <v>24</v>
      </c>
      <c r="L16">
        <f>L13/(2*C16*C12*C12*3.14)</f>
        <v>1.2031632111246006E-4</v>
      </c>
      <c r="M16" t="s">
        <v>25</v>
      </c>
    </row>
    <row r="17" spans="2:13" x14ac:dyDescent="0.25">
      <c r="B17" s="3"/>
      <c r="L17">
        <f>(L16*1000000)</f>
        <v>120.31632111246006</v>
      </c>
      <c r="M17" t="s">
        <v>26</v>
      </c>
    </row>
    <row r="18" spans="2:13" x14ac:dyDescent="0.25">
      <c r="G18" s="3" t="s">
        <v>27</v>
      </c>
      <c r="I18" s="7">
        <f>ROUND(L17,0)</f>
        <v>120</v>
      </c>
      <c r="J18" t="s">
        <v>26</v>
      </c>
    </row>
    <row r="22" spans="2:13" x14ac:dyDescent="0.25">
      <c r="B22" s="9" t="s">
        <v>0</v>
      </c>
      <c r="C22" s="10"/>
      <c r="D22" s="10"/>
      <c r="E22" s="10"/>
    </row>
    <row r="24" spans="2:13" x14ac:dyDescent="0.25">
      <c r="B24" t="s">
        <v>28</v>
      </c>
    </row>
    <row r="26" spans="2:13" ht="15.75" x14ac:dyDescent="0.25">
      <c r="B26" s="8" t="s">
        <v>29</v>
      </c>
      <c r="F26" t="s">
        <v>30</v>
      </c>
    </row>
    <row r="28" spans="2:13" x14ac:dyDescent="0.25">
      <c r="B28" s="2" t="s">
        <v>31</v>
      </c>
      <c r="C28">
        <v>46</v>
      </c>
      <c r="D28" t="s">
        <v>32</v>
      </c>
      <c r="F28" s="2" t="s">
        <v>33</v>
      </c>
      <c r="G28" s="2">
        <f>C28*C29</f>
        <v>5520</v>
      </c>
      <c r="H28" t="s">
        <v>34</v>
      </c>
      <c r="I28" s="2" t="s">
        <v>35</v>
      </c>
      <c r="J28" s="2">
        <v>0.8</v>
      </c>
    </row>
    <row r="29" spans="2:13" x14ac:dyDescent="0.25">
      <c r="B29" s="2" t="s">
        <v>36</v>
      </c>
      <c r="C29">
        <v>120</v>
      </c>
      <c r="D29" t="s">
        <v>11</v>
      </c>
      <c r="F29" s="2" t="s">
        <v>37</v>
      </c>
      <c r="G29" s="2">
        <f>G28*C30</f>
        <v>5409.5999999999995</v>
      </c>
      <c r="H29" t="s">
        <v>38</v>
      </c>
      <c r="I29" s="2"/>
      <c r="J29" s="2"/>
    </row>
    <row r="30" spans="2:13" x14ac:dyDescent="0.25">
      <c r="B30" s="2" t="s">
        <v>39</v>
      </c>
      <c r="C30">
        <v>0.98</v>
      </c>
    </row>
    <row r="31" spans="2:13" x14ac:dyDescent="0.25">
      <c r="E31">
        <f>(G28/1000)*J28</f>
        <v>4.4159999999999995</v>
      </c>
      <c r="F31" t="s">
        <v>34</v>
      </c>
    </row>
    <row r="32" spans="2:13" x14ac:dyDescent="0.25">
      <c r="B32" s="3" t="s">
        <v>40</v>
      </c>
      <c r="E32">
        <f>ROUND(E31,0)</f>
        <v>4</v>
      </c>
      <c r="F32" t="s">
        <v>34</v>
      </c>
    </row>
    <row r="34" spans="2:10" ht="15.75" x14ac:dyDescent="0.25">
      <c r="B34" s="8" t="s">
        <v>41</v>
      </c>
      <c r="F34" t="s">
        <v>42</v>
      </c>
    </row>
    <row r="36" spans="2:10" x14ac:dyDescent="0.25">
      <c r="B36" s="2" t="s">
        <v>31</v>
      </c>
      <c r="D36" t="s">
        <v>32</v>
      </c>
      <c r="F36" s="2" t="s">
        <v>33</v>
      </c>
      <c r="G36" s="2">
        <f>C36*C37*SQRT(3)</f>
        <v>0</v>
      </c>
      <c r="H36" t="s">
        <v>34</v>
      </c>
      <c r="I36" s="2" t="s">
        <v>35</v>
      </c>
      <c r="J36" s="2">
        <v>0.8</v>
      </c>
    </row>
    <row r="37" spans="2:10" x14ac:dyDescent="0.25">
      <c r="B37" s="2" t="s">
        <v>36</v>
      </c>
      <c r="D37" t="s">
        <v>11</v>
      </c>
      <c r="F37" s="2" t="s">
        <v>37</v>
      </c>
      <c r="G37" s="2">
        <f>G36*C38</f>
        <v>0</v>
      </c>
      <c r="H37" t="s">
        <v>38</v>
      </c>
      <c r="I37" s="2"/>
      <c r="J37" s="2"/>
    </row>
    <row r="38" spans="2:10" x14ac:dyDescent="0.25">
      <c r="B38" s="2" t="s">
        <v>39</v>
      </c>
    </row>
    <row r="39" spans="2:10" x14ac:dyDescent="0.25">
      <c r="E39">
        <f>(G36/1000)*J36</f>
        <v>0</v>
      </c>
      <c r="F39" t="s">
        <v>34</v>
      </c>
    </row>
    <row r="40" spans="2:10" x14ac:dyDescent="0.25">
      <c r="B40" s="3" t="s">
        <v>40</v>
      </c>
      <c r="E40" s="7">
        <f>ROUND(E39,0)</f>
        <v>0</v>
      </c>
      <c r="F40" t="s">
        <v>34</v>
      </c>
    </row>
    <row r="43" spans="2:10" x14ac:dyDescent="0.25">
      <c r="B43" s="11" t="s">
        <v>43</v>
      </c>
      <c r="C43" s="11"/>
      <c r="D43" s="11"/>
      <c r="E43" s="11"/>
    </row>
    <row r="45" spans="2:10" x14ac:dyDescent="0.25">
      <c r="B45" s="3" t="s">
        <v>44</v>
      </c>
    </row>
    <row r="46" spans="2:10" ht="14.45" customHeight="1" x14ac:dyDescent="0.25">
      <c r="D46" s="35" t="s">
        <v>45</v>
      </c>
      <c r="E46" s="36"/>
      <c r="F46" s="36"/>
    </row>
    <row r="47" spans="2:10" ht="15" customHeight="1" x14ac:dyDescent="0.25">
      <c r="B47" s="14" t="s">
        <v>46</v>
      </c>
      <c r="C47" s="1" t="s">
        <v>47</v>
      </c>
      <c r="F47" t="s">
        <v>48</v>
      </c>
    </row>
    <row r="48" spans="2:10" x14ac:dyDescent="0.25">
      <c r="B48" s="1" t="s">
        <v>49</v>
      </c>
      <c r="C48" s="1" t="s">
        <v>37</v>
      </c>
    </row>
    <row r="49" spans="2:7" x14ac:dyDescent="0.25">
      <c r="B49" s="1" t="s">
        <v>50</v>
      </c>
      <c r="C49" s="1" t="s">
        <v>51</v>
      </c>
      <c r="F49" s="4" t="s">
        <v>52</v>
      </c>
      <c r="G49" s="7" t="e">
        <f>(D47/D48)*(COSH(D49*D47/(2*D47))-1)</f>
        <v>#DIV/0!</v>
      </c>
    </row>
    <row r="50" spans="2:7" x14ac:dyDescent="0.25">
      <c r="B50" s="3" t="s">
        <v>53</v>
      </c>
      <c r="C50" s="1" t="s">
        <v>54</v>
      </c>
    </row>
    <row r="51" spans="2:7" x14ac:dyDescent="0.25">
      <c r="C51" s="1" t="s">
        <v>55</v>
      </c>
      <c r="D51">
        <f>D50*D50</f>
        <v>0</v>
      </c>
      <c r="F51" t="s">
        <v>56</v>
      </c>
    </row>
    <row r="54" spans="2:7" ht="14.45" customHeight="1" x14ac:dyDescent="0.25">
      <c r="F54" s="4" t="s">
        <v>52</v>
      </c>
      <c r="G54" s="7" t="e">
        <f>(D48*D51)/(8*D47)</f>
        <v>#DIV/0!</v>
      </c>
    </row>
    <row r="56" spans="2:7" x14ac:dyDescent="0.25">
      <c r="D56" s="35" t="s">
        <v>57</v>
      </c>
      <c r="E56" s="36"/>
      <c r="F56" s="36"/>
    </row>
    <row r="58" spans="2:7" x14ac:dyDescent="0.25">
      <c r="C58" s="1" t="s">
        <v>58</v>
      </c>
      <c r="D58">
        <f>D51*D50</f>
        <v>0</v>
      </c>
      <c r="F58" s="4" t="s">
        <v>59</v>
      </c>
      <c r="G58" s="7" t="e">
        <f>D50+(D58*D59)/(24*D60)</f>
        <v>#DIV/0!</v>
      </c>
    </row>
    <row r="59" spans="2:7" x14ac:dyDescent="0.25">
      <c r="C59" s="1" t="s">
        <v>60</v>
      </c>
      <c r="D59">
        <f>D48*D48</f>
        <v>0</v>
      </c>
    </row>
    <row r="60" spans="2:7" x14ac:dyDescent="0.25">
      <c r="C60" s="1" t="s">
        <v>61</v>
      </c>
      <c r="D60">
        <f>D47*D47</f>
        <v>0</v>
      </c>
    </row>
    <row r="62" spans="2:7" x14ac:dyDescent="0.25">
      <c r="D62" s="35" t="s">
        <v>62</v>
      </c>
      <c r="E62" s="36"/>
      <c r="F62" s="36"/>
    </row>
    <row r="64" spans="2:7" x14ac:dyDescent="0.25">
      <c r="D64" s="3" t="s">
        <v>63</v>
      </c>
      <c r="E64" t="e">
        <f>D47+D48*G54</f>
        <v>#DIV/0!</v>
      </c>
    </row>
    <row r="71" spans="2:9" x14ac:dyDescent="0.25">
      <c r="B71" s="1" t="s">
        <v>64</v>
      </c>
    </row>
    <row r="72" spans="2:9" x14ac:dyDescent="0.25">
      <c r="B72" s="1"/>
    </row>
    <row r="73" spans="2:9" x14ac:dyDescent="0.25">
      <c r="B73" s="14" t="s">
        <v>46</v>
      </c>
      <c r="C73" s="1" t="s">
        <v>47</v>
      </c>
      <c r="G73" s="35" t="s">
        <v>45</v>
      </c>
      <c r="H73" s="36"/>
      <c r="I73" s="36"/>
    </row>
    <row r="74" spans="2:9" x14ac:dyDescent="0.25">
      <c r="B74" s="1" t="s">
        <v>49</v>
      </c>
      <c r="C74" s="1" t="s">
        <v>37</v>
      </c>
    </row>
    <row r="75" spans="2:9" x14ac:dyDescent="0.25">
      <c r="B75" s="4" t="s">
        <v>65</v>
      </c>
      <c r="C75" s="1" t="s">
        <v>54</v>
      </c>
      <c r="E75" s="3" t="s">
        <v>66</v>
      </c>
      <c r="F75" s="7" t="e">
        <f>D74*(D75-I75)*(D75-I75)/(2*D73)</f>
        <v>#DIV/0!</v>
      </c>
      <c r="H75" s="3" t="s">
        <v>67</v>
      </c>
      <c r="I75" s="7" t="e">
        <f>(D75/2)-(C80*D73)/(D74*D75)</f>
        <v>#DIV/0!</v>
      </c>
    </row>
    <row r="76" spans="2:9" x14ac:dyDescent="0.25">
      <c r="B76" s="4" t="s">
        <v>68</v>
      </c>
      <c r="C76" s="1" t="s">
        <v>69</v>
      </c>
      <c r="E76" s="3" t="s">
        <v>70</v>
      </c>
      <c r="F76" s="7" t="e">
        <f>D74*I75*I75/(2*D73)</f>
        <v>#DIV/0!</v>
      </c>
    </row>
    <row r="77" spans="2:9" x14ac:dyDescent="0.25">
      <c r="B77" s="4" t="s">
        <v>71</v>
      </c>
      <c r="C77" s="1" t="s">
        <v>72</v>
      </c>
    </row>
    <row r="78" spans="2:9" x14ac:dyDescent="0.25">
      <c r="B78" s="4" t="s">
        <v>73</v>
      </c>
      <c r="C78" s="1" t="s">
        <v>74</v>
      </c>
    </row>
    <row r="79" spans="2:9" x14ac:dyDescent="0.25">
      <c r="B79" s="4" t="s">
        <v>75</v>
      </c>
      <c r="C79" s="1" t="s">
        <v>76</v>
      </c>
      <c r="D79" s="35" t="s">
        <v>57</v>
      </c>
      <c r="E79" s="36"/>
      <c r="F79" s="36"/>
    </row>
    <row r="80" spans="2:9" x14ac:dyDescent="0.25">
      <c r="B80" s="15" t="s">
        <v>77</v>
      </c>
    </row>
    <row r="81" spans="3:7" x14ac:dyDescent="0.25">
      <c r="C81" s="1" t="s">
        <v>58</v>
      </c>
      <c r="D81">
        <f>D75*D75*D75</f>
        <v>0</v>
      </c>
    </row>
    <row r="82" spans="3:7" x14ac:dyDescent="0.25">
      <c r="C82" s="1" t="s">
        <v>60</v>
      </c>
      <c r="D82">
        <f>D74*D74</f>
        <v>0</v>
      </c>
      <c r="F82" s="1" t="s">
        <v>59</v>
      </c>
      <c r="G82" s="7" t="e">
        <f>D75+(D81*D82)/(24*D83)</f>
        <v>#DIV/0!</v>
      </c>
    </row>
    <row r="83" spans="3:7" x14ac:dyDescent="0.25">
      <c r="C83" s="1" t="s">
        <v>61</v>
      </c>
      <c r="D83">
        <f>D73*D73</f>
        <v>0</v>
      </c>
    </row>
    <row r="97" spans="2:7" x14ac:dyDescent="0.25">
      <c r="B97" s="11" t="s">
        <v>78</v>
      </c>
      <c r="C97" s="11"/>
      <c r="D97" s="11"/>
      <c r="E97" s="11"/>
    </row>
    <row r="100" spans="2:7" x14ac:dyDescent="0.25">
      <c r="B100" t="s">
        <v>79</v>
      </c>
    </row>
    <row r="102" spans="2:7" x14ac:dyDescent="0.25">
      <c r="B102" s="4" t="s">
        <v>80</v>
      </c>
      <c r="C102">
        <f>C104/SIN(C105)</f>
        <v>0</v>
      </c>
    </row>
    <row r="103" spans="2:7" x14ac:dyDescent="0.25">
      <c r="B103" s="4" t="s">
        <v>81</v>
      </c>
      <c r="C103" s="2" t="s">
        <v>82</v>
      </c>
    </row>
    <row r="104" spans="2:7" x14ac:dyDescent="0.25">
      <c r="B104" s="4" t="s">
        <v>83</v>
      </c>
      <c r="G104" s="4" t="s">
        <v>84</v>
      </c>
    </row>
    <row r="105" spans="2:7" x14ac:dyDescent="0.25">
      <c r="B105" s="4" t="s">
        <v>85</v>
      </c>
      <c r="C105">
        <f>(ATAN(3)/(2*PI()))*180</f>
        <v>35.782525588538995</v>
      </c>
      <c r="F105" t="s">
        <v>86</v>
      </c>
      <c r="G105" s="4" t="s">
        <v>87</v>
      </c>
    </row>
    <row r="106" spans="2:7" x14ac:dyDescent="0.25">
      <c r="B106" s="4" t="s">
        <v>88</v>
      </c>
    </row>
    <row r="107" spans="2:7" x14ac:dyDescent="0.25">
      <c r="B107" s="1" t="s">
        <v>89</v>
      </c>
      <c r="D107" s="7">
        <f>(1/3)*C106</f>
        <v>0</v>
      </c>
    </row>
    <row r="110" spans="2:7" ht="14.45" customHeight="1" x14ac:dyDescent="0.25">
      <c r="B110" s="37" t="s">
        <v>90</v>
      </c>
      <c r="C110" s="37"/>
      <c r="D110" s="37"/>
    </row>
    <row r="112" spans="2:7" x14ac:dyDescent="0.25">
      <c r="B112" s="16" t="s">
        <v>91</v>
      </c>
      <c r="C112" s="4" t="s">
        <v>92</v>
      </c>
      <c r="D112">
        <f>D117*(D117*TAN(C105)+H104*COS(C105))</f>
        <v>0</v>
      </c>
    </row>
    <row r="113" spans="2:5" x14ac:dyDescent="0.25">
      <c r="C113" s="4" t="s">
        <v>93</v>
      </c>
      <c r="D113">
        <f>D117*D117*TAN(C105)/2</f>
        <v>0</v>
      </c>
    </row>
    <row r="114" spans="2:5" x14ac:dyDescent="0.25">
      <c r="C114" s="4" t="s">
        <v>94</v>
      </c>
      <c r="D114">
        <f>H104*H104*COS(C105)*SIN(C105)/2</f>
        <v>0</v>
      </c>
    </row>
    <row r="115" spans="2:5" x14ac:dyDescent="0.25">
      <c r="B115" t="s">
        <v>95</v>
      </c>
      <c r="C115" s="6" t="s">
        <v>96</v>
      </c>
    </row>
    <row r="116" spans="2:5" x14ac:dyDescent="0.25">
      <c r="B116" t="s">
        <v>97</v>
      </c>
      <c r="C116" s="6" t="s">
        <v>98</v>
      </c>
      <c r="D116">
        <f>D112-D113-D114</f>
        <v>0</v>
      </c>
    </row>
    <row r="117" spans="2:5" x14ac:dyDescent="0.25">
      <c r="B117" t="s">
        <v>99</v>
      </c>
      <c r="C117" s="6" t="s">
        <v>100</v>
      </c>
    </row>
    <row r="118" spans="2:5" x14ac:dyDescent="0.25">
      <c r="B118" t="s">
        <v>101</v>
      </c>
      <c r="C118" s="6" t="s">
        <v>102</v>
      </c>
      <c r="D118">
        <v>1600</v>
      </c>
      <c r="E118" t="s">
        <v>103</v>
      </c>
    </row>
    <row r="119" spans="2:5" x14ac:dyDescent="0.25">
      <c r="C119" s="4" t="s">
        <v>104</v>
      </c>
      <c r="D119">
        <f>D112*H105</f>
        <v>0</v>
      </c>
    </row>
    <row r="120" spans="2:5" x14ac:dyDescent="0.25">
      <c r="C120" s="4" t="s">
        <v>105</v>
      </c>
      <c r="D120">
        <f>D116*H105-D115</f>
        <v>0</v>
      </c>
    </row>
    <row r="122" spans="2:5" x14ac:dyDescent="0.25">
      <c r="B122" t="s">
        <v>106</v>
      </c>
      <c r="C122" s="6" t="s">
        <v>107</v>
      </c>
      <c r="D122" s="7">
        <f>D118*D120</f>
        <v>0</v>
      </c>
    </row>
    <row r="126" spans="2:5" x14ac:dyDescent="0.25">
      <c r="B126" s="11" t="s">
        <v>1</v>
      </c>
      <c r="C126" s="11"/>
      <c r="D126" s="11"/>
    </row>
    <row r="128" spans="2:5" x14ac:dyDescent="0.25">
      <c r="B128" s="18" t="s">
        <v>108</v>
      </c>
    </row>
    <row r="130" spans="2:7" x14ac:dyDescent="0.25">
      <c r="B130" s="4" t="s">
        <v>10</v>
      </c>
      <c r="C130" s="2">
        <v>220</v>
      </c>
      <c r="D130" s="4" t="s">
        <v>11</v>
      </c>
      <c r="G130" t="s">
        <v>109</v>
      </c>
    </row>
    <row r="131" spans="2:7" x14ac:dyDescent="0.25">
      <c r="B131" s="4" t="s">
        <v>21</v>
      </c>
      <c r="C131" s="2">
        <v>60</v>
      </c>
      <c r="D131" s="4" t="s">
        <v>22</v>
      </c>
    </row>
    <row r="132" spans="2:7" hidden="1" x14ac:dyDescent="0.25">
      <c r="B132" s="4" t="s">
        <v>110</v>
      </c>
      <c r="C132" s="2"/>
      <c r="D132" s="4" t="s">
        <v>111</v>
      </c>
    </row>
    <row r="133" spans="2:7" x14ac:dyDescent="0.25">
      <c r="B133" s="4" t="s">
        <v>112</v>
      </c>
      <c r="C133" s="2">
        <v>4.5</v>
      </c>
      <c r="D133" s="4" t="s">
        <v>32</v>
      </c>
    </row>
    <row r="134" spans="2:7" x14ac:dyDescent="0.25">
      <c r="B134" s="4" t="s">
        <v>113</v>
      </c>
      <c r="C134" s="2">
        <v>0.75</v>
      </c>
      <c r="D134" s="4" t="s">
        <v>114</v>
      </c>
    </row>
    <row r="135" spans="2:7" x14ac:dyDescent="0.25">
      <c r="B135" t="s">
        <v>115</v>
      </c>
      <c r="C135" s="2"/>
      <c r="D135" s="4"/>
    </row>
    <row r="136" spans="2:7" x14ac:dyDescent="0.25">
      <c r="B136" s="4" t="s">
        <v>116</v>
      </c>
      <c r="C136" s="2">
        <f>C134*736</f>
        <v>552</v>
      </c>
      <c r="D136" s="4" t="s">
        <v>14</v>
      </c>
    </row>
    <row r="138" spans="2:7" x14ac:dyDescent="0.25">
      <c r="B138" t="s">
        <v>117</v>
      </c>
    </row>
    <row r="139" spans="2:7" x14ac:dyDescent="0.25">
      <c r="C139" s="17"/>
    </row>
    <row r="140" spans="2:7" x14ac:dyDescent="0.25">
      <c r="B140" s="6" t="s">
        <v>118</v>
      </c>
      <c r="C140">
        <f>C136/(C130*C133)</f>
        <v>0.55757575757575761</v>
      </c>
    </row>
    <row r="141" spans="2:7" x14ac:dyDescent="0.25">
      <c r="B141" s="1" t="s">
        <v>119</v>
      </c>
      <c r="C141">
        <f>C130/C133</f>
        <v>48.888888888888886</v>
      </c>
      <c r="D141" s="6" t="s">
        <v>120</v>
      </c>
    </row>
    <row r="142" spans="2:7" x14ac:dyDescent="0.25">
      <c r="C142">
        <f>1/(2*PI()*C131*C141)</f>
        <v>5.4257366963146148E-5</v>
      </c>
      <c r="D142" t="s">
        <v>25</v>
      </c>
    </row>
    <row r="143" spans="2:7" x14ac:dyDescent="0.25">
      <c r="B143" s="4" t="s">
        <v>121</v>
      </c>
      <c r="C143" s="7">
        <f>C142*1000000</f>
        <v>54.257366963146147</v>
      </c>
      <c r="D143" t="s">
        <v>26</v>
      </c>
    </row>
    <row r="146" spans="2:4" x14ac:dyDescent="0.25">
      <c r="B146" s="19"/>
    </row>
    <row r="160" spans="2:4" x14ac:dyDescent="0.25">
      <c r="B160" s="11" t="s">
        <v>122</v>
      </c>
      <c r="C160" s="11"/>
      <c r="D160" s="11"/>
    </row>
    <row r="163" spans="2:6" x14ac:dyDescent="0.25">
      <c r="B163" s="20"/>
      <c r="C163" s="20"/>
      <c r="D163" s="20"/>
      <c r="E163" s="20"/>
      <c r="F163" s="20"/>
    </row>
    <row r="164" spans="2:6" x14ac:dyDescent="0.25">
      <c r="B164" s="21" t="s">
        <v>123</v>
      </c>
      <c r="C164" s="20"/>
      <c r="D164" s="20"/>
      <c r="E164" s="20"/>
      <c r="F164" s="20"/>
    </row>
    <row r="165" spans="2:6" x14ac:dyDescent="0.25">
      <c r="B165" s="22" t="s">
        <v>124</v>
      </c>
      <c r="C165" s="23">
        <v>5.0000000000000001E-3</v>
      </c>
      <c r="D165" s="23" t="s">
        <v>125</v>
      </c>
      <c r="E165" s="20"/>
      <c r="F165" s="20"/>
    </row>
    <row r="166" spans="2:6" x14ac:dyDescent="0.25">
      <c r="B166" s="24" t="s">
        <v>126</v>
      </c>
      <c r="C166" s="25">
        <v>3900</v>
      </c>
      <c r="D166" s="25" t="s">
        <v>127</v>
      </c>
      <c r="E166" s="20"/>
      <c r="F166" s="20"/>
    </row>
    <row r="167" spans="2:6" x14ac:dyDescent="0.25">
      <c r="B167" s="24" t="s">
        <v>128</v>
      </c>
      <c r="C167" s="25">
        <v>0.5</v>
      </c>
      <c r="D167" s="25" t="s">
        <v>129</v>
      </c>
      <c r="E167" s="20"/>
      <c r="F167" s="20"/>
    </row>
    <row r="168" spans="2:6" x14ac:dyDescent="0.25">
      <c r="B168" s="24" t="s">
        <v>130</v>
      </c>
      <c r="C168" s="25">
        <v>0.05</v>
      </c>
      <c r="D168" s="25" t="s">
        <v>129</v>
      </c>
      <c r="E168" s="20"/>
      <c r="F168" s="20"/>
    </row>
    <row r="169" spans="2:6" x14ac:dyDescent="0.25">
      <c r="B169" s="24" t="s">
        <v>131</v>
      </c>
      <c r="C169" s="25">
        <v>1.8E-3</v>
      </c>
      <c r="D169" s="25" t="s">
        <v>132</v>
      </c>
      <c r="E169" s="20"/>
      <c r="F169" s="20"/>
    </row>
    <row r="170" spans="2:6" x14ac:dyDescent="0.25">
      <c r="B170" s="24" t="s">
        <v>133</v>
      </c>
      <c r="C170" s="25">
        <v>0.7</v>
      </c>
      <c r="D170" s="25" t="s">
        <v>32</v>
      </c>
      <c r="E170" s="20"/>
      <c r="F170" s="20"/>
    </row>
    <row r="171" spans="2:6" x14ac:dyDescent="0.25">
      <c r="B171" s="24" t="s">
        <v>134</v>
      </c>
      <c r="C171" s="25">
        <v>5.0000000000000001E-4</v>
      </c>
      <c r="D171" s="25" t="s">
        <v>129</v>
      </c>
      <c r="E171" s="20"/>
      <c r="F171" s="20"/>
    </row>
    <row r="172" spans="2:6" x14ac:dyDescent="0.25">
      <c r="B172" s="20"/>
      <c r="C172" s="20"/>
      <c r="D172" s="20"/>
      <c r="E172" s="20"/>
      <c r="F172" s="20"/>
    </row>
    <row r="173" spans="2:6" x14ac:dyDescent="0.25">
      <c r="B173" s="20"/>
      <c r="C173" s="20"/>
      <c r="D173" s="20"/>
      <c r="E173" s="20"/>
      <c r="F173" s="20"/>
    </row>
    <row r="174" spans="2:6" x14ac:dyDescent="0.25">
      <c r="B174" s="20" t="s">
        <v>135</v>
      </c>
      <c r="C174" s="20">
        <v>40808.86434</v>
      </c>
      <c r="D174" s="20"/>
      <c r="E174" s="20" t="s">
        <v>136</v>
      </c>
      <c r="F174" s="20">
        <v>3478.4698699999999</v>
      </c>
    </row>
    <row r="175" spans="2:6" x14ac:dyDescent="0.25">
      <c r="B175" s="20" t="s">
        <v>137</v>
      </c>
      <c r="C175" s="20">
        <v>4080.886434</v>
      </c>
      <c r="D175" s="20"/>
      <c r="E175" s="20"/>
      <c r="F175" s="20"/>
    </row>
    <row r="176" spans="2:6" x14ac:dyDescent="0.25">
      <c r="B176" s="20" t="s">
        <v>138</v>
      </c>
      <c r="C176" s="20">
        <v>442096.03029999998</v>
      </c>
      <c r="D176" s="20"/>
      <c r="E176" s="20"/>
      <c r="F176" s="20"/>
    </row>
    <row r="177" spans="2:6" x14ac:dyDescent="0.25">
      <c r="B177" s="20"/>
      <c r="C177" s="20"/>
      <c r="D177" s="20"/>
      <c r="E177" s="20" t="s">
        <v>139</v>
      </c>
      <c r="F177" s="20">
        <v>3479</v>
      </c>
    </row>
    <row r="178" spans="2:6" x14ac:dyDescent="0.25">
      <c r="B178" s="20" t="s">
        <v>140</v>
      </c>
      <c r="C178" s="20">
        <v>486985.78110000002</v>
      </c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4" spans="2:6" x14ac:dyDescent="0.25">
      <c r="B184" s="26" t="s">
        <v>141</v>
      </c>
      <c r="C184" s="26"/>
      <c r="D184" s="26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 t="s">
        <v>142</v>
      </c>
      <c r="C187" s="20">
        <v>208</v>
      </c>
      <c r="D187" s="20"/>
      <c r="E187" s="20" t="s">
        <v>143</v>
      </c>
      <c r="F187" s="20">
        <v>1.03</v>
      </c>
    </row>
    <row r="188" spans="2:6" x14ac:dyDescent="0.25">
      <c r="B188" s="20" t="s">
        <v>144</v>
      </c>
      <c r="C188" s="20">
        <v>120.09</v>
      </c>
      <c r="D188" s="20"/>
      <c r="E188" s="20" t="s">
        <v>145</v>
      </c>
      <c r="F188" s="20">
        <v>900</v>
      </c>
    </row>
    <row r="189" spans="2:6" x14ac:dyDescent="0.25">
      <c r="B189" s="20" t="s">
        <v>146</v>
      </c>
      <c r="C189" s="20">
        <v>169.83</v>
      </c>
      <c r="D189" s="20"/>
      <c r="E189" s="20" t="s">
        <v>147</v>
      </c>
      <c r="F189" s="20">
        <v>0.12</v>
      </c>
    </row>
    <row r="190" spans="2:6" x14ac:dyDescent="0.25">
      <c r="B190" s="20" t="s">
        <v>105</v>
      </c>
      <c r="C190" s="20">
        <v>280.89999999999998</v>
      </c>
      <c r="D190" s="20"/>
      <c r="E190" s="20"/>
      <c r="F190" s="20"/>
    </row>
    <row r="191" spans="2:6" x14ac:dyDescent="0.25">
      <c r="B191" s="20"/>
      <c r="C191" s="20"/>
      <c r="D191" s="20"/>
      <c r="E191" s="20" t="s">
        <v>148</v>
      </c>
      <c r="F191" s="20">
        <v>112</v>
      </c>
    </row>
    <row r="192" spans="2:6" x14ac:dyDescent="0.25">
      <c r="B192" s="20" t="s">
        <v>114</v>
      </c>
      <c r="C192" s="20">
        <v>20</v>
      </c>
      <c r="D192" s="20"/>
      <c r="E192" s="27" t="s">
        <v>149</v>
      </c>
      <c r="F192" s="27">
        <v>750</v>
      </c>
    </row>
    <row r="193" spans="2:6" x14ac:dyDescent="0.25">
      <c r="B193" s="20" t="s">
        <v>11</v>
      </c>
      <c r="C193" s="20">
        <v>300</v>
      </c>
      <c r="D193" s="20"/>
      <c r="E193" s="20"/>
      <c r="F193" s="20"/>
    </row>
    <row r="194" spans="2:6" x14ac:dyDescent="0.25">
      <c r="B194" s="20" t="s">
        <v>150</v>
      </c>
      <c r="C194" s="20">
        <v>57.533000000000001</v>
      </c>
      <c r="D194" s="20" t="s">
        <v>151</v>
      </c>
      <c r="E194" s="20"/>
      <c r="F194" s="20"/>
    </row>
    <row r="195" spans="2:6" x14ac:dyDescent="0.25">
      <c r="B195" s="20" t="s">
        <v>152</v>
      </c>
      <c r="C195" s="20">
        <v>1.89</v>
      </c>
      <c r="D195" s="20"/>
      <c r="E195" s="20"/>
      <c r="F195" s="20"/>
    </row>
    <row r="196" spans="2:6" x14ac:dyDescent="0.25">
      <c r="B196" s="20" t="s">
        <v>153</v>
      </c>
      <c r="C196" s="20">
        <v>152.88999999999999</v>
      </c>
      <c r="D196" s="20"/>
      <c r="E196" s="20"/>
      <c r="F196" s="20"/>
    </row>
    <row r="197" spans="2:6" x14ac:dyDescent="0.25">
      <c r="B197" s="20" t="s">
        <v>154</v>
      </c>
      <c r="C197" s="20">
        <v>159.79750000000001</v>
      </c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>
        <v>280.89870000000002</v>
      </c>
      <c r="D199" s="20"/>
      <c r="E199" s="20"/>
      <c r="F199" s="20"/>
    </row>
    <row r="200" spans="2:6" x14ac:dyDescent="0.25">
      <c r="B200" s="20"/>
      <c r="C200" s="20">
        <v>0.56889999999999996</v>
      </c>
      <c r="D200" s="20"/>
      <c r="E200" s="20"/>
      <c r="F200" s="20"/>
    </row>
    <row r="201" spans="2:6" x14ac:dyDescent="0.25">
      <c r="B201" s="28" t="s">
        <v>155</v>
      </c>
      <c r="C201" s="28">
        <v>55.3279</v>
      </c>
      <c r="D201" s="20" t="s">
        <v>156</v>
      </c>
    </row>
    <row r="204" spans="2:6" x14ac:dyDescent="0.25">
      <c r="B204" s="26" t="s">
        <v>157</v>
      </c>
    </row>
    <row r="205" spans="2:6" x14ac:dyDescent="0.25">
      <c r="B205" s="21" t="s">
        <v>2</v>
      </c>
      <c r="C205" s="20"/>
      <c r="D205" s="20"/>
      <c r="E205" s="20"/>
      <c r="F205" s="20"/>
    </row>
    <row r="206" spans="2:6" x14ac:dyDescent="0.25">
      <c r="B206" s="29" t="s">
        <v>158</v>
      </c>
      <c r="C206" s="30" t="s">
        <v>159</v>
      </c>
      <c r="D206" s="30" t="s">
        <v>160</v>
      </c>
      <c r="E206" s="20"/>
      <c r="F206" s="22" t="s">
        <v>161</v>
      </c>
    </row>
    <row r="207" spans="2:6" x14ac:dyDescent="0.25">
      <c r="B207" s="24">
        <v>6</v>
      </c>
      <c r="C207" s="25">
        <v>460</v>
      </c>
      <c r="D207" s="25">
        <v>0.46</v>
      </c>
      <c r="E207" s="20"/>
      <c r="F207" s="24">
        <v>265.58112399999999</v>
      </c>
    </row>
    <row r="208" spans="2:6" x14ac:dyDescent="0.25">
      <c r="B208" s="20"/>
      <c r="C208" s="20"/>
      <c r="D208" s="20"/>
      <c r="E208" s="20"/>
      <c r="F208" s="20"/>
    </row>
    <row r="209" spans="2:9" x14ac:dyDescent="0.25">
      <c r="B209" s="31" t="s">
        <v>162</v>
      </c>
      <c r="C209" s="20"/>
      <c r="D209" s="31" t="s">
        <v>163</v>
      </c>
      <c r="E209" s="20"/>
      <c r="F209" s="32" t="s">
        <v>164</v>
      </c>
    </row>
    <row r="210" spans="2:9" x14ac:dyDescent="0.25">
      <c r="B210" s="24">
        <v>44.263520640000003</v>
      </c>
      <c r="C210" s="20"/>
      <c r="D210" s="24">
        <v>2703.7777780000001</v>
      </c>
      <c r="E210" s="20"/>
      <c r="F210" s="24">
        <v>2703.7777799999999</v>
      </c>
    </row>
    <row r="211" spans="2:9" x14ac:dyDescent="0.25">
      <c r="B211" s="20"/>
      <c r="C211" s="20"/>
      <c r="D211" s="20"/>
      <c r="E211" s="20"/>
      <c r="F211" s="20"/>
    </row>
    <row r="212" spans="2:9" x14ac:dyDescent="0.25">
      <c r="B212" s="20"/>
      <c r="C212" s="20"/>
      <c r="D212" s="20"/>
      <c r="E212" s="20"/>
      <c r="F212" s="20"/>
    </row>
    <row r="213" spans="2:9" x14ac:dyDescent="0.25">
      <c r="B213" s="20"/>
      <c r="C213" s="20"/>
      <c r="D213" s="20"/>
      <c r="E213" s="20"/>
      <c r="F213" s="20"/>
      <c r="G213" s="20"/>
      <c r="H213" s="20"/>
      <c r="I213" s="20"/>
    </row>
    <row r="214" spans="2:9" x14ac:dyDescent="0.25">
      <c r="B214" s="20"/>
      <c r="C214" s="33" t="s">
        <v>123</v>
      </c>
      <c r="D214" s="34" t="s">
        <v>165</v>
      </c>
      <c r="E214" s="34" t="s">
        <v>166</v>
      </c>
      <c r="F214" s="34" t="s">
        <v>167</v>
      </c>
      <c r="G214" s="34" t="s">
        <v>168</v>
      </c>
      <c r="H214" s="34" t="s">
        <v>169</v>
      </c>
      <c r="I214" s="34" t="s">
        <v>170</v>
      </c>
    </row>
    <row r="215" spans="2:9" x14ac:dyDescent="0.25">
      <c r="B215" s="20"/>
      <c r="C215" s="24" t="s">
        <v>127</v>
      </c>
      <c r="D215" s="25">
        <v>460</v>
      </c>
      <c r="E215" s="25">
        <v>60</v>
      </c>
      <c r="F215" s="25">
        <v>2</v>
      </c>
      <c r="G215" s="25">
        <v>0.21</v>
      </c>
      <c r="H215" s="25">
        <v>0.2</v>
      </c>
      <c r="I215" s="25">
        <v>0.18</v>
      </c>
    </row>
    <row r="216" spans="2:9" x14ac:dyDescent="0.25">
      <c r="B216" s="20"/>
      <c r="C216" s="20"/>
      <c r="D216" s="20"/>
      <c r="E216" s="20"/>
      <c r="F216" s="20"/>
      <c r="G216" s="20"/>
      <c r="H216" s="20"/>
      <c r="I216" s="20"/>
    </row>
    <row r="217" spans="2:9" x14ac:dyDescent="0.25">
      <c r="B217" s="20"/>
      <c r="C217" s="22" t="s">
        <v>171</v>
      </c>
      <c r="D217" s="23">
        <v>7.6666666670000003</v>
      </c>
      <c r="E217" s="20"/>
      <c r="F217" s="20"/>
      <c r="G217" s="20"/>
      <c r="H217" s="20"/>
      <c r="I217" s="20"/>
    </row>
    <row r="218" spans="2:9" x14ac:dyDescent="0.25">
      <c r="B218" s="20"/>
      <c r="C218" s="24" t="s">
        <v>172</v>
      </c>
      <c r="D218" s="25">
        <v>1800</v>
      </c>
      <c r="E218" s="20"/>
      <c r="F218" s="20"/>
      <c r="G218" s="20"/>
      <c r="H218" s="20"/>
      <c r="I218" s="20"/>
    </row>
    <row r="219" spans="2:9" x14ac:dyDescent="0.25">
      <c r="B219" s="20"/>
      <c r="C219" s="24" t="s">
        <v>173</v>
      </c>
      <c r="D219" s="25">
        <v>188.4955592</v>
      </c>
      <c r="E219" s="20"/>
      <c r="F219" s="20"/>
      <c r="G219" s="20"/>
      <c r="H219" s="20"/>
      <c r="I219" s="20"/>
    </row>
    <row r="220" spans="2:9" x14ac:dyDescent="0.25">
      <c r="B220" s="20"/>
      <c r="C220" s="24" t="s">
        <v>174</v>
      </c>
      <c r="D220" s="25">
        <v>230</v>
      </c>
      <c r="E220" s="20"/>
      <c r="F220" s="20"/>
      <c r="G220" s="20"/>
      <c r="H220" s="20"/>
      <c r="I220" s="20"/>
    </row>
    <row r="221" spans="2:9" x14ac:dyDescent="0.25">
      <c r="B221" s="20"/>
      <c r="C221" s="24" t="s">
        <v>175</v>
      </c>
      <c r="D221" s="25">
        <v>0.5</v>
      </c>
      <c r="E221" s="20"/>
      <c r="F221" s="20"/>
      <c r="G221" s="20"/>
      <c r="H221" s="20"/>
      <c r="I221" s="20"/>
    </row>
  </sheetData>
  <mergeCells count="7">
    <mergeCell ref="G73:I73"/>
    <mergeCell ref="D79:F79"/>
    <mergeCell ref="B110:D110"/>
    <mergeCell ref="A1:D1"/>
    <mergeCell ref="D46:F46"/>
    <mergeCell ref="D56:F56"/>
    <mergeCell ref="D62:F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ELECTRICAL ENGENERING SECTION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Gonzàlez</dc:creator>
  <cp:keywords/>
  <dc:description/>
  <cp:lastModifiedBy>DELL</cp:lastModifiedBy>
  <cp:revision/>
  <dcterms:created xsi:type="dcterms:W3CDTF">2022-10-21T21:04:49Z</dcterms:created>
  <dcterms:modified xsi:type="dcterms:W3CDTF">2023-03-06T22:55:16Z</dcterms:modified>
  <cp:category/>
  <cp:contentStatus/>
</cp:coreProperties>
</file>