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"/>
    </mc:Choice>
  </mc:AlternateContent>
  <xr:revisionPtr revIDLastSave="0" documentId="13_ncr:1_{6D59692E-1AC3-4AE5-8057-9F7335B6998D}" xr6:coauthVersionLast="47" xr6:coauthVersionMax="47" xr10:uidLastSave="{00000000-0000-0000-0000-000000000000}"/>
  <bookViews>
    <workbookView xWindow="-120" yWindow="-120" windowWidth="29040" windowHeight="15720" activeTab="3" xr2:uid="{AD8D2899-FDD3-4A48-8C7B-DE02DD420A6A}"/>
  </bookViews>
  <sheets>
    <sheet name="data salt caverns" sheetId="3" r:id="rId1"/>
    <sheet name="Salt Caverns under 3,000 tons" sheetId="1" r:id="rId2"/>
    <sheet name="Salt Caverns above 3,000 tons" sheetId="5" r:id="rId3"/>
    <sheet name="Compressors" sheetId="2" r:id="rId4"/>
    <sheet name="NT" sheetId="6" r:id="rId5"/>
    <sheet name="GA" sheetId="7" r:id="rId6"/>
    <sheet name="DE" sheetId="8" r:id="rId7"/>
    <sheet name="Capacity" sheetId="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2"/>
  <c r="C5" i="2"/>
  <c r="G5" i="2" s="1"/>
  <c r="C6" i="2"/>
  <c r="G6" i="2" s="1"/>
  <c r="C3" i="2"/>
  <c r="G3" i="2" s="1"/>
  <c r="F5" i="5"/>
  <c r="B5" i="5"/>
  <c r="C5" i="5" s="1"/>
  <c r="D5" i="5" s="1"/>
  <c r="F4" i="5"/>
  <c r="C4" i="5"/>
  <c r="D4" i="5" s="1"/>
  <c r="B4" i="5"/>
  <c r="F3" i="5"/>
  <c r="B3" i="5"/>
  <c r="C3" i="5" s="1"/>
  <c r="D3" i="5" s="1"/>
  <c r="F2" i="5"/>
  <c r="C2" i="5"/>
  <c r="D2" i="5" s="1"/>
  <c r="D3" i="3"/>
  <c r="B3" i="1"/>
  <c r="C3" i="1" s="1"/>
  <c r="D3" i="1" s="1"/>
  <c r="B4" i="1"/>
  <c r="C4" i="1" s="1"/>
  <c r="D4" i="1" s="1"/>
  <c r="B5" i="1"/>
  <c r="C5" i="1" s="1"/>
  <c r="D5" i="1" s="1"/>
  <c r="C2" i="1"/>
  <c r="D2" i="1" s="1"/>
  <c r="F3" i="1"/>
  <c r="F4" i="1"/>
  <c r="F5" i="1"/>
  <c r="B4" i="2"/>
  <c r="D4" i="2" s="1"/>
  <c r="E4" i="2" s="1"/>
  <c r="B5" i="2"/>
  <c r="D5" i="2" s="1"/>
  <c r="E5" i="2" s="1"/>
  <c r="B6" i="2"/>
  <c r="D6" i="2" s="1"/>
  <c r="E6" i="2" s="1"/>
  <c r="B3" i="2"/>
  <c r="D3" i="2" s="1"/>
  <c r="E3" i="2" s="1"/>
  <c r="G4" i="2"/>
  <c r="G2" i="2"/>
  <c r="E2" i="2"/>
  <c r="D2" i="2"/>
  <c r="B2" i="2"/>
  <c r="F2" i="1"/>
</calcChain>
</file>

<file path=xl/sharedStrings.xml><?xml version="1.0" encoding="utf-8"?>
<sst xmlns="http://schemas.openxmlformats.org/spreadsheetml/2006/main" count="38" uniqueCount="16">
  <si>
    <t>Years</t>
  </si>
  <si>
    <t>CAPEX (€/kgH2)</t>
  </si>
  <si>
    <t>OPEX yearly (€/kW/year)</t>
  </si>
  <si>
    <t>OPEX total (€/Kw)</t>
  </si>
  <si>
    <t>Lifetime (hours)</t>
  </si>
  <si>
    <t>Efficiency (%)</t>
  </si>
  <si>
    <t>CAPEX (€/kW)</t>
  </si>
  <si>
    <t>Consumption (kWh/kgH2)</t>
  </si>
  <si>
    <t>OPEX</t>
  </si>
  <si>
    <t>Learning Rate (%)</t>
  </si>
  <si>
    <t>Capacity (kg)</t>
  </si>
  <si>
    <t>&gt; 3 000 000</t>
  </si>
  <si>
    <t>&gt;= 1 000 000</t>
  </si>
  <si>
    <t>OPEX total (€/kW)</t>
  </si>
  <si>
    <t>Electrolyzers (MW)</t>
  </si>
  <si>
    <t>Fuel Cells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</si>
</sst>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%"/>
    <numFmt numFmtId="166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759C"/>
        <bgColor indexed="64"/>
      </patternFill>
    </fill>
    <fill>
      <patternFill patternType="solid">
        <fgColor rgb="FF7DA1C1"/>
        <bgColor indexed="64"/>
      </patternFill>
    </fill>
    <fill>
      <patternFill patternType="solid">
        <fgColor rgb="FFD0DDE8"/>
        <bgColor indexed="64"/>
      </patternFill>
    </fill>
    <fill>
      <patternFill patternType="solid">
        <fgColor rgb="FFA4BDD4"/>
        <bgColor indexed="64"/>
      </patternFill>
    </fill>
  </fills>
  <borders count="55">
    <border>
      <left/>
      <right/>
      <top/>
      <bottom/>
      <diagonal/>
    </border>
    <border>
      <left style="medium">
        <color rgb="FF4A759C"/>
      </left>
      <right/>
      <top style="medium">
        <color rgb="FF4A759C"/>
      </top>
      <bottom style="medium">
        <color rgb="FF4A759C"/>
      </bottom>
      <diagonal/>
    </border>
    <border>
      <left style="medium">
        <color rgb="FF4A759C"/>
      </left>
      <right/>
      <top style="medium">
        <color rgb="FF4A759C"/>
      </top>
      <bottom style="thin">
        <color rgb="FF4A759C"/>
      </bottom>
      <diagonal/>
    </border>
    <border>
      <left style="thin">
        <color rgb="FF4A759C"/>
      </left>
      <right style="thin">
        <color rgb="FF4A759C"/>
      </right>
      <top/>
      <bottom style="thin">
        <color rgb="FF4A759C"/>
      </bottom>
      <diagonal/>
    </border>
    <border>
      <left style="medium">
        <color rgb="FF4A759C"/>
      </left>
      <right/>
      <top style="thin">
        <color rgb="FF4A759C"/>
      </top>
      <bottom style="thin">
        <color rgb="FF4A759C"/>
      </bottom>
      <diagonal/>
    </border>
    <border>
      <left style="medium">
        <color rgb="FF4A759C"/>
      </left>
      <right/>
      <top style="thin">
        <color rgb="FF4A759C"/>
      </top>
      <bottom style="medium">
        <color rgb="FF4A759C"/>
      </bottom>
      <diagonal/>
    </border>
    <border>
      <left style="medium">
        <color rgb="FF4A759C"/>
      </left>
      <right style="thin">
        <color rgb="FF4A759C"/>
      </right>
      <top style="medium">
        <color rgb="FF4A759C"/>
      </top>
      <bottom/>
      <diagonal/>
    </border>
    <border>
      <left style="thin">
        <color rgb="FF4A759C"/>
      </left>
      <right style="thin">
        <color rgb="FF4A759C"/>
      </right>
      <top style="medium">
        <color rgb="FF4A759C"/>
      </top>
      <bottom/>
      <diagonal/>
    </border>
    <border>
      <left style="thin">
        <color rgb="FF4A759C"/>
      </left>
      <right style="medium">
        <color rgb="FF4A759C"/>
      </right>
      <top style="medium">
        <color rgb="FF4A759C"/>
      </top>
      <bottom/>
      <diagonal/>
    </border>
    <border>
      <left style="thin">
        <color rgb="FF4A759C"/>
      </left>
      <right style="thin">
        <color rgb="FF4A759C"/>
      </right>
      <top/>
      <bottom/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/>
      <right style="thin">
        <color rgb="FF4A759C"/>
      </right>
      <top/>
      <bottom/>
      <diagonal/>
    </border>
    <border>
      <left style="thin">
        <color theme="3" tint="0.249977111117893"/>
      </left>
      <right style="thin">
        <color theme="3" tint="0.249977111117893"/>
      </right>
      <top/>
      <bottom style="thin">
        <color theme="3" tint="0.249977111117893"/>
      </bottom>
      <diagonal/>
    </border>
    <border>
      <left style="medium">
        <color theme="3" tint="0.249977111117893"/>
      </left>
      <right style="thin">
        <color theme="3" tint="0.249977111117893"/>
      </right>
      <top style="medium">
        <color theme="3" tint="0.249977111117893"/>
      </top>
      <bottom style="thin">
        <color theme="3" tint="0.249977111117893"/>
      </bottom>
      <diagonal/>
    </border>
    <border>
      <left style="thin">
        <color theme="3" tint="0.249977111117893"/>
      </left>
      <right style="medium">
        <color theme="3" tint="0.249977111117893"/>
      </right>
      <top style="medium">
        <color theme="3" tint="0.249977111117893"/>
      </top>
      <bottom style="thin">
        <color theme="3" tint="0.249977111117893"/>
      </bottom>
      <diagonal/>
    </border>
    <border>
      <left style="medium">
        <color theme="3" tint="0.249977111117893"/>
      </left>
      <right style="thin">
        <color theme="3" tint="0.249977111117893"/>
      </right>
      <top style="thin">
        <color theme="3" tint="0.249977111117893"/>
      </top>
      <bottom style="medium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medium">
        <color theme="3" tint="0.249977111117893"/>
      </bottom>
      <diagonal/>
    </border>
    <border>
      <left style="thin">
        <color theme="3" tint="0.249977111117893"/>
      </left>
      <right style="medium">
        <color theme="3" tint="0.249977111117893"/>
      </right>
      <top style="thin">
        <color theme="3" tint="0.249977111117893"/>
      </top>
      <bottom style="medium">
        <color theme="3" tint="0.249977111117893"/>
      </bottom>
      <diagonal/>
    </border>
    <border>
      <left style="medium">
        <color theme="3" tint="0.249977111117893"/>
      </left>
      <right/>
      <top style="medium">
        <color theme="3" tint="0.249977111117893"/>
      </top>
      <bottom style="thin">
        <color theme="3" tint="0.249977111117893"/>
      </bottom>
      <diagonal/>
    </border>
    <border>
      <left style="medium">
        <color theme="3" tint="0.249977111117893"/>
      </left>
      <right/>
      <top style="thin">
        <color theme="3" tint="0.249977111117893"/>
      </top>
      <bottom style="medium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 style="medium">
        <color theme="3" tint="0.249977111117893"/>
      </top>
      <bottom/>
      <diagonal/>
    </border>
    <border>
      <left style="thin">
        <color theme="3" tint="0.249977111117893"/>
      </left>
      <right style="thin">
        <color theme="3" tint="0.249977111117893"/>
      </right>
      <top/>
      <bottom style="medium">
        <color theme="3" tint="0.249977111117893"/>
      </bottom>
      <diagonal/>
    </border>
    <border>
      <left style="thin">
        <color rgb="FF4A759C"/>
      </left>
      <right style="medium">
        <color rgb="FF4A759C"/>
      </right>
      <top/>
      <bottom/>
      <diagonal/>
    </border>
    <border>
      <left style="medium">
        <color theme="3" tint="0.249977111117893"/>
      </left>
      <right/>
      <top style="medium">
        <color theme="3" tint="0.249977111117893"/>
      </top>
      <bottom style="medium">
        <color theme="3" tint="0.249977111117893"/>
      </bottom>
      <diagonal/>
    </border>
    <border>
      <left/>
      <right/>
      <top style="medium">
        <color theme="3" tint="0.249977111117893"/>
      </top>
      <bottom style="medium">
        <color theme="3" tint="0.249977111117893"/>
      </bottom>
      <diagonal/>
    </border>
    <border>
      <left/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medium">
        <color theme="3" tint="0.249977111117893"/>
      </left>
      <right style="thin">
        <color rgb="FF4A759C"/>
      </right>
      <top style="medium">
        <color theme="3" tint="0.249977111117893"/>
      </top>
      <bottom style="thin">
        <color rgb="FF4A759C"/>
      </bottom>
      <diagonal/>
    </border>
    <border>
      <left style="thin">
        <color rgb="FF4A759C"/>
      </left>
      <right style="thin">
        <color rgb="FF4A759C"/>
      </right>
      <top style="medium">
        <color theme="3" tint="0.249977111117893"/>
      </top>
      <bottom style="thin">
        <color rgb="FF4A759C"/>
      </bottom>
      <diagonal/>
    </border>
    <border>
      <left style="medium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 style="thin">
        <color rgb="FF4A759C"/>
      </left>
      <right style="thin">
        <color rgb="FF4A759C"/>
      </right>
      <top/>
      <bottom style="medium">
        <color theme="3" tint="0.249977111117893"/>
      </bottom>
      <diagonal/>
    </border>
    <border>
      <left style="thin">
        <color theme="3" tint="0.249977111117893"/>
      </left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 style="medium">
        <color theme="3" tint="0.249977111117893"/>
      </top>
      <bottom/>
      <diagonal/>
    </border>
    <border>
      <left style="medium">
        <color theme="3" tint="0.249977111117893"/>
      </left>
      <right style="medium">
        <color theme="3" tint="0.249977111117893"/>
      </right>
      <top/>
      <bottom style="medium">
        <color theme="3" tint="0.249977111117893"/>
      </bottom>
      <diagonal/>
    </border>
    <border>
      <left/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/>
      <right style="thin">
        <color theme="3" tint="0.249977111117893"/>
      </right>
      <top style="thin">
        <color theme="3" tint="0.249977111117893"/>
      </top>
      <bottom style="medium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 style="thin">
        <color rgb="FF4A759C"/>
      </top>
      <bottom/>
      <diagonal/>
    </border>
    <border>
      <left style="medium">
        <color theme="3" tint="0.249977111117893"/>
      </left>
      <right style="medium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/>
      <bottom style="thin">
        <color rgb="FF4A759C"/>
      </bottom>
      <diagonal/>
    </border>
    <border>
      <left/>
      <right style="thin">
        <color theme="3" tint="0.249977111117893"/>
      </right>
      <top/>
      <bottom style="thin">
        <color theme="3" tint="0.249977111117893"/>
      </bottom>
      <diagonal/>
    </border>
    <border>
      <left style="thin">
        <color theme="3" tint="0.249977111117893"/>
      </left>
      <right style="medium">
        <color theme="3" tint="0.249977111117893"/>
      </right>
      <top/>
      <bottom style="thin">
        <color theme="3" tint="0.249977111117893"/>
      </bottom>
      <diagonal/>
    </border>
    <border>
      <left style="medium">
        <color theme="3" tint="0.249977111117893"/>
      </left>
      <right style="thin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thin">
        <color rgb="FF4A759C"/>
      </left>
      <right style="medium">
        <color theme="3" tint="0.249977111117893"/>
      </right>
      <top style="medium">
        <color theme="3" tint="0.249977111117893"/>
      </top>
      <bottom style="thin">
        <color rgb="FF4A759C"/>
      </bottom>
      <diagonal/>
    </border>
    <border>
      <left style="thin">
        <color rgb="FF4A759C"/>
      </left>
      <right style="medium">
        <color theme="3" tint="0.249977111117893"/>
      </right>
      <top/>
      <bottom style="thin">
        <color rgb="FF4A759C"/>
      </bottom>
      <diagonal/>
    </border>
    <border>
      <left style="thin">
        <color rgb="FF4A759C"/>
      </left>
      <right style="medium">
        <color theme="3" tint="0.249977111117893"/>
      </right>
      <top/>
      <bottom style="medium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 style="thin">
        <color theme="3" tint="0.249977111117893"/>
      </top>
      <bottom style="medium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/>
      <bottom style="thin">
        <color theme="3" tint="0.249977111117893"/>
      </bottom>
      <diagonal/>
    </border>
    <border>
      <left style="medium">
        <color rgb="FF4A759C"/>
      </left>
      <right/>
      <top/>
      <bottom style="thin">
        <color rgb="FF4A759C"/>
      </bottom>
      <diagonal/>
    </border>
    <border>
      <left style="medium">
        <color rgb="FF4A759C"/>
      </left>
      <right/>
      <top/>
      <bottom style="medium">
        <color rgb="FF4A759C"/>
      </bottom>
      <diagonal/>
    </border>
    <border>
      <left style="medium">
        <color theme="3" tint="0.249977111117893"/>
      </left>
      <right style="medium">
        <color theme="3" tint="0.249977111117893"/>
      </right>
      <top style="medium">
        <color theme="3" tint="0.249977111117893"/>
      </top>
      <bottom style="medium">
        <color rgb="FF4A759C"/>
      </bottom>
      <diagonal/>
    </border>
    <border>
      <left style="medium">
        <color theme="3" tint="0.249977111117893"/>
      </left>
      <right style="medium">
        <color theme="3" tint="0.249977111117893"/>
      </right>
      <top style="thin">
        <color rgb="FF4A759C"/>
      </top>
      <bottom style="medium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 style="medium">
        <color rgb="FF4A759C"/>
      </top>
      <bottom style="thin">
        <color rgb="FF4A759C"/>
      </bottom>
      <diagonal/>
    </border>
    <border>
      <left style="medium">
        <color rgb="FF4A759C"/>
      </left>
      <right/>
      <top/>
      <bottom style="thin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 style="thin">
        <color rgb="FF4A759C"/>
      </top>
      <bottom style="thin">
        <color theme="3" tint="0.249977111117893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3" xfId="0" applyFill="1" applyBorder="1" applyAlignment="1">
      <alignment vertical="center" wrapText="1"/>
    </xf>
    <xf numFmtId="3" fontId="0" fillId="4" borderId="3" xfId="0" applyNumberForma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2" fillId="5" borderId="18" xfId="0" applyFont="1" applyFill="1" applyBorder="1"/>
    <xf numFmtId="0" fontId="2" fillId="5" borderId="19" xfId="0" applyFont="1" applyFill="1" applyBorder="1"/>
    <xf numFmtId="0" fontId="0" fillId="4" borderId="13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4" borderId="10" xfId="0" applyFill="1" applyBorder="1"/>
    <xf numFmtId="165" fontId="0" fillId="4" borderId="10" xfId="0" applyNumberFormat="1" applyFill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4" borderId="16" xfId="0" applyFill="1" applyBorder="1"/>
    <xf numFmtId="165" fontId="0" fillId="4" borderId="16" xfId="0" applyNumberFormat="1" applyFill="1" applyBorder="1"/>
    <xf numFmtId="166" fontId="0" fillId="4" borderId="10" xfId="0" applyNumberFormat="1" applyFill="1" applyBorder="1"/>
    <xf numFmtId="2" fontId="0" fillId="4" borderId="10" xfId="0" applyNumberFormat="1" applyFill="1" applyBorder="1"/>
    <xf numFmtId="2" fontId="0" fillId="4" borderId="28" xfId="0" applyNumberFormat="1" applyFill="1" applyBorder="1"/>
    <xf numFmtId="2" fontId="0" fillId="4" borderId="15" xfId="0" applyNumberFormat="1" applyFill="1" applyBorder="1"/>
    <xf numFmtId="4" fontId="0" fillId="4" borderId="10" xfId="0" applyNumberFormat="1" applyFill="1" applyBorder="1"/>
    <xf numFmtId="4" fontId="0" fillId="4" borderId="16" xfId="0" applyNumberFormat="1" applyFill="1" applyBorder="1"/>
    <xf numFmtId="2" fontId="0" fillId="4" borderId="33" xfId="0" applyNumberFormat="1" applyFill="1" applyBorder="1"/>
    <xf numFmtId="2" fontId="0" fillId="4" borderId="34" xfId="0" applyNumberFormat="1" applyFill="1" applyBorder="1"/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0" fillId="4" borderId="38" xfId="0" applyFill="1" applyBorder="1"/>
    <xf numFmtId="0" fontId="0" fillId="4" borderId="12" xfId="0" applyFill="1" applyBorder="1"/>
    <xf numFmtId="4" fontId="0" fillId="4" borderId="12" xfId="0" applyNumberFormat="1" applyFill="1" applyBorder="1"/>
    <xf numFmtId="165" fontId="0" fillId="4" borderId="12" xfId="0" applyNumberFormat="1" applyFill="1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4" borderId="26" xfId="0" applyFill="1" applyBorder="1" applyAlignment="1">
      <alignment vertical="center" wrapText="1"/>
    </xf>
    <xf numFmtId="0" fontId="0" fillId="4" borderId="27" xfId="0" applyFill="1" applyBorder="1" applyAlignment="1">
      <alignment vertical="center" wrapText="1"/>
    </xf>
    <xf numFmtId="3" fontId="0" fillId="4" borderId="27" xfId="0" applyNumberFormat="1" applyFill="1" applyBorder="1" applyAlignment="1">
      <alignment vertical="center" wrapText="1"/>
    </xf>
    <xf numFmtId="9" fontId="0" fillId="4" borderId="42" xfId="0" applyNumberFormat="1" applyFill="1" applyBorder="1" applyAlignment="1">
      <alignment vertical="center" wrapText="1"/>
    </xf>
    <xf numFmtId="9" fontId="0" fillId="4" borderId="43" xfId="0" applyNumberFormat="1" applyFill="1" applyBorder="1" applyAlignment="1">
      <alignment vertical="center" wrapText="1"/>
    </xf>
    <xf numFmtId="0" fontId="0" fillId="4" borderId="29" xfId="0" applyFill="1" applyBorder="1" applyAlignment="1">
      <alignment vertical="center" wrapText="1"/>
    </xf>
    <xf numFmtId="3" fontId="0" fillId="4" borderId="29" xfId="0" applyNumberFormat="1" applyFill="1" applyBorder="1" applyAlignment="1">
      <alignment vertical="center" wrapText="1"/>
    </xf>
    <xf numFmtId="9" fontId="0" fillId="4" borderId="44" xfId="0" applyNumberFormat="1" applyFill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3" fontId="0" fillId="4" borderId="36" xfId="0" applyNumberFormat="1" applyFill="1" applyBorder="1"/>
    <xf numFmtId="3" fontId="0" fillId="4" borderId="46" xfId="0" applyNumberFormat="1" applyFill="1" applyBorder="1"/>
    <xf numFmtId="3" fontId="0" fillId="4" borderId="47" xfId="0" applyNumberFormat="1" applyFill="1" applyBorder="1"/>
    <xf numFmtId="0" fontId="1" fillId="2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/>
    </xf>
    <xf numFmtId="0" fontId="1" fillId="5" borderId="53" xfId="0" applyFont="1" applyFill="1" applyBorder="1" applyAlignment="1">
      <alignment horizontal="center" vertical="center"/>
    </xf>
    <xf numFmtId="0" fontId="0" fillId="4" borderId="54" xfId="0" applyFill="1" applyBorder="1" applyAlignment="1">
      <alignment horizontal="center"/>
    </xf>
    <xf numFmtId="0" fontId="3" fillId="0" borderId="0" xfId="0" applyFont="1"/>
    <xf numFmtId="3" fontId="0" fillId="4" borderId="12" xfId="0" applyNumberFormat="1" applyFill="1" applyBorder="1" applyAlignment="1">
      <alignment vertical="center"/>
    </xf>
    <xf numFmtId="165" fontId="0" fillId="4" borderId="39" xfId="0" applyNumberFormat="1" applyFill="1" applyBorder="1" applyAlignment="1">
      <alignment vertical="center"/>
    </xf>
    <xf numFmtId="9" fontId="0" fillId="4" borderId="20" xfId="0" applyNumberFormat="1" applyFill="1" applyBorder="1" applyAlignment="1">
      <alignment horizontal="center" vertical="center"/>
    </xf>
    <xf numFmtId="9" fontId="0" fillId="4" borderId="21" xfId="0" applyNumberFormat="1" applyFill="1" applyBorder="1" applyAlignment="1">
      <alignment horizontal="center" vertical="center"/>
    </xf>
    <xf numFmtId="3" fontId="0" fillId="4" borderId="20" xfId="0" applyNumberFormat="1" applyFill="1" applyBorder="1" applyAlignment="1">
      <alignment horizontal="center" vertical="center"/>
    </xf>
    <xf numFmtId="3" fontId="0" fillId="4" borderId="21" xfId="0" applyNumberForma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9" fontId="0" fillId="4" borderId="14" xfId="0" applyNumberFormat="1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A1C1"/>
      <color rgb="FFD0DDE8"/>
      <color rgb="FF4A7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OneDrive\Ambiente%20de%20Trabalho\Faculdade\5&#186;%20ANO\Disserta&#231;&#227;o\Dados\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NT Installed Capacity"/>
      <sheetName val="GA Installed Capacity"/>
      <sheetName val="DE Installed Capacity"/>
      <sheetName val="Electrolyzer"/>
      <sheetName val="Storage Salt Caverns"/>
      <sheetName val="Fuel Cells"/>
      <sheetName val="Storage Pressurised Tanks"/>
      <sheetName val="Compressors Reciprocating"/>
      <sheetName val="Compressor Reciprocating Piston"/>
      <sheetName val="Folha1"/>
    </sheetNames>
    <sheetDataSet>
      <sheetData sheetId="0">
        <row r="41">
          <cell r="B4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39F8-20D3-410E-AB0F-78FC06BBA25F}">
  <dimension ref="A1:F10"/>
  <sheetViews>
    <sheetView workbookViewId="0">
      <selection activeCell="A7" sqref="A7:B10"/>
    </sheetView>
  </sheetViews>
  <sheetFormatPr defaultRowHeight="15" x14ac:dyDescent="0.25"/>
  <cols>
    <col min="1" max="1" width="21.85546875" customWidth="1"/>
    <col min="2" max="2" width="16.140625" customWidth="1"/>
    <col min="3" max="3" width="17.140625" customWidth="1"/>
    <col min="4" max="5" width="17.28515625" customWidth="1"/>
    <col min="6" max="6" width="20.5703125" customWidth="1"/>
  </cols>
  <sheetData>
    <row r="1" spans="1:6" ht="15.75" thickBot="1" x14ac:dyDescent="0.3">
      <c r="A1" s="90" t="s">
        <v>10</v>
      </c>
      <c r="B1" s="92">
        <v>2030</v>
      </c>
      <c r="C1" s="92"/>
      <c r="D1" s="92"/>
      <c r="E1" s="92"/>
      <c r="F1" s="93"/>
    </row>
    <row r="2" spans="1:6" ht="15.75" thickBot="1" x14ac:dyDescent="0.3">
      <c r="A2" s="91"/>
      <c r="B2" s="54" t="s">
        <v>1</v>
      </c>
      <c r="C2" s="17" t="s">
        <v>8</v>
      </c>
      <c r="D2" s="17" t="s">
        <v>4</v>
      </c>
      <c r="E2" s="18" t="s">
        <v>5</v>
      </c>
      <c r="F2" s="18" t="s">
        <v>9</v>
      </c>
    </row>
    <row r="3" spans="1:6" x14ac:dyDescent="0.25">
      <c r="A3" s="12" t="s">
        <v>11</v>
      </c>
      <c r="B3" s="14">
        <v>30</v>
      </c>
      <c r="C3" s="86">
        <v>0.02</v>
      </c>
      <c r="D3" s="88">
        <f>(50*8760+30*8760)/2</f>
        <v>350400</v>
      </c>
      <c r="E3" s="86">
        <v>1</v>
      </c>
      <c r="F3" s="94">
        <v>1.4999999999999999E-2</v>
      </c>
    </row>
    <row r="4" spans="1:6" ht="15.75" thickBot="1" x14ac:dyDescent="0.3">
      <c r="A4" s="13" t="s">
        <v>12</v>
      </c>
      <c r="B4" s="15">
        <v>32</v>
      </c>
      <c r="C4" s="87"/>
      <c r="D4" s="89"/>
      <c r="E4" s="87"/>
      <c r="F4" s="95"/>
    </row>
    <row r="7" spans="1:6" x14ac:dyDescent="0.25">
      <c r="A7" s="97"/>
      <c r="B7" s="98"/>
    </row>
    <row r="8" spans="1:6" x14ac:dyDescent="0.25">
      <c r="A8" s="97"/>
      <c r="B8" s="98"/>
    </row>
    <row r="9" spans="1:6" x14ac:dyDescent="0.25">
      <c r="A9" s="99"/>
      <c r="B9" s="99"/>
    </row>
    <row r="10" spans="1:6" x14ac:dyDescent="0.25">
      <c r="A10" s="99"/>
      <c r="B10" s="99"/>
    </row>
  </sheetData>
  <mergeCells count="6">
    <mergeCell ref="C3:C4"/>
    <mergeCell ref="D3:D4"/>
    <mergeCell ref="A1:A2"/>
    <mergeCell ref="B1:F1"/>
    <mergeCell ref="F3:F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9EA2-34B6-4ED4-A815-7BB0C2801BBD}">
  <dimension ref="A1:G19"/>
  <sheetViews>
    <sheetView workbookViewId="0">
      <selection activeCell="G11" sqref="G11"/>
    </sheetView>
  </sheetViews>
  <sheetFormatPr defaultColWidth="18" defaultRowHeight="15" x14ac:dyDescent="0.25"/>
  <cols>
    <col min="1" max="16384" width="18" style="5"/>
  </cols>
  <sheetData>
    <row r="1" spans="1:7" ht="30.75" thickBot="1" x14ac:dyDescent="0.3">
      <c r="A1" s="1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1" t="s">
        <v>5</v>
      </c>
    </row>
    <row r="2" spans="1:7" x14ac:dyDescent="0.25">
      <c r="A2" s="2">
        <v>2030</v>
      </c>
      <c r="B2" s="55">
        <v>32</v>
      </c>
      <c r="C2" s="56">
        <f>B2*'data salt caverns'!$C$3</f>
        <v>0.64</v>
      </c>
      <c r="D2" s="56">
        <f>C2*E2/8760</f>
        <v>25.6</v>
      </c>
      <c r="E2" s="57">
        <v>350400</v>
      </c>
      <c r="F2" s="58">
        <f>[1]data!B$41</f>
        <v>1</v>
      </c>
    </row>
    <row r="3" spans="1:7" x14ac:dyDescent="0.25">
      <c r="A3" s="3">
        <v>2035</v>
      </c>
      <c r="B3" s="36">
        <f>$B$2*((1-'data salt caverns'!$F$3)^(A3-$A$2))*((1+0.03)^(A3-$A$2))</f>
        <v>34.396737678578994</v>
      </c>
      <c r="C3" s="6">
        <f>B3*'data salt caverns'!$C$3</f>
        <v>0.68793475357157985</v>
      </c>
      <c r="D3" s="6">
        <f t="shared" ref="D3:D5" si="0">C3*E3/8760</f>
        <v>27.517390142863196</v>
      </c>
      <c r="E3" s="7">
        <v>350400</v>
      </c>
      <c r="F3" s="59">
        <f>[1]data!B$41</f>
        <v>1</v>
      </c>
    </row>
    <row r="4" spans="1:7" x14ac:dyDescent="0.25">
      <c r="A4" s="3">
        <v>2040</v>
      </c>
      <c r="B4" s="36">
        <f>$B$2*((1-'data salt caverns'!$F$3)^(A4-$A$2))*((1+0.03)^(A4-$A$2))</f>
        <v>36.9729863415305</v>
      </c>
      <c r="C4" s="6">
        <f>B4*'data salt caverns'!$C$3</f>
        <v>0.73945972683061001</v>
      </c>
      <c r="D4" s="6">
        <f t="shared" si="0"/>
        <v>29.5783890732244</v>
      </c>
      <c r="E4" s="7">
        <v>350400</v>
      </c>
      <c r="F4" s="59">
        <f>[1]data!B$41</f>
        <v>1</v>
      </c>
    </row>
    <row r="5" spans="1:7" ht="15.75" thickBot="1" x14ac:dyDescent="0.3">
      <c r="A5" s="4">
        <v>2050</v>
      </c>
      <c r="B5" s="37">
        <f>$B$2*((1-'data salt caverns'!$F$3)^(A5-$A$2))*((1+0.03)^(A5-$A$2))</f>
        <v>42.718803719093778</v>
      </c>
      <c r="C5" s="60">
        <f>B5*'data salt caverns'!$C$3</f>
        <v>0.85437607438187557</v>
      </c>
      <c r="D5" s="60">
        <f t="shared" si="0"/>
        <v>34.175042975275026</v>
      </c>
      <c r="E5" s="61">
        <v>350400</v>
      </c>
      <c r="F5" s="62">
        <f>[1]data!B$41</f>
        <v>1</v>
      </c>
    </row>
    <row r="11" spans="1:7" x14ac:dyDescent="0.25">
      <c r="E11" s="63"/>
      <c r="F11" s="64"/>
    </row>
    <row r="12" spans="1:7" x14ac:dyDescent="0.25">
      <c r="E12" s="63"/>
      <c r="F12" s="64"/>
    </row>
    <row r="15" spans="1:7" x14ac:dyDescent="0.25">
      <c r="G15" s="16"/>
    </row>
    <row r="19" spans="1:7" x14ac:dyDescent="0.25">
      <c r="A19" s="8"/>
      <c r="B19" s="9"/>
      <c r="C19" s="10"/>
      <c r="D19" s="11"/>
      <c r="E19" s="10"/>
      <c r="F19" s="11"/>
      <c r="G1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209E-734C-410C-ABC9-EBD2BBD4194A}">
  <dimension ref="A1:G19"/>
  <sheetViews>
    <sheetView workbookViewId="0">
      <selection activeCell="G25" sqref="G25"/>
    </sheetView>
  </sheetViews>
  <sheetFormatPr defaultColWidth="18" defaultRowHeight="15" x14ac:dyDescent="0.25"/>
  <cols>
    <col min="1" max="16384" width="18" style="5"/>
  </cols>
  <sheetData>
    <row r="1" spans="1:7" ht="30.75" thickBot="1" x14ac:dyDescent="0.3">
      <c r="A1" s="1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1" t="s">
        <v>5</v>
      </c>
    </row>
    <row r="2" spans="1:7" x14ac:dyDescent="0.25">
      <c r="A2" s="2">
        <v>2030</v>
      </c>
      <c r="B2" s="55">
        <v>30</v>
      </c>
      <c r="C2" s="56">
        <f>B2*'data salt caverns'!$C$3</f>
        <v>0.6</v>
      </c>
      <c r="D2" s="56">
        <f>C2*E2/8760</f>
        <v>24</v>
      </c>
      <c r="E2" s="57">
        <v>350400</v>
      </c>
      <c r="F2" s="58">
        <f>[1]data!B$41</f>
        <v>1</v>
      </c>
    </row>
    <row r="3" spans="1:7" x14ac:dyDescent="0.25">
      <c r="A3" s="3">
        <v>2035</v>
      </c>
      <c r="B3" s="36">
        <f>$B$2*((1-'data salt caverns'!$F$3)^(A3-$A$2))*((1+0.03)^(A3-$A$2))</f>
        <v>32.246941573667812</v>
      </c>
      <c r="C3" s="6">
        <f>B3*'data salt caverns'!$C$3</f>
        <v>0.64493883147335629</v>
      </c>
      <c r="D3" s="6">
        <f t="shared" ref="D3:D5" si="0">C3*E3/8760</f>
        <v>25.797553258934251</v>
      </c>
      <c r="E3" s="7">
        <v>350400</v>
      </c>
      <c r="F3" s="59">
        <f>[1]data!B$41</f>
        <v>1</v>
      </c>
    </row>
    <row r="4" spans="1:7" x14ac:dyDescent="0.25">
      <c r="A4" s="3">
        <v>2040</v>
      </c>
      <c r="B4" s="36">
        <f>$B$2*((1-'data salt caverns'!$F$3)^(A4-$A$2))*((1+0.03)^(A4-$A$2))</f>
        <v>34.662174695184838</v>
      </c>
      <c r="C4" s="6">
        <f>B4*'data salt caverns'!$C$3</f>
        <v>0.69324349390369677</v>
      </c>
      <c r="D4" s="6">
        <f t="shared" si="0"/>
        <v>27.729739756147872</v>
      </c>
      <c r="E4" s="7">
        <v>350400</v>
      </c>
      <c r="F4" s="59">
        <f>[1]data!B$41</f>
        <v>1</v>
      </c>
    </row>
    <row r="5" spans="1:7" ht="15.75" thickBot="1" x14ac:dyDescent="0.3">
      <c r="A5" s="4">
        <v>2050</v>
      </c>
      <c r="B5" s="37">
        <f>$B$2*((1-'data salt caverns'!$F$3)^(A5-$A$2))*((1+0.03)^(A5-$A$2))</f>
        <v>40.048878486650409</v>
      </c>
      <c r="C5" s="60">
        <f>B5*'data salt caverns'!$C$3</f>
        <v>0.80097756973300815</v>
      </c>
      <c r="D5" s="60">
        <f t="shared" si="0"/>
        <v>32.039102789320324</v>
      </c>
      <c r="E5" s="61">
        <v>350400</v>
      </c>
      <c r="F5" s="62">
        <f>[1]data!B$41</f>
        <v>1</v>
      </c>
    </row>
    <row r="11" spans="1:7" x14ac:dyDescent="0.25">
      <c r="E11" s="63"/>
      <c r="F11" s="64"/>
    </row>
    <row r="12" spans="1:7" x14ac:dyDescent="0.25">
      <c r="E12" s="63"/>
      <c r="F12" s="64"/>
    </row>
    <row r="15" spans="1:7" x14ac:dyDescent="0.25">
      <c r="G15" s="16"/>
    </row>
    <row r="19" spans="1:7" x14ac:dyDescent="0.25">
      <c r="A19" s="8"/>
      <c r="B19" s="9"/>
      <c r="C19" s="10"/>
      <c r="D19" s="11"/>
      <c r="E19" s="10"/>
      <c r="F19" s="11"/>
      <c r="G1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F3D5-FC15-480A-9A2D-85EB971D35B5}">
  <dimension ref="A1:H23"/>
  <sheetViews>
    <sheetView tabSelected="1" workbookViewId="0">
      <selection activeCell="J10" sqref="J10"/>
    </sheetView>
  </sheetViews>
  <sheetFormatPr defaultColWidth="17.5703125" defaultRowHeight="15" x14ac:dyDescent="0.25"/>
  <sheetData>
    <row r="1" spans="1:8" ht="30.75" thickBot="1" x14ac:dyDescent="0.3">
      <c r="A1" s="46" t="s">
        <v>0</v>
      </c>
      <c r="B1" s="51" t="s">
        <v>6</v>
      </c>
      <c r="C1" s="52" t="s">
        <v>7</v>
      </c>
      <c r="D1" s="52" t="s">
        <v>2</v>
      </c>
      <c r="E1" s="52" t="s">
        <v>13</v>
      </c>
      <c r="F1" s="52" t="s">
        <v>4</v>
      </c>
      <c r="G1" s="52" t="s">
        <v>5</v>
      </c>
      <c r="H1" s="53" t="s">
        <v>9</v>
      </c>
    </row>
    <row r="2" spans="1:8" x14ac:dyDescent="0.25">
      <c r="A2" s="45">
        <v>2023</v>
      </c>
      <c r="B2" s="47">
        <f>2318*0.83</f>
        <v>1923.9399999999998</v>
      </c>
      <c r="C2" s="48">
        <v>2.2000000000000002</v>
      </c>
      <c r="D2" s="48">
        <f>B2*0.1</f>
        <v>192.39400000000001</v>
      </c>
      <c r="E2" s="49">
        <f>D2*F2/8760</f>
        <v>1317.7671232876712</v>
      </c>
      <c r="F2" s="84">
        <v>60000</v>
      </c>
      <c r="G2" s="50">
        <f>33.33/(33.33+C2)</f>
        <v>0.9380804953560371</v>
      </c>
      <c r="H2" s="85">
        <v>1.4999999999999999E-2</v>
      </c>
    </row>
    <row r="3" spans="1:8" x14ac:dyDescent="0.25">
      <c r="A3" s="42">
        <v>2030</v>
      </c>
      <c r="B3" s="40">
        <f>$B$2*((1-$H$2)^(A3-$A$2))*((1+0.03)^(A3-$A$2))</f>
        <v>2128.6571134919272</v>
      </c>
      <c r="C3" s="35">
        <f>$C$2*((1-$H$2)^(A3-$A$2))</f>
        <v>1.9791389882169148</v>
      </c>
      <c r="D3" s="34">
        <f t="shared" ref="D3:D6" si="0">B3*0.1</f>
        <v>212.86571134919274</v>
      </c>
      <c r="E3" s="38">
        <f>D3*$F$2/8760</f>
        <v>1457.9843243095393</v>
      </c>
      <c r="F3" s="84">
        <v>60000</v>
      </c>
      <c r="G3" s="28">
        <f t="shared" ref="G3:G6" si="1">33.33/(33.33+C3)</f>
        <v>0.94394825121968051</v>
      </c>
      <c r="H3" s="85">
        <v>1.4999999999999999E-2</v>
      </c>
    </row>
    <row r="4" spans="1:8" x14ac:dyDescent="0.25">
      <c r="A4" s="43">
        <v>2035</v>
      </c>
      <c r="B4" s="40">
        <f t="shared" ref="B4:B6" si="2">$B$2*((1-$H$2)^(A4-$A$2))*((1+0.03)^(A4-$A$2))</f>
        <v>2288.0893856382177</v>
      </c>
      <c r="C4" s="35">
        <f t="shared" ref="C4:C6" si="3">$C$2*((1-$H$2)^(A4-$A$2))</f>
        <v>1.8350903303499297</v>
      </c>
      <c r="D4" s="27">
        <f t="shared" si="0"/>
        <v>228.80893856382178</v>
      </c>
      <c r="E4" s="38">
        <f t="shared" ref="E4:E6" si="4">D4*$F$2/8760</f>
        <v>1567.184510711108</v>
      </c>
      <c r="F4" s="84">
        <v>60000</v>
      </c>
      <c r="G4" s="28">
        <f t="shared" si="1"/>
        <v>0.94781499739910757</v>
      </c>
      <c r="H4" s="85">
        <v>1.4999999999999999E-2</v>
      </c>
    </row>
    <row r="5" spans="1:8" x14ac:dyDescent="0.25">
      <c r="A5" s="43">
        <v>2040</v>
      </c>
      <c r="B5" s="40">
        <f t="shared" si="2"/>
        <v>2459.4628244668361</v>
      </c>
      <c r="C5" s="35">
        <f t="shared" si="3"/>
        <v>1.7015260376320411</v>
      </c>
      <c r="D5" s="27">
        <f t="shared" si="0"/>
        <v>245.94628244668363</v>
      </c>
      <c r="E5" s="38">
        <f t="shared" si="4"/>
        <v>1684.5635784019428</v>
      </c>
      <c r="F5" s="84">
        <v>60000</v>
      </c>
      <c r="G5" s="28">
        <f t="shared" si="1"/>
        <v>0.95142872063854123</v>
      </c>
      <c r="H5" s="85">
        <v>1.4999999999999999E-2</v>
      </c>
    </row>
    <row r="6" spans="1:8" ht="15.75" thickBot="1" x14ac:dyDescent="0.3">
      <c r="A6" s="44">
        <v>2050</v>
      </c>
      <c r="B6" s="41">
        <f t="shared" si="2"/>
        <v>2841.6776692660737</v>
      </c>
      <c r="C6" s="35">
        <f t="shared" si="3"/>
        <v>1.4628537328488422</v>
      </c>
      <c r="D6" s="32">
        <f t="shared" si="0"/>
        <v>284.16776692660738</v>
      </c>
      <c r="E6" s="39">
        <f t="shared" si="4"/>
        <v>1946.3545679904614</v>
      </c>
      <c r="F6" s="84">
        <v>60000</v>
      </c>
      <c r="G6" s="33">
        <f t="shared" si="1"/>
        <v>0.95795533921761289</v>
      </c>
      <c r="H6" s="85">
        <v>1.4999999999999999E-2</v>
      </c>
    </row>
    <row r="9" spans="1:8" x14ac:dyDescent="0.25">
      <c r="E9" s="20"/>
      <c r="G9" s="21"/>
    </row>
    <row r="10" spans="1:8" x14ac:dyDescent="0.25">
      <c r="E10" s="20"/>
      <c r="F10" s="19"/>
      <c r="G10" s="21"/>
    </row>
    <row r="11" spans="1:8" x14ac:dyDescent="0.25">
      <c r="E11" s="20"/>
      <c r="F11" s="19"/>
      <c r="G11" s="21"/>
    </row>
    <row r="12" spans="1:8" x14ac:dyDescent="0.25">
      <c r="E12" s="20"/>
      <c r="F12" s="19"/>
      <c r="G12" s="21"/>
    </row>
    <row r="15" spans="1:8" x14ac:dyDescent="0.25">
      <c r="A15" s="22"/>
      <c r="B15" s="96"/>
      <c r="C15" s="96"/>
      <c r="D15" s="96"/>
      <c r="E15" s="96"/>
      <c r="F15" s="96"/>
    </row>
    <row r="16" spans="1:8" x14ac:dyDescent="0.25">
      <c r="A16" s="22"/>
      <c r="B16" s="23"/>
      <c r="C16" s="23"/>
      <c r="D16" s="23"/>
      <c r="E16" s="23"/>
      <c r="F16" s="23"/>
    </row>
    <row r="17" spans="1:6" x14ac:dyDescent="0.25">
      <c r="A17" s="8"/>
      <c r="C17" s="24"/>
      <c r="D17" s="10"/>
      <c r="E17" s="25"/>
      <c r="F17" s="11"/>
    </row>
    <row r="18" spans="1:6" x14ac:dyDescent="0.25">
      <c r="A18" s="8"/>
      <c r="B18" s="10"/>
      <c r="C18" s="24"/>
      <c r="D18" s="10"/>
      <c r="E18" s="25"/>
      <c r="F18" s="26"/>
    </row>
    <row r="19" spans="1:6" x14ac:dyDescent="0.25">
      <c r="A19" s="8"/>
      <c r="B19" s="10"/>
      <c r="C19" s="24"/>
      <c r="D19" s="10"/>
      <c r="E19" s="25"/>
      <c r="F19" s="11"/>
    </row>
    <row r="22" spans="1:6" x14ac:dyDescent="0.25">
      <c r="B22" s="19"/>
    </row>
    <row r="23" spans="1:6" x14ac:dyDescent="0.25">
      <c r="B23" s="19"/>
    </row>
  </sheetData>
  <mergeCells count="1">
    <mergeCell ref="B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6383-5876-4F43-B6FC-97E6F603D62D}">
  <dimension ref="A1:E6"/>
  <sheetViews>
    <sheetView workbookViewId="0">
      <selection activeCell="C4" sqref="C4"/>
    </sheetView>
  </sheetViews>
  <sheetFormatPr defaultColWidth="19.5703125" defaultRowHeight="15" x14ac:dyDescent="0.25"/>
  <cols>
    <col min="1" max="1" width="11.140625" customWidth="1"/>
  </cols>
  <sheetData>
    <row r="1" spans="1:5" ht="15.75" thickBot="1" x14ac:dyDescent="0.3">
      <c r="A1" s="72" t="s">
        <v>0</v>
      </c>
      <c r="B1" s="75" t="s">
        <v>14</v>
      </c>
      <c r="C1" s="75" t="s">
        <v>15</v>
      </c>
      <c r="D1" s="69"/>
      <c r="E1" s="69"/>
    </row>
    <row r="2" spans="1:5" x14ac:dyDescent="0.25">
      <c r="A2" s="73">
        <v>2030</v>
      </c>
      <c r="B2" s="76">
        <v>3500</v>
      </c>
      <c r="C2" s="76">
        <v>7000</v>
      </c>
      <c r="D2" s="70"/>
      <c r="E2" s="70"/>
    </row>
    <row r="3" spans="1:5" ht="15.75" thickBot="1" x14ac:dyDescent="0.3">
      <c r="A3" s="74">
        <v>2040</v>
      </c>
      <c r="B3" s="77">
        <v>9000</v>
      </c>
      <c r="C3" s="77">
        <v>7000</v>
      </c>
      <c r="D3" s="70"/>
      <c r="E3" s="71"/>
    </row>
    <row r="4" spans="1:5" x14ac:dyDescent="0.25">
      <c r="C4" s="83"/>
    </row>
    <row r="5" spans="1:5" x14ac:dyDescent="0.25">
      <c r="C5" s="83"/>
    </row>
    <row r="6" spans="1:5" x14ac:dyDescent="0.25">
      <c r="C6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02D3-DA41-4274-8656-76D63929EB5A}">
  <dimension ref="A1:C5"/>
  <sheetViews>
    <sheetView workbookViewId="0">
      <selection activeCell="C4" sqref="C4"/>
    </sheetView>
  </sheetViews>
  <sheetFormatPr defaultColWidth="18.5703125" defaultRowHeight="15" x14ac:dyDescent="0.25"/>
  <cols>
    <col min="1" max="1" width="11.7109375" customWidth="1"/>
  </cols>
  <sheetData>
    <row r="1" spans="1:3" ht="15.75" thickBot="1" x14ac:dyDescent="0.3">
      <c r="A1" s="72" t="s">
        <v>0</v>
      </c>
      <c r="B1" s="75" t="s">
        <v>14</v>
      </c>
      <c r="C1" s="75" t="s">
        <v>15</v>
      </c>
    </row>
    <row r="2" spans="1:3" x14ac:dyDescent="0.25">
      <c r="A2" s="79">
        <v>2035</v>
      </c>
      <c r="B2" s="80">
        <v>3500</v>
      </c>
      <c r="C2" s="80">
        <v>7000</v>
      </c>
    </row>
    <row r="3" spans="1:3" x14ac:dyDescent="0.25">
      <c r="A3" s="81">
        <v>2040</v>
      </c>
      <c r="B3" s="82">
        <v>6000</v>
      </c>
      <c r="C3" s="82">
        <f>(C2+C4)/2</f>
        <v>8250</v>
      </c>
    </row>
    <row r="4" spans="1:3" ht="15.75" thickBot="1" x14ac:dyDescent="0.3">
      <c r="A4" s="74">
        <v>2050</v>
      </c>
      <c r="B4" s="78">
        <v>6000</v>
      </c>
      <c r="C4" s="78">
        <v>9500</v>
      </c>
    </row>
    <row r="5" spans="1:3" x14ac:dyDescent="0.25">
      <c r="C5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BEE2-FCED-4CBA-A0DB-D8D6DB731DB7}">
  <dimension ref="A1:C4"/>
  <sheetViews>
    <sheetView workbookViewId="0">
      <selection activeCell="C5" sqref="C5"/>
    </sheetView>
  </sheetViews>
  <sheetFormatPr defaultColWidth="21.140625" defaultRowHeight="15" x14ac:dyDescent="0.25"/>
  <cols>
    <col min="1" max="1" width="13.5703125" customWidth="1"/>
  </cols>
  <sheetData>
    <row r="1" spans="1:3" ht="15.75" thickBot="1" x14ac:dyDescent="0.3">
      <c r="A1" s="72" t="s">
        <v>0</v>
      </c>
      <c r="B1" s="75" t="s">
        <v>14</v>
      </c>
      <c r="C1" s="75" t="s">
        <v>15</v>
      </c>
    </row>
    <row r="2" spans="1:3" x14ac:dyDescent="0.25">
      <c r="A2" s="79">
        <v>2035</v>
      </c>
      <c r="B2" s="80">
        <v>3500</v>
      </c>
      <c r="C2" s="80">
        <v>7000</v>
      </c>
    </row>
    <row r="3" spans="1:3" x14ac:dyDescent="0.25">
      <c r="A3" s="81">
        <v>2040</v>
      </c>
      <c r="B3" s="82">
        <v>6000</v>
      </c>
      <c r="C3" s="82">
        <v>7000</v>
      </c>
    </row>
    <row r="4" spans="1:3" ht="15.75" thickBot="1" x14ac:dyDescent="0.3">
      <c r="A4" s="74">
        <v>2050</v>
      </c>
      <c r="B4" s="78">
        <v>6500</v>
      </c>
      <c r="C4" s="78">
        <v>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B1AC-6864-4FC3-9376-287CEDAC099B}">
  <dimension ref="A1:A4"/>
  <sheetViews>
    <sheetView workbookViewId="0">
      <selection activeCell="A2" sqref="A2"/>
    </sheetView>
  </sheetViews>
  <sheetFormatPr defaultRowHeight="15" x14ac:dyDescent="0.25"/>
  <cols>
    <col min="1" max="1" width="13.85546875" customWidth="1"/>
  </cols>
  <sheetData>
    <row r="1" spans="1:1" ht="15.75" thickBot="1" x14ac:dyDescent="0.3">
      <c r="A1" s="68" t="s">
        <v>10</v>
      </c>
    </row>
    <row r="2" spans="1:1" x14ac:dyDescent="0.25">
      <c r="A2" s="67">
        <v>1000000</v>
      </c>
    </row>
    <row r="3" spans="1:1" x14ac:dyDescent="0.25">
      <c r="A3" s="65">
        <v>3500000</v>
      </c>
    </row>
    <row r="4" spans="1:1" ht="15.75" thickBot="1" x14ac:dyDescent="0.3">
      <c r="A4" s="66">
        <v>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data salt caverns</vt:lpstr>
      <vt:lpstr>Salt Caverns under 3,000 tons</vt:lpstr>
      <vt:lpstr>Salt Caverns above 3,000 tons</vt:lpstr>
      <vt:lpstr>Compressors</vt:lpstr>
      <vt:lpstr>NT</vt:lpstr>
      <vt:lpstr>GA</vt:lpstr>
      <vt:lpstr>DE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Carlota Alegria</dc:creator>
  <cp:lastModifiedBy>Carlota Alegria</cp:lastModifiedBy>
  <dcterms:created xsi:type="dcterms:W3CDTF">2025-05-26T15:50:50Z</dcterms:created>
  <dcterms:modified xsi:type="dcterms:W3CDTF">2025-09-21T20:00:40Z</dcterms:modified>
</cp:coreProperties>
</file>