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martinezescamilla/Desktop/"/>
    </mc:Choice>
  </mc:AlternateContent>
  <xr:revisionPtr revIDLastSave="0" documentId="13_ncr:1_{18C288EB-8DD7-5541-BA55-1C6A6705B549}" xr6:coauthVersionLast="47" xr6:coauthVersionMax="47" xr10:uidLastSave="{00000000-0000-0000-0000-000000000000}"/>
  <bookViews>
    <workbookView xWindow="0" yWindow="500" windowWidth="20360" windowHeight="16400" firstSheet="2" activeTab="2" xr2:uid="{99FABD7A-3113-9C4E-986E-5108AB0DEEA4}"/>
  </bookViews>
  <sheets>
    <sheet name="CASALS" sheetId="4" r:id="rId1"/>
    <sheet name="CASSADÓ" sheetId="5" r:id="rId2"/>
    <sheet name="Datos conjuntos" sheetId="13" r:id="rId3"/>
    <sheet name="CLARET 1993" sheetId="6" r:id="rId4"/>
    <sheet name="CLARET 2003" sheetId="7" r:id="rId5"/>
    <sheet name="GUTIÉRREZ" sheetId="8" r:id="rId6"/>
    <sheet name="FANLO" sheetId="9" r:id="rId7"/>
    <sheet name="TOMÁS" sheetId="10" r:id="rId8"/>
    <sheet name="POLO" sheetId="11" r:id="rId9"/>
    <sheet name="Soles reale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4" i="4" l="1"/>
  <c r="F20" i="5"/>
  <c r="D42" i="5"/>
  <c r="F64" i="6"/>
  <c r="D20" i="7"/>
  <c r="D64" i="7"/>
  <c r="F42" i="7"/>
  <c r="D42" i="9"/>
  <c r="D42" i="10"/>
  <c r="D25" i="10"/>
  <c r="D42" i="11"/>
  <c r="D47" i="11"/>
  <c r="D25" i="11"/>
  <c r="F47" i="10"/>
  <c r="D47" i="10"/>
  <c r="D25" i="9"/>
  <c r="F25" i="8"/>
  <c r="D47" i="8"/>
  <c r="D25" i="8"/>
  <c r="D47" i="7"/>
  <c r="J4" i="13"/>
  <c r="M18" i="13"/>
  <c r="M19" i="13"/>
  <c r="M20" i="13"/>
  <c r="M21" i="13"/>
  <c r="M22" i="13"/>
  <c r="M23" i="13"/>
  <c r="M24" i="13"/>
  <c r="M25" i="13"/>
  <c r="J19" i="13"/>
  <c r="J20" i="13"/>
  <c r="J21" i="13"/>
  <c r="J22" i="13"/>
  <c r="J23" i="13"/>
  <c r="J24" i="13"/>
  <c r="J25" i="13"/>
  <c r="J18" i="13"/>
  <c r="M4" i="13"/>
  <c r="M5" i="13"/>
  <c r="M6" i="13"/>
  <c r="M7" i="13"/>
  <c r="M8" i="13"/>
  <c r="M9" i="13"/>
  <c r="M10" i="13"/>
  <c r="J5" i="13"/>
  <c r="J6" i="13"/>
  <c r="J7" i="13"/>
  <c r="J8" i="13"/>
  <c r="J9" i="13"/>
  <c r="J10" i="13"/>
  <c r="M3" i="13"/>
  <c r="J3" i="13"/>
  <c r="F47" i="4"/>
  <c r="G19" i="13"/>
  <c r="G4" i="13"/>
  <c r="G20" i="13"/>
  <c r="G21" i="13"/>
  <c r="G22" i="13"/>
  <c r="G23" i="13"/>
  <c r="G24" i="13"/>
  <c r="G25" i="13"/>
  <c r="G5" i="13"/>
  <c r="G6" i="13"/>
  <c r="G7" i="13"/>
  <c r="G8" i="13"/>
  <c r="G9" i="13"/>
  <c r="G10" i="13"/>
  <c r="G18" i="13"/>
  <c r="G3" i="13"/>
  <c r="D48" i="5" l="1"/>
  <c r="I8" i="14"/>
  <c r="E53" i="11"/>
  <c r="E31" i="11"/>
  <c r="E9" i="11"/>
  <c r="E51" i="11"/>
  <c r="E29" i="11"/>
  <c r="E7" i="11"/>
  <c r="D64" i="11"/>
  <c r="F64" i="11" s="1"/>
  <c r="D63" i="11"/>
  <c r="F63" i="11" s="1"/>
  <c r="D62" i="11"/>
  <c r="F62" i="11" s="1"/>
  <c r="D61" i="11"/>
  <c r="F61" i="11" s="1"/>
  <c r="D60" i="11"/>
  <c r="F60" i="11" s="1"/>
  <c r="D59" i="11"/>
  <c r="F59" i="11" s="1"/>
  <c r="D58" i="11"/>
  <c r="F58" i="11" s="1"/>
  <c r="D57" i="11"/>
  <c r="F57" i="11" s="1"/>
  <c r="D56" i="11"/>
  <c r="F56" i="11" s="1"/>
  <c r="D55" i="11"/>
  <c r="F55" i="11" s="1"/>
  <c r="D54" i="11"/>
  <c r="F54" i="11" s="1"/>
  <c r="D53" i="11"/>
  <c r="F53" i="11" s="1"/>
  <c r="D52" i="11"/>
  <c r="F52" i="11" s="1"/>
  <c r="D51" i="11"/>
  <c r="D50" i="11"/>
  <c r="F50" i="11" s="1"/>
  <c r="D49" i="11"/>
  <c r="F49" i="11" s="1"/>
  <c r="D48" i="11"/>
  <c r="F48" i="11" s="1"/>
  <c r="F47" i="11"/>
  <c r="F42" i="11"/>
  <c r="D41" i="11"/>
  <c r="F41" i="11" s="1"/>
  <c r="D40" i="11"/>
  <c r="F40" i="11" s="1"/>
  <c r="D39" i="11"/>
  <c r="F39" i="11" s="1"/>
  <c r="D38" i="11"/>
  <c r="F38" i="11" s="1"/>
  <c r="F37" i="11"/>
  <c r="D37" i="11"/>
  <c r="D36" i="11"/>
  <c r="F36" i="11" s="1"/>
  <c r="F35" i="11"/>
  <c r="D35" i="11"/>
  <c r="D34" i="11"/>
  <c r="F34" i="11" s="1"/>
  <c r="D33" i="11"/>
  <c r="F33" i="11" s="1"/>
  <c r="D32" i="11"/>
  <c r="F32" i="11" s="1"/>
  <c r="D31" i="11"/>
  <c r="D30" i="11"/>
  <c r="F30" i="11" s="1"/>
  <c r="F29" i="11"/>
  <c r="D29" i="11"/>
  <c r="D28" i="11"/>
  <c r="F28" i="11" s="1"/>
  <c r="D27" i="11"/>
  <c r="F27" i="11" s="1"/>
  <c r="D26" i="11"/>
  <c r="F26" i="11" s="1"/>
  <c r="F25" i="11"/>
  <c r="D20" i="11"/>
  <c r="F20" i="11" s="1"/>
  <c r="D19" i="11"/>
  <c r="F19" i="11" s="1"/>
  <c r="D18" i="11"/>
  <c r="F18" i="11" s="1"/>
  <c r="D17" i="11"/>
  <c r="F17" i="11" s="1"/>
  <c r="D16" i="11"/>
  <c r="F16" i="11" s="1"/>
  <c r="D15" i="11"/>
  <c r="F15" i="11" s="1"/>
  <c r="D14" i="11"/>
  <c r="F14" i="11" s="1"/>
  <c r="D13" i="11"/>
  <c r="F13" i="11" s="1"/>
  <c r="D12" i="11"/>
  <c r="F12" i="11" s="1"/>
  <c r="D11" i="11"/>
  <c r="F11" i="11" s="1"/>
  <c r="D10" i="11"/>
  <c r="F10" i="11" s="1"/>
  <c r="D9" i="11"/>
  <c r="F9" i="11" s="1"/>
  <c r="D8" i="11"/>
  <c r="F8" i="11" s="1"/>
  <c r="F7" i="11"/>
  <c r="D7" i="11"/>
  <c r="D6" i="11"/>
  <c r="F6" i="11" s="1"/>
  <c r="D5" i="11"/>
  <c r="F5" i="11" s="1"/>
  <c r="D4" i="11"/>
  <c r="F4" i="11" s="1"/>
  <c r="D3" i="11"/>
  <c r="F3" i="11" s="1"/>
  <c r="D3" i="10"/>
  <c r="E51" i="10"/>
  <c r="E29" i="10"/>
  <c r="E7" i="10"/>
  <c r="E51" i="9"/>
  <c r="E29" i="9"/>
  <c r="E7" i="9"/>
  <c r="I6" i="14"/>
  <c r="G6" i="14"/>
  <c r="H6" i="14"/>
  <c r="D64" i="10"/>
  <c r="F64" i="10" s="1"/>
  <c r="D63" i="10"/>
  <c r="F63" i="10" s="1"/>
  <c r="D62" i="10"/>
  <c r="F62" i="10" s="1"/>
  <c r="D61" i="10"/>
  <c r="F61" i="10" s="1"/>
  <c r="D60" i="10"/>
  <c r="F60" i="10" s="1"/>
  <c r="D59" i="10"/>
  <c r="F59" i="10" s="1"/>
  <c r="D58" i="10"/>
  <c r="F58" i="10" s="1"/>
  <c r="D57" i="10"/>
  <c r="F57" i="10" s="1"/>
  <c r="D56" i="10"/>
  <c r="F56" i="10" s="1"/>
  <c r="D55" i="10"/>
  <c r="F55" i="10" s="1"/>
  <c r="D54" i="10"/>
  <c r="F54" i="10" s="1"/>
  <c r="D53" i="10"/>
  <c r="F53" i="10" s="1"/>
  <c r="D52" i="10"/>
  <c r="F52" i="10" s="1"/>
  <c r="D51" i="10"/>
  <c r="D50" i="10"/>
  <c r="F50" i="10" s="1"/>
  <c r="D49" i="10"/>
  <c r="F49" i="10" s="1"/>
  <c r="D48" i="10"/>
  <c r="F48" i="10" s="1"/>
  <c r="F42" i="10"/>
  <c r="D41" i="10"/>
  <c r="F41" i="10" s="1"/>
  <c r="D40" i="10"/>
  <c r="F40" i="10" s="1"/>
  <c r="D39" i="10"/>
  <c r="F39" i="10" s="1"/>
  <c r="D38" i="10"/>
  <c r="F38" i="10" s="1"/>
  <c r="D37" i="10"/>
  <c r="F37" i="10" s="1"/>
  <c r="D36" i="10"/>
  <c r="F36" i="10" s="1"/>
  <c r="D35" i="10"/>
  <c r="F35" i="10" s="1"/>
  <c r="D34" i="10"/>
  <c r="F34" i="10" s="1"/>
  <c r="D33" i="10"/>
  <c r="F33" i="10" s="1"/>
  <c r="D32" i="10"/>
  <c r="F32" i="10" s="1"/>
  <c r="D31" i="10"/>
  <c r="F31" i="10" s="1"/>
  <c r="D30" i="10"/>
  <c r="F30" i="10" s="1"/>
  <c r="D29" i="10"/>
  <c r="F29" i="10" s="1"/>
  <c r="D28" i="10"/>
  <c r="F28" i="10" s="1"/>
  <c r="D27" i="10"/>
  <c r="F27" i="10" s="1"/>
  <c r="D26" i="10"/>
  <c r="F26" i="10" s="1"/>
  <c r="F25" i="10"/>
  <c r="D20" i="10"/>
  <c r="F20" i="10" s="1"/>
  <c r="D19" i="10"/>
  <c r="F19" i="10" s="1"/>
  <c r="D18" i="10"/>
  <c r="F18" i="10" s="1"/>
  <c r="D17" i="10"/>
  <c r="F17" i="10" s="1"/>
  <c r="D16" i="10"/>
  <c r="F16" i="10" s="1"/>
  <c r="D15" i="10"/>
  <c r="F15" i="10" s="1"/>
  <c r="D14" i="10"/>
  <c r="F14" i="10" s="1"/>
  <c r="D13" i="10"/>
  <c r="F13" i="10" s="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F3" i="10"/>
  <c r="D3" i="9"/>
  <c r="D64" i="9"/>
  <c r="F64" i="9" s="1"/>
  <c r="D63" i="9"/>
  <c r="F63" i="9" s="1"/>
  <c r="D62" i="9"/>
  <c r="F62" i="9" s="1"/>
  <c r="D61" i="9"/>
  <c r="F61" i="9" s="1"/>
  <c r="D60" i="9"/>
  <c r="F60" i="9" s="1"/>
  <c r="D59" i="9"/>
  <c r="F59" i="9" s="1"/>
  <c r="D58" i="9"/>
  <c r="F58" i="9" s="1"/>
  <c r="D57" i="9"/>
  <c r="F57" i="9" s="1"/>
  <c r="D56" i="9"/>
  <c r="F56" i="9" s="1"/>
  <c r="D55" i="9"/>
  <c r="F55" i="9" s="1"/>
  <c r="D54" i="9"/>
  <c r="F54" i="9" s="1"/>
  <c r="D53" i="9"/>
  <c r="F53" i="9" s="1"/>
  <c r="D52" i="9"/>
  <c r="F52" i="9" s="1"/>
  <c r="D51" i="9"/>
  <c r="F51" i="9" s="1"/>
  <c r="D50" i="9"/>
  <c r="F50" i="9" s="1"/>
  <c r="D49" i="9"/>
  <c r="F49" i="9" s="1"/>
  <c r="D48" i="9"/>
  <c r="F48" i="9" s="1"/>
  <c r="D47" i="9"/>
  <c r="F47" i="9" s="1"/>
  <c r="F42" i="9"/>
  <c r="D41" i="9"/>
  <c r="F41" i="9" s="1"/>
  <c r="D40" i="9"/>
  <c r="F40" i="9" s="1"/>
  <c r="D39" i="9"/>
  <c r="F39" i="9" s="1"/>
  <c r="D38" i="9"/>
  <c r="F38" i="9" s="1"/>
  <c r="D37" i="9"/>
  <c r="F37" i="9" s="1"/>
  <c r="D36" i="9"/>
  <c r="F36" i="9" s="1"/>
  <c r="D35" i="9"/>
  <c r="F35" i="9" s="1"/>
  <c r="D34" i="9"/>
  <c r="F34" i="9" s="1"/>
  <c r="D33" i="9"/>
  <c r="F33" i="9" s="1"/>
  <c r="D32" i="9"/>
  <c r="F32" i="9" s="1"/>
  <c r="D31" i="9"/>
  <c r="F31" i="9" s="1"/>
  <c r="D30" i="9"/>
  <c r="F30" i="9" s="1"/>
  <c r="D29" i="9"/>
  <c r="F29" i="9" s="1"/>
  <c r="D28" i="9"/>
  <c r="F28" i="9" s="1"/>
  <c r="D27" i="9"/>
  <c r="F27" i="9" s="1"/>
  <c r="D26" i="9"/>
  <c r="F26" i="9" s="1"/>
  <c r="F25" i="9"/>
  <c r="D20" i="9"/>
  <c r="F20" i="9" s="1"/>
  <c r="D19" i="9"/>
  <c r="F19" i="9" s="1"/>
  <c r="D18" i="9"/>
  <c r="F18" i="9" s="1"/>
  <c r="D17" i="9"/>
  <c r="F17" i="9" s="1"/>
  <c r="D16" i="9"/>
  <c r="F16" i="9" s="1"/>
  <c r="D15" i="9"/>
  <c r="F15" i="9" s="1"/>
  <c r="D14" i="9"/>
  <c r="F14" i="9" s="1"/>
  <c r="D13" i="9"/>
  <c r="F13" i="9" s="1"/>
  <c r="D12" i="9"/>
  <c r="F12" i="9" s="1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F3" i="9"/>
  <c r="D3" i="8"/>
  <c r="D3" i="7"/>
  <c r="D4" i="7"/>
  <c r="D5" i="7"/>
  <c r="D6" i="7"/>
  <c r="F6" i="7" s="1"/>
  <c r="D7" i="7"/>
  <c r="F7" i="7" s="1"/>
  <c r="D8" i="7"/>
  <c r="D9" i="7"/>
  <c r="D10" i="7"/>
  <c r="F10" i="7" s="1"/>
  <c r="D11" i="7"/>
  <c r="F11" i="7" s="1"/>
  <c r="D12" i="7"/>
  <c r="D13" i="7"/>
  <c r="D14" i="7"/>
  <c r="F14" i="7" s="1"/>
  <c r="D15" i="7"/>
  <c r="D16" i="7"/>
  <c r="D17" i="7"/>
  <c r="D18" i="7"/>
  <c r="D19" i="7"/>
  <c r="F19" i="7" s="1"/>
  <c r="F15" i="7"/>
  <c r="D3" i="6"/>
  <c r="D3" i="5"/>
  <c r="D4" i="4"/>
  <c r="D3" i="4"/>
  <c r="D64" i="8"/>
  <c r="F64" i="8" s="1"/>
  <c r="D63" i="8"/>
  <c r="F63" i="8" s="1"/>
  <c r="D62" i="8"/>
  <c r="F62" i="8" s="1"/>
  <c r="D61" i="8"/>
  <c r="F61" i="8" s="1"/>
  <c r="D60" i="8"/>
  <c r="F60" i="8" s="1"/>
  <c r="D59" i="8"/>
  <c r="F59" i="8" s="1"/>
  <c r="D58" i="8"/>
  <c r="F58" i="8" s="1"/>
  <c r="D57" i="8"/>
  <c r="F57" i="8" s="1"/>
  <c r="D56" i="8"/>
  <c r="F56" i="8" s="1"/>
  <c r="D55" i="8"/>
  <c r="F55" i="8" s="1"/>
  <c r="D54" i="8"/>
  <c r="F54" i="8" s="1"/>
  <c r="D53" i="8"/>
  <c r="F53" i="8" s="1"/>
  <c r="D52" i="8"/>
  <c r="F52" i="8" s="1"/>
  <c r="D51" i="8"/>
  <c r="F51" i="8" s="1"/>
  <c r="D50" i="8"/>
  <c r="F50" i="8" s="1"/>
  <c r="D49" i="8"/>
  <c r="F49" i="8" s="1"/>
  <c r="D48" i="8"/>
  <c r="F48" i="8" s="1"/>
  <c r="F47" i="8"/>
  <c r="D42" i="8"/>
  <c r="F42" i="8" s="1"/>
  <c r="D41" i="8"/>
  <c r="F41" i="8" s="1"/>
  <c r="D40" i="8"/>
  <c r="F40" i="8" s="1"/>
  <c r="D39" i="8"/>
  <c r="F39" i="8" s="1"/>
  <c r="D38" i="8"/>
  <c r="F38" i="8" s="1"/>
  <c r="D37" i="8"/>
  <c r="F37" i="8" s="1"/>
  <c r="D36" i="8"/>
  <c r="F36" i="8" s="1"/>
  <c r="D35" i="8"/>
  <c r="F35" i="8" s="1"/>
  <c r="D34" i="8"/>
  <c r="F34" i="8" s="1"/>
  <c r="D33" i="8"/>
  <c r="F33" i="8" s="1"/>
  <c r="D32" i="8"/>
  <c r="F32" i="8" s="1"/>
  <c r="D31" i="8"/>
  <c r="F31" i="8" s="1"/>
  <c r="D30" i="8"/>
  <c r="F30" i="8" s="1"/>
  <c r="D29" i="8"/>
  <c r="F29" i="8" s="1"/>
  <c r="D28" i="8"/>
  <c r="F28" i="8" s="1"/>
  <c r="D27" i="8"/>
  <c r="F27" i="8" s="1"/>
  <c r="D26" i="8"/>
  <c r="F26" i="8" s="1"/>
  <c r="D20" i="8"/>
  <c r="F20" i="8" s="1"/>
  <c r="D19" i="8"/>
  <c r="F19" i="8" s="1"/>
  <c r="D18" i="8"/>
  <c r="F18" i="8" s="1"/>
  <c r="D17" i="8"/>
  <c r="F17" i="8" s="1"/>
  <c r="D16" i="8"/>
  <c r="F16" i="8" s="1"/>
  <c r="D15" i="8"/>
  <c r="F15" i="8" s="1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F3" i="8"/>
  <c r="F64" i="7"/>
  <c r="D63" i="7"/>
  <c r="F63" i="7" s="1"/>
  <c r="D62" i="7"/>
  <c r="F62" i="7" s="1"/>
  <c r="D61" i="7"/>
  <c r="F61" i="7" s="1"/>
  <c r="D60" i="7"/>
  <c r="F60" i="7" s="1"/>
  <c r="D59" i="7"/>
  <c r="F59" i="7" s="1"/>
  <c r="D58" i="7"/>
  <c r="F58" i="7" s="1"/>
  <c r="D57" i="7"/>
  <c r="F57" i="7" s="1"/>
  <c r="D56" i="7"/>
  <c r="F56" i="7" s="1"/>
  <c r="D55" i="7"/>
  <c r="F55" i="7" s="1"/>
  <c r="D54" i="7"/>
  <c r="F54" i="7" s="1"/>
  <c r="D53" i="7"/>
  <c r="F53" i="7" s="1"/>
  <c r="D52" i="7"/>
  <c r="F52" i="7" s="1"/>
  <c r="D51" i="7"/>
  <c r="F51" i="7" s="1"/>
  <c r="D50" i="7"/>
  <c r="F50" i="7" s="1"/>
  <c r="D49" i="7"/>
  <c r="F49" i="7" s="1"/>
  <c r="D48" i="7"/>
  <c r="F48" i="7" s="1"/>
  <c r="F47" i="7"/>
  <c r="D42" i="7"/>
  <c r="D41" i="7"/>
  <c r="F41" i="7" s="1"/>
  <c r="D40" i="7"/>
  <c r="F40" i="7" s="1"/>
  <c r="D39" i="7"/>
  <c r="F39" i="7" s="1"/>
  <c r="D38" i="7"/>
  <c r="F38" i="7" s="1"/>
  <c r="D37" i="7"/>
  <c r="F37" i="7" s="1"/>
  <c r="D36" i="7"/>
  <c r="F36" i="7" s="1"/>
  <c r="D35" i="7"/>
  <c r="F35" i="7" s="1"/>
  <c r="D34" i="7"/>
  <c r="F34" i="7" s="1"/>
  <c r="D33" i="7"/>
  <c r="F33" i="7" s="1"/>
  <c r="D32" i="7"/>
  <c r="F32" i="7" s="1"/>
  <c r="D31" i="7"/>
  <c r="F31" i="7" s="1"/>
  <c r="D30" i="7"/>
  <c r="F30" i="7" s="1"/>
  <c r="D29" i="7"/>
  <c r="F29" i="7" s="1"/>
  <c r="D28" i="7"/>
  <c r="F28" i="7" s="1"/>
  <c r="D27" i="7"/>
  <c r="F27" i="7" s="1"/>
  <c r="D26" i="7"/>
  <c r="F26" i="7" s="1"/>
  <c r="D25" i="7"/>
  <c r="F25" i="7" s="1"/>
  <c r="F20" i="7"/>
  <c r="F18" i="7"/>
  <c r="F17" i="7"/>
  <c r="F16" i="7"/>
  <c r="F13" i="7"/>
  <c r="F12" i="7"/>
  <c r="F9" i="7"/>
  <c r="F8" i="7"/>
  <c r="F5" i="7"/>
  <c r="F4" i="7"/>
  <c r="F3" i="7"/>
  <c r="D64" i="6"/>
  <c r="D63" i="6"/>
  <c r="F63" i="6" s="1"/>
  <c r="D62" i="6"/>
  <c r="F62" i="6" s="1"/>
  <c r="D61" i="6"/>
  <c r="F61" i="6" s="1"/>
  <c r="D60" i="6"/>
  <c r="F60" i="6" s="1"/>
  <c r="D59" i="6"/>
  <c r="F59" i="6" s="1"/>
  <c r="D58" i="6"/>
  <c r="F58" i="6" s="1"/>
  <c r="D57" i="6"/>
  <c r="F57" i="6" s="1"/>
  <c r="D56" i="6"/>
  <c r="F56" i="6" s="1"/>
  <c r="D55" i="6"/>
  <c r="F55" i="6" s="1"/>
  <c r="D54" i="6"/>
  <c r="F54" i="6" s="1"/>
  <c r="D53" i="6"/>
  <c r="F53" i="6" s="1"/>
  <c r="D52" i="6"/>
  <c r="F52" i="6" s="1"/>
  <c r="D51" i="6"/>
  <c r="F51" i="6" s="1"/>
  <c r="D50" i="6"/>
  <c r="F50" i="6" s="1"/>
  <c r="D49" i="6"/>
  <c r="F49" i="6" s="1"/>
  <c r="D48" i="6"/>
  <c r="F48" i="6" s="1"/>
  <c r="D47" i="6"/>
  <c r="F47" i="6" s="1"/>
  <c r="D42" i="6"/>
  <c r="F42" i="6" s="1"/>
  <c r="D41" i="6"/>
  <c r="F41" i="6" s="1"/>
  <c r="D40" i="6"/>
  <c r="F40" i="6" s="1"/>
  <c r="D39" i="6"/>
  <c r="F39" i="6" s="1"/>
  <c r="D38" i="6"/>
  <c r="F38" i="6" s="1"/>
  <c r="D37" i="6"/>
  <c r="F37" i="6" s="1"/>
  <c r="D36" i="6"/>
  <c r="F36" i="6" s="1"/>
  <c r="D35" i="6"/>
  <c r="F35" i="6" s="1"/>
  <c r="D34" i="6"/>
  <c r="F34" i="6" s="1"/>
  <c r="D33" i="6"/>
  <c r="F33" i="6" s="1"/>
  <c r="D32" i="6"/>
  <c r="F32" i="6" s="1"/>
  <c r="D31" i="6"/>
  <c r="F31" i="6" s="1"/>
  <c r="D30" i="6"/>
  <c r="F30" i="6" s="1"/>
  <c r="D29" i="6"/>
  <c r="F29" i="6" s="1"/>
  <c r="D28" i="6"/>
  <c r="F28" i="6" s="1"/>
  <c r="D27" i="6"/>
  <c r="F27" i="6" s="1"/>
  <c r="D26" i="6"/>
  <c r="F26" i="6" s="1"/>
  <c r="D25" i="6"/>
  <c r="F25" i="6" s="1"/>
  <c r="D20" i="6"/>
  <c r="F20" i="6" s="1"/>
  <c r="D19" i="6"/>
  <c r="F19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F3" i="6"/>
  <c r="D64" i="5"/>
  <c r="F64" i="5" s="1"/>
  <c r="D63" i="5"/>
  <c r="F63" i="5" s="1"/>
  <c r="F62" i="5"/>
  <c r="D62" i="5"/>
  <c r="D61" i="5"/>
  <c r="F61" i="5" s="1"/>
  <c r="D60" i="5"/>
  <c r="F60" i="5" s="1"/>
  <c r="D59" i="5"/>
  <c r="F59" i="5" s="1"/>
  <c r="D58" i="5"/>
  <c r="F58" i="5" s="1"/>
  <c r="D57" i="5"/>
  <c r="F57" i="5" s="1"/>
  <c r="D56" i="5"/>
  <c r="F56" i="5" s="1"/>
  <c r="D55" i="5"/>
  <c r="F55" i="5" s="1"/>
  <c r="D54" i="5"/>
  <c r="F54" i="5" s="1"/>
  <c r="D53" i="5"/>
  <c r="F53" i="5" s="1"/>
  <c r="D52" i="5"/>
  <c r="F52" i="5" s="1"/>
  <c r="D51" i="5"/>
  <c r="F51" i="5" s="1"/>
  <c r="D50" i="5"/>
  <c r="F50" i="5" s="1"/>
  <c r="D49" i="5"/>
  <c r="F49" i="5" s="1"/>
  <c r="F48" i="5"/>
  <c r="D47" i="5"/>
  <c r="F47" i="5" s="1"/>
  <c r="F42" i="5"/>
  <c r="D41" i="5"/>
  <c r="F41" i="5" s="1"/>
  <c r="D40" i="5"/>
  <c r="F40" i="5" s="1"/>
  <c r="D39" i="5"/>
  <c r="F39" i="5" s="1"/>
  <c r="D38" i="5"/>
  <c r="F38" i="5" s="1"/>
  <c r="D37" i="5"/>
  <c r="F37" i="5" s="1"/>
  <c r="D36" i="5"/>
  <c r="F36" i="5" s="1"/>
  <c r="D35" i="5"/>
  <c r="F35" i="5" s="1"/>
  <c r="D34" i="5"/>
  <c r="F34" i="5" s="1"/>
  <c r="D33" i="5"/>
  <c r="F33" i="5" s="1"/>
  <c r="D32" i="5"/>
  <c r="F32" i="5" s="1"/>
  <c r="D31" i="5"/>
  <c r="F31" i="5" s="1"/>
  <c r="D30" i="5"/>
  <c r="F30" i="5" s="1"/>
  <c r="D29" i="5"/>
  <c r="F29" i="5" s="1"/>
  <c r="D28" i="5"/>
  <c r="F28" i="5" s="1"/>
  <c r="D27" i="5"/>
  <c r="F27" i="5" s="1"/>
  <c r="D26" i="5"/>
  <c r="F26" i="5" s="1"/>
  <c r="D25" i="5"/>
  <c r="F25" i="5" s="1"/>
  <c r="D20" i="5"/>
  <c r="D19" i="5"/>
  <c r="F19" i="5" s="1"/>
  <c r="D18" i="5"/>
  <c r="F18" i="5" s="1"/>
  <c r="D17" i="5"/>
  <c r="F17" i="5" s="1"/>
  <c r="F16" i="5"/>
  <c r="D16" i="5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F3" i="5"/>
  <c r="F64" i="4"/>
  <c r="D63" i="4"/>
  <c r="F63" i="4" s="1"/>
  <c r="D62" i="4"/>
  <c r="F62" i="4" s="1"/>
  <c r="D61" i="4"/>
  <c r="F61" i="4" s="1"/>
  <c r="D60" i="4"/>
  <c r="F60" i="4" s="1"/>
  <c r="D59" i="4"/>
  <c r="F59" i="4" s="1"/>
  <c r="D58" i="4"/>
  <c r="F58" i="4" s="1"/>
  <c r="D57" i="4"/>
  <c r="F57" i="4" s="1"/>
  <c r="D56" i="4"/>
  <c r="F56" i="4" s="1"/>
  <c r="D55" i="4"/>
  <c r="F55" i="4" s="1"/>
  <c r="D54" i="4"/>
  <c r="F54" i="4" s="1"/>
  <c r="D53" i="4"/>
  <c r="F53" i="4" s="1"/>
  <c r="D52" i="4"/>
  <c r="F52" i="4" s="1"/>
  <c r="D51" i="4"/>
  <c r="F51" i="4" s="1"/>
  <c r="D50" i="4"/>
  <c r="F50" i="4" s="1"/>
  <c r="D49" i="4"/>
  <c r="F49" i="4" s="1"/>
  <c r="D48" i="4"/>
  <c r="F48" i="4" s="1"/>
  <c r="D47" i="4"/>
  <c r="D31" i="4"/>
  <c r="F31" i="4" s="1"/>
  <c r="D29" i="4"/>
  <c r="F29" i="4" s="1"/>
  <c r="D26" i="4"/>
  <c r="F26" i="4" s="1"/>
  <c r="D27" i="4"/>
  <c r="F27" i="4" s="1"/>
  <c r="D28" i="4"/>
  <c r="F28" i="4" s="1"/>
  <c r="D30" i="4"/>
  <c r="F30" i="4" s="1"/>
  <c r="D32" i="4"/>
  <c r="F32" i="4" s="1"/>
  <c r="D33" i="4"/>
  <c r="F33" i="4" s="1"/>
  <c r="D34" i="4"/>
  <c r="F34" i="4" s="1"/>
  <c r="D35" i="4"/>
  <c r="F35" i="4" s="1"/>
  <c r="D36" i="4"/>
  <c r="F36" i="4" s="1"/>
  <c r="D37" i="4"/>
  <c r="F37" i="4" s="1"/>
  <c r="D38" i="4"/>
  <c r="F38" i="4" s="1"/>
  <c r="D39" i="4"/>
  <c r="F39" i="4" s="1"/>
  <c r="D40" i="4"/>
  <c r="F40" i="4" s="1"/>
  <c r="D41" i="4"/>
  <c r="F41" i="4" s="1"/>
  <c r="D42" i="4"/>
  <c r="F42" i="4" s="1"/>
  <c r="D25" i="4"/>
  <c r="D12" i="4"/>
  <c r="F12" i="4" s="1"/>
  <c r="D11" i="4"/>
  <c r="F11" i="4" s="1"/>
  <c r="D10" i="4"/>
  <c r="F10" i="4" s="1"/>
  <c r="D9" i="4"/>
  <c r="D7" i="4"/>
  <c r="D5" i="4"/>
  <c r="D6" i="4"/>
  <c r="D8" i="4"/>
  <c r="D13" i="4"/>
  <c r="F13" i="4" s="1"/>
  <c r="D14" i="4"/>
  <c r="F14" i="4" s="1"/>
  <c r="D15" i="4"/>
  <c r="F15" i="4" s="1"/>
  <c r="D16" i="4"/>
  <c r="F16" i="4" s="1"/>
  <c r="D17" i="4"/>
  <c r="F17" i="4" s="1"/>
  <c r="D18" i="4"/>
  <c r="F18" i="4" s="1"/>
  <c r="D19" i="4"/>
  <c r="F19" i="4" s="1"/>
  <c r="D20" i="4"/>
  <c r="F20" i="4" s="1"/>
  <c r="F31" i="11" l="1"/>
  <c r="F51" i="11"/>
  <c r="F51" i="10"/>
  <c r="F3" i="4" l="1"/>
  <c r="F25" i="4" l="1"/>
  <c r="F5" i="4"/>
  <c r="F4" i="4"/>
  <c r="F9" i="4"/>
  <c r="F8" i="4"/>
  <c r="F7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5" authorId="0" shapeId="0" xr:uid="{5AEBF652-725D-774F-9A08-8FC5084F868B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Q5" authorId="0" shapeId="0" xr:uid="{FEF95FC0-2C77-9542-BBDF-DEFEE9257545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5" authorId="0" shapeId="0" xr:uid="{B88ED603-3704-554F-A9DC-95DA034E0737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  <comment ref="P5" authorId="0" shapeId="0" xr:uid="{B08AF278-5002-7245-8FD0-5376E11E8512}">
      <text>
        <r>
          <rPr>
            <sz val="24"/>
            <color rgb="FF000000"/>
            <rFont val="Tahoma"/>
            <family val="2"/>
          </rPr>
          <t>Aumento de la frecuencia causado probablemente por la digitalización</t>
        </r>
      </text>
    </comment>
  </commentList>
</comments>
</file>

<file path=xl/sharedStrings.xml><?xml version="1.0" encoding="utf-8"?>
<sst xmlns="http://schemas.openxmlformats.org/spreadsheetml/2006/main" count="1124" uniqueCount="65">
  <si>
    <t>NUMERICAL ORIGIN</t>
  </si>
  <si>
    <t>CENTS</t>
  </si>
  <si>
    <t>INTERVALO</t>
  </si>
  <si>
    <t>PITAGÓRICA</t>
  </si>
  <si>
    <t>JUSTA</t>
  </si>
  <si>
    <t>TEMPERAMENTO IGUAL</t>
  </si>
  <si>
    <t>POLO</t>
  </si>
  <si>
    <t>440 HZ</t>
  </si>
  <si>
    <t>TOMÁS</t>
  </si>
  <si>
    <t>420 hz</t>
  </si>
  <si>
    <t>Fanlo</t>
  </si>
  <si>
    <t>Claret 2003</t>
  </si>
  <si>
    <t>Cassadó</t>
  </si>
  <si>
    <t>Casals</t>
  </si>
  <si>
    <t>NOTA:</t>
  </si>
  <si>
    <t>NOTA</t>
  </si>
  <si>
    <t>COMPÁS</t>
  </si>
  <si>
    <t>3M + 8ª</t>
  </si>
  <si>
    <t>FRECUENCIA TEÓRICA (Hz)</t>
  </si>
  <si>
    <t>FRECUENCIA REAL (HZ)</t>
  </si>
  <si>
    <t>DIFERENCIA</t>
  </si>
  <si>
    <t>NÚMERO DE SEMITONOS</t>
  </si>
  <si>
    <t>Mib Real</t>
  </si>
  <si>
    <t>Mib (480)</t>
  </si>
  <si>
    <t>MIB REAL</t>
  </si>
  <si>
    <t>Mib - 440 (Hz)</t>
  </si>
  <si>
    <t>Mib real</t>
  </si>
  <si>
    <t>Mib REAL</t>
  </si>
  <si>
    <t>CLARET 1993</t>
  </si>
  <si>
    <t>GUTIÉRREZ</t>
  </si>
  <si>
    <t>Casals (442 Hz)</t>
  </si>
  <si>
    <t>Tomás (442 Hz)</t>
  </si>
  <si>
    <t>Claret 2003 (442 Hz)</t>
  </si>
  <si>
    <t>Cassadó (480Hz)</t>
  </si>
  <si>
    <t>Claret 1993 (440 Hz)</t>
  </si>
  <si>
    <t>Fanlo (440 Hz)</t>
  </si>
  <si>
    <t>Gutiérrez (420 Hz)</t>
  </si>
  <si>
    <t>Polo (440 Hz)</t>
  </si>
  <si>
    <t>CASALS</t>
  </si>
  <si>
    <t>CASSADÓ</t>
  </si>
  <si>
    <t>CLARET 93</t>
  </si>
  <si>
    <t>CLARET 03</t>
  </si>
  <si>
    <t>FANLO</t>
  </si>
  <si>
    <t>COMPASES</t>
  </si>
  <si>
    <t>18. 4 (sol3)</t>
  </si>
  <si>
    <t>9,6 (sol2)</t>
  </si>
  <si>
    <t>39,6 (sol2)</t>
  </si>
  <si>
    <t>91 (sol3)</t>
  </si>
  <si>
    <t>MI 2 REAL (COMIENZO)</t>
  </si>
  <si>
    <t>2*81/64</t>
  </si>
  <si>
    <t>81/64</t>
  </si>
  <si>
    <t>3M</t>
  </si>
  <si>
    <t>5/4</t>
  </si>
  <si>
    <t>2*5/4</t>
  </si>
  <si>
    <t>2*5/5</t>
  </si>
  <si>
    <t>Compás</t>
  </si>
  <si>
    <t>Intervalo</t>
  </si>
  <si>
    <t>Proporción</t>
  </si>
  <si>
    <t>Frecuencia Real (Hz)</t>
  </si>
  <si>
    <t>Frecuencia Teórica (Hz)</t>
  </si>
  <si>
    <t>Pitagórica</t>
  </si>
  <si>
    <t>Justa</t>
  </si>
  <si>
    <t>Tempermento Igual</t>
  </si>
  <si>
    <t>Diferencia (Hz)</t>
  </si>
  <si>
    <t>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</si>
</sst>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24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6" fontId="0" fillId="0" borderId="0" xfId="0" applyNumberFormat="1"/>
    <xf numFmtId="164" fontId="7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Border="1"/>
    <xf numFmtId="164" fontId="12" fillId="0" borderId="0" xfId="0" applyNumberFormat="1" applyFont="1" applyBorder="1" applyAlignment="1">
      <alignment horizontal="center"/>
    </xf>
    <xf numFmtId="164" fontId="12" fillId="0" borderId="0" xfId="0" applyNumberFormat="1" applyFont="1" applyBorder="1" applyAlignment="1"/>
    <xf numFmtId="2" fontId="11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14" fillId="0" borderId="0" xfId="0" applyNumberFormat="1" applyFont="1" applyAlignment="1">
      <alignment horizontal="center" vertical="center"/>
    </xf>
    <xf numFmtId="164" fontId="13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13" fillId="0" borderId="1" xfId="0" applyNumberFormat="1" applyFont="1" applyFill="1" applyBorder="1" applyAlignment="1">
      <alignment horizontal="center"/>
    </xf>
    <xf numFmtId="164" fontId="13" fillId="0" borderId="1" xfId="0" applyNumberFormat="1" applyFont="1" applyBorder="1" applyAlignment="1">
      <alignment horizontal="center" vertical="center"/>
    </xf>
    <xf numFmtId="164" fontId="12" fillId="0" borderId="0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4F88-DBAD-8949-825A-63AC6CEEE2CE}">
  <dimension ref="A1:Q84"/>
  <sheetViews>
    <sheetView topLeftCell="B1" zoomScale="80" zoomScaleNormal="80" workbookViewId="0">
      <selection activeCell="F64" sqref="F64:G64"/>
    </sheetView>
  </sheetViews>
  <sheetFormatPr baseColWidth="10" defaultRowHeight="16" x14ac:dyDescent="0.2"/>
  <cols>
    <col min="1" max="1" width="10" bestFit="1" customWidth="1"/>
    <col min="2" max="2" width="23.1640625" customWidth="1"/>
    <col min="3" max="3" width="27.6640625" customWidth="1"/>
    <col min="4" max="4" width="31.6640625" customWidth="1"/>
    <col min="5" max="5" width="32.33203125" style="38" customWidth="1"/>
    <col min="6" max="6" width="32.33203125" style="1" customWidth="1"/>
    <col min="7" max="7" width="12.83203125" style="38" customWidth="1"/>
    <col min="8" max="8" width="11.83203125" customWidth="1"/>
    <col min="9" max="9" width="9.5" customWidth="1"/>
    <col min="10" max="10" width="23.1640625" customWidth="1"/>
    <col min="12" max="12" width="16.6640625" style="8" customWidth="1"/>
    <col min="13" max="13" width="19.6640625" style="8" customWidth="1"/>
    <col min="14" max="15" width="10.83203125" style="10"/>
  </cols>
  <sheetData>
    <row r="1" spans="1:17" x14ac:dyDescent="0.2">
      <c r="A1" s="84" t="s">
        <v>3</v>
      </c>
      <c r="B1" s="84"/>
      <c r="C1" s="84"/>
      <c r="D1" s="84"/>
      <c r="E1" s="84"/>
      <c r="F1" s="84"/>
      <c r="G1" s="84"/>
      <c r="H1" s="30"/>
      <c r="I1">
        <v>442</v>
      </c>
      <c r="J1" t="s">
        <v>13</v>
      </c>
      <c r="L1" s="85"/>
      <c r="M1" s="85"/>
      <c r="N1" s="85"/>
      <c r="O1" s="85"/>
    </row>
    <row r="2" spans="1:17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>
        <v>79.474000000000004</v>
      </c>
      <c r="J2" t="s">
        <v>22</v>
      </c>
      <c r="L2" s="14"/>
      <c r="M2" s="25"/>
      <c r="N2" s="26"/>
      <c r="O2" s="26"/>
    </row>
    <row r="3" spans="1:17" x14ac:dyDescent="0.2">
      <c r="A3" s="49">
        <v>1.4</v>
      </c>
      <c r="B3" s="3" t="s">
        <v>17</v>
      </c>
      <c r="C3" s="2" t="s">
        <v>49</v>
      </c>
      <c r="D3" s="6">
        <f>$I$2*2*81/64</f>
        <v>201.16856250000001</v>
      </c>
      <c r="E3" s="45">
        <v>196.15</v>
      </c>
      <c r="F3" s="37">
        <f>E3-D3</f>
        <v>-5.0185625000000016</v>
      </c>
      <c r="G3" s="70">
        <v>-43.737359939999997</v>
      </c>
      <c r="L3" s="15"/>
      <c r="M3" s="27"/>
      <c r="N3" s="28"/>
      <c r="O3" s="28"/>
    </row>
    <row r="4" spans="1:17" x14ac:dyDescent="0.2">
      <c r="A4" s="49">
        <v>2.4</v>
      </c>
      <c r="B4" s="3" t="s">
        <v>17</v>
      </c>
      <c r="C4" s="2" t="s">
        <v>49</v>
      </c>
      <c r="D4" s="6">
        <f>$I$2*2*81/64</f>
        <v>201.16856250000001</v>
      </c>
      <c r="E4" s="45">
        <v>198.30500000000001</v>
      </c>
      <c r="F4" s="37">
        <f t="shared" ref="F4:F20" si="0">E4-D4</f>
        <v>-2.8635625000000005</v>
      </c>
      <c r="G4" s="70">
        <v>-24.820898020000001</v>
      </c>
      <c r="L4" s="15"/>
      <c r="M4" s="27"/>
      <c r="N4" s="28"/>
      <c r="O4" s="28"/>
    </row>
    <row r="5" spans="1:17" x14ac:dyDescent="0.2">
      <c r="A5" s="49">
        <v>3.4</v>
      </c>
      <c r="B5" s="3" t="s">
        <v>17</v>
      </c>
      <c r="C5" s="2" t="s">
        <v>49</v>
      </c>
      <c r="D5" s="6">
        <f>$I$2*2*81/64</f>
        <v>201.16856250000001</v>
      </c>
      <c r="E5" s="45">
        <v>199.39099999999999</v>
      </c>
      <c r="F5" s="37">
        <f t="shared" si="0"/>
        <v>-1.7775625000000161</v>
      </c>
      <c r="G5" s="70">
        <v>-15.36581247</v>
      </c>
      <c r="J5" t="s">
        <v>15</v>
      </c>
      <c r="L5" s="15"/>
      <c r="M5" s="27"/>
      <c r="N5" s="28"/>
      <c r="O5" s="28"/>
    </row>
    <row r="6" spans="1:17" x14ac:dyDescent="0.2">
      <c r="A6" s="49">
        <v>4.4000000000000004</v>
      </c>
      <c r="B6" s="3" t="s">
        <v>17</v>
      </c>
      <c r="C6" s="2" t="s">
        <v>49</v>
      </c>
      <c r="D6" s="6">
        <f>$I$2*2*81/64</f>
        <v>201.16856250000001</v>
      </c>
      <c r="E6" s="45">
        <v>198.30500000000001</v>
      </c>
      <c r="F6" s="37">
        <f t="shared" si="0"/>
        <v>-2.8635625000000005</v>
      </c>
      <c r="G6" s="70">
        <v>-24.820898020000001</v>
      </c>
      <c r="H6" s="16"/>
      <c r="I6" s="17"/>
      <c r="J6" s="18"/>
      <c r="L6" s="15"/>
      <c r="M6" s="27"/>
      <c r="N6" s="28"/>
      <c r="O6" s="28"/>
    </row>
    <row r="7" spans="1:17" x14ac:dyDescent="0.2">
      <c r="A7" s="49" t="s">
        <v>45</v>
      </c>
      <c r="B7" s="3" t="s">
        <v>51</v>
      </c>
      <c r="C7" s="2" t="s">
        <v>50</v>
      </c>
      <c r="D7" s="6">
        <f>$I$2*81/64</f>
        <v>100.58428125</v>
      </c>
      <c r="E7" s="45">
        <v>100.18300000000001</v>
      </c>
      <c r="F7" s="37">
        <f t="shared" si="0"/>
        <v>-0.4012812499999967</v>
      </c>
      <c r="G7" s="70">
        <v>-6.9208994610000003</v>
      </c>
      <c r="H7" s="20"/>
      <c r="I7" s="17"/>
      <c r="J7" s="21"/>
      <c r="L7" s="19"/>
      <c r="M7" s="27"/>
      <c r="N7" s="28"/>
      <c r="O7" s="28"/>
    </row>
    <row r="8" spans="1:17" x14ac:dyDescent="0.2">
      <c r="A8" s="49" t="s">
        <v>44</v>
      </c>
      <c r="B8" s="3" t="s">
        <v>17</v>
      </c>
      <c r="C8" s="2" t="s">
        <v>49</v>
      </c>
      <c r="D8" s="6">
        <f>$I$2*2*81/64</f>
        <v>201.16856250000001</v>
      </c>
      <c r="E8" s="45">
        <v>200.483</v>
      </c>
      <c r="F8" s="37">
        <f t="shared" si="0"/>
        <v>-0.68556250000000318</v>
      </c>
      <c r="G8" s="70">
        <v>-5.910272569</v>
      </c>
      <c r="H8" s="16"/>
      <c r="I8" s="17"/>
      <c r="J8" s="18"/>
      <c r="L8" s="15"/>
      <c r="M8" s="27"/>
      <c r="N8" s="28"/>
      <c r="O8" s="28"/>
    </row>
    <row r="9" spans="1:17" x14ac:dyDescent="0.2">
      <c r="A9" s="49" t="s">
        <v>46</v>
      </c>
      <c r="B9" s="3" t="s">
        <v>51</v>
      </c>
      <c r="C9" s="2" t="s">
        <v>50</v>
      </c>
      <c r="D9" s="6">
        <f>$I$2*81/64</f>
        <v>100.58428125</v>
      </c>
      <c r="E9" s="45">
        <v>100.73099999999999</v>
      </c>
      <c r="F9" s="37">
        <f t="shared" si="0"/>
        <v>0.14671874999999091</v>
      </c>
      <c r="G9" s="70">
        <v>2.5231274520000002</v>
      </c>
      <c r="H9" s="16"/>
      <c r="I9" s="17"/>
      <c r="J9" s="18"/>
      <c r="L9" s="15"/>
      <c r="M9" s="27"/>
      <c r="N9" s="28"/>
      <c r="O9" s="28"/>
    </row>
    <row r="10" spans="1:17" x14ac:dyDescent="0.2">
      <c r="A10" s="49">
        <v>40.5</v>
      </c>
      <c r="B10" s="3" t="s">
        <v>17</v>
      </c>
      <c r="C10" s="2" t="s">
        <v>49</v>
      </c>
      <c r="D10" s="6">
        <f t="shared" ref="D10:D20" si="1">$I$2*2*81/64</f>
        <v>201.16856250000001</v>
      </c>
      <c r="E10" s="45">
        <v>199.39099999999999</v>
      </c>
      <c r="F10" s="37">
        <f t="shared" si="0"/>
        <v>-1.7775625000000161</v>
      </c>
      <c r="G10" s="70">
        <v>-15.36581247</v>
      </c>
      <c r="H10" s="20"/>
      <c r="I10" s="17"/>
      <c r="J10" s="21"/>
      <c r="L10" s="19"/>
      <c r="M10" s="27"/>
      <c r="N10" s="28"/>
      <c r="O10" s="28"/>
    </row>
    <row r="11" spans="1:17" x14ac:dyDescent="0.2">
      <c r="A11" s="49">
        <v>40.799999999999997</v>
      </c>
      <c r="B11" s="3" t="s">
        <v>17</v>
      </c>
      <c r="C11" s="2" t="s">
        <v>49</v>
      </c>
      <c r="D11" s="6">
        <f t="shared" si="1"/>
        <v>201.16856250000001</v>
      </c>
      <c r="E11" s="45">
        <v>199.39099999999999</v>
      </c>
      <c r="F11" s="37">
        <f t="shared" si="0"/>
        <v>-1.7775625000000161</v>
      </c>
      <c r="G11" s="70">
        <v>-15.36581247</v>
      </c>
      <c r="H11" s="20"/>
      <c r="I11" s="17"/>
      <c r="J11" s="21"/>
      <c r="L11" s="19"/>
      <c r="M11" s="27"/>
      <c r="N11" s="28"/>
      <c r="O11" s="28"/>
    </row>
    <row r="12" spans="1:17" x14ac:dyDescent="0.2">
      <c r="A12" s="49">
        <v>42.8</v>
      </c>
      <c r="B12" s="3" t="s">
        <v>17</v>
      </c>
      <c r="C12" s="2" t="s">
        <v>49</v>
      </c>
      <c r="D12" s="6">
        <f t="shared" si="1"/>
        <v>201.16856250000001</v>
      </c>
      <c r="E12" s="45">
        <v>200.483</v>
      </c>
      <c r="F12" s="37">
        <f t="shared" si="0"/>
        <v>-0.68556250000000318</v>
      </c>
      <c r="G12" s="70">
        <v>-5.910272569</v>
      </c>
      <c r="H12" s="20"/>
      <c r="I12" s="17"/>
      <c r="J12" s="21"/>
      <c r="L12" s="19"/>
      <c r="M12" s="27"/>
      <c r="N12" s="28"/>
      <c r="O12" s="28"/>
    </row>
    <row r="13" spans="1:17" x14ac:dyDescent="0.2">
      <c r="A13" s="49">
        <v>47.3</v>
      </c>
      <c r="B13" s="3" t="s">
        <v>17</v>
      </c>
      <c r="C13" s="2" t="s">
        <v>49</v>
      </c>
      <c r="D13" s="6">
        <f t="shared" si="1"/>
        <v>201.16856250000001</v>
      </c>
      <c r="E13" s="45">
        <v>198.30500000000001</v>
      </c>
      <c r="F13" s="37">
        <f t="shared" si="0"/>
        <v>-2.8635625000000005</v>
      </c>
      <c r="G13" s="70">
        <v>-24.820898020000001</v>
      </c>
      <c r="H13" s="20"/>
      <c r="I13" s="17"/>
      <c r="J13" s="21"/>
      <c r="L13" s="19"/>
      <c r="M13" s="27"/>
      <c r="N13" s="28"/>
      <c r="O13" s="28"/>
    </row>
    <row r="14" spans="1:17" x14ac:dyDescent="0.2">
      <c r="A14" s="49">
        <v>82.4</v>
      </c>
      <c r="B14" s="3" t="s">
        <v>17</v>
      </c>
      <c r="C14" s="2" t="s">
        <v>49</v>
      </c>
      <c r="D14" s="6">
        <f t="shared" si="1"/>
        <v>201.16856250000001</v>
      </c>
      <c r="E14" s="45">
        <v>199.39099999999999</v>
      </c>
      <c r="F14" s="37">
        <f t="shared" si="0"/>
        <v>-1.7775625000000161</v>
      </c>
      <c r="G14" s="70">
        <v>-15.36581247</v>
      </c>
      <c r="H14" s="20"/>
      <c r="I14" s="17"/>
      <c r="J14" s="21"/>
      <c r="L14" s="19"/>
      <c r="M14" s="27"/>
      <c r="N14" s="28"/>
      <c r="O14" s="28"/>
    </row>
    <row r="15" spans="1:17" x14ac:dyDescent="0.2">
      <c r="A15" s="49">
        <v>83.4</v>
      </c>
      <c r="B15" s="3" t="s">
        <v>17</v>
      </c>
      <c r="C15" s="2" t="s">
        <v>49</v>
      </c>
      <c r="D15" s="6">
        <f t="shared" si="1"/>
        <v>201.16856250000001</v>
      </c>
      <c r="E15" s="45">
        <v>197.22499999999999</v>
      </c>
      <c r="F15" s="37">
        <f t="shared" si="0"/>
        <v>-3.943562500000013</v>
      </c>
      <c r="G15" s="70">
        <v>-34.275237359999998</v>
      </c>
      <c r="H15" s="20"/>
      <c r="I15" s="17"/>
      <c r="J15" s="21"/>
      <c r="L15" s="19"/>
      <c r="M15" s="27"/>
      <c r="N15" s="28"/>
      <c r="O15" s="28"/>
    </row>
    <row r="16" spans="1:17" x14ac:dyDescent="0.2">
      <c r="A16" s="49">
        <v>84.4</v>
      </c>
      <c r="B16" s="3" t="s">
        <v>17</v>
      </c>
      <c r="C16" s="2" t="s">
        <v>49</v>
      </c>
      <c r="D16" s="6">
        <f t="shared" si="1"/>
        <v>201.16856250000001</v>
      </c>
      <c r="E16" s="45">
        <v>200.483</v>
      </c>
      <c r="F16" s="37">
        <f t="shared" si="0"/>
        <v>-0.68556250000000318</v>
      </c>
      <c r="G16" s="70">
        <v>-5.910272569</v>
      </c>
      <c r="H16" s="20"/>
      <c r="I16" s="17"/>
      <c r="J16" s="21"/>
      <c r="L16" s="19"/>
      <c r="M16" s="27"/>
      <c r="N16" s="28"/>
      <c r="O16" s="28"/>
    </row>
    <row r="17" spans="1:15" x14ac:dyDescent="0.2">
      <c r="A17" s="49">
        <v>85.4</v>
      </c>
      <c r="B17" s="3" t="s">
        <v>17</v>
      </c>
      <c r="C17" s="2" t="s">
        <v>49</v>
      </c>
      <c r="D17" s="6">
        <f t="shared" si="1"/>
        <v>201.16856250000001</v>
      </c>
      <c r="E17" s="45">
        <v>201.58099999999999</v>
      </c>
      <c r="F17" s="37">
        <f t="shared" si="0"/>
        <v>0.41243749999998158</v>
      </c>
      <c r="G17" s="70">
        <v>3.54543454</v>
      </c>
      <c r="H17" s="20"/>
      <c r="I17" s="17"/>
      <c r="J17" s="21"/>
      <c r="L17" s="19"/>
      <c r="M17" s="27"/>
      <c r="N17" s="28"/>
      <c r="O17" s="28"/>
    </row>
    <row r="18" spans="1:15" x14ac:dyDescent="0.2">
      <c r="A18" s="49">
        <v>88.3</v>
      </c>
      <c r="B18" s="3" t="s">
        <v>17</v>
      </c>
      <c r="C18" s="2" t="s">
        <v>49</v>
      </c>
      <c r="D18" s="6">
        <f t="shared" si="1"/>
        <v>201.16856250000001</v>
      </c>
      <c r="E18" s="45">
        <v>197.22499999999999</v>
      </c>
      <c r="F18" s="37">
        <f t="shared" si="0"/>
        <v>-3.943562500000013</v>
      </c>
      <c r="G18" s="70">
        <v>-34.275237359999998</v>
      </c>
      <c r="H18" s="20"/>
      <c r="I18" s="17"/>
      <c r="J18" s="21"/>
      <c r="L18" s="19"/>
      <c r="M18" s="27"/>
      <c r="N18" s="28"/>
      <c r="O18" s="28"/>
    </row>
    <row r="19" spans="1:15" x14ac:dyDescent="0.2">
      <c r="A19" s="49">
        <v>89.3</v>
      </c>
      <c r="B19" s="3" t="s">
        <v>17</v>
      </c>
      <c r="C19" s="2" t="s">
        <v>49</v>
      </c>
      <c r="D19" s="6">
        <f t="shared" si="1"/>
        <v>201.16856250000001</v>
      </c>
      <c r="E19" s="45">
        <v>198.30500000000001</v>
      </c>
      <c r="F19" s="37">
        <f t="shared" si="0"/>
        <v>-2.8635625000000005</v>
      </c>
      <c r="G19" s="70">
        <v>-24.820898020000001</v>
      </c>
      <c r="H19" s="20"/>
      <c r="I19" s="17"/>
      <c r="J19" s="21"/>
      <c r="L19" s="19"/>
      <c r="M19" s="27"/>
      <c r="N19" s="28"/>
      <c r="O19" s="28"/>
    </row>
    <row r="20" spans="1:15" x14ac:dyDescent="0.2">
      <c r="A20" s="49" t="s">
        <v>47</v>
      </c>
      <c r="B20" s="3" t="s">
        <v>17</v>
      </c>
      <c r="C20" s="2" t="s">
        <v>49</v>
      </c>
      <c r="D20" s="6">
        <f t="shared" si="1"/>
        <v>201.16856250000001</v>
      </c>
      <c r="E20" s="45">
        <v>201.58099999999999</v>
      </c>
      <c r="F20" s="37">
        <f t="shared" si="0"/>
        <v>0.41243749999998158</v>
      </c>
      <c r="G20" s="70">
        <v>3.54543454</v>
      </c>
      <c r="H20" s="20"/>
      <c r="I20" s="17"/>
      <c r="J20" s="21"/>
      <c r="L20" s="19"/>
      <c r="M20" s="27"/>
      <c r="N20" s="28"/>
      <c r="O20" s="28"/>
    </row>
    <row r="21" spans="1:15" x14ac:dyDescent="0.2">
      <c r="G21" s="42"/>
      <c r="H21" s="20"/>
      <c r="I21" s="17"/>
      <c r="J21" s="21"/>
      <c r="L21" s="19"/>
      <c r="M21" s="27"/>
      <c r="N21" s="28"/>
      <c r="O21" s="28"/>
    </row>
    <row r="22" spans="1:15" x14ac:dyDescent="0.2">
      <c r="G22" s="42"/>
      <c r="H22" s="20"/>
      <c r="I22" s="17"/>
      <c r="J22" s="21"/>
      <c r="L22" s="19"/>
      <c r="M22" s="27"/>
      <c r="N22" s="28"/>
      <c r="O22" s="28"/>
    </row>
    <row r="23" spans="1:15" x14ac:dyDescent="0.2">
      <c r="A23" s="84" t="s">
        <v>4</v>
      </c>
      <c r="B23" s="84"/>
      <c r="C23" s="84"/>
      <c r="D23" s="84"/>
      <c r="E23" s="84"/>
      <c r="F23" s="84"/>
      <c r="G23" s="84"/>
      <c r="H23" s="20"/>
      <c r="I23" s="17"/>
      <c r="J23" s="21"/>
      <c r="L23" s="19"/>
      <c r="M23" s="27"/>
      <c r="N23" s="28"/>
      <c r="O23" s="28"/>
    </row>
    <row r="24" spans="1:15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  <c r="H24" s="16"/>
      <c r="I24" s="17"/>
      <c r="J24" s="18"/>
      <c r="L24" s="15"/>
      <c r="M24" s="27"/>
      <c r="N24" s="28"/>
      <c r="O24" s="28"/>
    </row>
    <row r="25" spans="1:15" x14ac:dyDescent="0.2">
      <c r="A25" s="49">
        <v>1.4</v>
      </c>
      <c r="B25" s="3" t="s">
        <v>17</v>
      </c>
      <c r="C25" s="12" t="s">
        <v>53</v>
      </c>
      <c r="D25" s="6">
        <f>$I$2*2*(5/4)</f>
        <v>198.685</v>
      </c>
      <c r="E25" s="45">
        <v>196.15</v>
      </c>
      <c r="F25" s="37">
        <f>E25-D25</f>
        <v>-2.5349999999999966</v>
      </c>
      <c r="G25" s="70">
        <v>-22.230747619999999</v>
      </c>
      <c r="H25" s="16"/>
      <c r="I25" s="17"/>
      <c r="J25" s="22"/>
      <c r="L25" s="15"/>
      <c r="M25" s="27"/>
      <c r="N25" s="28"/>
      <c r="O25" s="28"/>
    </row>
    <row r="26" spans="1:15" x14ac:dyDescent="0.2">
      <c r="A26" s="49">
        <v>2.4</v>
      </c>
      <c r="B26" s="3" t="s">
        <v>17</v>
      </c>
      <c r="C26" s="12" t="s">
        <v>54</v>
      </c>
      <c r="D26" s="6">
        <f>$I$2*2*(5/4)</f>
        <v>198.685</v>
      </c>
      <c r="E26" s="45">
        <v>198.30500000000001</v>
      </c>
      <c r="F26" s="37">
        <f t="shared" ref="F26:F42" si="2">E26-D26</f>
        <v>-0.37999999999999545</v>
      </c>
      <c r="G26" s="70">
        <v>-3.3142856979999999</v>
      </c>
      <c r="H26" s="16"/>
      <c r="I26" s="17"/>
      <c r="J26" s="22"/>
      <c r="L26" s="15"/>
      <c r="M26" s="27"/>
      <c r="N26" s="28"/>
      <c r="O26" s="28"/>
    </row>
    <row r="27" spans="1:15" x14ac:dyDescent="0.2">
      <c r="A27" s="49">
        <v>3.4</v>
      </c>
      <c r="B27" s="3" t="s">
        <v>17</v>
      </c>
      <c r="C27" s="12" t="s">
        <v>53</v>
      </c>
      <c r="D27" s="6">
        <f>$I$2*2*(5/4)</f>
        <v>198.685</v>
      </c>
      <c r="E27" s="45">
        <v>199.39099999999999</v>
      </c>
      <c r="F27" s="37">
        <f t="shared" si="2"/>
        <v>0.70599999999998886</v>
      </c>
      <c r="G27" s="70">
        <v>6.1407998480000003</v>
      </c>
      <c r="H27" s="16"/>
      <c r="I27" s="17"/>
      <c r="J27" s="18"/>
      <c r="L27" s="15"/>
      <c r="M27" s="27"/>
      <c r="N27" s="28"/>
      <c r="O27" s="28"/>
    </row>
    <row r="28" spans="1:15" x14ac:dyDescent="0.2">
      <c r="A28" s="49">
        <v>4.4000000000000004</v>
      </c>
      <c r="B28" s="3" t="s">
        <v>17</v>
      </c>
      <c r="C28" s="12" t="s">
        <v>53</v>
      </c>
      <c r="D28" s="6">
        <f>$I$2*2*(5/4)</f>
        <v>198.685</v>
      </c>
      <c r="E28" s="45">
        <v>198.30500000000001</v>
      </c>
      <c r="F28" s="37">
        <f t="shared" si="2"/>
        <v>-0.37999999999999545</v>
      </c>
      <c r="G28" s="70">
        <v>-3.3142856979999999</v>
      </c>
    </row>
    <row r="29" spans="1:15" x14ac:dyDescent="0.2">
      <c r="A29" s="49" t="s">
        <v>45</v>
      </c>
      <c r="B29" s="3" t="s">
        <v>51</v>
      </c>
      <c r="C29" s="12" t="s">
        <v>52</v>
      </c>
      <c r="D29" s="6">
        <f>$I$2*(5/4)</f>
        <v>99.342500000000001</v>
      </c>
      <c r="E29" s="45">
        <v>100.18300000000001</v>
      </c>
      <c r="F29" s="37">
        <f t="shared" si="2"/>
        <v>0.8405000000000058</v>
      </c>
      <c r="G29" s="70">
        <v>14.585712859999999</v>
      </c>
    </row>
    <row r="30" spans="1:15" x14ac:dyDescent="0.2">
      <c r="A30" s="49" t="s">
        <v>44</v>
      </c>
      <c r="B30" s="3" t="s">
        <v>17</v>
      </c>
      <c r="C30" s="12" t="s">
        <v>53</v>
      </c>
      <c r="D30" s="6">
        <f>$I$2*2*(5/4)</f>
        <v>198.685</v>
      </c>
      <c r="E30" s="45">
        <v>200.483</v>
      </c>
      <c r="F30" s="37">
        <f t="shared" si="2"/>
        <v>1.7980000000000018</v>
      </c>
      <c r="G30" s="70">
        <v>15.59633975</v>
      </c>
    </row>
    <row r="31" spans="1:15" x14ac:dyDescent="0.2">
      <c r="A31" s="49" t="s">
        <v>46</v>
      </c>
      <c r="B31" s="3" t="s">
        <v>51</v>
      </c>
      <c r="C31" s="12" t="s">
        <v>52</v>
      </c>
      <c r="D31" s="6">
        <f>$I$2*(5/4)</f>
        <v>99.342500000000001</v>
      </c>
      <c r="E31" s="45">
        <v>100.73099999999999</v>
      </c>
      <c r="F31" s="37">
        <f t="shared" si="2"/>
        <v>1.3884999999999934</v>
      </c>
      <c r="G31" s="70">
        <v>24.029739769999999</v>
      </c>
    </row>
    <row r="32" spans="1:15" x14ac:dyDescent="0.2">
      <c r="A32" s="49">
        <v>40.5</v>
      </c>
      <c r="B32" s="3" t="s">
        <v>17</v>
      </c>
      <c r="C32" s="12" t="s">
        <v>53</v>
      </c>
      <c r="D32" s="6">
        <f t="shared" ref="D32:D42" si="3">$I$2*2*(5/4)</f>
        <v>198.685</v>
      </c>
      <c r="E32" s="45">
        <v>199.39099999999999</v>
      </c>
      <c r="F32" s="37">
        <f t="shared" si="2"/>
        <v>0.70599999999998886</v>
      </c>
      <c r="G32" s="70">
        <v>6.1407998480000003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198.685</v>
      </c>
      <c r="E33" s="45">
        <v>199.39099999999999</v>
      </c>
      <c r="F33" s="37">
        <f t="shared" si="2"/>
        <v>0.70599999999998886</v>
      </c>
      <c r="G33" s="70">
        <v>6.1407998480000003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198.685</v>
      </c>
      <c r="E34" s="45">
        <v>200.483</v>
      </c>
      <c r="F34" s="37">
        <f t="shared" si="2"/>
        <v>1.7980000000000018</v>
      </c>
      <c r="G34" s="70">
        <v>15.59633975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198.685</v>
      </c>
      <c r="E35" s="45">
        <v>198.30500000000001</v>
      </c>
      <c r="F35" s="37">
        <f t="shared" si="2"/>
        <v>-0.37999999999999545</v>
      </c>
      <c r="G35" s="70">
        <v>-3.3142856979999999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198.685</v>
      </c>
      <c r="E36" s="45">
        <v>199.39099999999999</v>
      </c>
      <c r="F36" s="37">
        <f t="shared" si="2"/>
        <v>0.70599999999998886</v>
      </c>
      <c r="G36" s="70">
        <v>6.1407998480000003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198.685</v>
      </c>
      <c r="E37" s="45">
        <v>197.22499999999999</v>
      </c>
      <c r="F37" s="37">
        <f t="shared" si="2"/>
        <v>-1.460000000000008</v>
      </c>
      <c r="G37" s="70">
        <v>-12.76862504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198.685</v>
      </c>
      <c r="E38" s="45">
        <v>200.483</v>
      </c>
      <c r="F38" s="37">
        <f t="shared" si="2"/>
        <v>1.7980000000000018</v>
      </c>
      <c r="G38" s="70">
        <v>15.59633975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198.685</v>
      </c>
      <c r="E39" s="45">
        <v>201.58099999999999</v>
      </c>
      <c r="F39" s="37">
        <f t="shared" si="2"/>
        <v>2.8959999999999866</v>
      </c>
      <c r="G39" s="70">
        <v>25.052046860000001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198.685</v>
      </c>
      <c r="E40" s="45">
        <v>197.22499999999999</v>
      </c>
      <c r="F40" s="37">
        <f t="shared" si="2"/>
        <v>-1.460000000000008</v>
      </c>
      <c r="G40" s="70">
        <v>-12.76862504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198.685</v>
      </c>
      <c r="E41" s="45">
        <v>198.30500000000001</v>
      </c>
      <c r="F41" s="37">
        <f t="shared" si="2"/>
        <v>-0.37999999999999545</v>
      </c>
      <c r="G41" s="70">
        <v>-3.3142856979999999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 t="shared" si="3"/>
        <v>198.685</v>
      </c>
      <c r="E42" s="45">
        <v>201.58099999999999</v>
      </c>
      <c r="F42" s="37">
        <f t="shared" si="2"/>
        <v>2.8959999999999866</v>
      </c>
      <c r="G42" s="70">
        <v>25.052046860000001</v>
      </c>
    </row>
    <row r="43" spans="1:7" x14ac:dyDescent="0.2">
      <c r="A43" s="61"/>
      <c r="B43" s="62"/>
      <c r="C43" s="16"/>
      <c r="D43" s="21"/>
      <c r="G43" s="33"/>
    </row>
    <row r="44" spans="1:7" x14ac:dyDescent="0.2">
      <c r="A44" s="61"/>
      <c r="B44" s="62"/>
      <c r="C44" s="16"/>
      <c r="D44" s="21"/>
      <c r="G44" s="33"/>
    </row>
    <row r="45" spans="1:7" x14ac:dyDescent="0.2">
      <c r="A45" s="86" t="s">
        <v>5</v>
      </c>
      <c r="B45" s="86"/>
      <c r="C45" s="86"/>
      <c r="D45" s="86"/>
      <c r="E45" s="86"/>
      <c r="F45" s="86"/>
      <c r="G45" s="86"/>
    </row>
    <row r="46" spans="1:7" x14ac:dyDescent="0.2">
      <c r="A46" s="13" t="s">
        <v>16</v>
      </c>
      <c r="B46" s="13" t="s">
        <v>2</v>
      </c>
      <c r="C46" s="71" t="s">
        <v>21</v>
      </c>
      <c r="D46" s="36" t="s">
        <v>18</v>
      </c>
      <c r="E46" s="36" t="s">
        <v>19</v>
      </c>
      <c r="F46" s="13" t="s">
        <v>20</v>
      </c>
      <c r="G46" s="72" t="s">
        <v>1</v>
      </c>
    </row>
    <row r="47" spans="1:7" x14ac:dyDescent="0.2">
      <c r="A47" s="73">
        <v>1.4</v>
      </c>
      <c r="B47" s="74" t="s">
        <v>17</v>
      </c>
      <c r="C47" s="75">
        <v>16</v>
      </c>
      <c r="D47" s="76">
        <f>$I$2*(POWER(2,(16/12)))</f>
        <v>200.26193103869028</v>
      </c>
      <c r="E47" s="77">
        <v>196.15</v>
      </c>
      <c r="F47" s="78">
        <f>E47-D47</f>
        <v>-4.1119310386902725</v>
      </c>
      <c r="G47" s="79">
        <v>-35.916765429999998</v>
      </c>
    </row>
    <row r="48" spans="1:7" x14ac:dyDescent="0.2">
      <c r="A48" s="73">
        <v>2.4</v>
      </c>
      <c r="B48" s="74" t="s">
        <v>17</v>
      </c>
      <c r="C48" s="75">
        <v>16</v>
      </c>
      <c r="D48" s="76">
        <f>$I$2*(POWER(2,(16/12)))</f>
        <v>200.26193103869028</v>
      </c>
      <c r="E48" s="77">
        <v>198.30500000000001</v>
      </c>
      <c r="F48" s="78">
        <f t="shared" ref="F48:F64" si="4">E48-D48</f>
        <v>-1.9569310386902714</v>
      </c>
      <c r="G48" s="79">
        <v>-17.000303509999998</v>
      </c>
    </row>
    <row r="49" spans="1:7" x14ac:dyDescent="0.2">
      <c r="A49" s="73">
        <v>3.4</v>
      </c>
      <c r="B49" s="74" t="s">
        <v>17</v>
      </c>
      <c r="C49" s="75">
        <v>16</v>
      </c>
      <c r="D49" s="76">
        <f>$I$2*(POWER(2,(16/12)))</f>
        <v>200.26193103869028</v>
      </c>
      <c r="E49" s="77">
        <v>199.39099999999999</v>
      </c>
      <c r="F49" s="78">
        <f t="shared" si="4"/>
        <v>-0.8709310386902871</v>
      </c>
      <c r="G49" s="79">
        <v>-7.5452179619999997</v>
      </c>
    </row>
    <row r="50" spans="1:7" x14ac:dyDescent="0.2">
      <c r="A50" s="73">
        <v>4.4000000000000004</v>
      </c>
      <c r="B50" s="74" t="s">
        <v>17</v>
      </c>
      <c r="C50" s="75">
        <v>16</v>
      </c>
      <c r="D50" s="76">
        <f>$I$2*(POWER(2,(16/12)))</f>
        <v>200.26193103869028</v>
      </c>
      <c r="E50" s="77">
        <v>198.30500000000001</v>
      </c>
      <c r="F50" s="78">
        <f t="shared" si="4"/>
        <v>-1.9569310386902714</v>
      </c>
      <c r="G50" s="79">
        <v>-17.000303509999998</v>
      </c>
    </row>
    <row r="51" spans="1:7" x14ac:dyDescent="0.2">
      <c r="A51" s="73" t="s">
        <v>45</v>
      </c>
      <c r="B51" s="74" t="s">
        <v>51</v>
      </c>
      <c r="C51" s="75">
        <v>4</v>
      </c>
      <c r="D51" s="76">
        <f>$I$2*(POWER(2,(4/12)))</f>
        <v>100.13096551934515</v>
      </c>
      <c r="E51" s="77">
        <v>100.18300000000001</v>
      </c>
      <c r="F51" s="78">
        <f t="shared" si="4"/>
        <v>5.203448065485361E-2</v>
      </c>
      <c r="G51" s="79">
        <v>0.89883056179999998</v>
      </c>
    </row>
    <row r="52" spans="1:7" x14ac:dyDescent="0.2">
      <c r="A52" s="73" t="s">
        <v>44</v>
      </c>
      <c r="B52" s="74" t="s">
        <v>17</v>
      </c>
      <c r="C52" s="75">
        <v>16</v>
      </c>
      <c r="D52" s="76">
        <f>$I$2*(POWER(2,(16/12)))</f>
        <v>200.26193103869028</v>
      </c>
      <c r="E52" s="77">
        <v>200.483</v>
      </c>
      <c r="F52" s="78">
        <f t="shared" si="4"/>
        <v>0.22106896130972586</v>
      </c>
      <c r="G52" s="79">
        <v>1.9103219380000001</v>
      </c>
    </row>
    <row r="53" spans="1:7" x14ac:dyDescent="0.2">
      <c r="A53" s="73" t="s">
        <v>46</v>
      </c>
      <c r="B53" s="74" t="s">
        <v>51</v>
      </c>
      <c r="C53" s="75">
        <v>4</v>
      </c>
      <c r="D53" s="76">
        <f>$I$2*(POWER(2,(4/12)))</f>
        <v>100.13096551934515</v>
      </c>
      <c r="E53" s="77">
        <v>100.73099999999999</v>
      </c>
      <c r="F53" s="78">
        <f t="shared" si="4"/>
        <v>0.60003448065484122</v>
      </c>
      <c r="G53" s="79">
        <v>10.34285747</v>
      </c>
    </row>
    <row r="54" spans="1:7" x14ac:dyDescent="0.2">
      <c r="A54" s="73">
        <v>40.5</v>
      </c>
      <c r="B54" s="74" t="s">
        <v>17</v>
      </c>
      <c r="C54" s="75">
        <v>16</v>
      </c>
      <c r="D54" s="76">
        <f t="shared" ref="D54:D63" si="5">$I$2*(POWER(2,(16/12)))</f>
        <v>200.26193103869028</v>
      </c>
      <c r="E54" s="77">
        <v>199.39099999999999</v>
      </c>
      <c r="F54" s="78">
        <f t="shared" si="4"/>
        <v>-0.8709310386902871</v>
      </c>
      <c r="G54" s="79">
        <v>-7.5452179619999997</v>
      </c>
    </row>
    <row r="55" spans="1:7" x14ac:dyDescent="0.2">
      <c r="A55" s="73">
        <v>40.799999999999997</v>
      </c>
      <c r="B55" s="74" t="s">
        <v>17</v>
      </c>
      <c r="C55" s="75">
        <v>16</v>
      </c>
      <c r="D55" s="76">
        <f t="shared" si="5"/>
        <v>200.26193103869028</v>
      </c>
      <c r="E55" s="77">
        <v>199.39099999999999</v>
      </c>
      <c r="F55" s="78">
        <f t="shared" si="4"/>
        <v>-0.8709310386902871</v>
      </c>
      <c r="G55" s="79">
        <v>-7.5452179619999997</v>
      </c>
    </row>
    <row r="56" spans="1:7" x14ac:dyDescent="0.2">
      <c r="A56" s="73">
        <v>42.8</v>
      </c>
      <c r="B56" s="74" t="s">
        <v>17</v>
      </c>
      <c r="C56" s="75">
        <v>16</v>
      </c>
      <c r="D56" s="76">
        <f t="shared" si="5"/>
        <v>200.26193103869028</v>
      </c>
      <c r="E56" s="77">
        <v>200.483</v>
      </c>
      <c r="F56" s="78">
        <f t="shared" si="4"/>
        <v>0.22106896130972586</v>
      </c>
      <c r="G56" s="79">
        <v>1.9103219380000001</v>
      </c>
    </row>
    <row r="57" spans="1:7" x14ac:dyDescent="0.2">
      <c r="A57" s="73">
        <v>47.3</v>
      </c>
      <c r="B57" s="74" t="s">
        <v>17</v>
      </c>
      <c r="C57" s="75">
        <v>16</v>
      </c>
      <c r="D57" s="76">
        <f t="shared" si="5"/>
        <v>200.26193103869028</v>
      </c>
      <c r="E57" s="77">
        <v>198.30500000000001</v>
      </c>
      <c r="F57" s="78">
        <f t="shared" si="4"/>
        <v>-1.9569310386902714</v>
      </c>
      <c r="G57" s="79">
        <v>-17.000303509999998</v>
      </c>
    </row>
    <row r="58" spans="1:7" x14ac:dyDescent="0.2">
      <c r="A58" s="73">
        <v>82.4</v>
      </c>
      <c r="B58" s="74" t="s">
        <v>17</v>
      </c>
      <c r="C58" s="75">
        <v>16</v>
      </c>
      <c r="D58" s="76">
        <f t="shared" si="5"/>
        <v>200.26193103869028</v>
      </c>
      <c r="E58" s="77">
        <v>199.39099999999999</v>
      </c>
      <c r="F58" s="78">
        <f t="shared" si="4"/>
        <v>-0.8709310386902871</v>
      </c>
      <c r="G58" s="79">
        <v>-7.5452179619999997</v>
      </c>
    </row>
    <row r="59" spans="1:7" x14ac:dyDescent="0.2">
      <c r="A59" s="73">
        <v>83.4</v>
      </c>
      <c r="B59" s="74" t="s">
        <v>17</v>
      </c>
      <c r="C59" s="75">
        <v>16</v>
      </c>
      <c r="D59" s="76">
        <f t="shared" si="5"/>
        <v>200.26193103869028</v>
      </c>
      <c r="E59" s="77">
        <v>197.22499999999999</v>
      </c>
      <c r="F59" s="78">
        <f t="shared" si="4"/>
        <v>-3.0369310386902839</v>
      </c>
      <c r="G59" s="79">
        <v>-26.454642849999999</v>
      </c>
    </row>
    <row r="60" spans="1:7" x14ac:dyDescent="0.2">
      <c r="A60" s="73">
        <v>84.4</v>
      </c>
      <c r="B60" s="74" t="s">
        <v>17</v>
      </c>
      <c r="C60" s="75">
        <v>16</v>
      </c>
      <c r="D60" s="76">
        <f t="shared" si="5"/>
        <v>200.26193103869028</v>
      </c>
      <c r="E60" s="77">
        <v>200.483</v>
      </c>
      <c r="F60" s="78">
        <f t="shared" si="4"/>
        <v>0.22106896130972586</v>
      </c>
      <c r="G60" s="79">
        <v>1.9103219380000001</v>
      </c>
    </row>
    <row r="61" spans="1:7" x14ac:dyDescent="0.2">
      <c r="A61" s="73">
        <v>85.4</v>
      </c>
      <c r="B61" s="74" t="s">
        <v>17</v>
      </c>
      <c r="C61" s="75">
        <v>16</v>
      </c>
      <c r="D61" s="76">
        <f t="shared" si="5"/>
        <v>200.26193103869028</v>
      </c>
      <c r="E61" s="77">
        <v>201.58099999999999</v>
      </c>
      <c r="F61" s="78">
        <f t="shared" si="4"/>
        <v>1.3190689613097106</v>
      </c>
      <c r="G61" s="79">
        <v>11.36602905</v>
      </c>
    </row>
    <row r="62" spans="1:7" x14ac:dyDescent="0.2">
      <c r="A62" s="73">
        <v>88.3</v>
      </c>
      <c r="B62" s="74" t="s">
        <v>17</v>
      </c>
      <c r="C62" s="75">
        <v>16</v>
      </c>
      <c r="D62" s="76">
        <f t="shared" si="5"/>
        <v>200.26193103869028</v>
      </c>
      <c r="E62" s="77">
        <v>197.22499999999999</v>
      </c>
      <c r="F62" s="78">
        <f t="shared" si="4"/>
        <v>-3.0369310386902839</v>
      </c>
      <c r="G62" s="79">
        <v>-26.454642849999999</v>
      </c>
    </row>
    <row r="63" spans="1:7" x14ac:dyDescent="0.2">
      <c r="A63" s="73">
        <v>89.3</v>
      </c>
      <c r="B63" s="74" t="s">
        <v>17</v>
      </c>
      <c r="C63" s="75">
        <v>16</v>
      </c>
      <c r="D63" s="76">
        <f t="shared" si="5"/>
        <v>200.26193103869028</v>
      </c>
      <c r="E63" s="77">
        <v>198.30500000000001</v>
      </c>
      <c r="F63" s="78">
        <f t="shared" si="4"/>
        <v>-1.9569310386902714</v>
      </c>
      <c r="G63" s="79">
        <v>-17.000303509999998</v>
      </c>
    </row>
    <row r="64" spans="1:7" x14ac:dyDescent="0.2">
      <c r="A64" s="73" t="s">
        <v>47</v>
      </c>
      <c r="B64" s="74" t="s">
        <v>17</v>
      </c>
      <c r="C64" s="75">
        <v>16</v>
      </c>
      <c r="D64" s="76">
        <f>$I$2*(POWER(2,(16/12)))</f>
        <v>200.26193103869028</v>
      </c>
      <c r="E64" s="77">
        <v>201.58099999999999</v>
      </c>
      <c r="F64" s="78">
        <f t="shared" si="4"/>
        <v>1.3190689613097106</v>
      </c>
      <c r="G64" s="79">
        <v>11.36602905</v>
      </c>
    </row>
    <row r="65" spans="1:7" x14ac:dyDescent="0.2">
      <c r="A65" s="61"/>
      <c r="B65" s="62"/>
      <c r="C65" s="63"/>
      <c r="D65" s="64"/>
      <c r="E65" s="65"/>
      <c r="F65" s="66"/>
      <c r="G65" s="67"/>
    </row>
    <row r="66" spans="1:7" x14ac:dyDescent="0.2">
      <c r="A66" s="61"/>
      <c r="B66" s="62"/>
      <c r="C66" s="63"/>
      <c r="D66" s="64"/>
      <c r="E66" s="65"/>
      <c r="F66" s="66"/>
      <c r="G66" s="67"/>
    </row>
    <row r="67" spans="1:7" x14ac:dyDescent="0.2">
      <c r="A67" s="61"/>
      <c r="B67" s="62"/>
      <c r="C67" s="63"/>
      <c r="D67" s="64"/>
      <c r="E67" s="65"/>
      <c r="F67" s="66"/>
      <c r="G67" s="67"/>
    </row>
    <row r="68" spans="1:7" x14ac:dyDescent="0.2">
      <c r="A68" s="61"/>
      <c r="B68" s="62"/>
      <c r="C68" s="63"/>
      <c r="D68" s="64"/>
      <c r="E68" s="65"/>
      <c r="F68" s="66"/>
      <c r="G68" s="67"/>
    </row>
    <row r="69" spans="1:7" x14ac:dyDescent="0.2">
      <c r="A69" s="61"/>
      <c r="B69" s="62"/>
      <c r="C69" s="63"/>
      <c r="D69" s="64"/>
      <c r="E69" s="65"/>
      <c r="F69" s="66"/>
      <c r="G69" s="67"/>
    </row>
    <row r="70" spans="1:7" x14ac:dyDescent="0.2">
      <c r="A70" s="61"/>
      <c r="B70" s="62"/>
      <c r="C70" s="63"/>
      <c r="D70" s="64"/>
      <c r="E70" s="65"/>
      <c r="F70" s="66"/>
      <c r="G70" s="66"/>
    </row>
    <row r="71" spans="1:7" x14ac:dyDescent="0.2">
      <c r="A71" s="61"/>
      <c r="B71" s="62"/>
      <c r="C71" s="63"/>
      <c r="D71" s="64"/>
      <c r="E71" s="65"/>
      <c r="F71" s="66"/>
      <c r="G71" s="66"/>
    </row>
    <row r="72" spans="1:7" x14ac:dyDescent="0.2">
      <c r="A72" s="61"/>
      <c r="B72" s="62"/>
      <c r="C72" s="63"/>
      <c r="D72" s="64"/>
      <c r="E72" s="65"/>
      <c r="F72" s="66"/>
      <c r="G72" s="66"/>
    </row>
    <row r="73" spans="1:7" x14ac:dyDescent="0.2">
      <c r="A73" s="61"/>
      <c r="B73" s="62"/>
      <c r="C73" s="63"/>
      <c r="D73" s="64"/>
      <c r="E73" s="65"/>
      <c r="F73" s="66"/>
      <c r="G73" s="66"/>
    </row>
    <row r="74" spans="1:7" x14ac:dyDescent="0.2">
      <c r="A74" s="61"/>
      <c r="B74" s="62"/>
      <c r="C74" s="63"/>
      <c r="D74" s="64"/>
      <c r="E74" s="65"/>
      <c r="F74" s="66"/>
      <c r="G74" s="66"/>
    </row>
    <row r="75" spans="1:7" x14ac:dyDescent="0.2">
      <c r="A75" s="61"/>
      <c r="B75" s="62"/>
      <c r="C75" s="63"/>
      <c r="D75" s="24"/>
      <c r="E75" s="66"/>
      <c r="F75" s="68"/>
      <c r="G75" s="66"/>
    </row>
    <row r="76" spans="1:7" x14ac:dyDescent="0.2">
      <c r="A76" s="61"/>
      <c r="B76" s="62"/>
      <c r="C76" s="63"/>
    </row>
    <row r="77" spans="1:7" x14ac:dyDescent="0.2">
      <c r="A77" s="61"/>
      <c r="B77" s="62"/>
      <c r="C77" s="63"/>
    </row>
    <row r="78" spans="1:7" x14ac:dyDescent="0.2">
      <c r="A78" s="61"/>
      <c r="B78" s="62"/>
      <c r="C78" s="63"/>
    </row>
    <row r="79" spans="1:7" x14ac:dyDescent="0.2">
      <c r="A79" s="61"/>
      <c r="B79" s="62"/>
      <c r="C79" s="63"/>
    </row>
    <row r="80" spans="1:7" x14ac:dyDescent="0.2">
      <c r="A80" s="61"/>
      <c r="B80" s="62"/>
      <c r="C80" s="63"/>
    </row>
    <row r="81" spans="1:3" x14ac:dyDescent="0.2">
      <c r="A81" s="24"/>
      <c r="B81" s="62"/>
      <c r="C81" s="63"/>
    </row>
    <row r="82" spans="1:3" x14ac:dyDescent="0.2">
      <c r="A82" s="24"/>
      <c r="B82" s="62"/>
      <c r="C82" s="63"/>
    </row>
    <row r="83" spans="1:3" x14ac:dyDescent="0.2">
      <c r="A83" s="24"/>
      <c r="B83" s="62"/>
      <c r="C83" s="63"/>
    </row>
    <row r="84" spans="1:3" x14ac:dyDescent="0.2">
      <c r="A84" s="24"/>
      <c r="B84" s="62"/>
      <c r="C84" s="63"/>
    </row>
  </sheetData>
  <mergeCells count="4">
    <mergeCell ref="A1:G1"/>
    <mergeCell ref="A23:G23"/>
    <mergeCell ref="L1:O1"/>
    <mergeCell ref="A45:G45"/>
  </mergeCells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BF31-C148-C645-8596-E70915920635}">
  <dimension ref="A1:P65"/>
  <sheetViews>
    <sheetView zoomScale="80" zoomScaleNormal="80" workbookViewId="0">
      <selection activeCell="F64" sqref="F64:G64"/>
    </sheetView>
  </sheetViews>
  <sheetFormatPr baseColWidth="10" defaultRowHeight="16" x14ac:dyDescent="0.2"/>
  <cols>
    <col min="1" max="1" width="18.5" customWidth="1"/>
    <col min="2" max="2" width="21.5" customWidth="1"/>
    <col min="3" max="3" width="31.33203125" customWidth="1"/>
    <col min="4" max="4" width="30" customWidth="1"/>
    <col min="5" max="5" width="31.6640625" customWidth="1"/>
    <col min="6" max="6" width="23.1640625" customWidth="1"/>
    <col min="7" max="7" width="23.1640625" style="38" customWidth="1"/>
    <col min="8" max="8" width="11" customWidth="1"/>
    <col min="9" max="9" width="8.1640625" customWidth="1"/>
    <col min="11" max="11" width="16.6640625" style="8" customWidth="1"/>
    <col min="12" max="12" width="19.6640625" style="8" customWidth="1"/>
    <col min="13" max="14" width="10.83203125" style="10"/>
  </cols>
  <sheetData>
    <row r="1" spans="1:16" s="29" customFormat="1" x14ac:dyDescent="0.2">
      <c r="A1" s="84" t="s">
        <v>3</v>
      </c>
      <c r="B1" s="84"/>
      <c r="C1" s="84"/>
      <c r="D1" s="84"/>
      <c r="E1" s="84"/>
      <c r="F1" s="84"/>
      <c r="G1" s="84"/>
      <c r="I1">
        <v>480</v>
      </c>
      <c r="J1" t="s">
        <v>12</v>
      </c>
    </row>
    <row r="2" spans="1:16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7">
        <v>84.852699999999999</v>
      </c>
      <c r="J2" t="s">
        <v>23</v>
      </c>
      <c r="K2" s="14"/>
      <c r="L2" s="25"/>
      <c r="M2" s="26"/>
      <c r="N2" s="26"/>
    </row>
    <row r="3" spans="1:16" x14ac:dyDescent="0.2">
      <c r="A3" s="49">
        <v>1.4</v>
      </c>
      <c r="B3" s="3" t="s">
        <v>17</v>
      </c>
      <c r="C3" s="2" t="s">
        <v>49</v>
      </c>
      <c r="D3" s="6">
        <f>$I$3*2*81/64</f>
        <v>225.07647187500001</v>
      </c>
      <c r="E3" s="45">
        <v>215.73400000000001</v>
      </c>
      <c r="F3" s="37">
        <f>E3-D3</f>
        <v>-9.3424718750000011</v>
      </c>
      <c r="G3" s="70">
        <v>-73.394242899999995</v>
      </c>
      <c r="I3" s="69">
        <v>88.9191</v>
      </c>
      <c r="J3" t="s">
        <v>24</v>
      </c>
      <c r="K3" s="15"/>
      <c r="L3" s="27"/>
      <c r="M3" s="28"/>
      <c r="N3" s="28"/>
    </row>
    <row r="4" spans="1:16" x14ac:dyDescent="0.2">
      <c r="A4" s="49">
        <v>2.4</v>
      </c>
      <c r="B4" s="3" t="s">
        <v>17</v>
      </c>
      <c r="C4" s="2" t="s">
        <v>49</v>
      </c>
      <c r="D4" s="6">
        <f t="shared" ref="D4:D20" si="0">$I$3*2*81/64</f>
        <v>225.07647187500001</v>
      </c>
      <c r="E4" s="45">
        <v>214.554</v>
      </c>
      <c r="F4" s="37">
        <f t="shared" ref="F4:F19" si="1">E4-D4</f>
        <v>-10.522471875000008</v>
      </c>
      <c r="G4" s="70">
        <v>-82.889563699999997</v>
      </c>
      <c r="I4" s="69"/>
      <c r="K4" s="15"/>
      <c r="L4" s="27"/>
      <c r="M4" s="28"/>
      <c r="N4" s="28"/>
    </row>
    <row r="5" spans="1:16" x14ac:dyDescent="0.2">
      <c r="A5" s="49">
        <v>3.4</v>
      </c>
      <c r="B5" s="3" t="s">
        <v>17</v>
      </c>
      <c r="C5" s="2" t="s">
        <v>49</v>
      </c>
      <c r="D5" s="6">
        <f t="shared" si="0"/>
        <v>225.07647187500001</v>
      </c>
      <c r="E5" s="45">
        <v>214.554</v>
      </c>
      <c r="F5" s="37">
        <f t="shared" si="1"/>
        <v>-10.522471875000008</v>
      </c>
      <c r="G5" s="70">
        <v>-82.889563699999997</v>
      </c>
      <c r="J5" t="s">
        <v>14</v>
      </c>
      <c r="K5" s="15"/>
      <c r="L5" s="27"/>
      <c r="M5" s="28"/>
      <c r="N5" s="28"/>
    </row>
    <row r="6" spans="1:16" x14ac:dyDescent="0.2">
      <c r="A6" s="49">
        <v>4.4000000000000004</v>
      </c>
      <c r="B6" s="3" t="s">
        <v>17</v>
      </c>
      <c r="C6" s="2" t="s">
        <v>49</v>
      </c>
      <c r="D6" s="6">
        <f t="shared" si="0"/>
        <v>225.07647187500001</v>
      </c>
      <c r="E6" s="45">
        <v>218.11500000000001</v>
      </c>
      <c r="F6" s="37">
        <f t="shared" si="1"/>
        <v>-6.9614718750000009</v>
      </c>
      <c r="G6" s="70">
        <v>-54.391734390000003</v>
      </c>
      <c r="H6" s="17"/>
      <c r="I6" s="18"/>
      <c r="J6" s="24"/>
      <c r="K6" s="15"/>
      <c r="L6" s="27"/>
      <c r="M6" s="28"/>
      <c r="N6" s="28"/>
    </row>
    <row r="7" spans="1:16" x14ac:dyDescent="0.2">
      <c r="A7" s="49" t="s">
        <v>45</v>
      </c>
      <c r="B7" s="3" t="s">
        <v>51</v>
      </c>
      <c r="C7" s="2" t="s">
        <v>50</v>
      </c>
      <c r="D7" s="6">
        <f>$I$3*81/64</f>
        <v>112.5382359375</v>
      </c>
      <c r="E7" s="45">
        <v>108.06100000000001</v>
      </c>
      <c r="F7" s="37">
        <f t="shared" si="1"/>
        <v>-4.4772359374999979</v>
      </c>
      <c r="G7" s="70">
        <v>-70.282626629999996</v>
      </c>
      <c r="H7" s="17"/>
      <c r="I7" s="21"/>
      <c r="J7" s="24"/>
      <c r="K7" s="19"/>
      <c r="L7" s="27"/>
      <c r="M7" s="28"/>
      <c r="N7" s="28"/>
    </row>
    <row r="8" spans="1:16" x14ac:dyDescent="0.2">
      <c r="A8" s="49" t="s">
        <v>44</v>
      </c>
      <c r="B8" s="3" t="s">
        <v>17</v>
      </c>
      <c r="C8" s="2" t="s">
        <v>49</v>
      </c>
      <c r="D8" s="6">
        <f t="shared" si="0"/>
        <v>225.07647187500001</v>
      </c>
      <c r="E8" s="45">
        <v>218.11500000000001</v>
      </c>
      <c r="F8" s="37">
        <f t="shared" si="1"/>
        <v>-6.9614718750000009</v>
      </c>
      <c r="G8" s="70">
        <v>-54.391734390000003</v>
      </c>
      <c r="H8" s="17"/>
      <c r="I8" s="21"/>
      <c r="J8" s="24"/>
      <c r="K8" s="19"/>
      <c r="L8" s="27"/>
      <c r="M8" s="28"/>
      <c r="N8" s="28"/>
    </row>
    <row r="9" spans="1:16" x14ac:dyDescent="0.2">
      <c r="A9" s="49" t="s">
        <v>46</v>
      </c>
      <c r="B9" s="3" t="s">
        <v>51</v>
      </c>
      <c r="C9" s="2" t="s">
        <v>50</v>
      </c>
      <c r="D9" s="6">
        <f t="shared" ref="D9" si="2">$I$3*81/64</f>
        <v>112.5382359375</v>
      </c>
      <c r="E9" s="45">
        <v>111.06699999999999</v>
      </c>
      <c r="F9" s="37">
        <f t="shared" si="1"/>
        <v>-1.4712359375000119</v>
      </c>
      <c r="G9" s="70">
        <v>-22.781476340000001</v>
      </c>
      <c r="H9" s="17"/>
      <c r="I9" s="18"/>
      <c r="J9" s="24"/>
      <c r="K9" s="15"/>
      <c r="L9" s="27"/>
      <c r="M9" s="28"/>
      <c r="N9" s="28"/>
    </row>
    <row r="10" spans="1:16" x14ac:dyDescent="0.2">
      <c r="A10" s="49">
        <v>40.5</v>
      </c>
      <c r="B10" s="3" t="s">
        <v>17</v>
      </c>
      <c r="C10" s="2" t="s">
        <v>49</v>
      </c>
      <c r="D10" s="6">
        <f>$I$3*2*81/64</f>
        <v>225.07647187500001</v>
      </c>
      <c r="E10" s="45">
        <v>218.11500000000001</v>
      </c>
      <c r="F10" s="37">
        <f t="shared" si="1"/>
        <v>-6.9614718750000009</v>
      </c>
      <c r="G10" s="70">
        <v>-54.391734390000003</v>
      </c>
      <c r="H10" s="17"/>
      <c r="I10" s="18"/>
      <c r="J10" s="24"/>
      <c r="K10" s="15"/>
      <c r="L10" s="27"/>
      <c r="M10" s="28"/>
      <c r="N10" s="28"/>
    </row>
    <row r="11" spans="1:16" x14ac:dyDescent="0.2">
      <c r="A11" s="49">
        <v>40.799999999999997</v>
      </c>
      <c r="B11" s="3" t="s">
        <v>17</v>
      </c>
      <c r="C11" s="2" t="s">
        <v>49</v>
      </c>
      <c r="D11" s="6">
        <f>$I$3*2*81/64</f>
        <v>225.07647187500001</v>
      </c>
      <c r="E11" s="45">
        <v>216.92099999999999</v>
      </c>
      <c r="F11" s="37">
        <f t="shared" si="1"/>
        <v>-8.1554718750000177</v>
      </c>
      <c r="G11" s="70">
        <v>-63.894849739999998</v>
      </c>
      <c r="H11" s="17"/>
      <c r="I11" s="18"/>
      <c r="J11" s="24"/>
      <c r="K11" s="15"/>
      <c r="L11" s="27"/>
      <c r="M11" s="28"/>
      <c r="N11" s="28"/>
    </row>
    <row r="12" spans="1:16" x14ac:dyDescent="0.2">
      <c r="A12" s="49">
        <v>42.8</v>
      </c>
      <c r="B12" s="3" t="s">
        <v>17</v>
      </c>
      <c r="C12" s="2" t="s">
        <v>49</v>
      </c>
      <c r="D12" s="6">
        <f>$I$3*2*81/64</f>
        <v>225.07647187500001</v>
      </c>
      <c r="E12" s="45">
        <v>215.73400000000001</v>
      </c>
      <c r="F12" s="37">
        <f t="shared" si="1"/>
        <v>-9.3424718750000011</v>
      </c>
      <c r="G12" s="70">
        <v>-73.394242899999995</v>
      </c>
      <c r="H12" s="17"/>
      <c r="I12" s="21"/>
      <c r="J12" s="24"/>
      <c r="K12" s="19"/>
      <c r="L12" s="27"/>
      <c r="M12" s="28"/>
      <c r="N12" s="28"/>
    </row>
    <row r="13" spans="1:16" x14ac:dyDescent="0.2">
      <c r="A13" s="49">
        <v>47.3</v>
      </c>
      <c r="B13" s="3" t="s">
        <v>17</v>
      </c>
      <c r="C13" s="2" t="s">
        <v>49</v>
      </c>
      <c r="D13" s="6">
        <f t="shared" si="0"/>
        <v>225.07647187500001</v>
      </c>
      <c r="E13" s="45">
        <v>218.11500000000001</v>
      </c>
      <c r="F13" s="37">
        <f t="shared" si="1"/>
        <v>-6.9614718750000009</v>
      </c>
      <c r="G13" s="70">
        <v>-54.391734390000003</v>
      </c>
      <c r="H13" s="17"/>
      <c r="I13" s="18"/>
      <c r="J13" s="24"/>
      <c r="K13" s="15"/>
      <c r="L13" s="27"/>
      <c r="M13" s="28"/>
      <c r="N13" s="28"/>
    </row>
    <row r="14" spans="1:16" x14ac:dyDescent="0.2">
      <c r="A14" s="49">
        <v>82.4</v>
      </c>
      <c r="B14" s="3" t="s">
        <v>17</v>
      </c>
      <c r="C14" s="2" t="s">
        <v>49</v>
      </c>
      <c r="D14" s="6">
        <f t="shared" si="0"/>
        <v>225.07647187500001</v>
      </c>
      <c r="E14" s="45">
        <v>218.11500000000001</v>
      </c>
      <c r="F14" s="37">
        <f t="shared" si="1"/>
        <v>-6.9614718750000009</v>
      </c>
      <c r="G14" s="70">
        <v>-54.391734390000003</v>
      </c>
      <c r="H14" s="17"/>
      <c r="I14" s="18"/>
      <c r="J14" s="24"/>
      <c r="K14" s="15"/>
      <c r="L14" s="27"/>
      <c r="M14" s="28"/>
      <c r="N14" s="28"/>
    </row>
    <row r="15" spans="1:16" x14ac:dyDescent="0.2">
      <c r="A15" s="49">
        <v>83.4</v>
      </c>
      <c r="B15" s="3" t="s">
        <v>17</v>
      </c>
      <c r="C15" s="2" t="s">
        <v>49</v>
      </c>
      <c r="D15" s="6">
        <f t="shared" si="0"/>
        <v>225.07647187500001</v>
      </c>
      <c r="E15" s="45">
        <v>214.554</v>
      </c>
      <c r="F15" s="37">
        <f t="shared" si="1"/>
        <v>-10.522471875000008</v>
      </c>
      <c r="G15" s="70">
        <v>-82.889563699999997</v>
      </c>
      <c r="H15" s="17"/>
      <c r="I15" s="18"/>
      <c r="J15" s="24"/>
      <c r="K15" s="15"/>
      <c r="L15" s="27"/>
      <c r="M15" s="28"/>
      <c r="N15" s="28"/>
    </row>
    <row r="16" spans="1:16" x14ac:dyDescent="0.2">
      <c r="A16" s="49">
        <v>84.4</v>
      </c>
      <c r="B16" s="3" t="s">
        <v>17</v>
      </c>
      <c r="C16" s="2" t="s">
        <v>49</v>
      </c>
      <c r="D16" s="6">
        <f t="shared" si="0"/>
        <v>225.07647187500001</v>
      </c>
      <c r="E16" s="45">
        <v>218.11500000000001</v>
      </c>
      <c r="F16" s="37">
        <f t="shared" si="1"/>
        <v>-6.9614718750000009</v>
      </c>
      <c r="G16" s="70">
        <v>-54.391734390000003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0"/>
        <v>225.07647187500001</v>
      </c>
      <c r="E17" s="45">
        <v>219.315</v>
      </c>
      <c r="F17" s="37">
        <f t="shared" si="1"/>
        <v>-5.7614718750000122</v>
      </c>
      <c r="G17" s="70">
        <v>-44.893135440000002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0"/>
        <v>225.07647187500001</v>
      </c>
      <c r="E18" s="45">
        <v>219.315</v>
      </c>
      <c r="F18" s="37">
        <f t="shared" si="1"/>
        <v>-5.7614718750000122</v>
      </c>
      <c r="G18" s="70">
        <v>-44.893135440000002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0"/>
        <v>225.07647187500001</v>
      </c>
      <c r="E19" s="45">
        <v>218.9205</v>
      </c>
      <c r="F19" s="37">
        <f t="shared" si="1"/>
        <v>-6.1559718750000059</v>
      </c>
      <c r="G19" s="70">
        <v>-48.010053249999999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0"/>
        <v>225.07647187500001</v>
      </c>
      <c r="E20" s="45">
        <v>216.92099999999999</v>
      </c>
      <c r="F20" s="37">
        <f>E20-D20</f>
        <v>-8.1554718750000177</v>
      </c>
      <c r="G20" s="70">
        <v>-63.894849739999998</v>
      </c>
      <c r="H20" s="17"/>
      <c r="I20" s="18"/>
      <c r="J20" s="24"/>
      <c r="K20" s="15"/>
      <c r="L20" s="27"/>
      <c r="M20" s="28"/>
      <c r="N20" s="28"/>
    </row>
    <row r="21" spans="1:14" x14ac:dyDescent="0.2"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$I$3*2*(5/4)</f>
        <v>222.29775000000001</v>
      </c>
      <c r="E25" s="45">
        <v>215.73400000000001</v>
      </c>
      <c r="F25" s="37">
        <f>E25-D25</f>
        <v>-6.5637499999999989</v>
      </c>
      <c r="G25" s="70">
        <v>-51.888126370000002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 t="shared" ref="D26:D41" si="3">$I$3*2*(5/4)</f>
        <v>222.29775000000001</v>
      </c>
      <c r="E26" s="45">
        <v>214.554</v>
      </c>
      <c r="F26" s="37">
        <f t="shared" ref="F26:F42" si="4">E26-D26</f>
        <v>-7.7437500000000057</v>
      </c>
      <c r="G26" s="70">
        <v>-61.383447169999997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 t="shared" si="3"/>
        <v>222.29775000000001</v>
      </c>
      <c r="E27" s="45">
        <v>214.554</v>
      </c>
      <c r="F27" s="37">
        <f t="shared" si="4"/>
        <v>-7.7437500000000057</v>
      </c>
      <c r="G27" s="70">
        <v>-61.383447169999997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 t="shared" si="3"/>
        <v>222.29775000000001</v>
      </c>
      <c r="E28" s="45">
        <v>218.11500000000001</v>
      </c>
      <c r="F28" s="37">
        <f t="shared" si="4"/>
        <v>-4.1827499999999986</v>
      </c>
      <c r="G28" s="70">
        <v>-32.885617860000004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$I$3*(5/4)</f>
        <v>111.148875</v>
      </c>
      <c r="E29" s="45">
        <v>108.06100000000001</v>
      </c>
      <c r="F29" s="37">
        <f t="shared" si="4"/>
        <v>-3.0878749999999968</v>
      </c>
      <c r="G29" s="70">
        <v>-48.777279270000001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 t="shared" si="3"/>
        <v>222.29775000000001</v>
      </c>
      <c r="E30" s="45">
        <v>218.11500000000001</v>
      </c>
      <c r="F30" s="37">
        <f t="shared" si="4"/>
        <v>-4.1827499999999986</v>
      </c>
      <c r="G30" s="70">
        <v>-32.885617860000004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$I$3*(5/4)</f>
        <v>111.148875</v>
      </c>
      <c r="E31" s="45">
        <v>111.06699999999999</v>
      </c>
      <c r="F31" s="37">
        <f t="shared" si="4"/>
        <v>-8.18750000000108E-2</v>
      </c>
      <c r="G31" s="70">
        <v>-1.2761289810000001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si="3"/>
        <v>222.29775000000001</v>
      </c>
      <c r="E32" s="45">
        <v>218.11500000000001</v>
      </c>
      <c r="F32" s="37">
        <f t="shared" si="4"/>
        <v>-4.1827499999999986</v>
      </c>
      <c r="G32" s="70">
        <v>-32.885617860000004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222.29775000000001</v>
      </c>
      <c r="E33" s="45">
        <v>216.92099999999999</v>
      </c>
      <c r="F33" s="37">
        <f t="shared" si="4"/>
        <v>-5.3767500000000155</v>
      </c>
      <c r="G33" s="70">
        <v>-42.388733209999998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222.29775000000001</v>
      </c>
      <c r="E34" s="45">
        <v>215.73400000000001</v>
      </c>
      <c r="F34" s="37">
        <f t="shared" si="4"/>
        <v>-6.5637499999999989</v>
      </c>
      <c r="G34" s="70">
        <v>-51.888126370000002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222.29775000000001</v>
      </c>
      <c r="E35" s="45">
        <v>218.11500000000001</v>
      </c>
      <c r="F35" s="37">
        <f t="shared" si="4"/>
        <v>-4.1827499999999986</v>
      </c>
      <c r="G35" s="70">
        <v>-32.885617860000004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222.29775000000001</v>
      </c>
      <c r="E36" s="45">
        <v>218.11500000000001</v>
      </c>
      <c r="F36" s="37">
        <f t="shared" si="4"/>
        <v>-4.1827499999999986</v>
      </c>
      <c r="G36" s="70">
        <v>-32.885617860000004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222.29775000000001</v>
      </c>
      <c r="E37" s="45">
        <v>214.554</v>
      </c>
      <c r="F37" s="37">
        <f t="shared" si="4"/>
        <v>-7.7437500000000057</v>
      </c>
      <c r="G37" s="70">
        <v>-61.383447169999997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222.29775000000001</v>
      </c>
      <c r="E38" s="45">
        <v>218.11500000000001</v>
      </c>
      <c r="F38" s="37">
        <f t="shared" si="4"/>
        <v>-4.1827499999999986</v>
      </c>
      <c r="G38" s="70">
        <v>-32.885617860000004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222.29775000000001</v>
      </c>
      <c r="E39" s="45">
        <v>219.315</v>
      </c>
      <c r="F39" s="37">
        <f t="shared" si="4"/>
        <v>-2.98275000000001</v>
      </c>
      <c r="G39" s="70">
        <v>-23.387018909999998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222.29775000000001</v>
      </c>
      <c r="E40" s="45">
        <v>219.315</v>
      </c>
      <c r="F40" s="37">
        <f t="shared" si="4"/>
        <v>-2.98275000000001</v>
      </c>
      <c r="G40" s="70">
        <v>-23.387018909999998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222.29775000000001</v>
      </c>
      <c r="E41" s="45">
        <v>218.9205</v>
      </c>
      <c r="F41" s="37">
        <f t="shared" si="4"/>
        <v>-3.3772500000000036</v>
      </c>
      <c r="G41" s="70">
        <v>-26.503936710000001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>$I$3*2*(5/4)</f>
        <v>222.29775000000001</v>
      </c>
      <c r="E42" s="45">
        <v>216.92099999999999</v>
      </c>
      <c r="F42" s="37">
        <f t="shared" si="4"/>
        <v>-5.3767500000000155</v>
      </c>
      <c r="G42" s="70">
        <v>-42.388733209999998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$I$3*(POWER(2,(16/12)))</f>
        <v>224.06209165541441</v>
      </c>
      <c r="E47" s="45">
        <v>215.73400000000001</v>
      </c>
      <c r="F47" s="37">
        <f>E47-D47</f>
        <v>-8.3280916554143971</v>
      </c>
      <c r="G47" s="70">
        <v>-65.574087579999997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$I$3*(POWER(2,(16/12)))</f>
        <v>224.06209165541441</v>
      </c>
      <c r="E48" s="45">
        <v>214.554</v>
      </c>
      <c r="F48" s="37">
        <f t="shared" ref="F48:F64" si="5">E48-D48</f>
        <v>-9.5080916554144039</v>
      </c>
      <c r="G48" s="70">
        <v>-75.069408379999999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 t="shared" ref="D49:D64" si="6">$I$3*(POWER(2,(16/12)))</f>
        <v>224.06209165541441</v>
      </c>
      <c r="E49" s="45">
        <v>214.554</v>
      </c>
      <c r="F49" s="37">
        <f t="shared" si="5"/>
        <v>-9.5080916554144039</v>
      </c>
      <c r="G49" s="70">
        <v>-75.069408379999999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 t="shared" si="6"/>
        <v>224.06209165541441</v>
      </c>
      <c r="E50" s="45">
        <v>218.11500000000001</v>
      </c>
      <c r="F50" s="37">
        <f t="shared" si="5"/>
        <v>-5.9470916554143969</v>
      </c>
      <c r="G50" s="70">
        <v>-46.571579079999999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$I$3*(POWER(2,(4/12)))</f>
        <v>112.03104582770722</v>
      </c>
      <c r="E51" s="45">
        <v>108.06100000000001</v>
      </c>
      <c r="F51" s="37">
        <f t="shared" si="5"/>
        <v>-3.9700458277072102</v>
      </c>
      <c r="G51" s="70">
        <v>-62.462467830000001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 t="shared" si="6"/>
        <v>224.06209165541441</v>
      </c>
      <c r="E52" s="45">
        <v>218.11500000000001</v>
      </c>
      <c r="F52" s="37">
        <f t="shared" si="5"/>
        <v>-5.9470916554143969</v>
      </c>
      <c r="G52" s="70">
        <v>-46.571579079999999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$I$3*(POWER(2,(4/12)))</f>
        <v>112.03104582770722</v>
      </c>
      <c r="E53" s="45">
        <v>111.06699999999999</v>
      </c>
      <c r="F53" s="37">
        <f t="shared" si="5"/>
        <v>-0.96404582770722413</v>
      </c>
      <c r="G53" s="70">
        <v>-14.96131754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si="6"/>
        <v>224.06209165541441</v>
      </c>
      <c r="E54" s="45">
        <v>218.11500000000001</v>
      </c>
      <c r="F54" s="37">
        <f t="shared" si="5"/>
        <v>-5.9470916554143969</v>
      </c>
      <c r="G54" s="70">
        <v>-46.571579079999999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6"/>
        <v>224.06209165541441</v>
      </c>
      <c r="E55" s="45">
        <v>216.92099999999999</v>
      </c>
      <c r="F55" s="37">
        <f t="shared" si="5"/>
        <v>-7.1410916554144137</v>
      </c>
      <c r="G55" s="70">
        <v>-56.074694430000001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6"/>
        <v>224.06209165541441</v>
      </c>
      <c r="E56" s="45">
        <v>215.73400000000001</v>
      </c>
      <c r="F56" s="37">
        <f t="shared" si="5"/>
        <v>-8.3280916554143971</v>
      </c>
      <c r="G56" s="70">
        <v>-65.574087579999997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6"/>
        <v>224.06209165541441</v>
      </c>
      <c r="E57" s="45">
        <v>218.11500000000001</v>
      </c>
      <c r="F57" s="37">
        <f t="shared" si="5"/>
        <v>-5.9470916554143969</v>
      </c>
      <c r="G57" s="70">
        <v>-46.571579079999999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6"/>
        <v>224.06209165541441</v>
      </c>
      <c r="E58" s="45">
        <v>218.11500000000001</v>
      </c>
      <c r="F58" s="37">
        <f t="shared" si="5"/>
        <v>-5.9470916554143969</v>
      </c>
      <c r="G58" s="70">
        <v>-46.571579079999999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6"/>
        <v>224.06209165541441</v>
      </c>
      <c r="E59" s="45">
        <v>214.554</v>
      </c>
      <c r="F59" s="37">
        <f t="shared" si="5"/>
        <v>-9.5080916554144039</v>
      </c>
      <c r="G59" s="70">
        <v>-75.069408379999999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6"/>
        <v>224.06209165541441</v>
      </c>
      <c r="E60" s="45">
        <v>218.11500000000001</v>
      </c>
      <c r="F60" s="37">
        <f t="shared" si="5"/>
        <v>-5.9470916554143969</v>
      </c>
      <c r="G60" s="70">
        <v>-46.571579079999999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6"/>
        <v>224.06209165541441</v>
      </c>
      <c r="E61" s="45">
        <v>219.315</v>
      </c>
      <c r="F61" s="37">
        <f t="shared" si="5"/>
        <v>-4.7470916554144083</v>
      </c>
      <c r="G61" s="70">
        <v>-37.072980119999997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6"/>
        <v>224.06209165541441</v>
      </c>
      <c r="E62" s="45">
        <v>219.315</v>
      </c>
      <c r="F62" s="37">
        <f t="shared" si="5"/>
        <v>-4.7470916554144083</v>
      </c>
      <c r="G62" s="70">
        <v>-37.072980119999997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6"/>
        <v>224.06209165541441</v>
      </c>
      <c r="E63" s="45">
        <v>218.9205</v>
      </c>
      <c r="F63" s="37">
        <f t="shared" si="5"/>
        <v>-5.1415916554144019</v>
      </c>
      <c r="G63" s="70">
        <v>-40.189897930000001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6"/>
        <v>224.06209165541441</v>
      </c>
      <c r="E64" s="45">
        <v>216.92099999999999</v>
      </c>
      <c r="F64" s="37">
        <f t="shared" si="5"/>
        <v>-7.1410916554144137</v>
      </c>
      <c r="G64" s="70">
        <v>-56.074694430000001</v>
      </c>
    </row>
    <row r="65" spans="1:7" x14ac:dyDescent="0.2">
      <c r="A65" s="61"/>
      <c r="B65" s="62"/>
      <c r="C65" s="63"/>
      <c r="D65" s="64"/>
      <c r="E65" s="65"/>
      <c r="F65" s="66"/>
      <c r="G65" s="67"/>
    </row>
  </sheetData>
  <mergeCells count="3">
    <mergeCell ref="A1:G1"/>
    <mergeCell ref="A23:G23"/>
    <mergeCell ref="A45:G4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9945-918E-2246-93F6-A6371587035F}">
  <dimension ref="A1:N32"/>
  <sheetViews>
    <sheetView tabSelected="1" workbookViewId="0">
      <selection activeCell="E25" sqref="E19:E25"/>
    </sheetView>
  </sheetViews>
  <sheetFormatPr baseColWidth="10" defaultRowHeight="16" x14ac:dyDescent="0.2"/>
  <cols>
    <col min="1" max="1" width="18.83203125" bestFit="1" customWidth="1"/>
    <col min="2" max="2" width="9.33203125" customWidth="1"/>
    <col min="3" max="3" width="11.33203125" customWidth="1"/>
    <col min="4" max="4" width="13.6640625" customWidth="1"/>
    <col min="5" max="5" width="19.83203125" customWidth="1"/>
    <col min="6" max="6" width="22" customWidth="1"/>
    <col min="7" max="7" width="14.5" customWidth="1"/>
    <col min="8" max="8" width="10.33203125" customWidth="1"/>
    <col min="9" max="9" width="22.33203125" bestFit="1" customWidth="1"/>
    <col min="10" max="10" width="15" customWidth="1"/>
    <col min="11" max="11" width="8.5" customWidth="1"/>
    <col min="12" max="12" width="22.33203125" bestFit="1" customWidth="1"/>
    <col min="13" max="13" width="14" bestFit="1" customWidth="1"/>
    <col min="14" max="14" width="8" customWidth="1"/>
  </cols>
  <sheetData>
    <row r="1" spans="1:14" x14ac:dyDescent="0.2">
      <c r="A1" s="87"/>
      <c r="B1" s="87"/>
      <c r="C1" s="87"/>
      <c r="D1" s="87"/>
      <c r="E1" s="87"/>
      <c r="F1" s="87" t="s">
        <v>60</v>
      </c>
      <c r="G1" s="87"/>
      <c r="H1" s="87"/>
      <c r="I1" s="87" t="s">
        <v>61</v>
      </c>
      <c r="J1" s="87"/>
      <c r="K1" s="87"/>
      <c r="L1" s="87" t="s">
        <v>62</v>
      </c>
      <c r="M1" s="87"/>
      <c r="N1" s="87"/>
    </row>
    <row r="2" spans="1:14" x14ac:dyDescent="0.2">
      <c r="A2" s="87"/>
      <c r="B2" s="60" t="s">
        <v>55</v>
      </c>
      <c r="C2" s="60" t="s">
        <v>56</v>
      </c>
      <c r="D2" s="60" t="s">
        <v>57</v>
      </c>
      <c r="E2" s="60" t="s">
        <v>58</v>
      </c>
      <c r="F2" s="60" t="s">
        <v>59</v>
      </c>
      <c r="G2" s="60" t="s">
        <v>63</v>
      </c>
      <c r="H2" s="60" t="s">
        <v>64</v>
      </c>
      <c r="I2" s="60" t="s">
        <v>59</v>
      </c>
      <c r="J2" s="60" t="s">
        <v>63</v>
      </c>
      <c r="K2" s="60" t="s">
        <v>64</v>
      </c>
      <c r="L2" s="60" t="s">
        <v>59</v>
      </c>
      <c r="M2" s="60" t="s">
        <v>63</v>
      </c>
      <c r="N2" s="60" t="s">
        <v>64</v>
      </c>
    </row>
    <row r="3" spans="1:14" x14ac:dyDescent="0.2">
      <c r="A3" s="60" t="s">
        <v>30</v>
      </c>
      <c r="B3" s="48">
        <v>1</v>
      </c>
      <c r="C3" s="45" t="s">
        <v>17</v>
      </c>
      <c r="D3" s="45" t="s">
        <v>49</v>
      </c>
      <c r="E3" s="58">
        <v>196.15</v>
      </c>
      <c r="F3" s="45">
        <v>201.16856250000001</v>
      </c>
      <c r="G3" s="45">
        <f>E3-F3</f>
        <v>-5.0185625000000016</v>
      </c>
      <c r="H3" s="70">
        <v>-43.737359939999997</v>
      </c>
      <c r="I3" s="45">
        <v>198.685</v>
      </c>
      <c r="J3" s="45">
        <f>E3-I3</f>
        <v>-2.5349999999999966</v>
      </c>
      <c r="K3" s="70">
        <v>-22.230747619999999</v>
      </c>
      <c r="L3" s="45">
        <v>200.26193103869028</v>
      </c>
      <c r="M3" s="45">
        <f>E3-L3</f>
        <v>-4.1119310386902725</v>
      </c>
      <c r="N3" s="79">
        <v>-35.916765429999998</v>
      </c>
    </row>
    <row r="4" spans="1:14" x14ac:dyDescent="0.2">
      <c r="A4" s="60" t="s">
        <v>33</v>
      </c>
      <c r="B4" s="48">
        <v>1</v>
      </c>
      <c r="C4" s="45" t="s">
        <v>17</v>
      </c>
      <c r="D4" s="45" t="s">
        <v>49</v>
      </c>
      <c r="E4" s="58">
        <v>215.73400000000001</v>
      </c>
      <c r="F4" s="45">
        <v>225.07647187500001</v>
      </c>
      <c r="G4" s="45">
        <f t="shared" ref="G4:G10" si="0">E4-F4</f>
        <v>-9.3424718750000011</v>
      </c>
      <c r="H4" s="70">
        <v>-73.394242899999995</v>
      </c>
      <c r="I4" s="6"/>
      <c r="J4" s="45">
        <f t="shared" ref="J4:J10" si="1">E4-I4</f>
        <v>215.73400000000001</v>
      </c>
      <c r="K4" s="45"/>
      <c r="L4" s="45"/>
      <c r="M4" s="45">
        <f t="shared" ref="M4:M10" si="2">E4-L4</f>
        <v>215.73400000000001</v>
      </c>
      <c r="N4" s="45"/>
    </row>
    <row r="5" spans="1:14" x14ac:dyDescent="0.2">
      <c r="A5" s="60" t="s">
        <v>34</v>
      </c>
      <c r="B5" s="48">
        <v>1</v>
      </c>
      <c r="C5" s="45" t="s">
        <v>17</v>
      </c>
      <c r="D5" s="45" t="s">
        <v>49</v>
      </c>
      <c r="E5" s="58">
        <v>198.00200000000001</v>
      </c>
      <c r="F5" s="45">
        <v>200.74533749999998</v>
      </c>
      <c r="G5" s="45">
        <f t="shared" si="0"/>
        <v>-2.7433374999999671</v>
      </c>
      <c r="H5" s="45"/>
      <c r="I5" s="45"/>
      <c r="J5" s="45">
        <f t="shared" si="1"/>
        <v>198.00200000000001</v>
      </c>
      <c r="K5" s="45"/>
      <c r="L5" s="45"/>
      <c r="M5" s="45">
        <f t="shared" si="2"/>
        <v>198.00200000000001</v>
      </c>
      <c r="N5" s="45"/>
    </row>
    <row r="6" spans="1:14" x14ac:dyDescent="0.2">
      <c r="A6" s="60" t="s">
        <v>32</v>
      </c>
      <c r="B6" s="48">
        <v>1</v>
      </c>
      <c r="C6" s="45" t="s">
        <v>17</v>
      </c>
      <c r="D6" s="45" t="s">
        <v>49</v>
      </c>
      <c r="E6" s="58">
        <v>196.52099999999999</v>
      </c>
      <c r="F6" s="45"/>
      <c r="G6" s="45">
        <f t="shared" si="0"/>
        <v>196.52099999999999</v>
      </c>
      <c r="H6" s="45"/>
      <c r="I6" s="45"/>
      <c r="J6" s="45">
        <f t="shared" si="1"/>
        <v>196.52099999999999</v>
      </c>
      <c r="K6" s="45"/>
      <c r="L6" s="45"/>
      <c r="M6" s="45">
        <f t="shared" si="2"/>
        <v>196.52099999999999</v>
      </c>
      <c r="N6" s="45"/>
    </row>
    <row r="7" spans="1:14" x14ac:dyDescent="0.2">
      <c r="A7" s="60" t="s">
        <v>36</v>
      </c>
      <c r="B7" s="48">
        <v>1</v>
      </c>
      <c r="C7" s="45" t="s">
        <v>17</v>
      </c>
      <c r="D7" s="45" t="s">
        <v>49</v>
      </c>
      <c r="E7" s="58">
        <v>190.15700000000001</v>
      </c>
      <c r="F7" s="45"/>
      <c r="G7" s="45">
        <f t="shared" si="0"/>
        <v>190.15700000000001</v>
      </c>
      <c r="H7" s="45"/>
      <c r="I7" s="45"/>
      <c r="J7" s="45">
        <f t="shared" si="1"/>
        <v>190.15700000000001</v>
      </c>
      <c r="K7" s="45"/>
      <c r="L7" s="45"/>
      <c r="M7" s="45">
        <f t="shared" si="2"/>
        <v>190.15700000000001</v>
      </c>
      <c r="N7" s="45"/>
    </row>
    <row r="8" spans="1:14" x14ac:dyDescent="0.2">
      <c r="A8" s="60" t="s">
        <v>35</v>
      </c>
      <c r="B8" s="48">
        <v>1</v>
      </c>
      <c r="C8" s="45" t="s">
        <v>17</v>
      </c>
      <c r="D8" s="45" t="s">
        <v>49</v>
      </c>
      <c r="E8" s="58">
        <v>199.679</v>
      </c>
      <c r="F8" s="45"/>
      <c r="G8" s="45">
        <f t="shared" si="0"/>
        <v>199.679</v>
      </c>
      <c r="H8" s="45"/>
      <c r="I8" s="45"/>
      <c r="J8" s="45">
        <f t="shared" si="1"/>
        <v>199.679</v>
      </c>
      <c r="K8" s="45"/>
      <c r="L8" s="45"/>
      <c r="M8" s="45">
        <f t="shared" si="2"/>
        <v>199.679</v>
      </c>
      <c r="N8" s="45"/>
    </row>
    <row r="9" spans="1:14" x14ac:dyDescent="0.2">
      <c r="A9" s="60" t="s">
        <v>31</v>
      </c>
      <c r="B9" s="48">
        <v>1</v>
      </c>
      <c r="C9" s="45" t="s">
        <v>17</v>
      </c>
      <c r="D9" s="45" t="s">
        <v>49</v>
      </c>
      <c r="E9" s="58">
        <v>199.679</v>
      </c>
      <c r="F9" s="45"/>
      <c r="G9" s="45">
        <f t="shared" si="0"/>
        <v>199.679</v>
      </c>
      <c r="H9" s="45"/>
      <c r="I9" s="45"/>
      <c r="J9" s="45">
        <f t="shared" si="1"/>
        <v>199.679</v>
      </c>
      <c r="K9" s="45"/>
      <c r="L9" s="45"/>
      <c r="M9" s="45">
        <f t="shared" si="2"/>
        <v>199.679</v>
      </c>
      <c r="N9" s="45"/>
    </row>
    <row r="10" spans="1:14" x14ac:dyDescent="0.2">
      <c r="A10" s="60" t="s">
        <v>37</v>
      </c>
      <c r="B10" s="48">
        <v>1</v>
      </c>
      <c r="C10" s="45" t="s">
        <v>17</v>
      </c>
      <c r="D10" s="45" t="s">
        <v>49</v>
      </c>
      <c r="E10" s="58">
        <v>197.494</v>
      </c>
      <c r="F10" s="45"/>
      <c r="G10" s="45">
        <f t="shared" si="0"/>
        <v>197.494</v>
      </c>
      <c r="H10" s="45"/>
      <c r="I10" s="45"/>
      <c r="J10" s="45">
        <f t="shared" si="1"/>
        <v>197.494</v>
      </c>
      <c r="K10" s="45"/>
      <c r="L10" s="45"/>
      <c r="M10" s="45">
        <f t="shared" si="2"/>
        <v>197.494</v>
      </c>
      <c r="N10" s="45"/>
    </row>
    <row r="11" spans="1:14" x14ac:dyDescent="0.2">
      <c r="A11" s="81"/>
      <c r="B11" s="81"/>
      <c r="C11" s="81"/>
      <c r="D11" s="81"/>
      <c r="E11" s="81"/>
      <c r="F11" s="81"/>
      <c r="G11" s="81"/>
      <c r="H11" s="81"/>
      <c r="I11" s="52"/>
    </row>
    <row r="12" spans="1:14" x14ac:dyDescent="0.2">
      <c r="A12" s="81"/>
      <c r="B12" s="82"/>
      <c r="C12" s="82"/>
      <c r="D12" s="58"/>
      <c r="E12" s="58"/>
      <c r="F12" s="58"/>
      <c r="G12" s="58"/>
      <c r="H12" s="58"/>
      <c r="I12" s="58"/>
      <c r="J12" s="58"/>
      <c r="K12" s="58"/>
    </row>
    <row r="13" spans="1:14" x14ac:dyDescent="0.2">
      <c r="A13" s="82"/>
      <c r="B13" s="83"/>
      <c r="C13" s="65"/>
      <c r="D13" s="65"/>
      <c r="E13" s="65"/>
      <c r="F13" s="65"/>
      <c r="G13" s="65"/>
      <c r="H13" s="65"/>
    </row>
    <row r="14" spans="1:14" x14ac:dyDescent="0.2">
      <c r="A14" s="82"/>
      <c r="B14" s="83"/>
      <c r="C14" s="65"/>
      <c r="D14" s="65"/>
      <c r="E14" s="65"/>
      <c r="F14" s="65"/>
      <c r="G14" s="65"/>
      <c r="H14" s="65"/>
    </row>
    <row r="15" spans="1:14" x14ac:dyDescent="0.2">
      <c r="A15" s="82"/>
      <c r="B15" s="83"/>
      <c r="C15" s="65"/>
      <c r="D15" s="65"/>
      <c r="E15" s="65"/>
      <c r="F15" s="65"/>
      <c r="G15" s="65"/>
      <c r="H15" s="65"/>
    </row>
    <row r="16" spans="1:14" x14ac:dyDescent="0.2">
      <c r="A16" s="87"/>
      <c r="B16" s="87"/>
      <c r="C16" s="87"/>
      <c r="D16" s="87"/>
      <c r="E16" s="87"/>
      <c r="F16" s="87" t="s">
        <v>60</v>
      </c>
      <c r="G16" s="87"/>
      <c r="H16" s="87"/>
      <c r="I16" s="87" t="s">
        <v>61</v>
      </c>
      <c r="J16" s="87"/>
      <c r="K16" s="87"/>
      <c r="L16" s="87" t="s">
        <v>62</v>
      </c>
      <c r="M16" s="87"/>
      <c r="N16" s="87"/>
    </row>
    <row r="17" spans="1:14" x14ac:dyDescent="0.2">
      <c r="A17" s="87"/>
      <c r="B17" s="60" t="s">
        <v>55</v>
      </c>
      <c r="C17" s="60" t="s">
        <v>56</v>
      </c>
      <c r="D17" s="60" t="s">
        <v>57</v>
      </c>
      <c r="E17" s="60" t="s">
        <v>58</v>
      </c>
      <c r="F17" s="60" t="s">
        <v>59</v>
      </c>
      <c r="G17" s="60" t="s">
        <v>63</v>
      </c>
      <c r="H17" s="60" t="s">
        <v>64</v>
      </c>
      <c r="I17" s="60" t="s">
        <v>59</v>
      </c>
      <c r="J17" s="60" t="s">
        <v>63</v>
      </c>
      <c r="K17" s="60" t="s">
        <v>64</v>
      </c>
      <c r="L17" s="60" t="s">
        <v>59</v>
      </c>
      <c r="M17" s="60" t="s">
        <v>63</v>
      </c>
      <c r="N17" s="60" t="s">
        <v>64</v>
      </c>
    </row>
    <row r="18" spans="1:14" x14ac:dyDescent="0.2">
      <c r="A18" s="60" t="s">
        <v>30</v>
      </c>
      <c r="B18" s="48">
        <v>91</v>
      </c>
      <c r="C18" s="45" t="s">
        <v>17</v>
      </c>
      <c r="D18" s="45" t="s">
        <v>49</v>
      </c>
      <c r="E18" s="58">
        <v>201.58099999999999</v>
      </c>
      <c r="F18" s="45">
        <v>201.16856250000001</v>
      </c>
      <c r="G18" s="45">
        <f>E18-F18</f>
        <v>0.41243749999998158</v>
      </c>
      <c r="H18" s="70">
        <v>3.54543454</v>
      </c>
      <c r="I18" s="45">
        <v>198.685</v>
      </c>
      <c r="J18" s="45">
        <f>E18-I18</f>
        <v>2.8959999999999866</v>
      </c>
      <c r="K18" s="70">
        <v>25.052046860000001</v>
      </c>
      <c r="L18" s="77">
        <v>200.26193103869028</v>
      </c>
      <c r="M18" s="45">
        <f>E18-L18</f>
        <v>1.3190689613097106</v>
      </c>
      <c r="N18" s="79">
        <v>11.36602905</v>
      </c>
    </row>
    <row r="19" spans="1:14" x14ac:dyDescent="0.2">
      <c r="A19" s="60" t="s">
        <v>33</v>
      </c>
      <c r="B19" s="48">
        <v>91</v>
      </c>
      <c r="C19" s="45" t="s">
        <v>17</v>
      </c>
      <c r="D19" s="45" t="s">
        <v>49</v>
      </c>
      <c r="E19" s="58">
        <v>216.92099999999999</v>
      </c>
      <c r="F19" s="45">
        <v>225.07647187500001</v>
      </c>
      <c r="G19" s="45">
        <f t="shared" ref="G19:G25" si="3">E19-F19</f>
        <v>-8.1554718750000177</v>
      </c>
      <c r="H19" s="45"/>
      <c r="I19" s="45"/>
      <c r="J19" s="45">
        <f t="shared" ref="J19:J25" si="4">E19-I19</f>
        <v>216.92099999999999</v>
      </c>
      <c r="K19" s="45"/>
      <c r="L19" s="45"/>
      <c r="M19" s="45">
        <f t="shared" ref="M19:M25" si="5">E19-L19</f>
        <v>216.92099999999999</v>
      </c>
      <c r="N19" s="45"/>
    </row>
    <row r="20" spans="1:14" x14ac:dyDescent="0.2">
      <c r="A20" s="60" t="s">
        <v>34</v>
      </c>
      <c r="B20" s="48">
        <v>91</v>
      </c>
      <c r="C20" s="45" t="s">
        <v>17</v>
      </c>
      <c r="D20" s="45" t="s">
        <v>49</v>
      </c>
      <c r="E20" s="58">
        <v>199.113</v>
      </c>
      <c r="F20" s="45">
        <v>200.74533749999998</v>
      </c>
      <c r="G20" s="45">
        <f t="shared" si="3"/>
        <v>-1.6323374999999771</v>
      </c>
      <c r="H20" s="45"/>
      <c r="I20" s="45"/>
      <c r="J20" s="45">
        <f t="shared" si="4"/>
        <v>199.113</v>
      </c>
      <c r="K20" s="45"/>
      <c r="L20" s="45"/>
      <c r="M20" s="45">
        <f t="shared" si="5"/>
        <v>199.113</v>
      </c>
      <c r="N20" s="45"/>
    </row>
    <row r="21" spans="1:14" x14ac:dyDescent="0.2">
      <c r="A21" s="60" t="s">
        <v>32</v>
      </c>
      <c r="B21" s="48">
        <v>91</v>
      </c>
      <c r="C21" s="45" t="s">
        <v>17</v>
      </c>
      <c r="D21" s="45" t="s">
        <v>49</v>
      </c>
      <c r="E21" s="58">
        <v>200.88200000000001</v>
      </c>
      <c r="F21" s="45"/>
      <c r="G21" s="45">
        <f t="shared" si="3"/>
        <v>200.88200000000001</v>
      </c>
      <c r="H21" s="45"/>
      <c r="I21" s="45"/>
      <c r="J21" s="45">
        <f t="shared" si="4"/>
        <v>200.88200000000001</v>
      </c>
      <c r="K21" s="45"/>
      <c r="L21" s="45"/>
      <c r="M21" s="45">
        <f t="shared" si="5"/>
        <v>200.88200000000001</v>
      </c>
      <c r="N21" s="45"/>
    </row>
    <row r="22" spans="1:14" x14ac:dyDescent="0.2">
      <c r="A22" s="60" t="s">
        <v>36</v>
      </c>
      <c r="B22" s="48">
        <v>91</v>
      </c>
      <c r="C22" s="45" t="s">
        <v>17</v>
      </c>
      <c r="D22" s="45" t="s">
        <v>49</v>
      </c>
      <c r="E22" s="58">
        <v>189.441</v>
      </c>
      <c r="F22" s="45"/>
      <c r="G22" s="45">
        <f t="shared" si="3"/>
        <v>189.441</v>
      </c>
      <c r="H22" s="45"/>
      <c r="I22" s="45"/>
      <c r="J22" s="45">
        <f t="shared" si="4"/>
        <v>189.441</v>
      </c>
      <c r="K22" s="45"/>
      <c r="L22" s="45"/>
      <c r="M22" s="45">
        <f t="shared" si="5"/>
        <v>189.441</v>
      </c>
      <c r="N22" s="45"/>
    </row>
    <row r="23" spans="1:14" x14ac:dyDescent="0.2">
      <c r="A23" s="60" t="s">
        <v>35</v>
      </c>
      <c r="B23" s="48">
        <v>91</v>
      </c>
      <c r="C23" s="45" t="s">
        <v>17</v>
      </c>
      <c r="D23" s="45" t="s">
        <v>49</v>
      </c>
      <c r="E23" s="58">
        <v>200.78100000000001</v>
      </c>
      <c r="F23" s="45"/>
      <c r="G23" s="45">
        <f t="shared" si="3"/>
        <v>200.78100000000001</v>
      </c>
      <c r="H23" s="45"/>
      <c r="I23" s="45"/>
      <c r="J23" s="45">
        <f t="shared" si="4"/>
        <v>200.78100000000001</v>
      </c>
      <c r="K23" s="45"/>
      <c r="L23" s="45"/>
      <c r="M23" s="45">
        <f t="shared" si="5"/>
        <v>200.78100000000001</v>
      </c>
      <c r="N23" s="45"/>
    </row>
    <row r="24" spans="1:14" x14ac:dyDescent="0.2">
      <c r="A24" s="60" t="s">
        <v>31</v>
      </c>
      <c r="B24" s="48">
        <v>91</v>
      </c>
      <c r="C24" s="45" t="s">
        <v>17</v>
      </c>
      <c r="D24" s="45" t="s">
        <v>49</v>
      </c>
      <c r="E24" s="58">
        <v>199.679</v>
      </c>
      <c r="F24" s="45"/>
      <c r="G24" s="45">
        <f t="shared" si="3"/>
        <v>199.679</v>
      </c>
      <c r="H24" s="45"/>
      <c r="I24" s="45"/>
      <c r="J24" s="45">
        <f t="shared" si="4"/>
        <v>199.679</v>
      </c>
      <c r="K24" s="45"/>
      <c r="L24" s="45"/>
      <c r="M24" s="45">
        <f t="shared" si="5"/>
        <v>199.679</v>
      </c>
      <c r="N24" s="45"/>
    </row>
    <row r="25" spans="1:14" x14ac:dyDescent="0.2">
      <c r="A25" s="60" t="s">
        <v>37</v>
      </c>
      <c r="B25" s="48">
        <v>91</v>
      </c>
      <c r="C25" s="45" t="s">
        <v>17</v>
      </c>
      <c r="D25" s="45" t="s">
        <v>49</v>
      </c>
      <c r="E25" s="58">
        <v>194.26</v>
      </c>
      <c r="F25" s="45"/>
      <c r="G25" s="45">
        <f t="shared" si="3"/>
        <v>194.26</v>
      </c>
      <c r="H25" s="45"/>
      <c r="I25" s="45"/>
      <c r="J25" s="45">
        <f t="shared" si="4"/>
        <v>194.26</v>
      </c>
      <c r="K25" s="45"/>
      <c r="L25" s="45"/>
      <c r="M25" s="45">
        <f t="shared" si="5"/>
        <v>194.26</v>
      </c>
      <c r="N25" s="45"/>
    </row>
    <row r="26" spans="1:14" x14ac:dyDescent="0.2">
      <c r="A26" s="82"/>
      <c r="B26" s="83"/>
      <c r="C26" s="65"/>
      <c r="D26" s="61"/>
      <c r="E26" s="65"/>
      <c r="F26" s="65"/>
      <c r="G26" s="65"/>
      <c r="H26" s="65"/>
    </row>
    <row r="27" spans="1:14" x14ac:dyDescent="0.2">
      <c r="A27" s="82"/>
      <c r="B27" s="83"/>
      <c r="C27" s="65"/>
      <c r="D27" s="61"/>
      <c r="E27" s="65"/>
      <c r="F27" s="65"/>
      <c r="G27" s="65"/>
      <c r="H27" s="65"/>
    </row>
    <row r="28" spans="1:14" x14ac:dyDescent="0.2">
      <c r="A28" s="82"/>
      <c r="B28" s="83"/>
      <c r="C28" s="65"/>
      <c r="D28" s="61"/>
      <c r="E28" s="65"/>
      <c r="F28" s="65"/>
      <c r="G28" s="65"/>
      <c r="H28" s="65"/>
    </row>
    <row r="29" spans="1:14" x14ac:dyDescent="0.2">
      <c r="A29" s="82"/>
      <c r="B29" s="83"/>
      <c r="C29" s="65"/>
      <c r="D29" s="58"/>
      <c r="E29" s="58"/>
      <c r="F29" s="58"/>
      <c r="G29" s="58"/>
      <c r="H29" s="58"/>
      <c r="I29" s="58"/>
      <c r="J29" s="58"/>
      <c r="K29" s="58"/>
    </row>
    <row r="30" spans="1:14" x14ac:dyDescent="0.2">
      <c r="A30" s="82"/>
      <c r="B30" s="83"/>
      <c r="C30" s="65"/>
      <c r="D30" s="61"/>
      <c r="E30" s="65"/>
      <c r="F30" s="65"/>
      <c r="G30" s="65"/>
      <c r="H30" s="65"/>
    </row>
    <row r="31" spans="1:14" x14ac:dyDescent="0.2">
      <c r="A31" s="50"/>
      <c r="B31" s="24"/>
      <c r="C31" s="24"/>
      <c r="D31" s="24"/>
      <c r="E31" s="24"/>
    </row>
    <row r="32" spans="1:14" x14ac:dyDescent="0.2">
      <c r="A32" s="51"/>
      <c r="B32" s="47"/>
      <c r="C32" s="46"/>
      <c r="D32" s="24"/>
      <c r="E32" s="24"/>
    </row>
  </sheetData>
  <mergeCells count="10">
    <mergeCell ref="I1:K1"/>
    <mergeCell ref="L1:N1"/>
    <mergeCell ref="A16:A17"/>
    <mergeCell ref="B16:E16"/>
    <mergeCell ref="F16:H16"/>
    <mergeCell ref="I16:K16"/>
    <mergeCell ref="L16:N16"/>
    <mergeCell ref="A1:A2"/>
    <mergeCell ref="B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4FF1-D75C-7444-8EE7-759AF3143ECC}">
  <dimension ref="A1:Q65"/>
  <sheetViews>
    <sheetView topLeftCell="B10" zoomScale="90" zoomScaleNormal="90" workbookViewId="0">
      <selection activeCell="F64" sqref="F64:G64"/>
    </sheetView>
  </sheetViews>
  <sheetFormatPr baseColWidth="10" defaultRowHeight="16" x14ac:dyDescent="0.2"/>
  <cols>
    <col min="1" max="1" width="12" customWidth="1"/>
    <col min="2" max="2" width="23" customWidth="1"/>
    <col min="3" max="3" width="27.6640625" customWidth="1"/>
    <col min="4" max="4" width="29.6640625" customWidth="1"/>
    <col min="5" max="5" width="31.33203125" customWidth="1"/>
    <col min="6" max="6" width="23.1640625" customWidth="1"/>
    <col min="7" max="7" width="23.1640625" style="10" customWidth="1"/>
    <col min="8" max="8" width="8.83203125" customWidth="1"/>
    <col min="9" max="9" width="15.5" style="1" customWidth="1"/>
    <col min="11" max="11" width="16.6640625" style="8" customWidth="1"/>
    <col min="12" max="12" width="19.6640625" style="8" customWidth="1"/>
    <col min="13" max="14" width="10.83203125" style="10"/>
  </cols>
  <sheetData>
    <row r="1" spans="1:17" x14ac:dyDescent="0.2">
      <c r="A1" s="84" t="s">
        <v>3</v>
      </c>
      <c r="B1" s="84"/>
      <c r="C1" s="84"/>
      <c r="D1" s="84"/>
      <c r="E1" s="84"/>
      <c r="F1" s="84"/>
      <c r="G1" s="84"/>
      <c r="H1" s="30"/>
      <c r="I1" s="1">
        <v>440</v>
      </c>
      <c r="J1" t="s">
        <v>28</v>
      </c>
      <c r="K1" s="31"/>
      <c r="L1" s="31"/>
      <c r="M1" s="31"/>
      <c r="N1" s="31"/>
    </row>
    <row r="2" spans="1:17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38">
        <v>77.781700000000001</v>
      </c>
      <c r="J2" t="s">
        <v>25</v>
      </c>
      <c r="K2" s="14"/>
      <c r="L2" s="25"/>
      <c r="M2" s="26"/>
      <c r="N2" s="26"/>
    </row>
    <row r="3" spans="1:17" x14ac:dyDescent="0.2">
      <c r="A3" s="49">
        <v>1.4</v>
      </c>
      <c r="B3" s="3" t="s">
        <v>17</v>
      </c>
      <c r="C3" s="2" t="s">
        <v>49</v>
      </c>
      <c r="D3" s="6">
        <f>$I$3*2*81/64</f>
        <v>200.74533749999998</v>
      </c>
      <c r="E3" s="45">
        <v>198.00200000000001</v>
      </c>
      <c r="F3" s="37">
        <f>E3-D3</f>
        <v>-2.7433374999999671</v>
      </c>
      <c r="G3" s="80">
        <v>-23.821449319999999</v>
      </c>
      <c r="I3" s="58">
        <v>79.306799999999996</v>
      </c>
      <c r="J3" s="24" t="s">
        <v>24</v>
      </c>
      <c r="K3" s="15"/>
      <c r="L3" s="27"/>
      <c r="M3" s="28"/>
      <c r="N3" s="28"/>
      <c r="Q3" s="7"/>
    </row>
    <row r="4" spans="1:17" x14ac:dyDescent="0.2">
      <c r="A4" s="49">
        <v>2.4</v>
      </c>
      <c r="B4" s="3" t="s">
        <v>17</v>
      </c>
      <c r="C4" s="2" t="s">
        <v>49</v>
      </c>
      <c r="D4" s="6">
        <f t="shared" ref="D4:D20" si="0">$I$3*2*81/64</f>
        <v>200.74533749999998</v>
      </c>
      <c r="E4" s="45">
        <v>200.29900000000001</v>
      </c>
      <c r="F4" s="37">
        <f t="shared" ref="F4:F20" si="1">E4-D4</f>
        <v>-0.44633749999997008</v>
      </c>
      <c r="G4" s="80">
        <v>-3.8531906579999999</v>
      </c>
      <c r="H4" s="17"/>
      <c r="I4" s="40"/>
      <c r="J4" s="24"/>
      <c r="K4" s="15"/>
      <c r="L4" s="27"/>
      <c r="M4" s="28"/>
      <c r="N4" s="28"/>
    </row>
    <row r="5" spans="1:17" x14ac:dyDescent="0.2">
      <c r="A5" s="49">
        <v>3.4</v>
      </c>
      <c r="B5" s="3" t="s">
        <v>17</v>
      </c>
      <c r="C5" s="2" t="s">
        <v>49</v>
      </c>
      <c r="D5" s="6">
        <f t="shared" si="0"/>
        <v>200.74533749999998</v>
      </c>
      <c r="E5" s="45">
        <v>200.22900000000001</v>
      </c>
      <c r="F5" s="37">
        <f t="shared" si="1"/>
        <v>-0.51633749999996326</v>
      </c>
      <c r="G5" s="80">
        <v>-4.458323805</v>
      </c>
      <c r="H5" s="17"/>
      <c r="I5" s="18"/>
      <c r="J5" s="24"/>
      <c r="K5" s="15"/>
      <c r="L5" s="27"/>
      <c r="M5" s="28"/>
      <c r="N5" s="28"/>
    </row>
    <row r="6" spans="1:17" x14ac:dyDescent="0.2">
      <c r="A6" s="49">
        <v>4.4000000000000004</v>
      </c>
      <c r="B6" s="3" t="s">
        <v>17</v>
      </c>
      <c r="C6" s="2" t="s">
        <v>49</v>
      </c>
      <c r="D6" s="6">
        <f t="shared" si="0"/>
        <v>200.74533749999998</v>
      </c>
      <c r="E6" s="45">
        <v>198.00200000000001</v>
      </c>
      <c r="F6" s="37">
        <f t="shared" si="1"/>
        <v>-2.7433374999999671</v>
      </c>
      <c r="G6" s="80">
        <v>-23.821449319999999</v>
      </c>
      <c r="H6" s="17"/>
      <c r="I6" s="18"/>
      <c r="J6" s="24"/>
      <c r="K6" s="15"/>
      <c r="L6" s="27"/>
      <c r="M6" s="28"/>
      <c r="N6" s="28"/>
    </row>
    <row r="7" spans="1:17" x14ac:dyDescent="0.2">
      <c r="A7" s="49" t="s">
        <v>45</v>
      </c>
      <c r="B7" s="3" t="s">
        <v>51</v>
      </c>
      <c r="C7" s="2" t="s">
        <v>50</v>
      </c>
      <c r="D7" s="6">
        <f>$I$3*81/64</f>
        <v>100.37266874999999</v>
      </c>
      <c r="E7" s="45">
        <v>98.401499999999999</v>
      </c>
      <c r="F7" s="37">
        <f t="shared" si="1"/>
        <v>-1.9711687499999897</v>
      </c>
      <c r="G7" s="80">
        <v>-34.337659840000001</v>
      </c>
      <c r="H7" s="17"/>
      <c r="I7" s="21"/>
      <c r="J7" s="24"/>
      <c r="K7" s="19"/>
      <c r="L7" s="27"/>
      <c r="M7" s="28"/>
      <c r="N7" s="28"/>
    </row>
    <row r="8" spans="1:17" x14ac:dyDescent="0.2">
      <c r="A8" s="49" t="s">
        <v>44</v>
      </c>
      <c r="B8" s="3" t="s">
        <v>17</v>
      </c>
      <c r="C8" s="2" t="s">
        <v>49</v>
      </c>
      <c r="D8" s="6">
        <f t="shared" si="0"/>
        <v>200.74533749999998</v>
      </c>
      <c r="E8" s="45">
        <v>198.00200000000001</v>
      </c>
      <c r="F8" s="37">
        <f t="shared" si="1"/>
        <v>-2.7433374999999671</v>
      </c>
      <c r="G8" s="80">
        <v>-23.821449319999999</v>
      </c>
      <c r="H8" s="17"/>
      <c r="I8" s="21"/>
      <c r="J8" s="24"/>
      <c r="K8" s="19"/>
      <c r="L8" s="27"/>
      <c r="M8" s="28"/>
      <c r="N8" s="28"/>
    </row>
    <row r="9" spans="1:17" x14ac:dyDescent="0.2">
      <c r="A9" s="49" t="s">
        <v>46</v>
      </c>
      <c r="B9" s="3" t="s">
        <v>51</v>
      </c>
      <c r="C9" s="2" t="s">
        <v>50</v>
      </c>
      <c r="D9" s="6">
        <f t="shared" ref="D9" si="2">$I$3*81/64</f>
        <v>100.37266874999999</v>
      </c>
      <c r="E9" s="45">
        <v>100.06699999999999</v>
      </c>
      <c r="F9" s="37">
        <f t="shared" si="1"/>
        <v>-0.30566874999999527</v>
      </c>
      <c r="G9" s="80">
        <v>-5.2807768040000003</v>
      </c>
      <c r="H9" s="17"/>
      <c r="I9" s="18"/>
      <c r="J9" s="24"/>
      <c r="K9" s="15"/>
      <c r="L9" s="27"/>
      <c r="M9" s="28"/>
      <c r="N9" s="28"/>
    </row>
    <row r="10" spans="1:17" x14ac:dyDescent="0.2">
      <c r="A10" s="49">
        <v>40.5</v>
      </c>
      <c r="B10" s="3" t="s">
        <v>17</v>
      </c>
      <c r="C10" s="2" t="s">
        <v>49</v>
      </c>
      <c r="D10" s="6">
        <f>$I$3*2*81/64</f>
        <v>200.74533749999998</v>
      </c>
      <c r="E10" s="45">
        <v>198.00200000000001</v>
      </c>
      <c r="F10" s="37">
        <f t="shared" si="1"/>
        <v>-2.7433374999999671</v>
      </c>
      <c r="G10" s="80">
        <v>-23.821449319999999</v>
      </c>
      <c r="H10" s="17"/>
      <c r="I10" s="18"/>
      <c r="J10" s="24"/>
      <c r="K10" s="15"/>
      <c r="L10" s="27"/>
      <c r="M10" s="28"/>
      <c r="N10" s="28"/>
    </row>
    <row r="11" spans="1:17" x14ac:dyDescent="0.2">
      <c r="A11" s="49">
        <v>40.799999999999997</v>
      </c>
      <c r="B11" s="3" t="s">
        <v>17</v>
      </c>
      <c r="C11" s="2" t="s">
        <v>49</v>
      </c>
      <c r="D11" s="6">
        <f>$I$3*2*81/64</f>
        <v>200.74533749999998</v>
      </c>
      <c r="E11" s="45">
        <v>199.113</v>
      </c>
      <c r="F11" s="37">
        <f t="shared" si="1"/>
        <v>-1.6323374999999771</v>
      </c>
      <c r="G11" s="80">
        <v>-14.134552340000001</v>
      </c>
      <c r="H11" s="17"/>
      <c r="I11" s="18"/>
      <c r="J11" s="24"/>
      <c r="K11" s="15"/>
      <c r="L11" s="27"/>
      <c r="M11" s="28"/>
      <c r="N11" s="28"/>
    </row>
    <row r="12" spans="1:17" x14ac:dyDescent="0.2">
      <c r="A12" s="49">
        <v>42.8</v>
      </c>
      <c r="B12" s="3" t="s">
        <v>17</v>
      </c>
      <c r="C12" s="2" t="s">
        <v>49</v>
      </c>
      <c r="D12" s="6">
        <f>$I$3*2*81/64</f>
        <v>200.74533749999998</v>
      </c>
      <c r="E12" s="45">
        <v>198.00200000000001</v>
      </c>
      <c r="F12" s="37">
        <f t="shared" si="1"/>
        <v>-2.7433374999999671</v>
      </c>
      <c r="G12" s="80">
        <v>-23.821449319999999</v>
      </c>
      <c r="H12" s="17"/>
      <c r="I12" s="21"/>
      <c r="J12" s="24"/>
      <c r="K12" s="19"/>
      <c r="L12" s="27"/>
      <c r="M12" s="28"/>
      <c r="N12" s="28"/>
    </row>
    <row r="13" spans="1:17" x14ac:dyDescent="0.2">
      <c r="A13" s="49">
        <v>47.3</v>
      </c>
      <c r="B13" s="3" t="s">
        <v>17</v>
      </c>
      <c r="C13" s="2" t="s">
        <v>49</v>
      </c>
      <c r="D13" s="6">
        <f t="shared" si="0"/>
        <v>200.74533749999998</v>
      </c>
      <c r="E13" s="45">
        <v>198.00200000000001</v>
      </c>
      <c r="F13" s="37">
        <f t="shared" si="1"/>
        <v>-2.7433374999999671</v>
      </c>
      <c r="G13" s="80">
        <v>-23.821449319999999</v>
      </c>
      <c r="H13" s="17"/>
      <c r="I13" s="18"/>
      <c r="J13" s="24"/>
      <c r="K13" s="15"/>
      <c r="L13" s="27"/>
      <c r="M13" s="28"/>
      <c r="N13" s="28"/>
    </row>
    <row r="14" spans="1:17" x14ac:dyDescent="0.2">
      <c r="A14" s="49">
        <v>82.4</v>
      </c>
      <c r="B14" s="3" t="s">
        <v>17</v>
      </c>
      <c r="C14" s="2" t="s">
        <v>49</v>
      </c>
      <c r="D14" s="6">
        <f t="shared" si="0"/>
        <v>200.74533749999998</v>
      </c>
      <c r="E14" s="45">
        <v>196.89699999999999</v>
      </c>
      <c r="F14" s="37">
        <f t="shared" si="1"/>
        <v>-3.8483374999999853</v>
      </c>
      <c r="G14" s="80">
        <v>-33.510096879999999</v>
      </c>
      <c r="H14" s="17"/>
      <c r="I14" s="18"/>
      <c r="J14" s="24"/>
      <c r="K14" s="15"/>
      <c r="L14" s="27"/>
      <c r="M14" s="28"/>
      <c r="N14" s="28"/>
    </row>
    <row r="15" spans="1:17" x14ac:dyDescent="0.2">
      <c r="A15" s="49">
        <v>83.4</v>
      </c>
      <c r="B15" s="3" t="s">
        <v>17</v>
      </c>
      <c r="C15" s="2" t="s">
        <v>49</v>
      </c>
      <c r="D15" s="6">
        <f t="shared" si="0"/>
        <v>200.74533749999998</v>
      </c>
      <c r="E15" s="45">
        <v>198.00200000000001</v>
      </c>
      <c r="F15" s="37">
        <f t="shared" si="1"/>
        <v>-2.7433374999999671</v>
      </c>
      <c r="G15" s="80">
        <v>-23.821449319999999</v>
      </c>
      <c r="H15" s="17"/>
      <c r="I15" s="18"/>
      <c r="J15" s="24"/>
      <c r="K15" s="15"/>
      <c r="L15" s="27"/>
      <c r="M15" s="28"/>
      <c r="N15" s="28"/>
    </row>
    <row r="16" spans="1:17" x14ac:dyDescent="0.2">
      <c r="A16" s="49">
        <v>84.4</v>
      </c>
      <c r="B16" s="3" t="s">
        <v>17</v>
      </c>
      <c r="C16" s="2" t="s">
        <v>49</v>
      </c>
      <c r="D16" s="6">
        <f t="shared" si="0"/>
        <v>200.74533749999998</v>
      </c>
      <c r="E16" s="45">
        <v>195.79900000000001</v>
      </c>
      <c r="F16" s="37">
        <f t="shared" si="1"/>
        <v>-4.9463374999999701</v>
      </c>
      <c r="G16" s="80">
        <v>-43.191376750000003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0"/>
        <v>200.74533749999998</v>
      </c>
      <c r="E17" s="45">
        <v>196.89699999999999</v>
      </c>
      <c r="F17" s="37">
        <f t="shared" si="1"/>
        <v>-3.8483374999999853</v>
      </c>
      <c r="G17" s="80">
        <v>-33.510096879999999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0"/>
        <v>200.74533749999998</v>
      </c>
      <c r="E18" s="45">
        <v>200.32550000000001</v>
      </c>
      <c r="F18" s="37">
        <f t="shared" si="1"/>
        <v>-0.41983749999997144</v>
      </c>
      <c r="G18" s="80">
        <v>-3.6241597200000002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0"/>
        <v>200.74533749999998</v>
      </c>
      <c r="E19" s="45">
        <v>199.3005</v>
      </c>
      <c r="F19" s="37">
        <f t="shared" si="1"/>
        <v>-1.4448374999999771</v>
      </c>
      <c r="G19" s="80">
        <v>-12.505057320000001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0"/>
        <v>200.74533749999998</v>
      </c>
      <c r="E20" s="45">
        <v>199.113</v>
      </c>
      <c r="F20" s="37">
        <f t="shared" si="1"/>
        <v>-1.6323374999999771</v>
      </c>
      <c r="G20" s="80">
        <v>-14.134552340000001</v>
      </c>
      <c r="H20" s="17"/>
      <c r="I20" s="18"/>
      <c r="J20" s="24"/>
      <c r="K20" s="15"/>
      <c r="L20" s="27"/>
      <c r="M20" s="28"/>
      <c r="N20" s="28"/>
    </row>
    <row r="21" spans="1:14" x14ac:dyDescent="0.2"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$I$3*2*(5/4)</f>
        <v>198.267</v>
      </c>
      <c r="E25" s="45">
        <v>198.00200000000001</v>
      </c>
      <c r="F25" s="37">
        <f>E25-D25</f>
        <v>-0.26499999999998636</v>
      </c>
      <c r="G25" s="80">
        <v>-2.3154831260000002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 t="shared" ref="D26:D42" si="3">$I$3*2*(5/4)</f>
        <v>198.267</v>
      </c>
      <c r="E26" s="45">
        <v>200.29900000000001</v>
      </c>
      <c r="F26" s="37">
        <f t="shared" ref="F26:F42" si="4">E26-D26</f>
        <v>2.0320000000000107</v>
      </c>
      <c r="G26" s="80">
        <v>17.65277554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 t="shared" si="3"/>
        <v>198.267</v>
      </c>
      <c r="E27" s="45">
        <v>200.22900000000001</v>
      </c>
      <c r="F27" s="37">
        <f t="shared" si="4"/>
        <v>1.9620000000000175</v>
      </c>
      <c r="G27" s="80">
        <v>17.04764239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 t="shared" si="3"/>
        <v>198.267</v>
      </c>
      <c r="E28" s="45">
        <v>198.00200000000001</v>
      </c>
      <c r="F28" s="37">
        <f t="shared" si="4"/>
        <v>-0.26499999999998636</v>
      </c>
      <c r="G28" s="80">
        <v>-2.3154831260000002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$I$3*(5/4)</f>
        <v>99.133499999999998</v>
      </c>
      <c r="E29" s="45">
        <v>98.401499999999999</v>
      </c>
      <c r="F29" s="37">
        <f t="shared" si="4"/>
        <v>-0.73199999999999932</v>
      </c>
      <c r="G29" s="80">
        <v>-12.83083124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 t="shared" si="3"/>
        <v>198.267</v>
      </c>
      <c r="E30" s="45">
        <v>198.00200000000001</v>
      </c>
      <c r="F30" s="37">
        <f t="shared" si="4"/>
        <v>-0.26499999999998636</v>
      </c>
      <c r="G30" s="80">
        <v>-2.3154831260000002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$I$3*(5/4)</f>
        <v>99.133499999999998</v>
      </c>
      <c r="E31" s="45">
        <v>100.06699999999999</v>
      </c>
      <c r="F31" s="37">
        <f t="shared" si="4"/>
        <v>0.93349999999999511</v>
      </c>
      <c r="G31" s="80">
        <v>16.22605179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si="3"/>
        <v>198.267</v>
      </c>
      <c r="E32" s="45">
        <v>198.00200000000001</v>
      </c>
      <c r="F32" s="37">
        <f t="shared" si="4"/>
        <v>-0.26499999999998636</v>
      </c>
      <c r="G32" s="80">
        <v>-2.3154831260000002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198.267</v>
      </c>
      <c r="E33" s="45">
        <v>199.113</v>
      </c>
      <c r="F33" s="37">
        <f t="shared" si="4"/>
        <v>0.84600000000000364</v>
      </c>
      <c r="G33" s="80">
        <v>7.3714138519999999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198.267</v>
      </c>
      <c r="E34" s="45">
        <v>198.00200000000001</v>
      </c>
      <c r="F34" s="37">
        <f t="shared" si="4"/>
        <v>-0.26499999999998636</v>
      </c>
      <c r="G34" s="80">
        <v>-2.3154831260000002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198.267</v>
      </c>
      <c r="E35" s="45">
        <v>198.00200000000001</v>
      </c>
      <c r="F35" s="37">
        <f t="shared" si="4"/>
        <v>-0.26499999999998636</v>
      </c>
      <c r="G35" s="80">
        <v>-2.3154831260000002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198.267</v>
      </c>
      <c r="E36" s="45">
        <v>196.89699999999999</v>
      </c>
      <c r="F36" s="37">
        <f t="shared" si="4"/>
        <v>-1.3700000000000045</v>
      </c>
      <c r="G36" s="80">
        <v>-12.00413069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198.267</v>
      </c>
      <c r="E37" s="45">
        <v>198.00200000000001</v>
      </c>
      <c r="F37" s="37">
        <f t="shared" si="4"/>
        <v>-0.26499999999998636</v>
      </c>
      <c r="G37" s="80">
        <v>-2.3154831260000002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198.267</v>
      </c>
      <c r="E38" s="45">
        <v>195.79900000000001</v>
      </c>
      <c r="F38" s="37">
        <f t="shared" si="4"/>
        <v>-2.4679999999999893</v>
      </c>
      <c r="G38" s="80">
        <v>-21.685410560000001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198.267</v>
      </c>
      <c r="E39" s="45">
        <v>196.89699999999999</v>
      </c>
      <c r="F39" s="37">
        <f t="shared" si="4"/>
        <v>-1.3700000000000045</v>
      </c>
      <c r="G39" s="80">
        <v>-12.00413069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198.267</v>
      </c>
      <c r="E40" s="45">
        <v>200.32550000000001</v>
      </c>
      <c r="F40" s="37">
        <f t="shared" si="4"/>
        <v>2.0585000000000093</v>
      </c>
      <c r="G40" s="80">
        <v>17.881806480000002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198.267</v>
      </c>
      <c r="E41" s="45">
        <v>199.3005</v>
      </c>
      <c r="F41" s="37">
        <f t="shared" si="4"/>
        <v>1.0335000000000036</v>
      </c>
      <c r="G41" s="80">
        <v>9.0009088780000006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 t="shared" si="3"/>
        <v>198.267</v>
      </c>
      <c r="E42" s="45">
        <v>199.113</v>
      </c>
      <c r="F42" s="37">
        <f t="shared" si="4"/>
        <v>0.84600000000000364</v>
      </c>
      <c r="G42" s="80">
        <v>7.3714138519999999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$I$3*(POWER(2,(16/12)))</f>
        <v>199.84061343960542</v>
      </c>
      <c r="E47" s="45">
        <v>198.00200000000001</v>
      </c>
      <c r="F47" s="37">
        <f>E47-D47</f>
        <v>-1.8386134396054103</v>
      </c>
      <c r="G47" s="80">
        <v>-16.001652830000001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 t="shared" ref="D48:D64" si="5">$I$3*(POWER(2,(16/12)))</f>
        <v>199.84061343960542</v>
      </c>
      <c r="E48" s="45">
        <v>200.29900000000001</v>
      </c>
      <c r="F48" s="37">
        <f t="shared" ref="F48:F63" si="6">E48-D48</f>
        <v>0.4583865603945867</v>
      </c>
      <c r="G48" s="80">
        <v>3.9666058309999999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 t="shared" si="5"/>
        <v>199.84061343960542</v>
      </c>
      <c r="E49" s="45">
        <v>200.22900000000001</v>
      </c>
      <c r="F49" s="37">
        <f t="shared" si="6"/>
        <v>0.38838656039459352</v>
      </c>
      <c r="G49" s="80">
        <v>3.3614726830000001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 t="shared" si="5"/>
        <v>199.84061343960542</v>
      </c>
      <c r="E50" s="45">
        <v>198.00200000000001</v>
      </c>
      <c r="F50" s="37">
        <f t="shared" si="6"/>
        <v>-1.8386134396054103</v>
      </c>
      <c r="G50" s="80">
        <v>-16.001652830000001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$I$3*(POWER(2,(4/12)))</f>
        <v>99.920306719802724</v>
      </c>
      <c r="E51" s="45">
        <v>98.401499999999999</v>
      </c>
      <c r="F51" s="37">
        <f t="shared" si="6"/>
        <v>-1.5188067198027255</v>
      </c>
      <c r="G51" s="80">
        <v>-26.51700095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 t="shared" si="5"/>
        <v>199.84061343960542</v>
      </c>
      <c r="E52" s="45">
        <v>198.00200000000001</v>
      </c>
      <c r="F52" s="37">
        <f t="shared" si="6"/>
        <v>-1.8386134396054103</v>
      </c>
      <c r="G52" s="80">
        <v>-16.001652830000001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$I$3*(POWER(2,(4/12)))</f>
        <v>99.920306719802724</v>
      </c>
      <c r="E53" s="45">
        <v>100.06699999999999</v>
      </c>
      <c r="F53" s="37">
        <f t="shared" si="6"/>
        <v>0.1466932801972689</v>
      </c>
      <c r="G53" s="80">
        <v>2.5398820880000001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si="5"/>
        <v>199.84061343960542</v>
      </c>
      <c r="E54" s="45">
        <v>198.00200000000001</v>
      </c>
      <c r="F54" s="37">
        <f t="shared" si="6"/>
        <v>-1.8386134396054103</v>
      </c>
      <c r="G54" s="80">
        <v>-16.001652830000001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199.84061343960542</v>
      </c>
      <c r="E55" s="45">
        <v>199.113</v>
      </c>
      <c r="F55" s="37">
        <f t="shared" si="6"/>
        <v>-0.72761343960542035</v>
      </c>
      <c r="G55" s="80">
        <v>-6.3147558549999996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199.84061343960542</v>
      </c>
      <c r="E56" s="45">
        <v>198.00200000000001</v>
      </c>
      <c r="F56" s="37">
        <f t="shared" si="6"/>
        <v>-1.8386134396054103</v>
      </c>
      <c r="G56" s="80">
        <v>-16.001652830000001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199.84061343960542</v>
      </c>
      <c r="E57" s="45">
        <v>198.00200000000001</v>
      </c>
      <c r="F57" s="37">
        <f t="shared" si="6"/>
        <v>-1.8386134396054103</v>
      </c>
      <c r="G57" s="80">
        <v>-16.001652830000001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199.84061343960542</v>
      </c>
      <c r="E58" s="45">
        <v>196.89699999999999</v>
      </c>
      <c r="F58" s="37">
        <f t="shared" si="6"/>
        <v>-2.9436134396054285</v>
      </c>
      <c r="G58" s="80">
        <v>-25.690300400000002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199.84061343960542</v>
      </c>
      <c r="E59" s="45">
        <v>198.00200000000001</v>
      </c>
      <c r="F59" s="37">
        <f t="shared" si="6"/>
        <v>-1.8386134396054103</v>
      </c>
      <c r="G59" s="80">
        <v>-16.001652830000001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199.84061343960542</v>
      </c>
      <c r="E60" s="45">
        <v>195.79900000000001</v>
      </c>
      <c r="F60" s="37">
        <f t="shared" si="6"/>
        <v>-4.0416134396054133</v>
      </c>
      <c r="G60" s="80">
        <v>-35.371580260000002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199.84061343960542</v>
      </c>
      <c r="E61" s="45">
        <v>196.89699999999999</v>
      </c>
      <c r="F61" s="37">
        <f t="shared" si="6"/>
        <v>-2.9436134396054285</v>
      </c>
      <c r="G61" s="80">
        <v>-25.690300400000002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199.84061343960542</v>
      </c>
      <c r="E62" s="45">
        <v>200.32550000000001</v>
      </c>
      <c r="F62" s="37">
        <f t="shared" si="6"/>
        <v>0.48488656039458533</v>
      </c>
      <c r="G62" s="80">
        <v>4.195636768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199.84061343960542</v>
      </c>
      <c r="E63" s="45">
        <v>199.3005</v>
      </c>
      <c r="F63" s="37">
        <f t="shared" si="6"/>
        <v>-0.54011343960542035</v>
      </c>
      <c r="G63" s="80">
        <v>-4.6852608289999997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5"/>
        <v>199.84061343960542</v>
      </c>
      <c r="E64" s="45">
        <v>199.113</v>
      </c>
      <c r="F64" s="37">
        <f>E64-D64</f>
        <v>-0.72761343960542035</v>
      </c>
      <c r="G64" s="80">
        <v>-6.3147558549999996</v>
      </c>
    </row>
    <row r="65" spans="1:7" x14ac:dyDescent="0.2">
      <c r="A65" s="24"/>
      <c r="B65" s="24"/>
      <c r="C65" s="24"/>
      <c r="D65" s="24"/>
      <c r="E65" s="24"/>
      <c r="F65" s="24"/>
      <c r="G65" s="33"/>
    </row>
  </sheetData>
  <mergeCells count="3">
    <mergeCell ref="A1:G1"/>
    <mergeCell ref="A23:G23"/>
    <mergeCell ref="A45:G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0900-4CE1-4743-8CB6-928011FB5229}">
  <dimension ref="A1:N64"/>
  <sheetViews>
    <sheetView topLeftCell="C1" zoomScale="80" zoomScaleNormal="80" workbookViewId="0">
      <selection activeCell="F20" sqref="F20:G20"/>
    </sheetView>
  </sheetViews>
  <sheetFormatPr baseColWidth="10" defaultRowHeight="16" x14ac:dyDescent="0.2"/>
  <cols>
    <col min="1" max="1" width="14.6640625" customWidth="1"/>
    <col min="2" max="2" width="20.6640625" customWidth="1"/>
    <col min="3" max="3" width="27.33203125" customWidth="1"/>
    <col min="4" max="4" width="32.6640625" customWidth="1"/>
    <col min="5" max="5" width="28.6640625" customWidth="1"/>
    <col min="6" max="6" width="23.1640625" customWidth="1"/>
    <col min="7" max="7" width="23.1640625" style="10" customWidth="1"/>
    <col min="8" max="8" width="15.1640625" customWidth="1"/>
    <col min="9" max="9" width="13" customWidth="1"/>
    <col min="11" max="11" width="16.6640625" style="8" customWidth="1"/>
    <col min="12" max="12" width="19.6640625" style="8" customWidth="1"/>
    <col min="13" max="14" width="10.83203125" style="10"/>
  </cols>
  <sheetData>
    <row r="1" spans="1:14" x14ac:dyDescent="0.2">
      <c r="A1" s="84" t="s">
        <v>3</v>
      </c>
      <c r="B1" s="84"/>
      <c r="C1" s="84"/>
      <c r="D1" s="84"/>
      <c r="E1" s="84"/>
      <c r="F1" s="84"/>
      <c r="G1" s="84"/>
      <c r="H1" s="30"/>
      <c r="I1" s="1">
        <v>442</v>
      </c>
      <c r="J1" t="s">
        <v>11</v>
      </c>
      <c r="K1" s="31"/>
      <c r="L1" s="31"/>
      <c r="M1" s="31"/>
      <c r="N1" s="31"/>
    </row>
    <row r="2" spans="1:14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58">
        <v>79.651499999999999</v>
      </c>
      <c r="J2" s="24" t="s">
        <v>26</v>
      </c>
      <c r="K2" s="14"/>
      <c r="L2" s="25"/>
      <c r="M2" s="26"/>
      <c r="N2" s="26"/>
    </row>
    <row r="3" spans="1:14" x14ac:dyDescent="0.2">
      <c r="A3" s="49">
        <v>1.4</v>
      </c>
      <c r="B3" s="3" t="s">
        <v>17</v>
      </c>
      <c r="C3" s="2" t="s">
        <v>49</v>
      </c>
      <c r="D3" s="6">
        <f>$I$2*2*81/64</f>
        <v>201.61785937499999</v>
      </c>
      <c r="E3" s="45">
        <v>196.52099999999999</v>
      </c>
      <c r="F3" s="37">
        <f>E3-D3</f>
        <v>-5.0968593750000082</v>
      </c>
      <c r="G3" s="80">
        <v>-44.328293029999998</v>
      </c>
      <c r="I3" s="58"/>
      <c r="J3" s="24"/>
      <c r="K3" s="15"/>
      <c r="L3" s="27"/>
      <c r="M3" s="28"/>
      <c r="N3" s="28"/>
    </row>
    <row r="4" spans="1:14" x14ac:dyDescent="0.2">
      <c r="A4" s="49">
        <v>2.4</v>
      </c>
      <c r="B4" s="3" t="s">
        <v>17</v>
      </c>
      <c r="C4" s="2" t="s">
        <v>49</v>
      </c>
      <c r="D4" s="6">
        <f>$I$2*2*81/64</f>
        <v>201.61785937499999</v>
      </c>
      <c r="E4" s="45">
        <v>195.446</v>
      </c>
      <c r="F4" s="37">
        <f t="shared" ref="F4:F20" si="0">E4-D4</f>
        <v>-6.1718593749999968</v>
      </c>
      <c r="G4" s="80">
        <v>-53.824405040000002</v>
      </c>
      <c r="H4" s="17"/>
      <c r="K4" s="15"/>
      <c r="L4" s="27"/>
      <c r="M4" s="28"/>
      <c r="N4" s="28"/>
    </row>
    <row r="5" spans="1:14" x14ac:dyDescent="0.2">
      <c r="A5" s="49">
        <v>3.4</v>
      </c>
      <c r="B5" s="3" t="s">
        <v>17</v>
      </c>
      <c r="C5" s="2" t="s">
        <v>49</v>
      </c>
      <c r="D5" s="6">
        <f>$I$2*2*81/64</f>
        <v>201.61785937499999</v>
      </c>
      <c r="E5" s="45">
        <v>197.602</v>
      </c>
      <c r="F5" s="37">
        <f t="shared" si="0"/>
        <v>-4.0158593749999909</v>
      </c>
      <c r="G5" s="80">
        <v>-34.831416670000003</v>
      </c>
      <c r="H5" s="17"/>
      <c r="I5" s="18"/>
      <c r="J5" s="24"/>
      <c r="K5" s="15"/>
      <c r="L5" s="27"/>
      <c r="M5" s="28"/>
      <c r="N5" s="28"/>
    </row>
    <row r="6" spans="1:14" x14ac:dyDescent="0.2">
      <c r="A6" s="49">
        <v>4.4000000000000004</v>
      </c>
      <c r="B6" s="3" t="s">
        <v>17</v>
      </c>
      <c r="C6" s="2" t="s">
        <v>49</v>
      </c>
      <c r="D6" s="6">
        <f>$I$2*2*81/64</f>
        <v>201.61785937499999</v>
      </c>
      <c r="E6" s="45">
        <v>198.68899999999999</v>
      </c>
      <c r="F6" s="37">
        <f t="shared" si="0"/>
        <v>-2.9288593750000018</v>
      </c>
      <c r="G6" s="80">
        <v>-25.334071890000001</v>
      </c>
      <c r="H6" s="17"/>
      <c r="I6" s="18"/>
      <c r="J6" s="24"/>
      <c r="K6" s="15"/>
      <c r="L6" s="27"/>
      <c r="M6" s="28"/>
      <c r="N6" s="28"/>
    </row>
    <row r="7" spans="1:14" x14ac:dyDescent="0.2">
      <c r="A7" s="49" t="s">
        <v>45</v>
      </c>
      <c r="B7" s="3" t="s">
        <v>51</v>
      </c>
      <c r="C7" s="2" t="s">
        <v>50</v>
      </c>
      <c r="D7" s="6">
        <f>$I$2*81/64</f>
        <v>100.8089296875</v>
      </c>
      <c r="E7" s="45">
        <v>99.523499999999999</v>
      </c>
      <c r="F7" s="37">
        <f t="shared" si="0"/>
        <v>-1.2854296874999989</v>
      </c>
      <c r="G7" s="80">
        <v>-22.216663759999999</v>
      </c>
      <c r="H7" s="17"/>
      <c r="I7" s="21"/>
      <c r="J7" s="24"/>
      <c r="K7" s="19"/>
      <c r="L7" s="27"/>
      <c r="M7" s="28"/>
      <c r="N7" s="28"/>
    </row>
    <row r="8" spans="1:14" x14ac:dyDescent="0.2">
      <c r="A8" s="49" t="s">
        <v>44</v>
      </c>
      <c r="B8" s="3" t="s">
        <v>17</v>
      </c>
      <c r="C8" s="2" t="s">
        <v>49</v>
      </c>
      <c r="D8" s="6">
        <f>$I$2*2*81/64</f>
        <v>201.61785937499999</v>
      </c>
      <c r="E8" s="45">
        <v>195.446</v>
      </c>
      <c r="F8" s="37">
        <f t="shared" si="0"/>
        <v>-6.1718593749999968</v>
      </c>
      <c r="G8" s="80">
        <v>-53.824405040000002</v>
      </c>
      <c r="H8" s="17"/>
      <c r="I8" s="21"/>
      <c r="J8" s="24"/>
      <c r="K8" s="19"/>
      <c r="L8" s="27"/>
      <c r="M8" s="28"/>
      <c r="N8" s="28"/>
    </row>
    <row r="9" spans="1:14" x14ac:dyDescent="0.2">
      <c r="A9" s="49" t="s">
        <v>46</v>
      </c>
      <c r="B9" s="3" t="s">
        <v>51</v>
      </c>
      <c r="C9" s="2" t="s">
        <v>50</v>
      </c>
      <c r="D9" s="6">
        <f>$I$2*81/64</f>
        <v>100.8089296875</v>
      </c>
      <c r="E9" s="45">
        <v>98.978899999999996</v>
      </c>
      <c r="F9" s="37">
        <f t="shared" si="0"/>
        <v>-1.8300296875000015</v>
      </c>
      <c r="G9" s="80">
        <v>-31.716119979999998</v>
      </c>
      <c r="H9" s="17"/>
      <c r="I9" s="18"/>
      <c r="J9" s="24"/>
      <c r="K9" s="15"/>
      <c r="L9" s="27"/>
      <c r="M9" s="28"/>
      <c r="N9" s="28"/>
    </row>
    <row r="10" spans="1:14" x14ac:dyDescent="0.2">
      <c r="A10" s="49">
        <v>40.5</v>
      </c>
      <c r="B10" s="3" t="s">
        <v>17</v>
      </c>
      <c r="C10" s="2" t="s">
        <v>49</v>
      </c>
      <c r="D10" s="6">
        <f t="shared" ref="D10:D19" si="1">$I$2*2*81/64</f>
        <v>201.61785937499999</v>
      </c>
      <c r="E10" s="45">
        <v>199.78299999999999</v>
      </c>
      <c r="F10" s="37">
        <f t="shared" si="0"/>
        <v>-1.8348593750000077</v>
      </c>
      <c r="G10" s="80">
        <v>-15.827884210000001</v>
      </c>
      <c r="H10" s="17"/>
      <c r="I10" s="18"/>
      <c r="J10" s="24"/>
      <c r="K10" s="15"/>
      <c r="L10" s="27"/>
      <c r="M10" s="28"/>
      <c r="N10" s="28"/>
    </row>
    <row r="11" spans="1:14" x14ac:dyDescent="0.2">
      <c r="A11" s="49">
        <v>40.799999999999997</v>
      </c>
      <c r="B11" s="3" t="s">
        <v>17</v>
      </c>
      <c r="C11" s="2" t="s">
        <v>49</v>
      </c>
      <c r="D11" s="6">
        <f t="shared" si="1"/>
        <v>201.61785937499999</v>
      </c>
      <c r="E11" s="45">
        <v>198.68899999999999</v>
      </c>
      <c r="F11" s="37">
        <f t="shared" si="0"/>
        <v>-2.9288593750000018</v>
      </c>
      <c r="G11" s="80">
        <v>-25.334071890000001</v>
      </c>
      <c r="H11" s="17"/>
      <c r="I11" s="18"/>
      <c r="J11" s="24"/>
      <c r="K11" s="15"/>
      <c r="L11" s="27"/>
      <c r="M11" s="28"/>
      <c r="N11" s="28"/>
    </row>
    <row r="12" spans="1:14" x14ac:dyDescent="0.2">
      <c r="A12" s="49">
        <v>42.8</v>
      </c>
      <c r="B12" s="3" t="s">
        <v>17</v>
      </c>
      <c r="C12" s="2" t="s">
        <v>49</v>
      </c>
      <c r="D12" s="6">
        <f t="shared" si="1"/>
        <v>201.61785937499999</v>
      </c>
      <c r="E12" s="45">
        <v>196.52099999999999</v>
      </c>
      <c r="F12" s="37">
        <f t="shared" si="0"/>
        <v>-5.0968593750000082</v>
      </c>
      <c r="G12" s="80">
        <v>-44.328293029999998</v>
      </c>
      <c r="H12" s="17"/>
      <c r="I12" s="21"/>
      <c r="J12" s="24"/>
      <c r="K12" s="19"/>
      <c r="L12" s="27"/>
      <c r="M12" s="28"/>
      <c r="N12" s="28"/>
    </row>
    <row r="13" spans="1:14" x14ac:dyDescent="0.2">
      <c r="A13" s="49">
        <v>47.3</v>
      </c>
      <c r="B13" s="3" t="s">
        <v>17</v>
      </c>
      <c r="C13" s="2" t="s">
        <v>49</v>
      </c>
      <c r="D13" s="6">
        <f t="shared" si="1"/>
        <v>201.61785937499999</v>
      </c>
      <c r="E13" s="45">
        <v>199.78299999999999</v>
      </c>
      <c r="F13" s="37">
        <f t="shared" si="0"/>
        <v>-1.8348593750000077</v>
      </c>
      <c r="G13" s="80">
        <v>-15.827884210000001</v>
      </c>
      <c r="H13" s="17"/>
      <c r="I13" s="18"/>
      <c r="J13" s="24"/>
      <c r="K13" s="15"/>
      <c r="L13" s="27"/>
      <c r="M13" s="28"/>
      <c r="N13" s="28"/>
    </row>
    <row r="14" spans="1:14" x14ac:dyDescent="0.2">
      <c r="A14" s="49">
        <v>82.4</v>
      </c>
      <c r="B14" s="3" t="s">
        <v>17</v>
      </c>
      <c r="C14" s="2" t="s">
        <v>49</v>
      </c>
      <c r="D14" s="6">
        <f t="shared" si="1"/>
        <v>201.61785937499999</v>
      </c>
      <c r="E14" s="45">
        <v>198.68899999999999</v>
      </c>
      <c r="F14" s="37">
        <f t="shared" si="0"/>
        <v>-2.9288593750000018</v>
      </c>
      <c r="G14" s="80">
        <v>-25.334071890000001</v>
      </c>
      <c r="H14" s="17"/>
      <c r="I14" s="18"/>
      <c r="J14" s="24"/>
      <c r="K14" s="15"/>
      <c r="L14" s="27"/>
      <c r="M14" s="28"/>
      <c r="N14" s="28"/>
    </row>
    <row r="15" spans="1:14" x14ac:dyDescent="0.2">
      <c r="A15" s="49">
        <v>83.4</v>
      </c>
      <c r="B15" s="3" t="s">
        <v>17</v>
      </c>
      <c r="C15" s="2" t="s">
        <v>49</v>
      </c>
      <c r="D15" s="6">
        <f t="shared" si="1"/>
        <v>201.61785937499999</v>
      </c>
      <c r="E15" s="45">
        <v>199.78299999999999</v>
      </c>
      <c r="F15" s="37">
        <f t="shared" si="0"/>
        <v>-1.8348593750000077</v>
      </c>
      <c r="G15" s="80">
        <v>-15.827884210000001</v>
      </c>
      <c r="H15" s="17"/>
      <c r="I15" s="18"/>
      <c r="J15" s="24"/>
      <c r="K15" s="15"/>
      <c r="L15" s="27"/>
      <c r="M15" s="28"/>
      <c r="N15" s="28"/>
    </row>
    <row r="16" spans="1:14" x14ac:dyDescent="0.2">
      <c r="A16" s="49">
        <v>84.4</v>
      </c>
      <c r="B16" s="3" t="s">
        <v>17</v>
      </c>
      <c r="C16" s="2" t="s">
        <v>49</v>
      </c>
      <c r="D16" s="6">
        <f t="shared" si="1"/>
        <v>201.61785937499999</v>
      </c>
      <c r="E16" s="45">
        <v>197.602</v>
      </c>
      <c r="F16" s="37">
        <f t="shared" si="0"/>
        <v>-4.0158593749999909</v>
      </c>
      <c r="G16" s="80">
        <v>-34.831416670000003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1"/>
        <v>201.61785937499999</v>
      </c>
      <c r="E17" s="45">
        <v>198.68899999999999</v>
      </c>
      <c r="F17" s="37">
        <f t="shared" si="0"/>
        <v>-2.9288593750000018</v>
      </c>
      <c r="G17" s="80">
        <v>-25.334071890000001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1"/>
        <v>201.61785937499999</v>
      </c>
      <c r="E18" s="45">
        <v>198.68899999999999</v>
      </c>
      <c r="F18" s="37">
        <f t="shared" si="0"/>
        <v>-2.9288593750000018</v>
      </c>
      <c r="G18" s="80">
        <v>-25.334071890000001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1"/>
        <v>201.61785937499999</v>
      </c>
      <c r="E19" s="45">
        <v>196.52099999999999</v>
      </c>
      <c r="F19" s="37">
        <f t="shared" si="0"/>
        <v>-5.0968593750000082</v>
      </c>
      <c r="G19" s="80">
        <v>-44.328293029999998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>$I$2*2*81/64</f>
        <v>201.61785937499999</v>
      </c>
      <c r="E20" s="45">
        <v>200.88200000000001</v>
      </c>
      <c r="F20" s="37">
        <f t="shared" si="0"/>
        <v>-0.73585937499998977</v>
      </c>
      <c r="G20" s="80">
        <v>-6.3305186229999997</v>
      </c>
      <c r="H20" s="17"/>
      <c r="I20" s="18"/>
      <c r="J20" s="24"/>
      <c r="K20" s="15"/>
      <c r="L20" s="27"/>
      <c r="M20" s="28"/>
      <c r="N20" s="28"/>
    </row>
    <row r="21" spans="1:14" x14ac:dyDescent="0.2"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$I$2*2*(5/4)</f>
        <v>199.12875</v>
      </c>
      <c r="E25" s="45">
        <v>196.52099999999999</v>
      </c>
      <c r="F25" s="37">
        <f>E25-D25</f>
        <v>-2.60775000000001</v>
      </c>
      <c r="G25" s="80">
        <v>-22.822089299999998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>$I$2*2*(5/4)</f>
        <v>199.12875</v>
      </c>
      <c r="E26" s="45">
        <v>195.446</v>
      </c>
      <c r="F26" s="37">
        <f t="shared" ref="F26:F41" si="2">E26-D26</f>
        <v>-3.6827499999999986</v>
      </c>
      <c r="G26" s="80">
        <v>-32.318201309999999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>$I$2*2*(5/4)</f>
        <v>199.12875</v>
      </c>
      <c r="E27" s="45">
        <v>197.602</v>
      </c>
      <c r="F27" s="37">
        <f t="shared" si="2"/>
        <v>-1.5267499999999927</v>
      </c>
      <c r="G27" s="80">
        <v>-13.32521294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>$I$2*2*(5/4)</f>
        <v>199.12875</v>
      </c>
      <c r="E28" s="45">
        <v>198.68899999999999</v>
      </c>
      <c r="F28" s="37">
        <f t="shared" si="2"/>
        <v>-0.43975000000000364</v>
      </c>
      <c r="G28" s="80">
        <v>-3.82786816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$I$2*(5/4)</f>
        <v>99.564374999999998</v>
      </c>
      <c r="E29" s="45">
        <v>99.523499999999999</v>
      </c>
      <c r="F29" s="37">
        <f t="shared" si="2"/>
        <v>-4.0874999999999773E-2</v>
      </c>
      <c r="G29" s="80">
        <v>-0.71131870500000005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>$I$2*2*(5/4)</f>
        <v>199.12875</v>
      </c>
      <c r="E30" s="45">
        <v>195.446</v>
      </c>
      <c r="F30" s="37">
        <f t="shared" si="2"/>
        <v>-3.6827499999999986</v>
      </c>
      <c r="G30" s="80">
        <v>-32.318201309999999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$I$2*(5/4)</f>
        <v>99.564374999999998</v>
      </c>
      <c r="E31" s="45">
        <v>98.978899999999996</v>
      </c>
      <c r="F31" s="37">
        <f t="shared" si="2"/>
        <v>-0.58547500000000241</v>
      </c>
      <c r="G31" s="80">
        <v>-10.21077492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ref="D32:D42" si="3">$I$2*2*(5/4)</f>
        <v>199.12875</v>
      </c>
      <c r="E32" s="45">
        <v>199.78299999999999</v>
      </c>
      <c r="F32" s="37">
        <f t="shared" si="2"/>
        <v>0.65424999999999045</v>
      </c>
      <c r="G32" s="80">
        <v>5.6783195190000004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199.12875</v>
      </c>
      <c r="E33" s="45">
        <v>198.68899999999999</v>
      </c>
      <c r="F33" s="37">
        <f t="shared" si="2"/>
        <v>-0.43975000000000364</v>
      </c>
      <c r="G33" s="80">
        <v>-3.82786816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199.12875</v>
      </c>
      <c r="E34" s="45">
        <v>196.52099999999999</v>
      </c>
      <c r="F34" s="37">
        <f t="shared" si="2"/>
        <v>-2.60775000000001</v>
      </c>
      <c r="G34" s="80">
        <v>-22.822089299999998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199.12875</v>
      </c>
      <c r="E35" s="45">
        <v>199.78299999999999</v>
      </c>
      <c r="F35" s="37">
        <f t="shared" si="2"/>
        <v>0.65424999999999045</v>
      </c>
      <c r="G35" s="80">
        <v>5.6783195190000004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199.12875</v>
      </c>
      <c r="E36" s="45">
        <v>198.68899999999999</v>
      </c>
      <c r="F36" s="37">
        <f t="shared" si="2"/>
        <v>-0.43975000000000364</v>
      </c>
      <c r="G36" s="80">
        <v>-3.82786816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199.12875</v>
      </c>
      <c r="E37" s="45">
        <v>199.78299999999999</v>
      </c>
      <c r="F37" s="37">
        <f t="shared" si="2"/>
        <v>0.65424999999999045</v>
      </c>
      <c r="G37" s="80">
        <v>5.6783195190000004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199.12875</v>
      </c>
      <c r="E38" s="45">
        <v>197.602</v>
      </c>
      <c r="F38" s="37">
        <f t="shared" si="2"/>
        <v>-1.5267499999999927</v>
      </c>
      <c r="G38" s="80">
        <v>-13.32521294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199.12875</v>
      </c>
      <c r="E39" s="45">
        <v>198.68899999999999</v>
      </c>
      <c r="F39" s="37">
        <f t="shared" si="2"/>
        <v>-0.43975000000000364</v>
      </c>
      <c r="G39" s="80">
        <v>-3.82786816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199.12875</v>
      </c>
      <c r="E40" s="45">
        <v>198.68899999999999</v>
      </c>
      <c r="F40" s="37">
        <f t="shared" si="2"/>
        <v>-0.43975000000000364</v>
      </c>
      <c r="G40" s="80">
        <v>-3.82786816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199.12875</v>
      </c>
      <c r="E41" s="45">
        <v>196.52099999999999</v>
      </c>
      <c r="F41" s="37">
        <f t="shared" si="2"/>
        <v>-2.60775000000001</v>
      </c>
      <c r="G41" s="80">
        <v>-22.822089299999998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 t="shared" si="3"/>
        <v>199.12875</v>
      </c>
      <c r="E42" s="45">
        <v>200.88200000000001</v>
      </c>
      <c r="F42" s="37">
        <f>E42-D42</f>
        <v>1.7532500000000084</v>
      </c>
      <c r="G42" s="80">
        <v>15.17568511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$I$2*(POWER(2,(16/12)))</f>
        <v>200.70920301140293</v>
      </c>
      <c r="E47" s="45">
        <v>196.52099999999999</v>
      </c>
      <c r="F47" s="37">
        <f>E47-D47</f>
        <v>-4.1882030114029476</v>
      </c>
      <c r="G47" s="80">
        <v>-36.507914759999998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$I$2*(POWER(2,(16/12)))</f>
        <v>200.70920301140293</v>
      </c>
      <c r="E48" s="45">
        <v>195.446</v>
      </c>
      <c r="F48" s="37">
        <f t="shared" ref="F48:F64" si="4">E48-D48</f>
        <v>-5.2632030114029362</v>
      </c>
      <c r="G48" s="80">
        <v>-46.004026770000003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>$I$2*(POWER(2,(16/12)))</f>
        <v>200.70920301140293</v>
      </c>
      <c r="E49" s="45">
        <v>197.602</v>
      </c>
      <c r="F49" s="37">
        <f t="shared" si="4"/>
        <v>-3.1072030114029303</v>
      </c>
      <c r="G49" s="80">
        <v>-27.0110384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>$I$2*(POWER(2,(16/12)))</f>
        <v>200.70920301140293</v>
      </c>
      <c r="E50" s="45">
        <v>198.68899999999999</v>
      </c>
      <c r="F50" s="37">
        <f t="shared" si="4"/>
        <v>-2.0202030114029412</v>
      </c>
      <c r="G50" s="80">
        <v>-17.513693620000002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$I$2*(POWER(2,(4/12)))</f>
        <v>100.3546015057015</v>
      </c>
      <c r="E51" s="45">
        <v>99.523499999999999</v>
      </c>
      <c r="F51" s="37">
        <f t="shared" si="4"/>
        <v>-0.83110150570149699</v>
      </c>
      <c r="G51" s="80">
        <v>-14.39714416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>$I$2*(POWER(2,(16/12)))</f>
        <v>200.70920301140293</v>
      </c>
      <c r="E52" s="45">
        <v>195.446</v>
      </c>
      <c r="F52" s="37">
        <f t="shared" si="4"/>
        <v>-5.2632030114029362</v>
      </c>
      <c r="G52" s="80">
        <v>-46.004026770000003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$I$2*(POWER(2,(4/12)))</f>
        <v>100.3546015057015</v>
      </c>
      <c r="E53" s="45">
        <v>98.978899999999996</v>
      </c>
      <c r="F53" s="37">
        <f t="shared" si="4"/>
        <v>-1.3757015057014996</v>
      </c>
      <c r="G53" s="80">
        <v>-23.896600379999999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ref="D54:D63" si="5">$I$2*(POWER(2,(16/12)))</f>
        <v>200.70920301140293</v>
      </c>
      <c r="E54" s="45">
        <v>199.78299999999999</v>
      </c>
      <c r="F54" s="37">
        <f t="shared" si="4"/>
        <v>-0.92620301140294714</v>
      </c>
      <c r="G54" s="80">
        <v>-8.0075059379999995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200.70920301140293</v>
      </c>
      <c r="E55" s="45">
        <v>198.68899999999999</v>
      </c>
      <c r="F55" s="37">
        <f t="shared" si="4"/>
        <v>-2.0202030114029412</v>
      </c>
      <c r="G55" s="80">
        <v>-17.513693620000002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200.70920301140293</v>
      </c>
      <c r="E56" s="45">
        <v>196.52099999999999</v>
      </c>
      <c r="F56" s="37">
        <f t="shared" si="4"/>
        <v>-4.1882030114029476</v>
      </c>
      <c r="G56" s="80">
        <v>-36.507914759999998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200.70920301140293</v>
      </c>
      <c r="E57" s="45">
        <v>199.78299999999999</v>
      </c>
      <c r="F57" s="37">
        <f t="shared" si="4"/>
        <v>-0.92620301140294714</v>
      </c>
      <c r="G57" s="80">
        <v>-8.0075059379999995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200.70920301140293</v>
      </c>
      <c r="E58" s="45">
        <v>198.68899999999999</v>
      </c>
      <c r="F58" s="37">
        <f t="shared" si="4"/>
        <v>-2.0202030114029412</v>
      </c>
      <c r="G58" s="80">
        <v>-17.513693620000002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200.70920301140293</v>
      </c>
      <c r="E59" s="45">
        <v>199.78299999999999</v>
      </c>
      <c r="F59" s="37">
        <f t="shared" si="4"/>
        <v>-0.92620301140294714</v>
      </c>
      <c r="G59" s="80">
        <v>-8.0075059379999995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200.70920301140293</v>
      </c>
      <c r="E60" s="45">
        <v>197.602</v>
      </c>
      <c r="F60" s="37">
        <f t="shared" si="4"/>
        <v>-3.1072030114029303</v>
      </c>
      <c r="G60" s="80">
        <v>-27.0110384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200.70920301140293</v>
      </c>
      <c r="E61" s="45">
        <v>198.68899999999999</v>
      </c>
      <c r="F61" s="37">
        <f t="shared" si="4"/>
        <v>-2.0202030114029412</v>
      </c>
      <c r="G61" s="80">
        <v>-17.513693620000002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200.70920301140293</v>
      </c>
      <c r="E62" s="45">
        <v>198.68899999999999</v>
      </c>
      <c r="F62" s="37">
        <f t="shared" si="4"/>
        <v>-2.0202030114029412</v>
      </c>
      <c r="G62" s="80">
        <v>-17.513693620000002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200.70920301140293</v>
      </c>
      <c r="E63" s="45">
        <v>196.52099999999999</v>
      </c>
      <c r="F63" s="37">
        <f t="shared" si="4"/>
        <v>-4.1882030114029476</v>
      </c>
      <c r="G63" s="80">
        <v>-36.507914759999998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>$I$2*(POWER(2,(16/12)))</f>
        <v>200.70920301140293</v>
      </c>
      <c r="E64" s="45">
        <v>200.88200000000001</v>
      </c>
      <c r="F64" s="37">
        <f t="shared" si="4"/>
        <v>0.17279698859707082</v>
      </c>
      <c r="G64" s="80">
        <v>1.489859649</v>
      </c>
    </row>
  </sheetData>
  <mergeCells count="3">
    <mergeCell ref="A1:G1"/>
    <mergeCell ref="A23:G23"/>
    <mergeCell ref="A45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3FA5-6BDA-F642-933B-99E7A681D299}">
  <dimension ref="A1:N64"/>
  <sheetViews>
    <sheetView topLeftCell="B5" zoomScale="80" zoomScaleNormal="80" workbookViewId="0">
      <selection activeCell="F64" sqref="F64:G64"/>
    </sheetView>
  </sheetViews>
  <sheetFormatPr baseColWidth="10" defaultRowHeight="16" x14ac:dyDescent="0.2"/>
  <cols>
    <col min="1" max="1" width="19.6640625" customWidth="1"/>
    <col min="2" max="2" width="22.33203125" customWidth="1"/>
    <col min="3" max="3" width="24.1640625" customWidth="1"/>
    <col min="4" max="6" width="29.33203125" customWidth="1"/>
    <col min="7" max="7" width="23.1640625" style="10" customWidth="1"/>
    <col min="8" max="9" width="23.1640625" customWidth="1"/>
    <col min="11" max="11" width="16.6640625" style="8" customWidth="1"/>
    <col min="12" max="12" width="19.6640625" style="8" customWidth="1"/>
    <col min="13" max="14" width="10.83203125" style="10"/>
  </cols>
  <sheetData>
    <row r="1" spans="1:14" x14ac:dyDescent="0.2">
      <c r="A1" s="84" t="s">
        <v>3</v>
      </c>
      <c r="B1" s="84"/>
      <c r="C1" s="84"/>
      <c r="D1" s="84"/>
      <c r="E1" s="84"/>
      <c r="F1" s="84"/>
      <c r="G1" s="84"/>
      <c r="H1" s="30"/>
      <c r="I1" s="1" t="s">
        <v>9</v>
      </c>
      <c r="J1" t="s">
        <v>29</v>
      </c>
      <c r="K1" s="31"/>
      <c r="L1" s="31"/>
      <c r="M1" s="31"/>
      <c r="N1" s="31"/>
    </row>
    <row r="2" spans="1:14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59">
        <v>75.153499999999994</v>
      </c>
      <c r="J2" s="24" t="s">
        <v>27</v>
      </c>
      <c r="K2" s="14"/>
      <c r="L2" s="25"/>
      <c r="M2" s="26"/>
      <c r="N2" s="26"/>
    </row>
    <row r="3" spans="1:14" x14ac:dyDescent="0.2">
      <c r="A3" s="49">
        <v>1.4</v>
      </c>
      <c r="B3" s="3" t="s">
        <v>17</v>
      </c>
      <c r="C3" s="2" t="s">
        <v>49</v>
      </c>
      <c r="D3" s="6">
        <f>$I$2*2*81/64</f>
        <v>190.23229687499997</v>
      </c>
      <c r="E3" s="45">
        <v>190.15700000000001</v>
      </c>
      <c r="F3" s="37">
        <f>E3-D3</f>
        <v>-7.5296874999963848E-2</v>
      </c>
      <c r="G3" s="80">
        <v>-0.6854132101</v>
      </c>
      <c r="I3" s="59"/>
      <c r="J3" s="24"/>
      <c r="K3" s="15"/>
      <c r="L3" s="27"/>
      <c r="M3" s="28"/>
      <c r="N3" s="28"/>
    </row>
    <row r="4" spans="1:14" x14ac:dyDescent="0.2">
      <c r="A4" s="49">
        <v>2.4</v>
      </c>
      <c r="B4" s="3" t="s">
        <v>17</v>
      </c>
      <c r="C4" s="2" t="s">
        <v>49</v>
      </c>
      <c r="D4" s="6">
        <f>$I$2*2*81/64</f>
        <v>190.23229687499997</v>
      </c>
      <c r="E4" s="45">
        <v>189.11600000000001</v>
      </c>
      <c r="F4" s="37">
        <f t="shared" ref="F4:F20" si="0">E4-D4</f>
        <v>-1.1162968749999607</v>
      </c>
      <c r="G4" s="80">
        <v>-10.188959049999999</v>
      </c>
      <c r="H4" s="17"/>
      <c r="I4" s="17"/>
      <c r="J4" s="24"/>
      <c r="K4" s="15"/>
      <c r="L4" s="27"/>
      <c r="M4" s="28"/>
      <c r="N4" s="28"/>
    </row>
    <row r="5" spans="1:14" x14ac:dyDescent="0.2">
      <c r="A5" s="49">
        <v>3.4</v>
      </c>
      <c r="B5" s="3" t="s">
        <v>17</v>
      </c>
      <c r="C5" s="2" t="s">
        <v>49</v>
      </c>
      <c r="D5" s="6">
        <f>$I$2*2*81/64</f>
        <v>190.23229687499997</v>
      </c>
      <c r="E5" s="45">
        <v>189.11600000000001</v>
      </c>
      <c r="F5" s="37">
        <f t="shared" si="0"/>
        <v>-1.1162968749999607</v>
      </c>
      <c r="G5" s="80">
        <v>-10.188959049999999</v>
      </c>
      <c r="H5" s="17"/>
      <c r="I5" s="18"/>
      <c r="J5" s="24"/>
      <c r="K5" s="15"/>
      <c r="L5" s="27"/>
      <c r="M5" s="28"/>
      <c r="N5" s="28"/>
    </row>
    <row r="6" spans="1:14" x14ac:dyDescent="0.2">
      <c r="A6" s="49">
        <v>4.4000000000000004</v>
      </c>
      <c r="B6" s="3" t="s">
        <v>17</v>
      </c>
      <c r="C6" s="2" t="s">
        <v>49</v>
      </c>
      <c r="D6" s="6">
        <f>$I$2*2*81/64</f>
        <v>190.23229687499997</v>
      </c>
      <c r="E6" s="45">
        <v>190.15700000000001</v>
      </c>
      <c r="F6" s="37">
        <f t="shared" si="0"/>
        <v>-7.5296874999963848E-2</v>
      </c>
      <c r="G6" s="80">
        <v>-0.6854132101</v>
      </c>
      <c r="H6" s="17"/>
      <c r="I6" s="18"/>
      <c r="J6" s="24"/>
      <c r="K6" s="15"/>
      <c r="L6" s="27"/>
      <c r="M6" s="28"/>
      <c r="N6" s="28"/>
    </row>
    <row r="7" spans="1:14" x14ac:dyDescent="0.2">
      <c r="A7" s="49" t="s">
        <v>45</v>
      </c>
      <c r="B7" s="3" t="s">
        <v>51</v>
      </c>
      <c r="C7" s="2" t="s">
        <v>50</v>
      </c>
      <c r="D7" s="6">
        <f>$I$2*81/64</f>
        <v>95.116148437499987</v>
      </c>
      <c r="E7" s="45">
        <v>94.728200000000001</v>
      </c>
      <c r="F7" s="37">
        <f t="shared" si="0"/>
        <v>-0.3879484374999862</v>
      </c>
      <c r="G7" s="80">
        <v>-7.0747093510000001</v>
      </c>
      <c r="H7" s="17"/>
      <c r="I7" s="21"/>
      <c r="J7" s="24"/>
      <c r="K7" s="19"/>
      <c r="L7" s="27"/>
      <c r="M7" s="28"/>
      <c r="N7" s="28"/>
    </row>
    <row r="8" spans="1:14" x14ac:dyDescent="0.2">
      <c r="A8" s="49" t="s">
        <v>44</v>
      </c>
      <c r="B8" s="3" t="s">
        <v>17</v>
      </c>
      <c r="C8" s="2" t="s">
        <v>49</v>
      </c>
      <c r="D8" s="6">
        <f>$I$2*2*81/64</f>
        <v>190.23229687499997</v>
      </c>
      <c r="E8" s="45">
        <v>190.15700000000001</v>
      </c>
      <c r="F8" s="37">
        <f t="shared" si="0"/>
        <v>-7.5296874999963848E-2</v>
      </c>
      <c r="G8" s="80">
        <v>-0.6854132101</v>
      </c>
      <c r="H8" s="17"/>
      <c r="I8" s="21"/>
      <c r="J8" s="24"/>
      <c r="K8" s="19"/>
      <c r="L8" s="27"/>
      <c r="M8" s="28"/>
      <c r="N8" s="28"/>
    </row>
    <row r="9" spans="1:14" x14ac:dyDescent="0.2">
      <c r="A9" s="49" t="s">
        <v>46</v>
      </c>
      <c r="B9" s="3" t="s">
        <v>51</v>
      </c>
      <c r="C9" s="2" t="s">
        <v>50</v>
      </c>
      <c r="D9" s="6">
        <f>$I$2*81/64</f>
        <v>95.116148437499987</v>
      </c>
      <c r="E9" s="45">
        <v>95.249399999999994</v>
      </c>
      <c r="F9" s="37">
        <f t="shared" si="0"/>
        <v>0.13325156250000703</v>
      </c>
      <c r="G9" s="80">
        <v>2.4245310880000002</v>
      </c>
      <c r="H9" s="17"/>
      <c r="I9" s="18"/>
      <c r="J9" s="24"/>
      <c r="K9" s="15"/>
      <c r="L9" s="27"/>
      <c r="M9" s="28"/>
      <c r="N9" s="28"/>
    </row>
    <row r="10" spans="1:14" x14ac:dyDescent="0.2">
      <c r="A10" s="49">
        <v>40.5</v>
      </c>
      <c r="B10" s="3" t="s">
        <v>17</v>
      </c>
      <c r="C10" s="2" t="s">
        <v>49</v>
      </c>
      <c r="D10" s="6">
        <f t="shared" ref="D10:D20" si="1">$I$2*2*81/64</f>
        <v>190.23229687499997</v>
      </c>
      <c r="E10" s="45">
        <v>189.11600000000001</v>
      </c>
      <c r="F10" s="37">
        <f t="shared" si="0"/>
        <v>-1.1162968749999607</v>
      </c>
      <c r="G10" s="80">
        <v>-10.188959049999999</v>
      </c>
      <c r="H10" s="17"/>
      <c r="I10" s="18"/>
      <c r="J10" s="24"/>
      <c r="K10" s="15"/>
      <c r="L10" s="27"/>
      <c r="M10" s="28"/>
      <c r="N10" s="28"/>
    </row>
    <row r="11" spans="1:14" x14ac:dyDescent="0.2">
      <c r="A11" s="49">
        <v>40.799999999999997</v>
      </c>
      <c r="B11" s="3" t="s">
        <v>17</v>
      </c>
      <c r="C11" s="2" t="s">
        <v>49</v>
      </c>
      <c r="D11" s="6">
        <f t="shared" si="1"/>
        <v>190.23229687499997</v>
      </c>
      <c r="E11" s="45">
        <v>189.11600000000001</v>
      </c>
      <c r="F11" s="37">
        <f t="shared" si="0"/>
        <v>-1.1162968749999607</v>
      </c>
      <c r="G11" s="80">
        <v>-10.188959049999999</v>
      </c>
      <c r="H11" s="17"/>
      <c r="I11" s="18"/>
      <c r="J11" s="24"/>
      <c r="K11" s="15"/>
      <c r="L11" s="27"/>
      <c r="M11" s="28"/>
      <c r="N11" s="28"/>
    </row>
    <row r="12" spans="1:14" x14ac:dyDescent="0.2">
      <c r="A12" s="49">
        <v>42.8</v>
      </c>
      <c r="B12" s="3" t="s">
        <v>17</v>
      </c>
      <c r="C12" s="2" t="s">
        <v>49</v>
      </c>
      <c r="D12" s="6">
        <f t="shared" si="1"/>
        <v>190.23229687499997</v>
      </c>
      <c r="E12" s="45">
        <v>190.15700000000001</v>
      </c>
      <c r="F12" s="37">
        <f t="shared" si="0"/>
        <v>-7.5296874999963848E-2</v>
      </c>
      <c r="G12" s="80">
        <v>-0.6854132101</v>
      </c>
      <c r="H12" s="17"/>
      <c r="I12" s="21"/>
      <c r="J12" s="24"/>
      <c r="K12" s="19"/>
      <c r="L12" s="27"/>
      <c r="M12" s="28"/>
      <c r="N12" s="28"/>
    </row>
    <row r="13" spans="1:14" x14ac:dyDescent="0.2">
      <c r="A13" s="49">
        <v>47.3</v>
      </c>
      <c r="B13" s="3" t="s">
        <v>17</v>
      </c>
      <c r="C13" s="2" t="s">
        <v>49</v>
      </c>
      <c r="D13" s="6">
        <f t="shared" si="1"/>
        <v>190.23229687499997</v>
      </c>
      <c r="E13" s="45">
        <v>188.08099999999999</v>
      </c>
      <c r="F13" s="37">
        <f t="shared" si="0"/>
        <v>-2.1512968749999857</v>
      </c>
      <c r="G13" s="80">
        <v>-19.68973312</v>
      </c>
      <c r="H13" s="17"/>
      <c r="I13" s="18"/>
      <c r="J13" s="24"/>
      <c r="K13" s="15"/>
      <c r="L13" s="27"/>
      <c r="M13" s="28"/>
      <c r="N13" s="28"/>
    </row>
    <row r="14" spans="1:14" x14ac:dyDescent="0.2">
      <c r="A14" s="49">
        <v>82.4</v>
      </c>
      <c r="B14" s="3" t="s">
        <v>17</v>
      </c>
      <c r="C14" s="2" t="s">
        <v>49</v>
      </c>
      <c r="D14" s="6">
        <f t="shared" si="1"/>
        <v>190.23229687499997</v>
      </c>
      <c r="E14" s="45">
        <v>187.666</v>
      </c>
      <c r="F14" s="37">
        <f t="shared" si="0"/>
        <v>-2.5662968749999777</v>
      </c>
      <c r="G14" s="80">
        <v>-23.513914929999999</v>
      </c>
      <c r="H14" s="17"/>
      <c r="I14" s="18"/>
      <c r="J14" s="24"/>
      <c r="K14" s="15"/>
      <c r="L14" s="27"/>
      <c r="M14" s="28"/>
      <c r="N14" s="28"/>
    </row>
    <row r="15" spans="1:14" x14ac:dyDescent="0.2">
      <c r="A15" s="49">
        <v>83.4</v>
      </c>
      <c r="B15" s="3" t="s">
        <v>17</v>
      </c>
      <c r="C15" s="2" t="s">
        <v>49</v>
      </c>
      <c r="D15" s="6">
        <f t="shared" si="1"/>
        <v>190.23229687499997</v>
      </c>
      <c r="E15" s="45">
        <v>189.441</v>
      </c>
      <c r="F15" s="37">
        <f t="shared" si="0"/>
        <v>-0.79129687499997203</v>
      </c>
      <c r="G15" s="80">
        <v>-7.216348827</v>
      </c>
      <c r="H15" s="17"/>
      <c r="I15" s="18"/>
      <c r="J15" s="24"/>
      <c r="K15" s="15"/>
      <c r="L15" s="27"/>
      <c r="M15" s="28"/>
      <c r="N15" s="28"/>
    </row>
    <row r="16" spans="1:14" x14ac:dyDescent="0.2">
      <c r="A16" s="49">
        <v>84.4</v>
      </c>
      <c r="B16" s="3" t="s">
        <v>17</v>
      </c>
      <c r="C16" s="2" t="s">
        <v>49</v>
      </c>
      <c r="D16" s="6">
        <f t="shared" si="1"/>
        <v>190.23229687499997</v>
      </c>
      <c r="E16" s="45">
        <v>190.33500000000001</v>
      </c>
      <c r="F16" s="37">
        <f t="shared" si="0"/>
        <v>0.10270312500003342</v>
      </c>
      <c r="G16" s="80">
        <v>0.93438265009999999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1"/>
        <v>190.23229687499997</v>
      </c>
      <c r="E17" s="45">
        <v>189.441</v>
      </c>
      <c r="F17" s="37">
        <f t="shared" si="0"/>
        <v>-0.79129687499997203</v>
      </c>
      <c r="G17" s="80">
        <v>-7.216348827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1"/>
        <v>190.23229687499997</v>
      </c>
      <c r="E18" s="45">
        <v>188.35149999999999</v>
      </c>
      <c r="F18" s="37">
        <f t="shared" si="0"/>
        <v>-1.8807968749999873</v>
      </c>
      <c r="G18" s="80">
        <v>-17.201643529999998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1"/>
        <v>190.23229687499997</v>
      </c>
      <c r="E19" s="45">
        <v>188.35149999999999</v>
      </c>
      <c r="F19" s="37">
        <f t="shared" si="0"/>
        <v>-1.8807968749999873</v>
      </c>
      <c r="G19" s="80">
        <v>-17.201643529999998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1"/>
        <v>190.23229687499997</v>
      </c>
      <c r="E20" s="45">
        <v>189.441</v>
      </c>
      <c r="F20" s="37">
        <f t="shared" si="0"/>
        <v>-0.79129687499997203</v>
      </c>
      <c r="G20" s="80">
        <v>-7.216348827</v>
      </c>
      <c r="H20" s="17"/>
      <c r="I20" s="18"/>
      <c r="J20" s="24"/>
      <c r="K20" s="15"/>
      <c r="L20" s="27"/>
      <c r="M20" s="28"/>
      <c r="N20" s="28"/>
    </row>
    <row r="21" spans="1:14" x14ac:dyDescent="0.2"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$I$2*2*(5/4)</f>
        <v>187.88374999999999</v>
      </c>
      <c r="E25" s="45">
        <v>190.15700000000001</v>
      </c>
      <c r="F25" s="37">
        <f>E25-D25</f>
        <v>2.2732500000000186</v>
      </c>
      <c r="G25" s="80">
        <v>20.82044411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>$I$2*2*(5/4)</f>
        <v>187.88374999999999</v>
      </c>
      <c r="E26" s="45">
        <v>189.11600000000001</v>
      </c>
      <c r="F26" s="37">
        <f t="shared" ref="F26:F42" si="2">E26-D26</f>
        <v>1.2322500000000218</v>
      </c>
      <c r="G26" s="80">
        <v>11.316898269999999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>$I$2*2*(5/4)</f>
        <v>187.88374999999999</v>
      </c>
      <c r="E27" s="45">
        <v>189.11600000000001</v>
      </c>
      <c r="F27" s="37">
        <f t="shared" si="2"/>
        <v>1.2322500000000218</v>
      </c>
      <c r="G27" s="80">
        <v>11.316898269999999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>$I$2*2*(5/4)</f>
        <v>187.88374999999999</v>
      </c>
      <c r="E28" s="45">
        <v>190.15700000000001</v>
      </c>
      <c r="F28" s="37">
        <f t="shared" si="2"/>
        <v>2.2732500000000186</v>
      </c>
      <c r="G28" s="80">
        <v>20.82044411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$I$2*(5/4)</f>
        <v>93.941874999999996</v>
      </c>
      <c r="E29" s="45">
        <v>94.728200000000001</v>
      </c>
      <c r="F29" s="37">
        <f t="shared" si="2"/>
        <v>0.78632500000000505</v>
      </c>
      <c r="G29" s="80">
        <v>14.4302379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>$I$2*2*(5/4)</f>
        <v>187.88374999999999</v>
      </c>
      <c r="E30" s="45">
        <v>190.15700000000001</v>
      </c>
      <c r="F30" s="37">
        <f t="shared" si="2"/>
        <v>2.2732500000000186</v>
      </c>
      <c r="G30" s="80">
        <v>20.82044411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$I$2*(5/4)</f>
        <v>93.941874999999996</v>
      </c>
      <c r="E31" s="45">
        <v>95.249399999999994</v>
      </c>
      <c r="F31" s="37">
        <f t="shared" si="2"/>
        <v>1.3075249999999983</v>
      </c>
      <c r="G31" s="80">
        <v>23.929478339999999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ref="D32:D42" si="3">$I$2*2*(5/4)</f>
        <v>187.88374999999999</v>
      </c>
      <c r="E32" s="45">
        <v>189.11600000000001</v>
      </c>
      <c r="F32" s="37">
        <f t="shared" si="2"/>
        <v>1.2322500000000218</v>
      </c>
      <c r="G32" s="80">
        <v>11.316898269999999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187.88374999999999</v>
      </c>
      <c r="E33" s="45">
        <v>189.11600000000001</v>
      </c>
      <c r="F33" s="37">
        <f t="shared" si="2"/>
        <v>1.2322500000000218</v>
      </c>
      <c r="G33" s="80">
        <v>11.316898269999999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187.88374999999999</v>
      </c>
      <c r="E34" s="45">
        <v>190.15700000000001</v>
      </c>
      <c r="F34" s="37">
        <f t="shared" si="2"/>
        <v>2.2732500000000186</v>
      </c>
      <c r="G34" s="80">
        <v>20.82044411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187.88374999999999</v>
      </c>
      <c r="E35" s="45">
        <v>188.08099999999999</v>
      </c>
      <c r="F35" s="37">
        <f t="shared" si="2"/>
        <v>0.19724999999999682</v>
      </c>
      <c r="G35" s="80">
        <v>1.8161242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187.88374999999999</v>
      </c>
      <c r="E36" s="45">
        <v>187.666</v>
      </c>
      <c r="F36" s="37">
        <f t="shared" si="2"/>
        <v>-0.21774999999999523</v>
      </c>
      <c r="G36" s="80">
        <v>-2.008057617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187.88374999999999</v>
      </c>
      <c r="E37" s="45">
        <v>189.441</v>
      </c>
      <c r="F37" s="37">
        <f t="shared" si="2"/>
        <v>1.5572500000000105</v>
      </c>
      <c r="G37" s="80">
        <v>14.289508489999999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187.88374999999999</v>
      </c>
      <c r="E38" s="45">
        <v>190.33500000000001</v>
      </c>
      <c r="F38" s="37">
        <f t="shared" si="2"/>
        <v>2.4512500000000159</v>
      </c>
      <c r="G38" s="80">
        <v>22.44023997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187.88374999999999</v>
      </c>
      <c r="E39" s="45">
        <v>189.441</v>
      </c>
      <c r="F39" s="37">
        <f t="shared" si="2"/>
        <v>1.5572500000000105</v>
      </c>
      <c r="G39" s="80">
        <v>14.289508489999999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187.88374999999999</v>
      </c>
      <c r="E40" s="45">
        <v>188.35149999999999</v>
      </c>
      <c r="F40" s="37">
        <f t="shared" si="2"/>
        <v>0.46774999999999523</v>
      </c>
      <c r="G40" s="80">
        <v>4.3042137819999997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187.88374999999999</v>
      </c>
      <c r="E41" s="45">
        <v>188.35149999999999</v>
      </c>
      <c r="F41" s="37">
        <f t="shared" si="2"/>
        <v>0.46774999999999523</v>
      </c>
      <c r="G41" s="80">
        <v>4.3042137819999997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 t="shared" si="3"/>
        <v>187.88374999999999</v>
      </c>
      <c r="E42" s="45">
        <v>189.441</v>
      </c>
      <c r="F42" s="37">
        <f t="shared" si="2"/>
        <v>1.5572500000000105</v>
      </c>
      <c r="G42" s="80">
        <v>14.289508489999999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$I$2*(POWER(2,(16/12)))</f>
        <v>189.37495324654864</v>
      </c>
      <c r="E47" s="45">
        <v>190.15700000000001</v>
      </c>
      <c r="F47" s="37">
        <f>E47-D47</f>
        <v>0.7820467534513682</v>
      </c>
      <c r="G47" s="80">
        <v>7.1341912790000004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$I$2*(POWER(2,(16/12)))</f>
        <v>189.37495324654864</v>
      </c>
      <c r="E48" s="45">
        <v>189.11600000000001</v>
      </c>
      <c r="F48" s="37">
        <f t="shared" ref="F48:F64" si="4">E48-D48</f>
        <v>-0.25895324654862861</v>
      </c>
      <c r="G48" s="80">
        <v>-2.3693545619999998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>$I$2*(POWER(2,(16/12)))</f>
        <v>189.37495324654864</v>
      </c>
      <c r="E49" s="45">
        <v>189.11600000000001</v>
      </c>
      <c r="F49" s="37">
        <f t="shared" si="4"/>
        <v>-0.25895324654862861</v>
      </c>
      <c r="G49" s="80">
        <v>-2.3693545619999998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>$I$2*(POWER(2,(16/12)))</f>
        <v>189.37495324654864</v>
      </c>
      <c r="E50" s="45">
        <v>190.15700000000001</v>
      </c>
      <c r="F50" s="37">
        <f t="shared" si="4"/>
        <v>0.7820467534513682</v>
      </c>
      <c r="G50" s="80">
        <v>7.1341912790000004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$I$2*(POWER(2,(4/12)))</f>
        <v>94.68747662327435</v>
      </c>
      <c r="E51" s="45">
        <v>94.728200000000001</v>
      </c>
      <c r="F51" s="37">
        <f t="shared" si="4"/>
        <v>4.0723376725651406E-2</v>
      </c>
      <c r="G51" s="80">
        <v>0.743985075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>$I$2*(POWER(2,(16/12)))</f>
        <v>189.37495324654864</v>
      </c>
      <c r="E52" s="45">
        <v>190.15700000000001</v>
      </c>
      <c r="F52" s="37">
        <f t="shared" si="4"/>
        <v>0.7820467534513682</v>
      </c>
      <c r="G52" s="80">
        <v>7.1341912790000004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$I$2*(POWER(2,(4/12)))</f>
        <v>94.68747662327435</v>
      </c>
      <c r="E53" s="45">
        <v>95.249399999999994</v>
      </c>
      <c r="F53" s="37">
        <f t="shared" si="4"/>
        <v>0.56192337672564463</v>
      </c>
      <c r="G53" s="80">
        <v>10.24322551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ref="D54:D64" si="5">$I$2*(POWER(2,(16/12)))</f>
        <v>189.37495324654864</v>
      </c>
      <c r="E54" s="45">
        <v>189.11600000000001</v>
      </c>
      <c r="F54" s="37">
        <f t="shared" si="4"/>
        <v>-0.25895324654862861</v>
      </c>
      <c r="G54" s="80">
        <v>-2.3693545619999998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189.37495324654864</v>
      </c>
      <c r="E55" s="45">
        <v>189.11600000000001</v>
      </c>
      <c r="F55" s="37">
        <f t="shared" si="4"/>
        <v>-0.25895324654862861</v>
      </c>
      <c r="G55" s="80">
        <v>-2.3693545619999998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189.37495324654864</v>
      </c>
      <c r="E56" s="45">
        <v>190.15700000000001</v>
      </c>
      <c r="F56" s="37">
        <f t="shared" si="4"/>
        <v>0.7820467534513682</v>
      </c>
      <c r="G56" s="80">
        <v>7.1341912790000004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189.37495324654864</v>
      </c>
      <c r="E57" s="45">
        <v>188.08099999999999</v>
      </c>
      <c r="F57" s="37">
        <f t="shared" si="4"/>
        <v>-1.2939532465486536</v>
      </c>
      <c r="G57" s="80">
        <v>-11.87012863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189.37495324654864</v>
      </c>
      <c r="E58" s="45">
        <v>187.666</v>
      </c>
      <c r="F58" s="37">
        <f t="shared" si="4"/>
        <v>-1.7089532465486457</v>
      </c>
      <c r="G58" s="80">
        <v>-15.694310440000001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189.37495324654864</v>
      </c>
      <c r="E59" s="45">
        <v>189.441</v>
      </c>
      <c r="F59" s="37">
        <f t="shared" si="4"/>
        <v>6.6046753451360019E-2</v>
      </c>
      <c r="G59" s="80">
        <v>0.60325566180000001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189.37495324654864</v>
      </c>
      <c r="E60" s="45">
        <v>190.33500000000001</v>
      </c>
      <c r="F60" s="37">
        <f t="shared" si="4"/>
        <v>0.96004675345136548</v>
      </c>
      <c r="G60" s="80">
        <v>8.7539871389999995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189.37495324654864</v>
      </c>
      <c r="E61" s="45">
        <v>189.441</v>
      </c>
      <c r="F61" s="37">
        <f t="shared" si="4"/>
        <v>6.6046753451360019E-2</v>
      </c>
      <c r="G61" s="80">
        <v>0.60325566180000001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189.37495324654864</v>
      </c>
      <c r="E62" s="45">
        <v>188.35149999999999</v>
      </c>
      <c r="F62" s="37">
        <f t="shared" si="4"/>
        <v>-1.0234532465486552</v>
      </c>
      <c r="G62" s="80">
        <v>-9.3820390459999992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189.37495324654864</v>
      </c>
      <c r="E63" s="45">
        <v>188.35149999999999</v>
      </c>
      <c r="F63" s="37">
        <f t="shared" si="4"/>
        <v>-1.0234532465486552</v>
      </c>
      <c r="G63" s="80">
        <v>-9.3820390459999992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5"/>
        <v>189.37495324654864</v>
      </c>
      <c r="E64" s="45">
        <v>189.441</v>
      </c>
      <c r="F64" s="37">
        <f t="shared" si="4"/>
        <v>6.6046753451360019E-2</v>
      </c>
      <c r="G64" s="80">
        <v>0.60325566180000001</v>
      </c>
    </row>
  </sheetData>
  <mergeCells count="3">
    <mergeCell ref="A1:G1"/>
    <mergeCell ref="A23:G23"/>
    <mergeCell ref="A45:G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C3B0-FF87-4246-8596-4C6AE1C7A396}">
  <dimension ref="A1:Q64"/>
  <sheetViews>
    <sheetView topLeftCell="A15" zoomScale="90" zoomScaleNormal="90" workbookViewId="0">
      <selection activeCell="F64" sqref="F64:G64"/>
    </sheetView>
  </sheetViews>
  <sheetFormatPr baseColWidth="10" defaultRowHeight="16" x14ac:dyDescent="0.2"/>
  <cols>
    <col min="1" max="1" width="16.1640625" customWidth="1"/>
    <col min="2" max="2" width="17.5" customWidth="1"/>
    <col min="3" max="3" width="28.5" customWidth="1"/>
    <col min="4" max="4" width="30.5" customWidth="1"/>
    <col min="5" max="5" width="26.1640625" customWidth="1"/>
    <col min="6" max="6" width="23.1640625" customWidth="1"/>
    <col min="7" max="7" width="23.1640625" style="10" customWidth="1"/>
    <col min="8" max="9" width="23.1640625" customWidth="1"/>
    <col min="11" max="11" width="16.6640625" style="8" customWidth="1"/>
    <col min="12" max="12" width="19.6640625" style="8" customWidth="1"/>
    <col min="13" max="14" width="10.83203125" style="10"/>
  </cols>
  <sheetData>
    <row r="1" spans="1:17" x14ac:dyDescent="0.2">
      <c r="A1" s="84" t="s">
        <v>3</v>
      </c>
      <c r="B1" s="84"/>
      <c r="C1" s="84"/>
      <c r="D1" s="84"/>
      <c r="E1" s="84"/>
      <c r="F1" s="84"/>
      <c r="G1" s="84"/>
      <c r="H1" s="30"/>
      <c r="I1" s="1">
        <v>440</v>
      </c>
      <c r="J1" t="s">
        <v>10</v>
      </c>
      <c r="K1" s="31"/>
      <c r="L1" s="31"/>
      <c r="M1" s="31"/>
      <c r="N1" s="31"/>
    </row>
    <row r="2" spans="1:17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58">
        <v>79.214399999999998</v>
      </c>
      <c r="J2" s="24" t="s">
        <v>22</v>
      </c>
      <c r="K2" s="14"/>
      <c r="L2" s="25"/>
      <c r="M2" s="26"/>
      <c r="N2" s="26"/>
    </row>
    <row r="3" spans="1:17" x14ac:dyDescent="0.2">
      <c r="A3" s="49">
        <v>1.4</v>
      </c>
      <c r="B3" s="3" t="s">
        <v>17</v>
      </c>
      <c r="C3" s="2" t="s">
        <v>49</v>
      </c>
      <c r="D3" s="6">
        <f>$I$2*2*81/64</f>
        <v>200.51145</v>
      </c>
      <c r="E3" s="45">
        <v>199.679</v>
      </c>
      <c r="F3" s="37">
        <f>E3-D3</f>
        <v>-0.83244999999999436</v>
      </c>
      <c r="G3" s="80">
        <v>-7.2028417710000001</v>
      </c>
      <c r="I3" s="44"/>
      <c r="J3" s="24"/>
      <c r="K3" s="15"/>
      <c r="L3" s="27"/>
      <c r="M3" s="28"/>
      <c r="N3" s="28"/>
      <c r="Q3" s="7"/>
    </row>
    <row r="4" spans="1:17" x14ac:dyDescent="0.2">
      <c r="A4" s="49">
        <v>2.4</v>
      </c>
      <c r="B4" s="3" t="s">
        <v>17</v>
      </c>
      <c r="C4" s="2" t="s">
        <v>49</v>
      </c>
      <c r="D4" s="6">
        <f>$I$2*2*81/64</f>
        <v>200.51145</v>
      </c>
      <c r="E4" s="45">
        <v>198.584</v>
      </c>
      <c r="F4" s="37">
        <f t="shared" ref="F4:F20" si="0">E4-D4</f>
        <v>-1.9274499999999932</v>
      </c>
      <c r="G4" s="80">
        <v>-16.72271211</v>
      </c>
      <c r="H4" s="17"/>
      <c r="I4" s="44"/>
      <c r="J4" s="24"/>
      <c r="K4" s="15"/>
      <c r="L4" s="27"/>
      <c r="M4" s="28"/>
      <c r="N4" s="28"/>
      <c r="Q4" s="7"/>
    </row>
    <row r="5" spans="1:17" x14ac:dyDescent="0.2">
      <c r="A5" s="49">
        <v>3.4</v>
      </c>
      <c r="B5" s="3" t="s">
        <v>17</v>
      </c>
      <c r="C5" s="2" t="s">
        <v>49</v>
      </c>
      <c r="D5" s="6">
        <f>$I$2*2*81/64</f>
        <v>200.51145</v>
      </c>
      <c r="E5" s="45">
        <v>199.679</v>
      </c>
      <c r="F5" s="37">
        <f t="shared" si="0"/>
        <v>-0.83244999999999436</v>
      </c>
      <c r="G5" s="80">
        <v>-7.2028417710000001</v>
      </c>
      <c r="H5" s="17"/>
      <c r="I5" s="18"/>
      <c r="J5" s="24"/>
      <c r="K5" s="15"/>
      <c r="L5" s="27"/>
      <c r="M5" s="28"/>
      <c r="N5" s="28"/>
    </row>
    <row r="6" spans="1:17" x14ac:dyDescent="0.2">
      <c r="A6" s="49">
        <v>4.4000000000000004</v>
      </c>
      <c r="B6" s="3" t="s">
        <v>17</v>
      </c>
      <c r="C6" s="2" t="s">
        <v>49</v>
      </c>
      <c r="D6" s="6">
        <f>$I$2*2*81/64</f>
        <v>200.51145</v>
      </c>
      <c r="E6" s="45">
        <v>200.78100000000001</v>
      </c>
      <c r="F6" s="37">
        <f t="shared" si="0"/>
        <v>0.2695500000000095</v>
      </c>
      <c r="G6" s="80">
        <v>2.3253245269999998</v>
      </c>
      <c r="H6" s="17"/>
      <c r="I6" s="18"/>
      <c r="J6" s="24"/>
      <c r="K6" s="15"/>
      <c r="L6" s="27"/>
      <c r="M6" s="28"/>
      <c r="N6" s="28"/>
    </row>
    <row r="7" spans="1:17" x14ac:dyDescent="0.2">
      <c r="A7" s="49" t="s">
        <v>45</v>
      </c>
      <c r="B7" s="3" t="s">
        <v>51</v>
      </c>
      <c r="C7" s="2" t="s">
        <v>50</v>
      </c>
      <c r="D7" s="6">
        <f>$I$2*81/64</f>
        <v>100.255725</v>
      </c>
      <c r="E7" s="45">
        <f>199.679/2</f>
        <v>99.839500000000001</v>
      </c>
      <c r="F7" s="37">
        <f t="shared" si="0"/>
        <v>-0.41622499999999718</v>
      </c>
      <c r="G7" s="80">
        <v>-7.2019783620000002</v>
      </c>
      <c r="H7" s="17"/>
      <c r="I7" s="21"/>
      <c r="J7" s="24"/>
      <c r="K7" s="19"/>
      <c r="L7" s="27"/>
      <c r="M7" s="28"/>
      <c r="N7" s="28"/>
    </row>
    <row r="8" spans="1:17" x14ac:dyDescent="0.2">
      <c r="A8" s="49" t="s">
        <v>44</v>
      </c>
      <c r="B8" s="3" t="s">
        <v>17</v>
      </c>
      <c r="C8" s="2" t="s">
        <v>49</v>
      </c>
      <c r="D8" s="6">
        <f>$I$2*2*81/64</f>
        <v>200.51145</v>
      </c>
      <c r="E8" s="45">
        <v>199.679</v>
      </c>
      <c r="F8" s="37">
        <f t="shared" si="0"/>
        <v>-0.83244999999999436</v>
      </c>
      <c r="G8" s="80">
        <v>-7.2028417710000001</v>
      </c>
      <c r="H8" s="17"/>
      <c r="I8" s="21"/>
      <c r="J8" s="24"/>
      <c r="K8" s="19"/>
      <c r="L8" s="27"/>
      <c r="M8" s="28"/>
      <c r="N8" s="28"/>
    </row>
    <row r="9" spans="1:17" x14ac:dyDescent="0.2">
      <c r="A9" s="49" t="s">
        <v>46</v>
      </c>
      <c r="B9" s="3" t="s">
        <v>51</v>
      </c>
      <c r="C9" s="2" t="s">
        <v>50</v>
      </c>
      <c r="D9" s="6">
        <f>$I$2*81/64</f>
        <v>100.255725</v>
      </c>
      <c r="E9" s="45">
        <v>100.364</v>
      </c>
      <c r="F9" s="37">
        <f t="shared" si="0"/>
        <v>0.10827500000000612</v>
      </c>
      <c r="G9" s="80">
        <v>1.869135142</v>
      </c>
      <c r="H9" s="17"/>
      <c r="I9" s="18"/>
      <c r="J9" s="24"/>
      <c r="K9" s="15"/>
      <c r="L9" s="27"/>
      <c r="M9" s="28"/>
      <c r="N9" s="28"/>
    </row>
    <row r="10" spans="1:17" x14ac:dyDescent="0.2">
      <c r="A10" s="49">
        <v>40.5</v>
      </c>
      <c r="B10" s="3" t="s">
        <v>17</v>
      </c>
      <c r="C10" s="2" t="s">
        <v>49</v>
      </c>
      <c r="D10" s="6">
        <f t="shared" ref="D10:D20" si="1">$I$2*2*81/64</f>
        <v>200.51145</v>
      </c>
      <c r="E10" s="45">
        <v>200.78100000000001</v>
      </c>
      <c r="F10" s="37">
        <f t="shared" si="0"/>
        <v>0.2695500000000095</v>
      </c>
      <c r="G10" s="80">
        <v>2.3253245269999998</v>
      </c>
      <c r="H10" s="17"/>
      <c r="I10" s="18"/>
      <c r="J10" s="24"/>
      <c r="K10" s="15"/>
      <c r="L10" s="27"/>
      <c r="M10" s="28"/>
      <c r="N10" s="28"/>
    </row>
    <row r="11" spans="1:17" x14ac:dyDescent="0.2">
      <c r="A11" s="49">
        <v>40.799999999999997</v>
      </c>
      <c r="B11" s="3" t="s">
        <v>17</v>
      </c>
      <c r="C11" s="2" t="s">
        <v>49</v>
      </c>
      <c r="D11" s="6">
        <f t="shared" si="1"/>
        <v>200.51145</v>
      </c>
      <c r="E11" s="45">
        <v>199.679</v>
      </c>
      <c r="F11" s="37">
        <f t="shared" si="0"/>
        <v>-0.83244999999999436</v>
      </c>
      <c r="G11" s="80">
        <v>-7.2028417710000001</v>
      </c>
      <c r="H11" s="17"/>
      <c r="I11" s="18"/>
      <c r="J11" s="24"/>
      <c r="K11" s="15"/>
      <c r="L11" s="27"/>
      <c r="M11" s="28"/>
      <c r="N11" s="28"/>
    </row>
    <row r="12" spans="1:17" x14ac:dyDescent="0.2">
      <c r="A12" s="49">
        <v>42.8</v>
      </c>
      <c r="B12" s="3" t="s">
        <v>17</v>
      </c>
      <c r="C12" s="2" t="s">
        <v>49</v>
      </c>
      <c r="D12" s="6">
        <f t="shared" si="1"/>
        <v>200.51145</v>
      </c>
      <c r="E12" s="45">
        <v>199.679</v>
      </c>
      <c r="F12" s="37">
        <f t="shared" si="0"/>
        <v>-0.83244999999999436</v>
      </c>
      <c r="G12" s="80">
        <v>-7.2028417710000001</v>
      </c>
      <c r="H12" s="17"/>
      <c r="I12" s="21"/>
      <c r="J12" s="24"/>
      <c r="K12" s="19"/>
      <c r="L12" s="27"/>
      <c r="M12" s="28"/>
      <c r="N12" s="28"/>
    </row>
    <row r="13" spans="1:17" x14ac:dyDescent="0.2">
      <c r="A13" s="49">
        <v>47.3</v>
      </c>
      <c r="B13" s="3" t="s">
        <v>17</v>
      </c>
      <c r="C13" s="2" t="s">
        <v>49</v>
      </c>
      <c r="D13" s="6">
        <f t="shared" si="1"/>
        <v>200.51145</v>
      </c>
      <c r="E13" s="45">
        <v>200.78100000000001</v>
      </c>
      <c r="F13" s="37">
        <f t="shared" si="0"/>
        <v>0.2695500000000095</v>
      </c>
      <c r="G13" s="80">
        <v>2.3253245269999998</v>
      </c>
      <c r="H13" s="17"/>
      <c r="I13" s="18"/>
      <c r="J13" s="24"/>
      <c r="K13" s="15"/>
      <c r="L13" s="27"/>
      <c r="M13" s="28"/>
      <c r="N13" s="28"/>
    </row>
    <row r="14" spans="1:17" x14ac:dyDescent="0.2">
      <c r="A14" s="49">
        <v>82.4</v>
      </c>
      <c r="B14" s="3" t="s">
        <v>17</v>
      </c>
      <c r="C14" s="2" t="s">
        <v>49</v>
      </c>
      <c r="D14" s="6">
        <f t="shared" si="1"/>
        <v>200.51145</v>
      </c>
      <c r="E14" s="45">
        <v>198.584</v>
      </c>
      <c r="F14" s="37">
        <f t="shared" si="0"/>
        <v>-1.9274499999999932</v>
      </c>
      <c r="G14" s="80">
        <v>-16.72271211</v>
      </c>
      <c r="H14" s="17"/>
      <c r="I14" s="18"/>
      <c r="J14" s="24"/>
      <c r="K14" s="15"/>
      <c r="L14" s="27"/>
      <c r="M14" s="28"/>
      <c r="N14" s="28"/>
    </row>
    <row r="15" spans="1:17" x14ac:dyDescent="0.2">
      <c r="A15" s="49">
        <v>83.4</v>
      </c>
      <c r="B15" s="3" t="s">
        <v>17</v>
      </c>
      <c r="C15" s="2" t="s">
        <v>49</v>
      </c>
      <c r="D15" s="6">
        <f t="shared" si="1"/>
        <v>200.51145</v>
      </c>
      <c r="E15" s="45">
        <v>199.679</v>
      </c>
      <c r="F15" s="37">
        <f t="shared" si="0"/>
        <v>-0.83244999999999436</v>
      </c>
      <c r="G15" s="80">
        <v>-7.2028417710000001</v>
      </c>
      <c r="H15" s="17"/>
      <c r="I15" s="18"/>
      <c r="J15" s="24"/>
      <c r="K15" s="15"/>
      <c r="L15" s="27"/>
      <c r="M15" s="28"/>
      <c r="N15" s="28"/>
    </row>
    <row r="16" spans="1:17" x14ac:dyDescent="0.2">
      <c r="A16" s="49">
        <v>84.4</v>
      </c>
      <c r="B16" s="3" t="s">
        <v>17</v>
      </c>
      <c r="C16" s="2" t="s">
        <v>49</v>
      </c>
      <c r="D16" s="6">
        <f t="shared" si="1"/>
        <v>200.51145</v>
      </c>
      <c r="E16" s="45">
        <v>199.679</v>
      </c>
      <c r="F16" s="37">
        <f t="shared" si="0"/>
        <v>-0.83244999999999436</v>
      </c>
      <c r="G16" s="80">
        <v>-7.2028417710000001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1"/>
        <v>200.51145</v>
      </c>
      <c r="E17" s="45">
        <v>200.78100000000001</v>
      </c>
      <c r="F17" s="37">
        <f t="shared" si="0"/>
        <v>0.2695500000000095</v>
      </c>
      <c r="G17" s="80">
        <v>2.3253245269999998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1"/>
        <v>200.51145</v>
      </c>
      <c r="E18" s="45">
        <v>198.584</v>
      </c>
      <c r="F18" s="37">
        <f t="shared" si="0"/>
        <v>-1.9274499999999932</v>
      </c>
      <c r="G18" s="80">
        <v>-16.72271211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1"/>
        <v>200.51145</v>
      </c>
      <c r="E19" s="45">
        <v>198.584</v>
      </c>
      <c r="F19" s="37">
        <f t="shared" si="0"/>
        <v>-1.9274499999999932</v>
      </c>
      <c r="G19" s="80">
        <v>-16.72271211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1"/>
        <v>200.51145</v>
      </c>
      <c r="E20" s="45">
        <v>200.78100000000001</v>
      </c>
      <c r="F20" s="37">
        <f t="shared" si="0"/>
        <v>0.2695500000000095</v>
      </c>
      <c r="G20" s="80">
        <v>2.3253245269999998</v>
      </c>
      <c r="H20" s="17"/>
      <c r="I20" s="18"/>
      <c r="J20" s="24"/>
      <c r="K20" s="15"/>
      <c r="L20" s="27"/>
      <c r="M20" s="28"/>
      <c r="N20" s="28"/>
    </row>
    <row r="21" spans="1:14" x14ac:dyDescent="0.2"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$I$2*2*(5/4)</f>
        <v>198.036</v>
      </c>
      <c r="E25" s="45">
        <v>199.679</v>
      </c>
      <c r="F25" s="37">
        <f>E25-D25</f>
        <v>1.6430000000000007</v>
      </c>
      <c r="G25" s="80">
        <v>14.30387953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>$I$2*2*(5/4)</f>
        <v>198.036</v>
      </c>
      <c r="E26" s="45">
        <v>198.584</v>
      </c>
      <c r="F26" s="37">
        <f t="shared" ref="F26:F42" si="2">E26-D26</f>
        <v>0.54800000000000182</v>
      </c>
      <c r="G26" s="80">
        <v>4.784009191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>$I$2*2*(5/4)</f>
        <v>198.036</v>
      </c>
      <c r="E27" s="45">
        <v>199.679</v>
      </c>
      <c r="F27" s="37">
        <f t="shared" si="2"/>
        <v>1.6430000000000007</v>
      </c>
      <c r="G27" s="80">
        <v>14.30387953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>$I$2*2*(5/4)</f>
        <v>198.036</v>
      </c>
      <c r="E28" s="45">
        <v>200.78100000000001</v>
      </c>
      <c r="F28" s="37">
        <f t="shared" si="2"/>
        <v>2.7450000000000045</v>
      </c>
      <c r="G28" s="80">
        <v>23.832045829999998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$I$2*(5/4)</f>
        <v>99.018000000000001</v>
      </c>
      <c r="E29" s="45">
        <f>199.679/2</f>
        <v>99.839500000000001</v>
      </c>
      <c r="F29" s="37">
        <f t="shared" si="2"/>
        <v>0.82150000000000034</v>
      </c>
      <c r="G29" s="80">
        <v>14.30387953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>$I$2*2*(5/4)</f>
        <v>198.036</v>
      </c>
      <c r="E30" s="45">
        <v>199.679</v>
      </c>
      <c r="F30" s="37">
        <f t="shared" si="2"/>
        <v>1.6430000000000007</v>
      </c>
      <c r="G30" s="80">
        <v>14.30387953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$I$2*(5/4)</f>
        <v>99.018000000000001</v>
      </c>
      <c r="E31" s="45">
        <v>100.364</v>
      </c>
      <c r="F31" s="37">
        <f t="shared" si="2"/>
        <v>1.3460000000000036</v>
      </c>
      <c r="G31" s="80">
        <v>23.374993029999999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ref="D32:D41" si="3">$I$2*2*(5/4)</f>
        <v>198.036</v>
      </c>
      <c r="E32" s="45">
        <v>200.78100000000001</v>
      </c>
      <c r="F32" s="37">
        <f t="shared" si="2"/>
        <v>2.7450000000000045</v>
      </c>
      <c r="G32" s="80">
        <v>23.832045829999998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198.036</v>
      </c>
      <c r="E33" s="45">
        <v>199.679</v>
      </c>
      <c r="F33" s="37">
        <f t="shared" si="2"/>
        <v>1.6430000000000007</v>
      </c>
      <c r="G33" s="80">
        <v>14.30387953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198.036</v>
      </c>
      <c r="E34" s="45">
        <v>199.679</v>
      </c>
      <c r="F34" s="37">
        <f t="shared" si="2"/>
        <v>1.6430000000000007</v>
      </c>
      <c r="G34" s="80">
        <v>14.30387953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198.036</v>
      </c>
      <c r="E35" s="45">
        <v>200.78100000000001</v>
      </c>
      <c r="F35" s="37">
        <f t="shared" si="2"/>
        <v>2.7450000000000045</v>
      </c>
      <c r="G35" s="80">
        <v>23.832045829999998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198.036</v>
      </c>
      <c r="E36" s="45">
        <v>198.584</v>
      </c>
      <c r="F36" s="37">
        <f t="shared" si="2"/>
        <v>0.54800000000000182</v>
      </c>
      <c r="G36" s="80">
        <v>4.784009191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198.036</v>
      </c>
      <c r="E37" s="45">
        <v>199.679</v>
      </c>
      <c r="F37" s="37">
        <f t="shared" si="2"/>
        <v>1.6430000000000007</v>
      </c>
      <c r="G37" s="80">
        <v>14.30387953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198.036</v>
      </c>
      <c r="E38" s="45">
        <v>199.679</v>
      </c>
      <c r="F38" s="37">
        <f t="shared" si="2"/>
        <v>1.6430000000000007</v>
      </c>
      <c r="G38" s="80">
        <v>14.30387953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198.036</v>
      </c>
      <c r="E39" s="45">
        <v>200.78100000000001</v>
      </c>
      <c r="F39" s="37">
        <f t="shared" si="2"/>
        <v>2.7450000000000045</v>
      </c>
      <c r="G39" s="80">
        <v>23.832045829999998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198.036</v>
      </c>
      <c r="E40" s="45">
        <v>198.584</v>
      </c>
      <c r="F40" s="37">
        <f t="shared" si="2"/>
        <v>0.54800000000000182</v>
      </c>
      <c r="G40" s="80">
        <v>4.784009191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198.036</v>
      </c>
      <c r="E41" s="45">
        <v>198.584</v>
      </c>
      <c r="F41" s="37">
        <f t="shared" si="2"/>
        <v>0.54800000000000182</v>
      </c>
      <c r="G41" s="80">
        <v>4.784009191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>$I$2*2*(5/4)</f>
        <v>198.036</v>
      </c>
      <c r="E42" s="45">
        <v>200.78100000000001</v>
      </c>
      <c r="F42" s="37">
        <f t="shared" si="2"/>
        <v>2.7450000000000045</v>
      </c>
      <c r="G42" s="80">
        <v>23.832045829999998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$I$2*(POWER(2,(16/12)))</f>
        <v>199.60778002958486</v>
      </c>
      <c r="E47" s="45">
        <v>199.679</v>
      </c>
      <c r="F47" s="37">
        <f>E47-D47</f>
        <v>7.1219970415143052E-2</v>
      </c>
      <c r="G47" s="80">
        <v>0.6174201882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$I$2*(POWER(2,(16/12)))</f>
        <v>199.60778002958486</v>
      </c>
      <c r="E48" s="45">
        <v>198.584</v>
      </c>
      <c r="F48" s="37">
        <f t="shared" ref="F48:F64" si="4">E48-D48</f>
        <v>-1.0237800295848558</v>
      </c>
      <c r="G48" s="80">
        <v>-8.902450151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>$I$2*(POWER(2,(16/12)))</f>
        <v>199.60778002958486</v>
      </c>
      <c r="E49" s="45">
        <v>199.679</v>
      </c>
      <c r="F49" s="37">
        <f t="shared" si="4"/>
        <v>7.1219970415143052E-2</v>
      </c>
      <c r="G49" s="80">
        <v>0.6174201882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>$I$2*(POWER(2,(16/12)))</f>
        <v>199.60778002958486</v>
      </c>
      <c r="E50" s="45">
        <v>200.78100000000001</v>
      </c>
      <c r="F50" s="37">
        <f t="shared" si="4"/>
        <v>1.1732199704151469</v>
      </c>
      <c r="G50" s="80">
        <v>10.145586489999999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$I$2*(POWER(2,(4/12)))</f>
        <v>99.803890014792444</v>
      </c>
      <c r="E51" s="45">
        <f>199.679/2</f>
        <v>99.839500000000001</v>
      </c>
      <c r="F51" s="37">
        <f t="shared" si="4"/>
        <v>3.5609985207557315E-2</v>
      </c>
      <c r="G51" s="80">
        <v>0.6174201882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>$I$2*(POWER(2,(16/12)))</f>
        <v>199.60778002958486</v>
      </c>
      <c r="E52" s="45">
        <v>199.679</v>
      </c>
      <c r="F52" s="37">
        <f t="shared" si="4"/>
        <v>7.1219970415143052E-2</v>
      </c>
      <c r="G52" s="80">
        <v>0.6174201882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$I$2*(POWER(2,(4/12)))</f>
        <v>99.803890014792444</v>
      </c>
      <c r="E53" s="45">
        <v>100.364</v>
      </c>
      <c r="F53" s="37">
        <f t="shared" si="4"/>
        <v>0.56010998520756061</v>
      </c>
      <c r="G53" s="80">
        <v>9.688533692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ref="D54:D64" si="5">$I$2*(POWER(2,(16/12)))</f>
        <v>199.60778002958486</v>
      </c>
      <c r="E54" s="45">
        <v>200.78100000000001</v>
      </c>
      <c r="F54" s="37">
        <f t="shared" si="4"/>
        <v>1.1732199704151469</v>
      </c>
      <c r="G54" s="80">
        <v>10.145586489999999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199.60778002958486</v>
      </c>
      <c r="E55" s="45">
        <v>199.679</v>
      </c>
      <c r="F55" s="37">
        <f t="shared" si="4"/>
        <v>7.1219970415143052E-2</v>
      </c>
      <c r="G55" s="80">
        <v>0.6174201882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199.60778002958486</v>
      </c>
      <c r="E56" s="45">
        <v>199.679</v>
      </c>
      <c r="F56" s="37">
        <f t="shared" si="4"/>
        <v>7.1219970415143052E-2</v>
      </c>
      <c r="G56" s="80">
        <v>0.6174201882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199.60778002958486</v>
      </c>
      <c r="E57" s="45">
        <v>200.78100000000001</v>
      </c>
      <c r="F57" s="37">
        <f t="shared" si="4"/>
        <v>1.1732199704151469</v>
      </c>
      <c r="G57" s="80">
        <v>10.145586489999999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199.60778002958486</v>
      </c>
      <c r="E58" s="45">
        <v>198.584</v>
      </c>
      <c r="F58" s="37">
        <f t="shared" si="4"/>
        <v>-1.0237800295848558</v>
      </c>
      <c r="G58" s="80">
        <v>-8.902450151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199.60778002958486</v>
      </c>
      <c r="E59" s="45">
        <v>199.679</v>
      </c>
      <c r="F59" s="37">
        <f t="shared" si="4"/>
        <v>7.1219970415143052E-2</v>
      </c>
      <c r="G59" s="80">
        <v>0.6174201882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199.60778002958486</v>
      </c>
      <c r="E60" s="45">
        <v>199.679</v>
      </c>
      <c r="F60" s="37">
        <f t="shared" si="4"/>
        <v>7.1219970415143052E-2</v>
      </c>
      <c r="G60" s="80">
        <v>0.6174201882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199.60778002958486</v>
      </c>
      <c r="E61" s="45">
        <v>200.78100000000001</v>
      </c>
      <c r="F61" s="37">
        <f t="shared" si="4"/>
        <v>1.1732199704151469</v>
      </c>
      <c r="G61" s="80">
        <v>10.145586489999999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199.60778002958486</v>
      </c>
      <c r="E62" s="45">
        <v>198.584</v>
      </c>
      <c r="F62" s="37">
        <f t="shared" si="4"/>
        <v>-1.0237800295848558</v>
      </c>
      <c r="G62" s="80">
        <v>-8.902450151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199.60778002958486</v>
      </c>
      <c r="E63" s="45">
        <v>198.584</v>
      </c>
      <c r="F63" s="37">
        <f t="shared" si="4"/>
        <v>-1.0237800295848558</v>
      </c>
      <c r="G63" s="80">
        <v>-8.902450151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5"/>
        <v>199.60778002958486</v>
      </c>
      <c r="E64" s="45">
        <v>200.78100000000001</v>
      </c>
      <c r="F64" s="37">
        <f t="shared" si="4"/>
        <v>1.1732199704151469</v>
      </c>
      <c r="G64" s="80">
        <v>10.145586489999999</v>
      </c>
    </row>
  </sheetData>
  <mergeCells count="3">
    <mergeCell ref="A1:G1"/>
    <mergeCell ref="A23:G23"/>
    <mergeCell ref="A45:G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8466-75AB-C34E-9E8F-6AE723318762}">
  <dimension ref="A1:N64"/>
  <sheetViews>
    <sheetView zoomScaleNormal="100" workbookViewId="0">
      <selection activeCell="D20" sqref="D20"/>
    </sheetView>
  </sheetViews>
  <sheetFormatPr baseColWidth="10" defaultRowHeight="16" x14ac:dyDescent="0.2"/>
  <cols>
    <col min="1" max="1" width="16.83203125" customWidth="1"/>
    <col min="2" max="2" width="17.83203125" customWidth="1"/>
    <col min="3" max="3" width="24.1640625" customWidth="1"/>
    <col min="4" max="4" width="31.6640625" customWidth="1"/>
    <col min="5" max="5" width="25.5" style="7" customWidth="1"/>
    <col min="6" max="6" width="23.1640625" style="43" customWidth="1"/>
    <col min="7" max="7" width="23.1640625" style="38" customWidth="1"/>
    <col min="8" max="9" width="23.1640625" customWidth="1"/>
    <col min="11" max="11" width="16.6640625" style="8" customWidth="1"/>
    <col min="12" max="12" width="19.6640625" style="8" customWidth="1"/>
    <col min="13" max="14" width="10.83203125" style="10"/>
  </cols>
  <sheetData>
    <row r="1" spans="1:14" x14ac:dyDescent="0.2">
      <c r="A1" s="84" t="s">
        <v>3</v>
      </c>
      <c r="B1" s="84"/>
      <c r="C1" s="84"/>
      <c r="D1" s="84"/>
      <c r="E1" s="84"/>
      <c r="F1" s="84"/>
      <c r="G1" s="84"/>
      <c r="H1" s="30"/>
      <c r="I1" s="1">
        <v>442</v>
      </c>
      <c r="J1" t="s">
        <v>8</v>
      </c>
      <c r="K1" s="31"/>
      <c r="L1" s="31"/>
      <c r="M1" s="31"/>
      <c r="N1" s="31"/>
    </row>
    <row r="2" spans="1:14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I2" s="58">
        <v>79.911299999999997</v>
      </c>
      <c r="J2" s="24" t="s">
        <v>26</v>
      </c>
      <c r="K2" s="14"/>
      <c r="L2" s="25"/>
      <c r="M2" s="26"/>
      <c r="N2" s="26"/>
    </row>
    <row r="3" spans="1:14" x14ac:dyDescent="0.2">
      <c r="A3" s="49">
        <v>1.4</v>
      </c>
      <c r="B3" s="3" t="s">
        <v>17</v>
      </c>
      <c r="C3" s="2" t="s">
        <v>49</v>
      </c>
      <c r="D3" s="6">
        <f>$I$2*2*81/64</f>
        <v>202.27547812500001</v>
      </c>
      <c r="E3" s="45">
        <v>199.679</v>
      </c>
      <c r="F3" s="37">
        <f>E3-D3</f>
        <v>-2.5964781250000044</v>
      </c>
      <c r="G3" s="70">
        <v>-22.366769040000001</v>
      </c>
      <c r="I3" s="58"/>
      <c r="J3" s="24"/>
      <c r="K3" s="15"/>
      <c r="L3" s="27"/>
      <c r="M3" s="28"/>
      <c r="N3" s="28"/>
    </row>
    <row r="4" spans="1:14" x14ac:dyDescent="0.2">
      <c r="A4" s="49">
        <v>2.4</v>
      </c>
      <c r="B4" s="3" t="s">
        <v>17</v>
      </c>
      <c r="C4" s="2" t="s">
        <v>49</v>
      </c>
      <c r="D4" s="6">
        <f>$I$2*2*81/64</f>
        <v>202.27547812500001</v>
      </c>
      <c r="E4" s="45">
        <v>198.584</v>
      </c>
      <c r="F4" s="37">
        <f t="shared" ref="F4:F20" si="0">E4-D4</f>
        <v>-3.6914781250000033</v>
      </c>
      <c r="G4" s="70">
        <v>-31.886639379999998</v>
      </c>
      <c r="H4" s="17"/>
      <c r="K4" s="15"/>
      <c r="L4" s="27"/>
      <c r="M4" s="28"/>
      <c r="N4" s="28"/>
    </row>
    <row r="5" spans="1:14" x14ac:dyDescent="0.2">
      <c r="A5" s="49">
        <v>3.4</v>
      </c>
      <c r="B5" s="3" t="s">
        <v>17</v>
      </c>
      <c r="C5" s="2" t="s">
        <v>49</v>
      </c>
      <c r="D5" s="6">
        <f>$I$2*2*81/64</f>
        <v>202.27547812500001</v>
      </c>
      <c r="E5" s="45">
        <v>200.78100000000001</v>
      </c>
      <c r="F5" s="37">
        <f t="shared" si="0"/>
        <v>-1.4944781250000005</v>
      </c>
      <c r="G5" s="70">
        <v>-12.83860275</v>
      </c>
      <c r="H5" s="17"/>
      <c r="I5" s="18"/>
      <c r="J5" s="24"/>
      <c r="K5" s="15"/>
      <c r="L5" s="27"/>
      <c r="M5" s="28"/>
      <c r="N5" s="28"/>
    </row>
    <row r="6" spans="1:14" x14ac:dyDescent="0.2">
      <c r="A6" s="49">
        <v>4.4000000000000004</v>
      </c>
      <c r="B6" s="3" t="s">
        <v>17</v>
      </c>
      <c r="C6" s="2" t="s">
        <v>49</v>
      </c>
      <c r="D6" s="6">
        <f>$I$2*2*81/64</f>
        <v>202.27547812500001</v>
      </c>
      <c r="E6" s="45">
        <v>200.78100000000001</v>
      </c>
      <c r="F6" s="37">
        <f t="shared" si="0"/>
        <v>-1.4944781250000005</v>
      </c>
      <c r="G6" s="70">
        <v>-12.83860275</v>
      </c>
      <c r="H6" s="17"/>
      <c r="I6" s="18"/>
      <c r="J6" s="24"/>
      <c r="K6" s="15"/>
      <c r="L6" s="27"/>
      <c r="M6" s="28"/>
      <c r="N6" s="28"/>
    </row>
    <row r="7" spans="1:14" x14ac:dyDescent="0.2">
      <c r="A7" s="49" t="s">
        <v>45</v>
      </c>
      <c r="B7" s="3" t="s">
        <v>51</v>
      </c>
      <c r="C7" s="2" t="s">
        <v>50</v>
      </c>
      <c r="D7" s="6">
        <f>$I$2*81/64</f>
        <v>101.1377390625</v>
      </c>
      <c r="E7" s="45">
        <f>196.41/2</f>
        <v>98.204999999999998</v>
      </c>
      <c r="F7" s="37">
        <f t="shared" si="0"/>
        <v>-2.9327390625000049</v>
      </c>
      <c r="G7" s="70">
        <v>-50.942988560000003</v>
      </c>
      <c r="H7" s="17"/>
      <c r="I7" s="21"/>
      <c r="J7" s="24"/>
      <c r="K7" s="19"/>
      <c r="L7" s="27"/>
      <c r="M7" s="28"/>
      <c r="N7" s="28"/>
    </row>
    <row r="8" spans="1:14" x14ac:dyDescent="0.2">
      <c r="A8" s="49" t="s">
        <v>44</v>
      </c>
      <c r="B8" s="3" t="s">
        <v>17</v>
      </c>
      <c r="C8" s="2" t="s">
        <v>49</v>
      </c>
      <c r="D8" s="6">
        <f>$I$2*2*81/64</f>
        <v>202.27547812500001</v>
      </c>
      <c r="E8" s="45">
        <v>197.494</v>
      </c>
      <c r="F8" s="37">
        <f t="shared" si="0"/>
        <v>-4.7814781250000067</v>
      </c>
      <c r="G8" s="70">
        <v>-41.415317459999997</v>
      </c>
      <c r="H8" s="17"/>
      <c r="I8" s="21"/>
      <c r="J8" s="24"/>
      <c r="K8" s="19"/>
      <c r="L8" s="27"/>
      <c r="M8" s="28"/>
      <c r="N8" s="28"/>
    </row>
    <row r="9" spans="1:14" x14ac:dyDescent="0.2">
      <c r="A9" s="49" t="s">
        <v>46</v>
      </c>
      <c r="B9" s="3" t="s">
        <v>51</v>
      </c>
      <c r="C9" s="2" t="s">
        <v>50</v>
      </c>
      <c r="D9" s="6">
        <f>$I$2*81/64</f>
        <v>101.1377390625</v>
      </c>
      <c r="E9" s="45">
        <v>98.747</v>
      </c>
      <c r="F9" s="37">
        <f t="shared" si="0"/>
        <v>-2.3907390625000033</v>
      </c>
      <c r="G9" s="70">
        <v>-41.414461580000001</v>
      </c>
      <c r="H9" s="17"/>
      <c r="I9" s="18"/>
      <c r="J9" s="24"/>
      <c r="K9" s="15"/>
      <c r="L9" s="27"/>
      <c r="M9" s="28"/>
      <c r="N9" s="28"/>
    </row>
    <row r="10" spans="1:14" x14ac:dyDescent="0.2">
      <c r="A10" s="49">
        <v>40.5</v>
      </c>
      <c r="B10" s="3" t="s">
        <v>17</v>
      </c>
      <c r="C10" s="2" t="s">
        <v>49</v>
      </c>
      <c r="D10" s="6">
        <f t="shared" ref="D10:D20" si="1">$I$2*2*81/64</f>
        <v>202.27547812500001</v>
      </c>
      <c r="E10" s="45">
        <v>200.78100000000001</v>
      </c>
      <c r="F10" s="37">
        <f t="shared" si="0"/>
        <v>-1.4944781250000005</v>
      </c>
      <c r="G10" s="70">
        <v>-12.83860275</v>
      </c>
      <c r="H10" s="17"/>
      <c r="I10" s="18"/>
      <c r="J10" s="24"/>
      <c r="K10" s="15"/>
      <c r="L10" s="27"/>
      <c r="M10" s="28"/>
      <c r="N10" s="28"/>
    </row>
    <row r="11" spans="1:14" x14ac:dyDescent="0.2">
      <c r="A11" s="49">
        <v>40.799999999999997</v>
      </c>
      <c r="B11" s="3" t="s">
        <v>17</v>
      </c>
      <c r="C11" s="2" t="s">
        <v>49</v>
      </c>
      <c r="D11" s="6">
        <f t="shared" si="1"/>
        <v>202.27547812500001</v>
      </c>
      <c r="E11" s="45">
        <v>200.78100000000001</v>
      </c>
      <c r="F11" s="37">
        <f t="shared" si="0"/>
        <v>-1.4944781250000005</v>
      </c>
      <c r="G11" s="70">
        <v>-12.83860275</v>
      </c>
      <c r="H11" s="17"/>
      <c r="I11" s="18"/>
      <c r="J11" s="24"/>
      <c r="K11" s="15"/>
      <c r="L11" s="27"/>
      <c r="M11" s="28"/>
      <c r="N11" s="28"/>
    </row>
    <row r="12" spans="1:14" x14ac:dyDescent="0.2">
      <c r="A12" s="49">
        <v>42.8</v>
      </c>
      <c r="B12" s="3" t="s">
        <v>17</v>
      </c>
      <c r="C12" s="2" t="s">
        <v>49</v>
      </c>
      <c r="D12" s="6">
        <f t="shared" si="1"/>
        <v>202.27547812500001</v>
      </c>
      <c r="E12" s="45">
        <v>199.679</v>
      </c>
      <c r="F12" s="37">
        <f t="shared" si="0"/>
        <v>-2.5964781250000044</v>
      </c>
      <c r="G12" s="70">
        <v>-22.366769040000001</v>
      </c>
      <c r="H12" s="17"/>
      <c r="I12" s="21"/>
      <c r="J12" s="24"/>
      <c r="K12" s="19"/>
      <c r="L12" s="27"/>
      <c r="M12" s="28"/>
      <c r="N12" s="28"/>
    </row>
    <row r="13" spans="1:14" x14ac:dyDescent="0.2">
      <c r="A13" s="49">
        <v>47.3</v>
      </c>
      <c r="B13" s="3" t="s">
        <v>17</v>
      </c>
      <c r="C13" s="2" t="s">
        <v>49</v>
      </c>
      <c r="D13" s="6">
        <f t="shared" si="1"/>
        <v>202.27547812500001</v>
      </c>
      <c r="E13" s="45">
        <v>197.494</v>
      </c>
      <c r="F13" s="37">
        <f t="shared" si="0"/>
        <v>-4.7814781250000067</v>
      </c>
      <c r="G13" s="70">
        <v>-41.415317459999997</v>
      </c>
      <c r="H13" s="17"/>
      <c r="I13" s="18"/>
      <c r="J13" s="24"/>
      <c r="K13" s="15"/>
      <c r="L13" s="27"/>
      <c r="M13" s="28"/>
      <c r="N13" s="28"/>
    </row>
    <row r="14" spans="1:14" x14ac:dyDescent="0.2">
      <c r="A14" s="49">
        <v>82.4</v>
      </c>
      <c r="B14" s="3" t="s">
        <v>17</v>
      </c>
      <c r="C14" s="2" t="s">
        <v>49</v>
      </c>
      <c r="D14" s="6">
        <f t="shared" si="1"/>
        <v>202.27547812500001</v>
      </c>
      <c r="E14" s="45">
        <v>196.41</v>
      </c>
      <c r="F14" s="37">
        <f t="shared" si="0"/>
        <v>-5.8654781250000099</v>
      </c>
      <c r="G14" s="70">
        <v>-50.943844439999999</v>
      </c>
      <c r="H14" s="17"/>
      <c r="I14" s="18"/>
      <c r="J14" s="24"/>
      <c r="K14" s="15"/>
      <c r="L14" s="27"/>
      <c r="M14" s="28"/>
      <c r="N14" s="28"/>
    </row>
    <row r="15" spans="1:14" x14ac:dyDescent="0.2">
      <c r="A15" s="49">
        <v>83.4</v>
      </c>
      <c r="B15" s="3" t="s">
        <v>17</v>
      </c>
      <c r="C15" s="2" t="s">
        <v>49</v>
      </c>
      <c r="D15" s="6">
        <f t="shared" si="1"/>
        <v>202.27547812500001</v>
      </c>
      <c r="E15" s="45">
        <v>197.494</v>
      </c>
      <c r="F15" s="37">
        <f t="shared" si="0"/>
        <v>-4.7814781250000067</v>
      </c>
      <c r="G15" s="70">
        <v>-41.415317459999997</v>
      </c>
      <c r="H15" s="17"/>
      <c r="I15" s="18"/>
      <c r="J15" s="24"/>
      <c r="K15" s="15"/>
      <c r="L15" s="27"/>
      <c r="M15" s="28"/>
      <c r="N15" s="28"/>
    </row>
    <row r="16" spans="1:14" x14ac:dyDescent="0.2">
      <c r="A16" s="49">
        <v>84.4</v>
      </c>
      <c r="B16" s="3" t="s">
        <v>17</v>
      </c>
      <c r="C16" s="2" t="s">
        <v>49</v>
      </c>
      <c r="D16" s="6">
        <f t="shared" si="1"/>
        <v>202.27547812500001</v>
      </c>
      <c r="E16" s="45">
        <v>196.41</v>
      </c>
      <c r="F16" s="37">
        <f t="shared" si="0"/>
        <v>-5.8654781250000099</v>
      </c>
      <c r="G16" s="70">
        <v>-50.943844439999999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1"/>
        <v>202.27547812500001</v>
      </c>
      <c r="E17" s="45">
        <v>198.584</v>
      </c>
      <c r="F17" s="37">
        <f t="shared" si="0"/>
        <v>-3.6914781250000033</v>
      </c>
      <c r="G17" s="70">
        <v>-31.886639379999998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1"/>
        <v>202.27547812500001</v>
      </c>
      <c r="E18" s="45">
        <v>197.547</v>
      </c>
      <c r="F18" s="37">
        <f t="shared" si="0"/>
        <v>-4.7284781250000094</v>
      </c>
      <c r="G18" s="70">
        <v>-40.95078135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1"/>
        <v>202.27547812500001</v>
      </c>
      <c r="E19" s="45">
        <v>198.637</v>
      </c>
      <c r="F19" s="37">
        <f t="shared" si="0"/>
        <v>-3.638478125000006</v>
      </c>
      <c r="G19" s="70">
        <v>-31.42465271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1"/>
        <v>202.27547812500001</v>
      </c>
      <c r="E20" s="45">
        <v>199.679</v>
      </c>
      <c r="F20" s="37">
        <f t="shared" si="0"/>
        <v>-2.5964781250000044</v>
      </c>
      <c r="G20" s="70">
        <v>-22.366769040000001</v>
      </c>
      <c r="H20" s="17"/>
      <c r="I20" s="18"/>
      <c r="J20" s="24"/>
      <c r="K20" s="15"/>
      <c r="L20" s="27"/>
      <c r="M20" s="28"/>
      <c r="N20" s="28"/>
    </row>
    <row r="21" spans="1:14" x14ac:dyDescent="0.2">
      <c r="A21" s="24"/>
      <c r="B21" s="24"/>
      <c r="C21" s="24"/>
      <c r="D21" s="24"/>
      <c r="E21" s="66"/>
      <c r="F21" s="68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A22" s="24"/>
      <c r="B22" s="24"/>
      <c r="C22" s="24"/>
      <c r="D22" s="24"/>
      <c r="E22" s="66"/>
      <c r="F22" s="68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</row>
    <row r="25" spans="1:14" x14ac:dyDescent="0.2">
      <c r="A25" s="49">
        <v>1.4</v>
      </c>
      <c r="B25" s="3" t="s">
        <v>17</v>
      </c>
      <c r="C25" s="12" t="s">
        <v>53</v>
      </c>
      <c r="D25" s="6">
        <f>$I$2*2*(5/4)</f>
        <v>199.77824999999999</v>
      </c>
      <c r="E25" s="45">
        <v>199.679</v>
      </c>
      <c r="F25" s="37">
        <f>E25-D25</f>
        <v>-9.9249999999983629E-2</v>
      </c>
      <c r="G25" s="70">
        <v>-0.86072551239999995</v>
      </c>
    </row>
    <row r="26" spans="1:14" x14ac:dyDescent="0.2">
      <c r="A26" s="49">
        <v>2.4</v>
      </c>
      <c r="B26" s="3" t="s">
        <v>17</v>
      </c>
      <c r="C26" s="12" t="s">
        <v>54</v>
      </c>
      <c r="D26" s="6">
        <f>$I$2*2*(5/4)</f>
        <v>199.77824999999999</v>
      </c>
      <c r="E26" s="45">
        <v>198.584</v>
      </c>
      <c r="F26" s="37">
        <f t="shared" ref="F26:F42" si="2">E26-D26</f>
        <v>-1.1942499999999825</v>
      </c>
      <c r="G26" s="70">
        <v>-10.380595850000001</v>
      </c>
    </row>
    <row r="27" spans="1:14" x14ac:dyDescent="0.2">
      <c r="A27" s="49">
        <v>3.4</v>
      </c>
      <c r="B27" s="3" t="s">
        <v>17</v>
      </c>
      <c r="C27" s="12" t="s">
        <v>53</v>
      </c>
      <c r="D27" s="6">
        <f>$I$2*2*(5/4)</f>
        <v>199.77824999999999</v>
      </c>
      <c r="E27" s="45">
        <v>200.78100000000001</v>
      </c>
      <c r="F27" s="37">
        <f t="shared" si="2"/>
        <v>1.0027500000000202</v>
      </c>
      <c r="G27" s="70">
        <v>8.6674407850000001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>$I$2*2*(5/4)</f>
        <v>199.77824999999999</v>
      </c>
      <c r="E28" s="45">
        <v>200.78100000000001</v>
      </c>
      <c r="F28" s="37">
        <f t="shared" si="2"/>
        <v>1.0027500000000202</v>
      </c>
      <c r="G28" s="70">
        <v>8.6674407850000001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$I$2*(5/4)</f>
        <v>99.889124999999993</v>
      </c>
      <c r="E29" s="45">
        <f>196.41/2</f>
        <v>98.204999999999998</v>
      </c>
      <c r="F29" s="37">
        <f t="shared" si="2"/>
        <v>-1.6841249999999945</v>
      </c>
      <c r="G29" s="70">
        <v>-29.43693433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>$I$2*2*(5/4)</f>
        <v>199.77824999999999</v>
      </c>
      <c r="E30" s="45">
        <v>197.494</v>
      </c>
      <c r="F30" s="37">
        <f t="shared" si="2"/>
        <v>-2.2842499999999859</v>
      </c>
      <c r="G30" s="70">
        <v>-19.909273930000001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$I$2*(5/4)</f>
        <v>99.889124999999993</v>
      </c>
      <c r="E31" s="45">
        <v>98.747</v>
      </c>
      <c r="F31" s="37">
        <f t="shared" si="2"/>
        <v>-1.142124999999993</v>
      </c>
      <c r="G31" s="70">
        <v>-19.908407350000001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ref="D32:D41" si="3">$I$2*2*(5/4)</f>
        <v>199.77824999999999</v>
      </c>
      <c r="E32" s="45">
        <v>200.78100000000001</v>
      </c>
      <c r="F32" s="37">
        <f t="shared" si="2"/>
        <v>1.0027500000000202</v>
      </c>
      <c r="G32" s="70">
        <v>8.6674407850000001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199.77824999999999</v>
      </c>
      <c r="E33" s="45">
        <v>200.78100000000001</v>
      </c>
      <c r="F33" s="37">
        <f t="shared" si="2"/>
        <v>1.0027500000000202</v>
      </c>
      <c r="G33" s="70">
        <v>8.6674407850000001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199.77824999999999</v>
      </c>
      <c r="E34" s="45">
        <v>199.679</v>
      </c>
      <c r="F34" s="37">
        <f t="shared" si="2"/>
        <v>-9.9249999999983629E-2</v>
      </c>
      <c r="G34" s="70">
        <v>-0.86072551239999995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199.77824999999999</v>
      </c>
      <c r="E35" s="45">
        <v>197.494</v>
      </c>
      <c r="F35" s="37">
        <f t="shared" si="2"/>
        <v>-2.2842499999999859</v>
      </c>
      <c r="G35" s="70">
        <v>-19.909273930000001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199.77824999999999</v>
      </c>
      <c r="E36" s="45">
        <v>196.41</v>
      </c>
      <c r="F36" s="37">
        <f t="shared" si="2"/>
        <v>-3.3682499999999891</v>
      </c>
      <c r="G36" s="70">
        <v>-29.43780091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199.77824999999999</v>
      </c>
      <c r="E37" s="45">
        <v>197.494</v>
      </c>
      <c r="F37" s="37">
        <f t="shared" si="2"/>
        <v>-2.2842499999999859</v>
      </c>
      <c r="G37" s="70">
        <v>-19.909273930000001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199.77824999999999</v>
      </c>
      <c r="E38" s="45">
        <v>196.41</v>
      </c>
      <c r="F38" s="37">
        <f t="shared" si="2"/>
        <v>-3.3682499999999891</v>
      </c>
      <c r="G38" s="70">
        <v>-29.43780091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199.77824999999999</v>
      </c>
      <c r="E39" s="45">
        <v>198.584</v>
      </c>
      <c r="F39" s="37">
        <f t="shared" si="2"/>
        <v>-1.1942499999999825</v>
      </c>
      <c r="G39" s="70">
        <v>-10.380595850000001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199.77824999999999</v>
      </c>
      <c r="E40" s="45">
        <v>197.547</v>
      </c>
      <c r="F40" s="37">
        <f t="shared" si="2"/>
        <v>-2.2312499999999886</v>
      </c>
      <c r="G40" s="70">
        <v>-19.444737809999999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199.77824999999999</v>
      </c>
      <c r="E41" s="45">
        <v>198.637</v>
      </c>
      <c r="F41" s="37">
        <f t="shared" si="2"/>
        <v>-1.1412499999999852</v>
      </c>
      <c r="G41" s="70">
        <v>-9.9186091740000002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>$I$2*2*(5/4)</f>
        <v>199.77824999999999</v>
      </c>
      <c r="E42" s="45">
        <v>199.679</v>
      </c>
      <c r="F42" s="37">
        <f t="shared" si="2"/>
        <v>-9.9249999999983629E-2</v>
      </c>
      <c r="G42" s="70">
        <v>-0.86072551239999995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$I$2*(POWER(2,(16/12)))</f>
        <v>201.36385798892832</v>
      </c>
      <c r="E47" s="45">
        <v>199.679</v>
      </c>
      <c r="F47" s="37">
        <f>E47-D47</f>
        <v>-1.6848579889283144</v>
      </c>
      <c r="G47" s="70">
        <v>-14.546939549999999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$I$2*(POWER(2,(16/12)))</f>
        <v>201.36385798892832</v>
      </c>
      <c r="E48" s="45">
        <v>198.584</v>
      </c>
      <c r="F48" s="37">
        <f t="shared" ref="F48:F64" si="4">E48-D48</f>
        <v>-2.7798579889283133</v>
      </c>
      <c r="G48" s="70">
        <v>-24.066809889999998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>$I$2*(POWER(2,(16/12)))</f>
        <v>201.36385798892832</v>
      </c>
      <c r="E49" s="45">
        <v>200.78100000000001</v>
      </c>
      <c r="F49" s="37">
        <f t="shared" si="4"/>
        <v>-0.58285798892831053</v>
      </c>
      <c r="G49" s="70">
        <v>-5.018773253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>$I$2*(POWER(2,(16/12)))</f>
        <v>201.36385798892832</v>
      </c>
      <c r="E50" s="45">
        <v>200.78100000000001</v>
      </c>
      <c r="F50" s="37">
        <f t="shared" si="4"/>
        <v>-0.58285798892831053</v>
      </c>
      <c r="G50" s="70">
        <v>-5.018773253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$I$2*(POWER(2,(4/12)))</f>
        <v>100.68192899446417</v>
      </c>
      <c r="E51" s="45">
        <f>196.41/2</f>
        <v>98.204999999999998</v>
      </c>
      <c r="F51" s="37">
        <f t="shared" si="4"/>
        <v>-2.4769289944641741</v>
      </c>
      <c r="G51" s="70">
        <v>-43.123155199999999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>$I$2*(POWER(2,(16/12)))</f>
        <v>201.36385798892832</v>
      </c>
      <c r="E52" s="45">
        <v>197.494</v>
      </c>
      <c r="F52" s="37">
        <f t="shared" si="4"/>
        <v>-3.8698579889283167</v>
      </c>
      <c r="G52" s="70">
        <v>-33.595487970000001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$I$2*(POWER(2,(4/12)))</f>
        <v>100.68192899446417</v>
      </c>
      <c r="E53" s="45">
        <v>98.747</v>
      </c>
      <c r="F53" s="37">
        <f t="shared" si="4"/>
        <v>-1.9349289944641725</v>
      </c>
      <c r="G53" s="70">
        <v>-33.594628210000003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ref="D54:D64" si="5">$I$2*(POWER(2,(16/12)))</f>
        <v>201.36385798892832</v>
      </c>
      <c r="E54" s="45">
        <v>200.78100000000001</v>
      </c>
      <c r="F54" s="37">
        <f t="shared" si="4"/>
        <v>-0.58285798892831053</v>
      </c>
      <c r="G54" s="70">
        <v>-5.018773253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201.36385798892832</v>
      </c>
      <c r="E55" s="45">
        <v>200.78100000000001</v>
      </c>
      <c r="F55" s="37">
        <f t="shared" si="4"/>
        <v>-0.58285798892831053</v>
      </c>
      <c r="G55" s="70">
        <v>-5.018773253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201.36385798892832</v>
      </c>
      <c r="E56" s="45">
        <v>199.679</v>
      </c>
      <c r="F56" s="37">
        <f t="shared" si="4"/>
        <v>-1.6848579889283144</v>
      </c>
      <c r="G56" s="70">
        <v>-14.546939549999999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201.36385798892832</v>
      </c>
      <c r="E57" s="45">
        <v>197.494</v>
      </c>
      <c r="F57" s="37">
        <f t="shared" si="4"/>
        <v>-3.8698579889283167</v>
      </c>
      <c r="G57" s="70">
        <v>-33.595487970000001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201.36385798892832</v>
      </c>
      <c r="E58" s="45">
        <v>196.41</v>
      </c>
      <c r="F58" s="37">
        <f t="shared" si="4"/>
        <v>-4.9538579889283199</v>
      </c>
      <c r="G58" s="70">
        <v>-43.124014950000003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201.36385798892832</v>
      </c>
      <c r="E59" s="45">
        <v>197.494</v>
      </c>
      <c r="F59" s="37">
        <f t="shared" si="4"/>
        <v>-3.8698579889283167</v>
      </c>
      <c r="G59" s="70">
        <v>-33.595487970000001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201.36385798892832</v>
      </c>
      <c r="E60" s="45">
        <v>196.41</v>
      </c>
      <c r="F60" s="37">
        <f t="shared" si="4"/>
        <v>-4.9538579889283199</v>
      </c>
      <c r="G60" s="70">
        <v>-43.124014950000003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201.36385798892832</v>
      </c>
      <c r="E61" s="45">
        <v>198.584</v>
      </c>
      <c r="F61" s="37">
        <f t="shared" si="4"/>
        <v>-2.7798579889283133</v>
      </c>
      <c r="G61" s="70">
        <v>-24.066809889999998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201.36385798892832</v>
      </c>
      <c r="E62" s="45">
        <v>197.547</v>
      </c>
      <c r="F62" s="37">
        <f t="shared" si="4"/>
        <v>-3.8168579889283194</v>
      </c>
      <c r="G62" s="70">
        <v>-33.130951850000002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201.36385798892832</v>
      </c>
      <c r="E63" s="45">
        <v>198.637</v>
      </c>
      <c r="F63" s="37">
        <f t="shared" si="4"/>
        <v>-2.726857988928316</v>
      </c>
      <c r="G63" s="70">
        <v>-23.604823209999999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5"/>
        <v>201.36385798892832</v>
      </c>
      <c r="E64" s="45">
        <v>199.679</v>
      </c>
      <c r="F64" s="37">
        <f t="shared" si="4"/>
        <v>-1.6848579889283144</v>
      </c>
      <c r="G64" s="70">
        <v>-14.546939549999999</v>
      </c>
    </row>
  </sheetData>
  <mergeCells count="3">
    <mergeCell ref="A1:G1"/>
    <mergeCell ref="A23:G23"/>
    <mergeCell ref="A45:G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A6A1-EF8F-9246-9242-CB317A404D4B}">
  <dimension ref="A1:Q64"/>
  <sheetViews>
    <sheetView topLeftCell="C31" zoomScaleNormal="100" workbookViewId="0">
      <selection activeCell="F64" sqref="F64:G64"/>
    </sheetView>
  </sheetViews>
  <sheetFormatPr baseColWidth="10" defaultRowHeight="16" x14ac:dyDescent="0.2"/>
  <cols>
    <col min="1" max="1" width="16.6640625" style="1" customWidth="1"/>
    <col min="2" max="2" width="21.1640625" customWidth="1"/>
    <col min="3" max="3" width="25" style="7" customWidth="1"/>
    <col min="4" max="4" width="32.1640625" style="4" customWidth="1"/>
    <col min="5" max="5" width="28.83203125" customWidth="1"/>
    <col min="6" max="6" width="16.6640625" style="8" customWidth="1"/>
    <col min="7" max="7" width="23.6640625" style="10" customWidth="1"/>
    <col min="8" max="8" width="17.5" style="10" customWidth="1"/>
    <col min="9" max="9" width="17.5" style="9" customWidth="1"/>
    <col min="11" max="11" width="16.6640625" style="8" customWidth="1"/>
    <col min="12" max="12" width="19.6640625" style="8" customWidth="1"/>
    <col min="13" max="14" width="10.83203125" style="10"/>
    <col min="16" max="16" width="19.6640625" customWidth="1"/>
  </cols>
  <sheetData>
    <row r="1" spans="1:17" s="4" customFormat="1" x14ac:dyDescent="0.2">
      <c r="A1" s="84" t="s">
        <v>3</v>
      </c>
      <c r="B1" s="84"/>
      <c r="C1" s="84"/>
      <c r="D1" s="84"/>
      <c r="E1" s="84"/>
      <c r="F1" s="84"/>
      <c r="G1" s="84"/>
      <c r="H1"/>
      <c r="I1" t="s">
        <v>7</v>
      </c>
      <c r="J1" t="s">
        <v>6</v>
      </c>
      <c r="K1" s="35"/>
      <c r="L1" s="35"/>
      <c r="M1" s="35"/>
      <c r="N1" s="35"/>
    </row>
    <row r="2" spans="1:17" x14ac:dyDescent="0.2">
      <c r="A2" s="39" t="s">
        <v>16</v>
      </c>
      <c r="B2" s="39" t="s">
        <v>2</v>
      </c>
      <c r="C2" s="39" t="s">
        <v>0</v>
      </c>
      <c r="D2" s="5" t="s">
        <v>18</v>
      </c>
      <c r="E2" s="36" t="s">
        <v>19</v>
      </c>
      <c r="F2" s="13" t="s">
        <v>20</v>
      </c>
      <c r="G2" s="41" t="s">
        <v>1</v>
      </c>
      <c r="H2"/>
      <c r="I2" s="69">
        <v>78.779700000000005</v>
      </c>
      <c r="J2" s="24" t="s">
        <v>26</v>
      </c>
      <c r="K2" s="14"/>
      <c r="L2" s="25"/>
      <c r="M2" s="26"/>
      <c r="N2" s="26"/>
    </row>
    <row r="3" spans="1:17" x14ac:dyDescent="0.2">
      <c r="A3" s="49">
        <v>1.4</v>
      </c>
      <c r="B3" s="3" t="s">
        <v>17</v>
      </c>
      <c r="C3" s="2" t="s">
        <v>49</v>
      </c>
      <c r="D3" s="6">
        <f>$I$2*2*81/64</f>
        <v>199.41111562500001</v>
      </c>
      <c r="E3" s="45">
        <v>197.494</v>
      </c>
      <c r="F3" s="37">
        <f>E3-D3</f>
        <v>-1.9171156250000081</v>
      </c>
      <c r="G3" s="80">
        <v>-16.72427291</v>
      </c>
      <c r="H3"/>
      <c r="I3" s="38"/>
      <c r="K3" s="15"/>
      <c r="L3" s="27"/>
      <c r="M3" s="28"/>
      <c r="N3" s="28"/>
    </row>
    <row r="4" spans="1:17" x14ac:dyDescent="0.2">
      <c r="A4" s="49">
        <v>2.4</v>
      </c>
      <c r="B4" s="3" t="s">
        <v>17</v>
      </c>
      <c r="C4" s="2" t="s">
        <v>49</v>
      </c>
      <c r="D4" s="6">
        <f>$I$2*2*81/64</f>
        <v>199.41111562500001</v>
      </c>
      <c r="E4" s="45">
        <v>196.41</v>
      </c>
      <c r="F4" s="37">
        <f t="shared" ref="F4:F20" si="0">E4-D4</f>
        <v>-3.0011156250000113</v>
      </c>
      <c r="G4" s="80">
        <v>-26.252799899999999</v>
      </c>
      <c r="H4" s="17"/>
      <c r="I4" s="44"/>
      <c r="J4" s="24"/>
      <c r="K4" s="15"/>
      <c r="L4" s="27"/>
      <c r="M4" s="28"/>
      <c r="N4" s="28"/>
    </row>
    <row r="5" spans="1:17" x14ac:dyDescent="0.2">
      <c r="A5" s="49">
        <v>3.4</v>
      </c>
      <c r="B5" s="3" t="s">
        <v>17</v>
      </c>
      <c r="C5" s="2" t="s">
        <v>49</v>
      </c>
      <c r="D5" s="6">
        <f>$I$2*2*81/64</f>
        <v>199.41111562500001</v>
      </c>
      <c r="E5" s="45">
        <v>198.584</v>
      </c>
      <c r="F5" s="37">
        <f t="shared" si="0"/>
        <v>-0.82711562500000468</v>
      </c>
      <c r="G5" s="80">
        <v>-7.1955948369999998</v>
      </c>
      <c r="H5" s="17"/>
      <c r="I5" s="18"/>
      <c r="J5" s="24"/>
      <c r="K5" s="15"/>
      <c r="L5" s="27"/>
      <c r="M5" s="28"/>
      <c r="N5" s="28"/>
      <c r="Q5" s="7"/>
    </row>
    <row r="6" spans="1:17" x14ac:dyDescent="0.2">
      <c r="A6" s="49">
        <v>4.4000000000000004</v>
      </c>
      <c r="B6" s="3" t="s">
        <v>17</v>
      </c>
      <c r="C6" s="2" t="s">
        <v>49</v>
      </c>
      <c r="D6" s="6">
        <f>$I$2*2*81/64</f>
        <v>199.41111562500001</v>
      </c>
      <c r="E6" s="45">
        <v>197.464</v>
      </c>
      <c r="F6" s="37">
        <f t="shared" si="0"/>
        <v>-1.9471156250000092</v>
      </c>
      <c r="G6" s="80">
        <v>-16.987273139999999</v>
      </c>
      <c r="H6" s="17"/>
      <c r="I6" s="18"/>
      <c r="J6" s="24"/>
      <c r="K6" s="15"/>
      <c r="L6" s="27"/>
      <c r="M6" s="28"/>
      <c r="N6" s="28"/>
    </row>
    <row r="7" spans="1:17" x14ac:dyDescent="0.2">
      <c r="A7" s="49" t="s">
        <v>45</v>
      </c>
      <c r="B7" s="3" t="s">
        <v>51</v>
      </c>
      <c r="C7" s="2" t="s">
        <v>50</v>
      </c>
      <c r="D7" s="6">
        <f>$I$2*81/64</f>
        <v>99.705557812500004</v>
      </c>
      <c r="E7" s="45">
        <f>195.332/2</f>
        <v>97.665999999999997</v>
      </c>
      <c r="F7" s="37">
        <f t="shared" si="0"/>
        <v>-2.0395578125000071</v>
      </c>
      <c r="G7" s="80">
        <v>-35.781750410000001</v>
      </c>
      <c r="H7" s="17"/>
      <c r="I7" s="21"/>
      <c r="J7" s="24"/>
      <c r="K7" s="19"/>
      <c r="L7" s="27"/>
      <c r="M7" s="28"/>
      <c r="N7" s="28"/>
    </row>
    <row r="8" spans="1:17" x14ac:dyDescent="0.2">
      <c r="A8" s="49" t="s">
        <v>44</v>
      </c>
      <c r="B8" s="3" t="s">
        <v>17</v>
      </c>
      <c r="C8" s="2" t="s">
        <v>49</v>
      </c>
      <c r="D8" s="6">
        <f>$I$2*2*81/64</f>
        <v>199.41111562500001</v>
      </c>
      <c r="E8" s="45">
        <v>196.41</v>
      </c>
      <c r="F8" s="37">
        <f t="shared" si="0"/>
        <v>-3.0011156250000113</v>
      </c>
      <c r="G8" s="80">
        <v>-26.252799899999999</v>
      </c>
      <c r="H8" s="17"/>
      <c r="I8" s="21"/>
      <c r="J8" s="24"/>
      <c r="K8" s="19"/>
      <c r="L8" s="27"/>
      <c r="M8" s="28"/>
      <c r="N8" s="28"/>
    </row>
    <row r="9" spans="1:17" x14ac:dyDescent="0.2">
      <c r="A9" s="49" t="s">
        <v>46</v>
      </c>
      <c r="B9" s="3" t="s">
        <v>51</v>
      </c>
      <c r="C9" s="2" t="s">
        <v>50</v>
      </c>
      <c r="D9" s="6">
        <f>$I$2*81/64</f>
        <v>99.705557812500004</v>
      </c>
      <c r="E9" s="45">
        <f>197.1038/2</f>
        <v>98.551900000000003</v>
      </c>
      <c r="F9" s="37">
        <f t="shared" si="0"/>
        <v>-1.1536578125000005</v>
      </c>
      <c r="G9" s="80">
        <v>-20.14902103</v>
      </c>
      <c r="H9" s="17"/>
      <c r="I9" s="18"/>
      <c r="J9" s="24"/>
      <c r="K9" s="15"/>
      <c r="L9" s="27"/>
      <c r="M9" s="28"/>
      <c r="N9" s="28"/>
    </row>
    <row r="10" spans="1:17" x14ac:dyDescent="0.2">
      <c r="A10" s="49">
        <v>40.5</v>
      </c>
      <c r="B10" s="3" t="s">
        <v>17</v>
      </c>
      <c r="C10" s="2" t="s">
        <v>49</v>
      </c>
      <c r="D10" s="6">
        <f t="shared" ref="D10:D20" si="1">$I$2*2*81/64</f>
        <v>199.41111562500001</v>
      </c>
      <c r="E10" s="45">
        <v>195.33199999999999</v>
      </c>
      <c r="F10" s="37">
        <f t="shared" si="0"/>
        <v>-4.0791156250000142</v>
      </c>
      <c r="G10" s="80">
        <v>-35.780882230000003</v>
      </c>
      <c r="H10" s="17"/>
      <c r="I10" s="18"/>
      <c r="J10" s="24"/>
      <c r="K10" s="15"/>
      <c r="L10" s="27"/>
      <c r="M10" s="28"/>
      <c r="N10" s="28"/>
    </row>
    <row r="11" spans="1:17" x14ac:dyDescent="0.2">
      <c r="A11" s="49">
        <v>40.799999999999997</v>
      </c>
      <c r="B11" s="3" t="s">
        <v>17</v>
      </c>
      <c r="C11" s="2" t="s">
        <v>49</v>
      </c>
      <c r="D11" s="6">
        <f t="shared" si="1"/>
        <v>199.41111562500001</v>
      </c>
      <c r="E11" s="45">
        <v>195.33199999999999</v>
      </c>
      <c r="F11" s="37">
        <f t="shared" si="0"/>
        <v>-4.0791156250000142</v>
      </c>
      <c r="G11" s="80">
        <v>-35.780882230000003</v>
      </c>
      <c r="H11" s="17"/>
      <c r="I11" s="18"/>
      <c r="J11" s="24"/>
      <c r="K11" s="15"/>
      <c r="L11" s="27"/>
      <c r="M11" s="28"/>
      <c r="N11" s="28"/>
    </row>
    <row r="12" spans="1:17" x14ac:dyDescent="0.2">
      <c r="A12" s="49">
        <v>42.8</v>
      </c>
      <c r="B12" s="3" t="s">
        <v>17</v>
      </c>
      <c r="C12" s="2" t="s">
        <v>49</v>
      </c>
      <c r="D12" s="6">
        <f t="shared" si="1"/>
        <v>199.41111562500001</v>
      </c>
      <c r="E12" s="45">
        <v>197.49799999999999</v>
      </c>
      <c r="F12" s="37">
        <f t="shared" si="0"/>
        <v>-1.9131156250000174</v>
      </c>
      <c r="G12" s="80">
        <v>-16.689209229999999</v>
      </c>
      <c r="H12" s="17"/>
      <c r="I12" s="21"/>
      <c r="J12" s="24"/>
      <c r="K12" s="19"/>
      <c r="L12" s="27"/>
      <c r="M12" s="28"/>
      <c r="N12" s="28"/>
    </row>
    <row r="13" spans="1:17" x14ac:dyDescent="0.2">
      <c r="A13" s="49">
        <v>47.3</v>
      </c>
      <c r="B13" s="3" t="s">
        <v>17</v>
      </c>
      <c r="C13" s="2" t="s">
        <v>49</v>
      </c>
      <c r="D13" s="6">
        <f t="shared" si="1"/>
        <v>199.41111562500001</v>
      </c>
      <c r="E13" s="45">
        <v>196.41</v>
      </c>
      <c r="F13" s="37">
        <f t="shared" si="0"/>
        <v>-3.0011156250000113</v>
      </c>
      <c r="G13" s="80">
        <v>-26.252799899999999</v>
      </c>
      <c r="H13" s="17"/>
      <c r="I13" s="18"/>
      <c r="J13" s="24"/>
      <c r="K13" s="15"/>
      <c r="L13" s="27"/>
      <c r="M13" s="28"/>
      <c r="N13" s="28"/>
    </row>
    <row r="14" spans="1:17" x14ac:dyDescent="0.2">
      <c r="A14" s="49">
        <v>82.4</v>
      </c>
      <c r="B14" s="3" t="s">
        <v>17</v>
      </c>
      <c r="C14" s="2" t="s">
        <v>49</v>
      </c>
      <c r="D14" s="6">
        <f t="shared" si="1"/>
        <v>199.41111562500001</v>
      </c>
      <c r="E14" s="45">
        <v>195.33199999999999</v>
      </c>
      <c r="F14" s="37">
        <f t="shared" si="0"/>
        <v>-4.0791156250000142</v>
      </c>
      <c r="G14" s="80">
        <v>-35.780882230000003</v>
      </c>
      <c r="H14" s="17"/>
      <c r="I14" s="18"/>
      <c r="J14" s="24"/>
      <c r="K14" s="15"/>
      <c r="L14" s="27"/>
      <c r="M14" s="28"/>
      <c r="N14" s="28"/>
    </row>
    <row r="15" spans="1:17" x14ac:dyDescent="0.2">
      <c r="A15" s="49">
        <v>83.4</v>
      </c>
      <c r="B15" s="3" t="s">
        <v>17</v>
      </c>
      <c r="C15" s="2" t="s">
        <v>49</v>
      </c>
      <c r="D15" s="6">
        <f t="shared" si="1"/>
        <v>199.41111562500001</v>
      </c>
      <c r="E15" s="45">
        <v>195.33199999999999</v>
      </c>
      <c r="F15" s="37">
        <f t="shared" si="0"/>
        <v>-4.0791156250000142</v>
      </c>
      <c r="G15" s="80">
        <v>-35.780882230000003</v>
      </c>
      <c r="H15" s="17"/>
      <c r="I15" s="18"/>
      <c r="J15" s="24"/>
      <c r="K15" s="15"/>
      <c r="L15" s="27"/>
      <c r="M15" s="28"/>
      <c r="N15" s="28"/>
    </row>
    <row r="16" spans="1:17" x14ac:dyDescent="0.2">
      <c r="A16" s="49">
        <v>84.4</v>
      </c>
      <c r="B16" s="3" t="s">
        <v>17</v>
      </c>
      <c r="C16" s="2" t="s">
        <v>49</v>
      </c>
      <c r="D16" s="6">
        <f t="shared" si="1"/>
        <v>199.41111562500001</v>
      </c>
      <c r="E16" s="45">
        <v>196.41</v>
      </c>
      <c r="F16" s="37">
        <f t="shared" si="0"/>
        <v>-3.0011156250000113</v>
      </c>
      <c r="G16" s="80">
        <v>-26.252799899999999</v>
      </c>
      <c r="H16" s="17"/>
      <c r="I16" s="21"/>
      <c r="J16" s="24"/>
      <c r="K16" s="19"/>
      <c r="L16" s="27"/>
      <c r="M16" s="28"/>
      <c r="N16" s="28"/>
    </row>
    <row r="17" spans="1:14" x14ac:dyDescent="0.2">
      <c r="A17" s="49">
        <v>85.4</v>
      </c>
      <c r="B17" s="3" t="s">
        <v>17</v>
      </c>
      <c r="C17" s="2" t="s">
        <v>49</v>
      </c>
      <c r="D17" s="6">
        <f t="shared" si="1"/>
        <v>199.41111562500001</v>
      </c>
      <c r="E17" s="45">
        <v>194.26</v>
      </c>
      <c r="F17" s="37">
        <f t="shared" si="0"/>
        <v>-5.151115625000017</v>
      </c>
      <c r="G17" s="80">
        <v>-45.308221529999997</v>
      </c>
      <c r="H17" s="17"/>
      <c r="I17" s="21"/>
      <c r="J17" s="24"/>
      <c r="K17" s="19"/>
      <c r="L17" s="27"/>
      <c r="M17" s="28"/>
      <c r="N17" s="28"/>
    </row>
    <row r="18" spans="1:14" x14ac:dyDescent="0.2">
      <c r="A18" s="49">
        <v>88.3</v>
      </c>
      <c r="B18" s="3" t="s">
        <v>17</v>
      </c>
      <c r="C18" s="2" t="s">
        <v>49</v>
      </c>
      <c r="D18" s="6">
        <f t="shared" si="1"/>
        <v>199.41111562500001</v>
      </c>
      <c r="E18" s="45">
        <v>200.78100000000001</v>
      </c>
      <c r="F18" s="37">
        <f t="shared" si="0"/>
        <v>1.369884374999998</v>
      </c>
      <c r="G18" s="80">
        <v>11.852441799999999</v>
      </c>
      <c r="H18" s="17"/>
      <c r="I18" s="21"/>
      <c r="J18" s="24"/>
      <c r="K18" s="19"/>
      <c r="L18" s="27"/>
      <c r="M18" s="28"/>
      <c r="N18" s="28"/>
    </row>
    <row r="19" spans="1:14" x14ac:dyDescent="0.2">
      <c r="A19" s="49">
        <v>89.3</v>
      </c>
      <c r="B19" s="3" t="s">
        <v>17</v>
      </c>
      <c r="C19" s="2" t="s">
        <v>49</v>
      </c>
      <c r="D19" s="6">
        <f t="shared" si="1"/>
        <v>199.41111562500001</v>
      </c>
      <c r="E19" s="45">
        <v>198.584</v>
      </c>
      <c r="F19" s="37">
        <f t="shared" si="0"/>
        <v>-0.82711562500000468</v>
      </c>
      <c r="G19" s="80">
        <v>-7.1955948369999998</v>
      </c>
      <c r="H19" s="17"/>
      <c r="I19" s="21"/>
      <c r="J19" s="24"/>
      <c r="K19" s="19"/>
      <c r="L19" s="27"/>
      <c r="M19" s="28"/>
      <c r="N19" s="28"/>
    </row>
    <row r="20" spans="1:14" x14ac:dyDescent="0.2">
      <c r="A20" s="49" t="s">
        <v>47</v>
      </c>
      <c r="B20" s="3" t="s">
        <v>17</v>
      </c>
      <c r="C20" s="2" t="s">
        <v>49</v>
      </c>
      <c r="D20" s="6">
        <f t="shared" si="1"/>
        <v>199.41111562500001</v>
      </c>
      <c r="E20" s="45">
        <v>194.26</v>
      </c>
      <c r="F20" s="37">
        <f t="shared" si="0"/>
        <v>-5.151115625000017</v>
      </c>
      <c r="G20" s="80">
        <v>-45.308221529999997</v>
      </c>
      <c r="H20" s="17"/>
      <c r="I20" s="18"/>
      <c r="J20" s="24"/>
      <c r="K20" s="15"/>
      <c r="L20" s="27"/>
      <c r="M20" s="28"/>
      <c r="N20" s="28"/>
    </row>
    <row r="21" spans="1:14" x14ac:dyDescent="0.2">
      <c r="A21"/>
      <c r="C21"/>
      <c r="D21"/>
      <c r="E21" s="38"/>
      <c r="F21" s="1"/>
      <c r="G21" s="42"/>
      <c r="H21" s="17"/>
      <c r="I21" s="22"/>
      <c r="J21" s="24"/>
      <c r="K21" s="15"/>
      <c r="L21" s="27"/>
      <c r="M21" s="28"/>
      <c r="N21" s="28"/>
    </row>
    <row r="22" spans="1:14" x14ac:dyDescent="0.2">
      <c r="A22"/>
      <c r="C22"/>
      <c r="D22"/>
      <c r="E22" s="38"/>
      <c r="F22" s="1"/>
      <c r="G22" s="42"/>
      <c r="H22" s="17"/>
      <c r="I22" s="22"/>
      <c r="J22" s="24"/>
      <c r="K22" s="15"/>
      <c r="L22" s="27"/>
      <c r="M22" s="28"/>
      <c r="N22" s="28"/>
    </row>
    <row r="23" spans="1:14" x14ac:dyDescent="0.2">
      <c r="A23" s="84" t="s">
        <v>4</v>
      </c>
      <c r="B23" s="84"/>
      <c r="C23" s="84"/>
      <c r="D23" s="84"/>
      <c r="E23" s="84"/>
      <c r="F23" s="84"/>
      <c r="G23" s="84"/>
      <c r="H23" s="17"/>
      <c r="I23" s="18"/>
      <c r="J23" s="24"/>
      <c r="K23" s="15"/>
      <c r="L23" s="27"/>
      <c r="M23" s="28"/>
      <c r="N23" s="28"/>
    </row>
    <row r="24" spans="1:14" x14ac:dyDescent="0.2">
      <c r="A24" s="39" t="s">
        <v>16</v>
      </c>
      <c r="B24" s="39" t="s">
        <v>2</v>
      </c>
      <c r="C24" s="11" t="s">
        <v>0</v>
      </c>
      <c r="D24" s="5" t="s">
        <v>18</v>
      </c>
      <c r="E24" s="36" t="s">
        <v>19</v>
      </c>
      <c r="F24" s="13" t="s">
        <v>20</v>
      </c>
      <c r="G24" s="41" t="s">
        <v>1</v>
      </c>
      <c r="H24" s="33"/>
      <c r="I24" s="34"/>
      <c r="J24" s="24"/>
      <c r="K24" s="32"/>
      <c r="L24" s="32"/>
      <c r="M24" s="33"/>
      <c r="N24" s="33"/>
    </row>
    <row r="25" spans="1:14" x14ac:dyDescent="0.2">
      <c r="A25" s="49">
        <v>1.4</v>
      </c>
      <c r="B25" s="3" t="s">
        <v>17</v>
      </c>
      <c r="C25" s="12" t="s">
        <v>53</v>
      </c>
      <c r="D25" s="6">
        <f>$I$2*2*(5/4)</f>
        <v>196.94925000000001</v>
      </c>
      <c r="E25" s="45">
        <v>197.494</v>
      </c>
      <c r="F25" s="37">
        <f>E25-D25</f>
        <v>0.54474999999999341</v>
      </c>
      <c r="G25" s="80">
        <v>4.7814415199999996</v>
      </c>
      <c r="H25" s="33"/>
      <c r="I25" s="34"/>
      <c r="J25" s="24"/>
      <c r="K25" s="32"/>
      <c r="L25" s="32"/>
      <c r="M25" s="33"/>
      <c r="N25" s="33"/>
    </row>
    <row r="26" spans="1:14" x14ac:dyDescent="0.2">
      <c r="A26" s="49">
        <v>2.4</v>
      </c>
      <c r="B26" s="3" t="s">
        <v>17</v>
      </c>
      <c r="C26" s="12" t="s">
        <v>54</v>
      </c>
      <c r="D26" s="6">
        <f>$I$2*2*(5/4)</f>
        <v>196.94925000000001</v>
      </c>
      <c r="E26" s="45">
        <v>196.41</v>
      </c>
      <c r="F26" s="37">
        <f t="shared" ref="F26:F42" si="2">E26-D26</f>
        <v>-0.53925000000000978</v>
      </c>
      <c r="G26" s="80">
        <v>-4.7470854640000004</v>
      </c>
      <c r="H26" s="33"/>
      <c r="I26" s="34"/>
      <c r="J26" s="24"/>
      <c r="K26" s="32"/>
      <c r="L26" s="32"/>
      <c r="M26" s="33"/>
      <c r="N26" s="33"/>
    </row>
    <row r="27" spans="1:14" x14ac:dyDescent="0.2">
      <c r="A27" s="49">
        <v>3.4</v>
      </c>
      <c r="B27" s="3" t="s">
        <v>17</v>
      </c>
      <c r="C27" s="12" t="s">
        <v>53</v>
      </c>
      <c r="D27" s="6">
        <f>$I$2*2*(5/4)</f>
        <v>196.94925000000001</v>
      </c>
      <c r="E27" s="45">
        <v>198.584</v>
      </c>
      <c r="F27" s="37">
        <f t="shared" si="2"/>
        <v>1.6347499999999968</v>
      </c>
      <c r="G27" s="80">
        <v>14.3101196</v>
      </c>
    </row>
    <row r="28" spans="1:14" x14ac:dyDescent="0.2">
      <c r="A28" s="49">
        <v>4.4000000000000004</v>
      </c>
      <c r="B28" s="3" t="s">
        <v>17</v>
      </c>
      <c r="C28" s="12" t="s">
        <v>53</v>
      </c>
      <c r="D28" s="6">
        <f>$I$2*2*(5/4)</f>
        <v>196.94925000000001</v>
      </c>
      <c r="E28" s="45">
        <v>197.464</v>
      </c>
      <c r="F28" s="37">
        <f t="shared" si="2"/>
        <v>0.51474999999999227</v>
      </c>
      <c r="G28" s="80">
        <v>4.5184412939999996</v>
      </c>
    </row>
    <row r="29" spans="1:14" x14ac:dyDescent="0.2">
      <c r="A29" s="49" t="s">
        <v>45</v>
      </c>
      <c r="B29" s="3" t="s">
        <v>51</v>
      </c>
      <c r="C29" s="12" t="s">
        <v>52</v>
      </c>
      <c r="D29" s="6">
        <f>$I$2*(5/4)</f>
        <v>98.474625000000003</v>
      </c>
      <c r="E29" s="45">
        <f>195.332/2</f>
        <v>97.665999999999997</v>
      </c>
      <c r="F29" s="37">
        <f t="shared" si="2"/>
        <v>-0.80862500000000637</v>
      </c>
      <c r="G29" s="80">
        <v>-14.274288779999999</v>
      </c>
    </row>
    <row r="30" spans="1:14" x14ac:dyDescent="0.2">
      <c r="A30" s="49" t="s">
        <v>44</v>
      </c>
      <c r="B30" s="3" t="s">
        <v>17</v>
      </c>
      <c r="C30" s="12" t="s">
        <v>53</v>
      </c>
      <c r="D30" s="6">
        <f>$I$2*2*(5/4)</f>
        <v>196.94925000000001</v>
      </c>
      <c r="E30" s="45">
        <v>196.41</v>
      </c>
      <c r="F30" s="37">
        <f t="shared" si="2"/>
        <v>-0.53925000000000978</v>
      </c>
      <c r="G30" s="80">
        <v>-4.7470854640000004</v>
      </c>
    </row>
    <row r="31" spans="1:14" x14ac:dyDescent="0.2">
      <c r="A31" s="49" t="s">
        <v>46</v>
      </c>
      <c r="B31" s="3" t="s">
        <v>51</v>
      </c>
      <c r="C31" s="12" t="s">
        <v>52</v>
      </c>
      <c r="D31" s="6">
        <f>$I$2*(5/4)</f>
        <v>98.474625000000003</v>
      </c>
      <c r="E31" s="45">
        <f>197.1038/2</f>
        <v>98.551900000000003</v>
      </c>
      <c r="F31" s="37">
        <f t="shared" si="2"/>
        <v>7.7275000000000205E-2</v>
      </c>
      <c r="G31" s="80">
        <v>1.3584406040000001</v>
      </c>
    </row>
    <row r="32" spans="1:14" x14ac:dyDescent="0.2">
      <c r="A32" s="49">
        <v>40.5</v>
      </c>
      <c r="B32" s="3" t="s">
        <v>17</v>
      </c>
      <c r="C32" s="12" t="s">
        <v>53</v>
      </c>
      <c r="D32" s="6">
        <f t="shared" ref="D32:D41" si="3">$I$2*2*(5/4)</f>
        <v>196.94925000000001</v>
      </c>
      <c r="E32" s="45">
        <v>195.33199999999999</v>
      </c>
      <c r="F32" s="37">
        <f t="shared" si="2"/>
        <v>-1.6172500000000127</v>
      </c>
      <c r="G32" s="80">
        <v>-14.2751678</v>
      </c>
    </row>
    <row r="33" spans="1:7" x14ac:dyDescent="0.2">
      <c r="A33" s="49">
        <v>40.799999999999997</v>
      </c>
      <c r="B33" s="3" t="s">
        <v>17</v>
      </c>
      <c r="C33" s="12" t="s">
        <v>53</v>
      </c>
      <c r="D33" s="6">
        <f t="shared" si="3"/>
        <v>196.94925000000001</v>
      </c>
      <c r="E33" s="45">
        <v>195.33199999999999</v>
      </c>
      <c r="F33" s="37">
        <f t="shared" si="2"/>
        <v>-1.6172500000000127</v>
      </c>
      <c r="G33" s="80">
        <v>-14.2751678</v>
      </c>
    </row>
    <row r="34" spans="1:7" x14ac:dyDescent="0.2">
      <c r="A34" s="49">
        <v>42.8</v>
      </c>
      <c r="B34" s="3" t="s">
        <v>17</v>
      </c>
      <c r="C34" s="12" t="s">
        <v>53</v>
      </c>
      <c r="D34" s="6">
        <f t="shared" si="3"/>
        <v>196.94925000000001</v>
      </c>
      <c r="E34" s="45">
        <v>197.49799999999999</v>
      </c>
      <c r="F34" s="37">
        <f t="shared" si="2"/>
        <v>0.54874999999998408</v>
      </c>
      <c r="G34" s="80">
        <v>4.8165051979999998</v>
      </c>
    </row>
    <row r="35" spans="1:7" x14ac:dyDescent="0.2">
      <c r="A35" s="49">
        <v>47.3</v>
      </c>
      <c r="B35" s="3" t="s">
        <v>17</v>
      </c>
      <c r="C35" s="12" t="s">
        <v>53</v>
      </c>
      <c r="D35" s="6">
        <f t="shared" si="3"/>
        <v>196.94925000000001</v>
      </c>
      <c r="E35" s="45">
        <v>196.41</v>
      </c>
      <c r="F35" s="37">
        <f t="shared" si="2"/>
        <v>-0.53925000000000978</v>
      </c>
      <c r="G35" s="80">
        <v>-4.7470854640000004</v>
      </c>
    </row>
    <row r="36" spans="1:7" x14ac:dyDescent="0.2">
      <c r="A36" s="49">
        <v>82.4</v>
      </c>
      <c r="B36" s="3" t="s">
        <v>17</v>
      </c>
      <c r="C36" s="12" t="s">
        <v>53</v>
      </c>
      <c r="D36" s="6">
        <f t="shared" si="3"/>
        <v>196.94925000000001</v>
      </c>
      <c r="E36" s="45">
        <v>195.33199999999999</v>
      </c>
      <c r="F36" s="37">
        <f t="shared" si="2"/>
        <v>-1.6172500000000127</v>
      </c>
      <c r="G36" s="80">
        <v>-14.2751678</v>
      </c>
    </row>
    <row r="37" spans="1:7" x14ac:dyDescent="0.2">
      <c r="A37" s="49">
        <v>83.4</v>
      </c>
      <c r="B37" s="3" t="s">
        <v>17</v>
      </c>
      <c r="C37" s="12" t="s">
        <v>53</v>
      </c>
      <c r="D37" s="6">
        <f t="shared" si="3"/>
        <v>196.94925000000001</v>
      </c>
      <c r="E37" s="45">
        <v>195.33199999999999</v>
      </c>
      <c r="F37" s="37">
        <f t="shared" si="2"/>
        <v>-1.6172500000000127</v>
      </c>
      <c r="G37" s="80">
        <v>-14.2751678</v>
      </c>
    </row>
    <row r="38" spans="1:7" x14ac:dyDescent="0.2">
      <c r="A38" s="49">
        <v>84.4</v>
      </c>
      <c r="B38" s="3" t="s">
        <v>17</v>
      </c>
      <c r="C38" s="12" t="s">
        <v>53</v>
      </c>
      <c r="D38" s="6">
        <f t="shared" si="3"/>
        <v>196.94925000000001</v>
      </c>
      <c r="E38" s="45">
        <v>196.41</v>
      </c>
      <c r="F38" s="37">
        <f t="shared" si="2"/>
        <v>-0.53925000000000978</v>
      </c>
      <c r="G38" s="80">
        <v>-4.7470854640000004</v>
      </c>
    </row>
    <row r="39" spans="1:7" x14ac:dyDescent="0.2">
      <c r="A39" s="49">
        <v>85.4</v>
      </c>
      <c r="B39" s="3" t="s">
        <v>17</v>
      </c>
      <c r="C39" s="12" t="s">
        <v>53</v>
      </c>
      <c r="D39" s="6">
        <f t="shared" si="3"/>
        <v>196.94925000000001</v>
      </c>
      <c r="E39" s="45">
        <v>194.26</v>
      </c>
      <c r="F39" s="37">
        <f t="shared" si="2"/>
        <v>-2.6892500000000155</v>
      </c>
      <c r="G39" s="80">
        <v>-23.802507089999999</v>
      </c>
    </row>
    <row r="40" spans="1:7" x14ac:dyDescent="0.2">
      <c r="A40" s="49">
        <v>88.3</v>
      </c>
      <c r="B40" s="3" t="s">
        <v>17</v>
      </c>
      <c r="C40" s="12" t="s">
        <v>53</v>
      </c>
      <c r="D40" s="6">
        <f t="shared" si="3"/>
        <v>196.94925000000001</v>
      </c>
      <c r="E40" s="45">
        <v>200.78100000000001</v>
      </c>
      <c r="F40" s="37">
        <f t="shared" si="2"/>
        <v>3.8317499999999995</v>
      </c>
      <c r="G40" s="80">
        <v>33.358156229999999</v>
      </c>
    </row>
    <row r="41" spans="1:7" x14ac:dyDescent="0.2">
      <c r="A41" s="49">
        <v>89.3</v>
      </c>
      <c r="B41" s="3" t="s">
        <v>17</v>
      </c>
      <c r="C41" s="12" t="s">
        <v>53</v>
      </c>
      <c r="D41" s="6">
        <f t="shared" si="3"/>
        <v>196.94925000000001</v>
      </c>
      <c r="E41" s="45">
        <v>198.584</v>
      </c>
      <c r="F41" s="37">
        <f t="shared" si="2"/>
        <v>1.6347499999999968</v>
      </c>
      <c r="G41" s="80">
        <v>14.3101196</v>
      </c>
    </row>
    <row r="42" spans="1:7" x14ac:dyDescent="0.2">
      <c r="A42" s="49" t="s">
        <v>47</v>
      </c>
      <c r="B42" s="3" t="s">
        <v>17</v>
      </c>
      <c r="C42" s="12" t="s">
        <v>53</v>
      </c>
      <c r="D42" s="6">
        <f>$I$2*2*(5/4)</f>
        <v>196.94925000000001</v>
      </c>
      <c r="E42" s="45">
        <v>194.26</v>
      </c>
      <c r="F42" s="37">
        <f t="shared" si="2"/>
        <v>-2.6892500000000155</v>
      </c>
      <c r="G42" s="80">
        <v>-23.802507089999999</v>
      </c>
    </row>
    <row r="43" spans="1:7" x14ac:dyDescent="0.2">
      <c r="A43" s="61"/>
      <c r="B43" s="62"/>
      <c r="C43" s="16"/>
      <c r="D43" s="21"/>
      <c r="E43" s="38"/>
      <c r="F43" s="1"/>
      <c r="G43" s="33"/>
    </row>
    <row r="44" spans="1:7" x14ac:dyDescent="0.2">
      <c r="A44" s="61"/>
      <c r="B44" s="62"/>
      <c r="C44" s="16"/>
      <c r="D44" s="21"/>
      <c r="E44" s="38"/>
      <c r="F44" s="1"/>
      <c r="G44" s="33"/>
    </row>
    <row r="45" spans="1:7" x14ac:dyDescent="0.2">
      <c r="A45" s="84" t="s">
        <v>5</v>
      </c>
      <c r="B45" s="84"/>
      <c r="C45" s="84"/>
      <c r="D45" s="84"/>
      <c r="E45" s="84"/>
      <c r="F45" s="84"/>
      <c r="G45" s="84"/>
    </row>
    <row r="46" spans="1:7" x14ac:dyDescent="0.2">
      <c r="A46" s="39" t="s">
        <v>16</v>
      </c>
      <c r="B46" s="39" t="s">
        <v>2</v>
      </c>
      <c r="C46" s="11" t="s">
        <v>21</v>
      </c>
      <c r="D46" s="5" t="s">
        <v>18</v>
      </c>
      <c r="E46" s="36" t="s">
        <v>19</v>
      </c>
      <c r="F46" s="13" t="s">
        <v>20</v>
      </c>
      <c r="G46" s="41" t="s">
        <v>1</v>
      </c>
    </row>
    <row r="47" spans="1:7" x14ac:dyDescent="0.2">
      <c r="A47" s="49">
        <v>1.4</v>
      </c>
      <c r="B47" s="3" t="s">
        <v>17</v>
      </c>
      <c r="C47" s="23">
        <v>16</v>
      </c>
      <c r="D47" s="6">
        <f>$I$2*(POWER(2,(16/12)))</f>
        <v>198.51240466880625</v>
      </c>
      <c r="E47" s="45">
        <v>197.494</v>
      </c>
      <c r="F47" s="37">
        <f>E47-D47</f>
        <v>-1.0184046688062551</v>
      </c>
      <c r="G47" s="80">
        <v>-8.9043643859999992</v>
      </c>
    </row>
    <row r="48" spans="1:7" x14ac:dyDescent="0.2">
      <c r="A48" s="49">
        <v>2.4</v>
      </c>
      <c r="B48" s="3" t="s">
        <v>17</v>
      </c>
      <c r="C48" s="23">
        <v>16</v>
      </c>
      <c r="D48" s="6">
        <f>$I$2*(POWER(2,(16/12)))</f>
        <v>198.51240466880625</v>
      </c>
      <c r="E48" s="45">
        <v>196.41</v>
      </c>
      <c r="F48" s="37">
        <f t="shared" ref="F48:F64" si="4">E48-D48</f>
        <v>-2.1024046688062583</v>
      </c>
      <c r="G48" s="80">
        <v>-18.43289137</v>
      </c>
    </row>
    <row r="49" spans="1:7" x14ac:dyDescent="0.2">
      <c r="A49" s="49">
        <v>3.4</v>
      </c>
      <c r="B49" s="3" t="s">
        <v>17</v>
      </c>
      <c r="C49" s="23">
        <v>16</v>
      </c>
      <c r="D49" s="6">
        <f>$I$2*(POWER(2,(16/12)))</f>
        <v>198.51240466880625</v>
      </c>
      <c r="E49" s="45">
        <v>198.584</v>
      </c>
      <c r="F49" s="37">
        <f t="shared" si="4"/>
        <v>7.1595331193748279E-2</v>
      </c>
      <c r="G49" s="80">
        <v>0.62431368939999998</v>
      </c>
    </row>
    <row r="50" spans="1:7" x14ac:dyDescent="0.2">
      <c r="A50" s="49">
        <v>4.4000000000000004</v>
      </c>
      <c r="B50" s="3" t="s">
        <v>17</v>
      </c>
      <c r="C50" s="23">
        <v>16</v>
      </c>
      <c r="D50" s="6">
        <f>$I$2*(POWER(2,(16/12)))</f>
        <v>198.51240466880625</v>
      </c>
      <c r="E50" s="45">
        <v>197.464</v>
      </c>
      <c r="F50" s="37">
        <f t="shared" si="4"/>
        <v>-1.0484046688062563</v>
      </c>
      <c r="G50" s="80">
        <v>-9.167364611</v>
      </c>
    </row>
    <row r="51" spans="1:7" x14ac:dyDescent="0.2">
      <c r="A51" s="49" t="s">
        <v>45</v>
      </c>
      <c r="B51" s="3" t="s">
        <v>51</v>
      </c>
      <c r="C51" s="23">
        <v>4</v>
      </c>
      <c r="D51" s="6">
        <f>$I$2*(POWER(2,(4/12)))</f>
        <v>99.256202334403142</v>
      </c>
      <c r="E51" s="45">
        <f>195.332/2</f>
        <v>97.665999999999997</v>
      </c>
      <c r="F51" s="37">
        <f t="shared" si="4"/>
        <v>-1.5902023344031448</v>
      </c>
      <c r="G51" s="80">
        <v>-27.960973710000001</v>
      </c>
    </row>
    <row r="52" spans="1:7" x14ac:dyDescent="0.2">
      <c r="A52" s="49" t="s">
        <v>44</v>
      </c>
      <c r="B52" s="3" t="s">
        <v>17</v>
      </c>
      <c r="C52" s="23">
        <v>16</v>
      </c>
      <c r="D52" s="6">
        <f>$I$2*(POWER(2,(16/12)))</f>
        <v>198.51240466880625</v>
      </c>
      <c r="E52" s="45">
        <v>196.41</v>
      </c>
      <c r="F52" s="37">
        <f t="shared" si="4"/>
        <v>-2.1024046688062583</v>
      </c>
      <c r="G52" s="80">
        <v>-18.43289137</v>
      </c>
    </row>
    <row r="53" spans="1:7" x14ac:dyDescent="0.2">
      <c r="A53" s="49" t="s">
        <v>46</v>
      </c>
      <c r="B53" s="3" t="s">
        <v>51</v>
      </c>
      <c r="C53" s="23">
        <v>4</v>
      </c>
      <c r="D53" s="6">
        <f>$I$2*(POWER(2,(4/12)))</f>
        <v>99.256202334403142</v>
      </c>
      <c r="E53" s="45">
        <f>197.1038/2</f>
        <v>98.551900000000003</v>
      </c>
      <c r="F53" s="37">
        <f t="shared" si="4"/>
        <v>-0.70430233440313827</v>
      </c>
      <c r="G53" s="80">
        <v>-12.32824433</v>
      </c>
    </row>
    <row r="54" spans="1:7" x14ac:dyDescent="0.2">
      <c r="A54" s="49">
        <v>40.5</v>
      </c>
      <c r="B54" s="3" t="s">
        <v>17</v>
      </c>
      <c r="C54" s="23">
        <v>16</v>
      </c>
      <c r="D54" s="6">
        <f t="shared" ref="D54:D64" si="5">$I$2*(POWER(2,(16/12)))</f>
        <v>198.51240466880625</v>
      </c>
      <c r="E54" s="45">
        <v>195.33199999999999</v>
      </c>
      <c r="F54" s="37">
        <f t="shared" si="4"/>
        <v>-3.1804046688062613</v>
      </c>
      <c r="G54" s="80">
        <v>-27.960973710000001</v>
      </c>
    </row>
    <row r="55" spans="1:7" x14ac:dyDescent="0.2">
      <c r="A55" s="49">
        <v>40.799999999999997</v>
      </c>
      <c r="B55" s="3" t="s">
        <v>17</v>
      </c>
      <c r="C55" s="23">
        <v>16</v>
      </c>
      <c r="D55" s="6">
        <f t="shared" si="5"/>
        <v>198.51240466880625</v>
      </c>
      <c r="E55" s="45">
        <v>195.33199999999999</v>
      </c>
      <c r="F55" s="37">
        <f t="shared" si="4"/>
        <v>-3.1804046688062613</v>
      </c>
      <c r="G55" s="80">
        <v>-27.960973710000001</v>
      </c>
    </row>
    <row r="56" spans="1:7" x14ac:dyDescent="0.2">
      <c r="A56" s="49">
        <v>42.8</v>
      </c>
      <c r="B56" s="3" t="s">
        <v>17</v>
      </c>
      <c r="C56" s="23">
        <v>16</v>
      </c>
      <c r="D56" s="6">
        <f t="shared" si="5"/>
        <v>198.51240466880625</v>
      </c>
      <c r="E56" s="45">
        <v>197.49799999999999</v>
      </c>
      <c r="F56" s="37">
        <f t="shared" si="4"/>
        <v>-1.0144046688062645</v>
      </c>
      <c r="G56" s="80">
        <v>-8.8693007070000007</v>
      </c>
    </row>
    <row r="57" spans="1:7" x14ac:dyDescent="0.2">
      <c r="A57" s="49">
        <v>47.3</v>
      </c>
      <c r="B57" s="3" t="s">
        <v>17</v>
      </c>
      <c r="C57" s="23">
        <v>16</v>
      </c>
      <c r="D57" s="6">
        <f t="shared" si="5"/>
        <v>198.51240466880625</v>
      </c>
      <c r="E57" s="45">
        <v>196.41</v>
      </c>
      <c r="F57" s="37">
        <f t="shared" si="4"/>
        <v>-2.1024046688062583</v>
      </c>
      <c r="G57" s="80">
        <v>-18.43289137</v>
      </c>
    </row>
    <row r="58" spans="1:7" x14ac:dyDescent="0.2">
      <c r="A58" s="49">
        <v>82.4</v>
      </c>
      <c r="B58" s="3" t="s">
        <v>17</v>
      </c>
      <c r="C58" s="23">
        <v>16</v>
      </c>
      <c r="D58" s="6">
        <f t="shared" si="5"/>
        <v>198.51240466880625</v>
      </c>
      <c r="E58" s="45">
        <v>195.33199999999999</v>
      </c>
      <c r="F58" s="37">
        <f t="shared" si="4"/>
        <v>-3.1804046688062613</v>
      </c>
      <c r="G58" s="80">
        <v>-27.960973710000001</v>
      </c>
    </row>
    <row r="59" spans="1:7" x14ac:dyDescent="0.2">
      <c r="A59" s="49">
        <v>83.4</v>
      </c>
      <c r="B59" s="3" t="s">
        <v>17</v>
      </c>
      <c r="C59" s="23">
        <v>16</v>
      </c>
      <c r="D59" s="6">
        <f t="shared" si="5"/>
        <v>198.51240466880625</v>
      </c>
      <c r="E59" s="45">
        <v>195.33199999999999</v>
      </c>
      <c r="F59" s="37">
        <f t="shared" si="4"/>
        <v>-3.1804046688062613</v>
      </c>
      <c r="G59" s="80">
        <v>-27.960973710000001</v>
      </c>
    </row>
    <row r="60" spans="1:7" x14ac:dyDescent="0.2">
      <c r="A60" s="49">
        <v>84.4</v>
      </c>
      <c r="B60" s="3" t="s">
        <v>17</v>
      </c>
      <c r="C60" s="23">
        <v>16</v>
      </c>
      <c r="D60" s="6">
        <f t="shared" si="5"/>
        <v>198.51240466880625</v>
      </c>
      <c r="E60" s="45">
        <v>196.41</v>
      </c>
      <c r="F60" s="37">
        <f t="shared" si="4"/>
        <v>-2.1024046688062583</v>
      </c>
      <c r="G60" s="80">
        <v>-18.43289137</v>
      </c>
    </row>
    <row r="61" spans="1:7" x14ac:dyDescent="0.2">
      <c r="A61" s="49">
        <v>85.4</v>
      </c>
      <c r="B61" s="3" t="s">
        <v>17</v>
      </c>
      <c r="C61" s="23">
        <v>16</v>
      </c>
      <c r="D61" s="6">
        <f t="shared" si="5"/>
        <v>198.51240466880625</v>
      </c>
      <c r="E61" s="45">
        <v>194.26</v>
      </c>
      <c r="F61" s="37">
        <f t="shared" si="4"/>
        <v>-4.252404668806264</v>
      </c>
      <c r="G61" s="80">
        <v>-37.488312999999998</v>
      </c>
    </row>
    <row r="62" spans="1:7" x14ac:dyDescent="0.2">
      <c r="A62" s="49">
        <v>88.3</v>
      </c>
      <c r="B62" s="3" t="s">
        <v>17</v>
      </c>
      <c r="C62" s="23">
        <v>16</v>
      </c>
      <c r="D62" s="6">
        <f t="shared" si="5"/>
        <v>198.51240466880625</v>
      </c>
      <c r="E62" s="45">
        <v>200.78100000000001</v>
      </c>
      <c r="F62" s="37">
        <f t="shared" si="4"/>
        <v>2.268595331193751</v>
      </c>
      <c r="G62" s="80">
        <v>19.67235033</v>
      </c>
    </row>
    <row r="63" spans="1:7" x14ac:dyDescent="0.2">
      <c r="A63" s="49">
        <v>89.3</v>
      </c>
      <c r="B63" s="3" t="s">
        <v>17</v>
      </c>
      <c r="C63" s="23">
        <v>16</v>
      </c>
      <c r="D63" s="6">
        <f t="shared" si="5"/>
        <v>198.51240466880625</v>
      </c>
      <c r="E63" s="45">
        <v>198.584</v>
      </c>
      <c r="F63" s="37">
        <f t="shared" si="4"/>
        <v>7.1595331193748279E-2</v>
      </c>
      <c r="G63" s="80">
        <v>0.62431368939999998</v>
      </c>
    </row>
    <row r="64" spans="1:7" x14ac:dyDescent="0.2">
      <c r="A64" s="49" t="s">
        <v>47</v>
      </c>
      <c r="B64" s="3" t="s">
        <v>17</v>
      </c>
      <c r="C64" s="23">
        <v>16</v>
      </c>
      <c r="D64" s="6">
        <f t="shared" si="5"/>
        <v>198.51240466880625</v>
      </c>
      <c r="E64" s="45">
        <v>194.26</v>
      </c>
      <c r="F64" s="37">
        <f t="shared" si="4"/>
        <v>-4.252404668806264</v>
      </c>
      <c r="G64" s="80">
        <v>-37.488312999999998</v>
      </c>
    </row>
  </sheetData>
  <mergeCells count="3">
    <mergeCell ref="A1:G1"/>
    <mergeCell ref="A23:G23"/>
    <mergeCell ref="A45:G45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932-A039-5E41-AD0B-2886509C25A3}">
  <dimension ref="A1:I23"/>
  <sheetViews>
    <sheetView zoomScaleNormal="100" workbookViewId="0">
      <selection activeCell="B19" sqref="B19:I19"/>
    </sheetView>
  </sheetViews>
  <sheetFormatPr baseColWidth="10" defaultRowHeight="16" x14ac:dyDescent="0.2"/>
  <cols>
    <col min="1" max="1" width="25" style="55" bestFit="1" customWidth="1"/>
    <col min="2" max="9" width="15.6640625" style="53" customWidth="1"/>
  </cols>
  <sheetData>
    <row r="1" spans="1:9" x14ac:dyDescent="0.2">
      <c r="A1" s="56" t="s">
        <v>43</v>
      </c>
      <c r="B1" s="56" t="s">
        <v>38</v>
      </c>
      <c r="C1" s="56" t="s">
        <v>39</v>
      </c>
      <c r="D1" s="56" t="s">
        <v>40</v>
      </c>
      <c r="E1" s="56" t="s">
        <v>41</v>
      </c>
      <c r="F1" s="56" t="s">
        <v>29</v>
      </c>
      <c r="G1" s="56" t="s">
        <v>42</v>
      </c>
      <c r="H1" s="56" t="s">
        <v>8</v>
      </c>
      <c r="I1" s="56" t="s">
        <v>6</v>
      </c>
    </row>
    <row r="2" spans="1:9" x14ac:dyDescent="0.2">
      <c r="A2" s="57">
        <v>1.4</v>
      </c>
      <c r="B2" s="58">
        <v>196.15</v>
      </c>
      <c r="C2" s="58">
        <v>215.73400000000001</v>
      </c>
      <c r="D2" s="58">
        <v>198.00200000000001</v>
      </c>
      <c r="E2" s="58">
        <v>196.52099999999999</v>
      </c>
      <c r="F2" s="58">
        <v>190.15700000000001</v>
      </c>
      <c r="G2" s="58">
        <v>199.679</v>
      </c>
      <c r="H2" s="58">
        <v>199.679</v>
      </c>
      <c r="I2" s="58">
        <v>197.494</v>
      </c>
    </row>
    <row r="3" spans="1:9" x14ac:dyDescent="0.2">
      <c r="A3" s="57">
        <v>2.4</v>
      </c>
      <c r="B3" s="58">
        <v>198.30500000000001</v>
      </c>
      <c r="C3" s="58">
        <v>214.554</v>
      </c>
      <c r="D3" s="58">
        <v>200.29900000000001</v>
      </c>
      <c r="E3" s="58">
        <v>195.446</v>
      </c>
      <c r="F3" s="58">
        <v>189.11600000000001</v>
      </c>
      <c r="G3" s="58">
        <v>198.584</v>
      </c>
      <c r="H3" s="58">
        <v>198.584</v>
      </c>
      <c r="I3" s="58">
        <v>196.41</v>
      </c>
    </row>
    <row r="4" spans="1:9" x14ac:dyDescent="0.2">
      <c r="A4" s="57">
        <v>3.4</v>
      </c>
      <c r="B4" s="58">
        <v>199.39099999999999</v>
      </c>
      <c r="C4" s="58">
        <v>214.554</v>
      </c>
      <c r="D4" s="58">
        <v>200.22900000000001</v>
      </c>
      <c r="E4" s="58">
        <v>197.602</v>
      </c>
      <c r="F4" s="58">
        <v>189.11600000000001</v>
      </c>
      <c r="G4" s="58">
        <v>199.679</v>
      </c>
      <c r="H4" s="58">
        <v>200.78100000000001</v>
      </c>
      <c r="I4" s="58">
        <v>198.584</v>
      </c>
    </row>
    <row r="5" spans="1:9" x14ac:dyDescent="0.2">
      <c r="A5" s="57">
        <v>4.4000000000000004</v>
      </c>
      <c r="B5" s="58">
        <v>198.30500000000001</v>
      </c>
      <c r="C5" s="58">
        <v>218.11500000000001</v>
      </c>
      <c r="D5" s="58">
        <v>198.00200000000001</v>
      </c>
      <c r="E5" s="58">
        <v>198.68899999999999</v>
      </c>
      <c r="F5" s="58">
        <v>190.15700000000001</v>
      </c>
      <c r="G5" s="58">
        <v>200.78100000000001</v>
      </c>
      <c r="H5" s="58">
        <v>200.78100000000001</v>
      </c>
      <c r="I5" s="58">
        <v>197.464</v>
      </c>
    </row>
    <row r="6" spans="1:9" x14ac:dyDescent="0.2">
      <c r="A6" s="57" t="s">
        <v>45</v>
      </c>
      <c r="B6" s="58">
        <v>100.18300000000001</v>
      </c>
      <c r="C6" s="58">
        <v>108.06100000000001</v>
      </c>
      <c r="D6" s="58">
        <v>98.401499999999999</v>
      </c>
      <c r="E6" s="58">
        <v>99.523499999999999</v>
      </c>
      <c r="F6" s="58">
        <v>94.728200000000001</v>
      </c>
      <c r="G6" s="58">
        <f>199.679/2</f>
        <v>99.839500000000001</v>
      </c>
      <c r="H6" s="58">
        <f>196.41/2</f>
        <v>98.204999999999998</v>
      </c>
      <c r="I6" s="58">
        <f>195.332/2</f>
        <v>97.665999999999997</v>
      </c>
    </row>
    <row r="7" spans="1:9" x14ac:dyDescent="0.2">
      <c r="A7" s="57" t="s">
        <v>44</v>
      </c>
      <c r="B7" s="58">
        <v>200.483</v>
      </c>
      <c r="C7" s="58">
        <v>218.11500000000001</v>
      </c>
      <c r="D7" s="58">
        <v>198.00200000000001</v>
      </c>
      <c r="E7" s="58">
        <v>195.446</v>
      </c>
      <c r="F7" s="58">
        <v>190.15700000000001</v>
      </c>
      <c r="G7" s="58">
        <v>199.679</v>
      </c>
      <c r="H7" s="58">
        <v>197.494</v>
      </c>
      <c r="I7" s="58">
        <v>196.41</v>
      </c>
    </row>
    <row r="8" spans="1:9" x14ac:dyDescent="0.2">
      <c r="A8" s="57" t="s">
        <v>46</v>
      </c>
      <c r="B8" s="58">
        <v>100.73099999999999</v>
      </c>
      <c r="C8" s="58">
        <v>111.06699999999999</v>
      </c>
      <c r="D8" s="58">
        <v>100.06699999999999</v>
      </c>
      <c r="E8" s="58">
        <v>98.978899999999996</v>
      </c>
      <c r="F8" s="58">
        <v>95.249399999999994</v>
      </c>
      <c r="G8" s="58">
        <v>100.364</v>
      </c>
      <c r="H8" s="58">
        <v>98.747</v>
      </c>
      <c r="I8" s="58">
        <f>197.1038/2</f>
        <v>98.551900000000003</v>
      </c>
    </row>
    <row r="9" spans="1:9" x14ac:dyDescent="0.2">
      <c r="A9" s="57">
        <v>40.5</v>
      </c>
      <c r="B9" s="58">
        <v>199.39099999999999</v>
      </c>
      <c r="C9" s="58">
        <v>218.11500000000001</v>
      </c>
      <c r="D9" s="58">
        <v>198.00200000000001</v>
      </c>
      <c r="E9" s="58">
        <v>199.78299999999999</v>
      </c>
      <c r="F9" s="58">
        <v>189.11600000000001</v>
      </c>
      <c r="G9" s="58">
        <v>200.78100000000001</v>
      </c>
      <c r="H9" s="58">
        <v>200.78100000000001</v>
      </c>
      <c r="I9" s="58">
        <v>195.33199999999999</v>
      </c>
    </row>
    <row r="10" spans="1:9" x14ac:dyDescent="0.2">
      <c r="A10" s="57">
        <v>40.799999999999997</v>
      </c>
      <c r="B10" s="58">
        <v>199.39099999999999</v>
      </c>
      <c r="C10" s="58">
        <v>216.92099999999999</v>
      </c>
      <c r="D10" s="58">
        <v>199.113</v>
      </c>
      <c r="E10" s="58">
        <v>198.68899999999999</v>
      </c>
      <c r="F10" s="58">
        <v>189.11600000000001</v>
      </c>
      <c r="G10" s="58">
        <v>199.679</v>
      </c>
      <c r="H10" s="58">
        <v>200.78100000000001</v>
      </c>
      <c r="I10" s="58">
        <v>195.33199999999999</v>
      </c>
    </row>
    <row r="11" spans="1:9" x14ac:dyDescent="0.2">
      <c r="A11" s="57">
        <v>42.8</v>
      </c>
      <c r="B11" s="58">
        <v>200.483</v>
      </c>
      <c r="C11" s="58">
        <v>215.73400000000001</v>
      </c>
      <c r="D11" s="58">
        <v>198.00200000000001</v>
      </c>
      <c r="E11" s="58">
        <v>196.52099999999999</v>
      </c>
      <c r="F11" s="58">
        <v>190.15700000000001</v>
      </c>
      <c r="G11" s="58">
        <v>199.679</v>
      </c>
      <c r="H11" s="58">
        <v>199.679</v>
      </c>
      <c r="I11" s="58">
        <v>197.49799999999999</v>
      </c>
    </row>
    <row r="12" spans="1:9" x14ac:dyDescent="0.2">
      <c r="A12" s="57">
        <v>47.3</v>
      </c>
      <c r="B12" s="58">
        <v>198.30500000000001</v>
      </c>
      <c r="C12" s="58">
        <v>218.11500000000001</v>
      </c>
      <c r="D12" s="58">
        <v>198.00200000000001</v>
      </c>
      <c r="E12" s="58">
        <v>199.78299999999999</v>
      </c>
      <c r="F12" s="58">
        <v>188.08099999999999</v>
      </c>
      <c r="G12" s="58">
        <v>200.78100000000001</v>
      </c>
      <c r="H12" s="58">
        <v>197.494</v>
      </c>
      <c r="I12" s="58">
        <v>196.41</v>
      </c>
    </row>
    <row r="13" spans="1:9" x14ac:dyDescent="0.2">
      <c r="A13" s="57">
        <v>82.4</v>
      </c>
      <c r="B13" s="58">
        <v>199.39099999999999</v>
      </c>
      <c r="C13" s="58">
        <v>218.11500000000001</v>
      </c>
      <c r="D13" s="58">
        <v>196.89699999999999</v>
      </c>
      <c r="E13" s="58">
        <v>198.68899999999999</v>
      </c>
      <c r="F13" s="58">
        <v>187.666</v>
      </c>
      <c r="G13" s="58">
        <v>198.584</v>
      </c>
      <c r="H13" s="58">
        <v>196.41</v>
      </c>
      <c r="I13" s="58">
        <v>195.33199999999999</v>
      </c>
    </row>
    <row r="14" spans="1:9" x14ac:dyDescent="0.2">
      <c r="A14" s="57">
        <v>83.4</v>
      </c>
      <c r="B14" s="58">
        <v>197.22499999999999</v>
      </c>
      <c r="C14" s="58">
        <v>214.554</v>
      </c>
      <c r="D14" s="58">
        <v>198.00200000000001</v>
      </c>
      <c r="E14" s="58">
        <v>199.78299999999999</v>
      </c>
      <c r="F14" s="58">
        <v>189.441</v>
      </c>
      <c r="G14" s="58">
        <v>199.679</v>
      </c>
      <c r="H14" s="58">
        <v>197.494</v>
      </c>
      <c r="I14" s="58">
        <v>195.33199999999999</v>
      </c>
    </row>
    <row r="15" spans="1:9" x14ac:dyDescent="0.2">
      <c r="A15" s="57">
        <v>84.4</v>
      </c>
      <c r="B15" s="58">
        <v>200.483</v>
      </c>
      <c r="C15" s="58">
        <v>218.11500000000001</v>
      </c>
      <c r="D15" s="58">
        <v>195.79900000000001</v>
      </c>
      <c r="E15" s="58">
        <v>197.602</v>
      </c>
      <c r="F15" s="58">
        <v>190.33500000000001</v>
      </c>
      <c r="G15" s="58">
        <v>199.679</v>
      </c>
      <c r="H15" s="58">
        <v>196.41</v>
      </c>
      <c r="I15" s="58">
        <v>196.41</v>
      </c>
    </row>
    <row r="16" spans="1:9" x14ac:dyDescent="0.2">
      <c r="A16" s="57">
        <v>85.4</v>
      </c>
      <c r="B16" s="58">
        <v>201.58099999999999</v>
      </c>
      <c r="C16" s="58">
        <v>219.315</v>
      </c>
      <c r="D16" s="58">
        <v>196.89699999999999</v>
      </c>
      <c r="E16" s="58">
        <v>198.68899999999999</v>
      </c>
      <c r="F16" s="58">
        <v>189.441</v>
      </c>
      <c r="G16" s="58">
        <v>200.78100000000001</v>
      </c>
      <c r="H16" s="58">
        <v>198.584</v>
      </c>
      <c r="I16" s="58">
        <v>194.26</v>
      </c>
    </row>
    <row r="17" spans="1:9" x14ac:dyDescent="0.2">
      <c r="A17" s="57">
        <v>88.3</v>
      </c>
      <c r="B17" s="58">
        <v>197.22499999999999</v>
      </c>
      <c r="C17" s="58">
        <v>219.315</v>
      </c>
      <c r="D17" s="58">
        <v>200.32550000000001</v>
      </c>
      <c r="E17" s="58">
        <v>198.68899999999999</v>
      </c>
      <c r="F17" s="58">
        <v>188.35149999999999</v>
      </c>
      <c r="G17" s="58">
        <v>198.584</v>
      </c>
      <c r="H17" s="58">
        <v>197.547</v>
      </c>
      <c r="I17" s="58">
        <v>200.78100000000001</v>
      </c>
    </row>
    <row r="18" spans="1:9" x14ac:dyDescent="0.2">
      <c r="A18" s="57">
        <v>89.3</v>
      </c>
      <c r="B18" s="58">
        <v>198.30500000000001</v>
      </c>
      <c r="C18" s="58">
        <v>218.9205</v>
      </c>
      <c r="D18" s="58">
        <v>199.3005</v>
      </c>
      <c r="E18" s="58">
        <v>196.52099999999999</v>
      </c>
      <c r="F18" s="58">
        <v>188.35149999999999</v>
      </c>
      <c r="G18" s="58">
        <v>198.584</v>
      </c>
      <c r="H18" s="58">
        <v>198.637</v>
      </c>
      <c r="I18" s="58">
        <v>198.584</v>
      </c>
    </row>
    <row r="19" spans="1:9" x14ac:dyDescent="0.2">
      <c r="A19" s="57" t="s">
        <v>47</v>
      </c>
      <c r="B19" s="58">
        <v>201.58099999999999</v>
      </c>
      <c r="C19" s="58">
        <v>216.92099999999999</v>
      </c>
      <c r="D19" s="58">
        <v>199.113</v>
      </c>
      <c r="E19" s="58">
        <v>200.88200000000001</v>
      </c>
      <c r="F19" s="58">
        <v>189.441</v>
      </c>
      <c r="G19" s="58">
        <v>200.78100000000001</v>
      </c>
      <c r="H19" s="58">
        <v>199.679</v>
      </c>
      <c r="I19" s="58">
        <v>194.26</v>
      </c>
    </row>
    <row r="23" spans="1:9" x14ac:dyDescent="0.2">
      <c r="A23" s="54" t="s">
        <v>48</v>
      </c>
      <c r="B23" s="58">
        <v>79.474000000000004</v>
      </c>
      <c r="C23" s="58">
        <v>88.9191</v>
      </c>
      <c r="D23" s="58">
        <v>79.306799999999996</v>
      </c>
      <c r="E23" s="58">
        <v>79.651499999999999</v>
      </c>
      <c r="F23" s="59">
        <v>75.153499999999994</v>
      </c>
      <c r="G23" s="58">
        <v>79.214399999999998</v>
      </c>
      <c r="H23" s="58">
        <v>79.911299999999997</v>
      </c>
      <c r="I23" s="58">
        <v>78.779700000000005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CASALS</vt:lpstr>
      <vt:lpstr>CASSADÓ</vt:lpstr>
      <vt:lpstr>Datos conjuntos</vt:lpstr>
      <vt:lpstr>CLARET 1993</vt:lpstr>
      <vt:lpstr>CLARET 2003</vt:lpstr>
      <vt:lpstr>GUTIÉRREZ</vt:lpstr>
      <vt:lpstr>FANLO</vt:lpstr>
      <vt:lpstr>TOMÁS</vt:lpstr>
      <vt:lpstr>POLO</vt:lpstr>
      <vt:lpstr>Soles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2022-08-13T16:30:53Z</dcterms:created>
  <dcterms:modified xsi:type="dcterms:W3CDTF">2022-09-04T17:51:52Z</dcterms:modified>
</cp:coreProperties>
</file>