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opic\21 Participation Jobsearch and Mobility\Output_Tables\2021\Data Cubes\Publication\2021\"/>
    </mc:Choice>
  </mc:AlternateContent>
  <xr:revisionPtr revIDLastSave="0" documentId="13_ncr:1_{FD8634D5-CA07-4489-982F-90409DB69D0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ntents" sheetId="6" r:id="rId1"/>
    <sheet name="Table 19.1" sheetId="7" r:id="rId2"/>
    <sheet name="Table 19.2" sheetId="8" r:id="rId3"/>
    <sheet name="Index" sheetId="5" r:id="rId4"/>
    <sheet name="Data1" sheetId="1" r:id="rId5"/>
    <sheet name="Data2" sheetId="2" r:id="rId6"/>
    <sheet name="Data3" sheetId="3" r:id="rId7"/>
  </sheets>
  <definedNames>
    <definedName name="A124831458J">Data2!$CH$1:$CH$10,Data2!$CH$11:$CH$17</definedName>
    <definedName name="A124831458J_Data">Data2!$CH$11:$CH$17</definedName>
    <definedName name="A124831458J_Latest">Data2!$CH$17</definedName>
    <definedName name="A124831462X">Data2!$CL$1:$CL$10,Data2!$CL$11:$CL$17</definedName>
    <definedName name="A124831462X_Data">Data2!$CL$11:$CL$17</definedName>
    <definedName name="A124831462X_Latest">Data2!$CL$17</definedName>
    <definedName name="A124831466J">Data2!$CO$1:$CO$10,Data2!$CO$11:$CO$17</definedName>
    <definedName name="A124831466J_Data">Data2!$CO$11:$CO$17</definedName>
    <definedName name="A124831466J_Latest">Data2!$CO$17</definedName>
    <definedName name="A124831470X">Data2!$CS$1:$CS$10,Data2!$CS$11:$CS$17</definedName>
    <definedName name="A124831470X_Data">Data2!$CS$11:$CS$17</definedName>
    <definedName name="A124831470X_Latest">Data2!$CS$17</definedName>
    <definedName name="A124831474J">Data2!$CU$1:$CU$10,Data2!$CU$11:$CU$17</definedName>
    <definedName name="A124831474J_Data">Data2!$CU$11:$CU$17</definedName>
    <definedName name="A124831474J_Latest">Data2!$CU$17</definedName>
    <definedName name="A124831478T">Data2!$BX$1:$BX$10,Data2!$BX$11:$BX$17</definedName>
    <definedName name="A124831478T_Data">Data2!$BX$11:$BX$17</definedName>
    <definedName name="A124831478T_Latest">Data2!$BX$17</definedName>
    <definedName name="A124831482J">Data2!$CF$1:$CF$10,Data2!$CF$11:$CF$17</definedName>
    <definedName name="A124831482J_Data">Data2!$CF$11:$CF$17</definedName>
    <definedName name="A124831482J_Latest">Data2!$CF$17</definedName>
    <definedName name="A124831486T">Data2!$CP$1:$CP$10,Data2!$CP$11:$CP$17</definedName>
    <definedName name="A124831486T_Data">Data2!$CP$11:$CP$17</definedName>
    <definedName name="A124831486T_Latest">Data2!$CP$17</definedName>
    <definedName name="A124831490J">Data2!$CT$1:$CT$10,Data2!$CT$11:$CT$17</definedName>
    <definedName name="A124831490J_Data">Data2!$CT$11:$CT$17</definedName>
    <definedName name="A124831490J_Latest">Data2!$CT$17</definedName>
    <definedName name="A124831494T">Data2!$CV$1:$CV$10,Data2!$CV$11:$CV$17</definedName>
    <definedName name="A124831494T_Data">Data2!$CV$11:$CV$17</definedName>
    <definedName name="A124831494T_Latest">Data2!$CV$17</definedName>
    <definedName name="A124831498A">Data2!$CX$1:$CX$10,Data2!$CX$11:$CX$17</definedName>
    <definedName name="A124831498A_Data">Data2!$CX$11:$CX$17</definedName>
    <definedName name="A124831498A_Latest">Data2!$CX$17</definedName>
    <definedName name="A124831502F">Data2!$BZ$1:$BZ$10,Data2!$BZ$11:$BZ$17</definedName>
    <definedName name="A124831502F_Data">Data2!$BZ$11:$BZ$17</definedName>
    <definedName name="A124831502F_Latest">Data2!$BZ$17</definedName>
    <definedName name="A124831506R">Data2!$CC$1:$CC$10,Data2!$CC$11:$CC$17</definedName>
    <definedName name="A124831506R_Data">Data2!$CC$11:$CC$17</definedName>
    <definedName name="A124831506R_Latest">Data2!$CC$17</definedName>
    <definedName name="A124831510F">Data2!$CD$1:$CD$10,Data2!$CD$11:$CD$17</definedName>
    <definedName name="A124831510F_Data">Data2!$CD$11:$CD$17</definedName>
    <definedName name="A124831510F_Latest">Data2!$CD$17</definedName>
    <definedName name="A124831514R">Data2!$CI$1:$CI$10,Data2!$CI$11:$CI$17</definedName>
    <definedName name="A124831514R_Data">Data2!$CI$11:$CI$17</definedName>
    <definedName name="A124831514R_Latest">Data2!$CI$17</definedName>
    <definedName name="A124831518X">Data2!$CJ$1:$CJ$10,Data2!$CJ$11:$CJ$17</definedName>
    <definedName name="A124831518X_Data">Data2!$CJ$11:$CJ$17</definedName>
    <definedName name="A124831518X_Latest">Data2!$CJ$17</definedName>
    <definedName name="A124831522R">Data2!$CQ$1:$CQ$10,Data2!$CQ$11:$CQ$17</definedName>
    <definedName name="A124831522R_Data">Data2!$CQ$11:$CQ$17</definedName>
    <definedName name="A124831522R_Latest">Data2!$CQ$17</definedName>
    <definedName name="A124831526X">Data2!$CW$1:$CW$10,Data2!$CW$11:$CW$17</definedName>
    <definedName name="A124831526X_Data">Data2!$CW$11:$CW$17</definedName>
    <definedName name="A124831526X_Latest">Data2!$CW$17</definedName>
    <definedName name="A124831530R">Data2!$CE$1:$CE$10,Data2!$CE$11:$CE$17</definedName>
    <definedName name="A124831530R_Data">Data2!$CE$11:$CE$17</definedName>
    <definedName name="A124831530R_Latest">Data2!$CE$17</definedName>
    <definedName name="A124831534X">Data2!$BY$1:$BY$10,Data2!$BY$11:$BY$17</definedName>
    <definedName name="A124831534X_Data">Data2!$BY$11:$BY$17</definedName>
    <definedName name="A124831534X_Latest">Data2!$BY$17</definedName>
    <definedName name="A124831538J">Data2!$CA$1:$CA$10,Data2!$CA$11:$CA$17</definedName>
    <definedName name="A124831538J_Data">Data2!$CA$11:$CA$17</definedName>
    <definedName name="A124831538J_Latest">Data2!$CA$17</definedName>
    <definedName name="A124831542X">Data2!$CB$1:$CB$10,Data2!$CB$11:$CB$17</definedName>
    <definedName name="A124831542X_Data">Data2!$CB$11:$CB$17</definedName>
    <definedName name="A124831542X_Latest">Data2!$CB$17</definedName>
    <definedName name="A124831546J">Data2!$CG$1:$CG$10,Data2!$CG$11:$CG$17</definedName>
    <definedName name="A124831546J_Data">Data2!$CG$11:$CG$17</definedName>
    <definedName name="A124831546J_Latest">Data2!$CG$17</definedName>
    <definedName name="A124831550X">Data2!$CM$1:$CM$10,Data2!$CM$11:$CM$17</definedName>
    <definedName name="A124831550X_Data">Data2!$CM$11:$CM$17</definedName>
    <definedName name="A124831550X_Latest">Data2!$CM$17</definedName>
    <definedName name="A124831554J">Data2!$CN$1:$CN$10,Data2!$CN$11:$CN$17</definedName>
    <definedName name="A124831554J_Data">Data2!$CN$11:$CN$17</definedName>
    <definedName name="A124831554J_Latest">Data2!$CN$17</definedName>
    <definedName name="A124831558T">Data2!$CK$1:$CK$10,Data2!$CK$11:$CK$17</definedName>
    <definedName name="A124831558T_Data">Data2!$CK$11:$CK$17</definedName>
    <definedName name="A124831558T_Latest">Data2!$CK$17</definedName>
    <definedName name="A124831562J">Data2!$CR$1:$CR$10,Data2!$CR$11:$CR$17</definedName>
    <definedName name="A124831562J_Data">Data2!$CR$11:$CR$17</definedName>
    <definedName name="A124831562J_Latest">Data2!$CR$17</definedName>
    <definedName name="A124831586A">Data3!$O$1:$O$10,Data3!$O$11:$O$17</definedName>
    <definedName name="A124831586A_Data">Data3!$O$11:$O$17</definedName>
    <definedName name="A124831586A_Latest">Data3!$O$17</definedName>
    <definedName name="A124831606X">Data3!$T$1:$T$10,Data3!$T$11:$T$17</definedName>
    <definedName name="A124831606X_Data">Data3!$T$11:$T$17</definedName>
    <definedName name="A124831606X_Latest">Data3!$T$17</definedName>
    <definedName name="A124831610R">Data3!$Q$1:$Q$10,Data3!$Q$11:$Q$17</definedName>
    <definedName name="A124831610R_Data">Data3!$Q$11:$Q$17</definedName>
    <definedName name="A124831610R_Latest">Data3!$Q$17</definedName>
    <definedName name="A124831642J">Data3!$P$1:$P$10,Data3!$P$11:$P$17</definedName>
    <definedName name="A124831642J_Data">Data3!$P$11:$P$17</definedName>
    <definedName name="A124831642J_Latest">Data3!$P$17</definedName>
    <definedName name="A124831646T">Data3!$R$1:$R$10,Data3!$R$11:$R$17</definedName>
    <definedName name="A124831646T_Data">Data3!$R$11:$R$17</definedName>
    <definedName name="A124831646T_Latest">Data3!$R$17</definedName>
    <definedName name="A124831666A">Data3!$S$1:$S$10,Data3!$S$11:$S$17</definedName>
    <definedName name="A124831666A_Data">Data3!$S$11:$S$17</definedName>
    <definedName name="A124831666A_Latest">Data3!$S$17</definedName>
    <definedName name="A124831674A">Data2!$DI$1:$DI$10,Data2!$DI$11:$DI$17</definedName>
    <definedName name="A124831674A_Data">Data2!$DI$11:$DI$17</definedName>
    <definedName name="A124831674A_Latest">Data2!$DI$17</definedName>
    <definedName name="A124831678K">Data2!$DM$1:$DM$10,Data2!$DM$11:$DM$17</definedName>
    <definedName name="A124831678K_Data">Data2!$DM$11:$DM$17</definedName>
    <definedName name="A124831678K_Latest">Data2!$DM$17</definedName>
    <definedName name="A124831682A">Data2!$DP$1:$DP$10,Data2!$DP$11:$DP$17</definedName>
    <definedName name="A124831682A_Data">Data2!$DP$11:$DP$17</definedName>
    <definedName name="A124831682A_Latest">Data2!$DP$17</definedName>
    <definedName name="A124831686K">Data2!$DT$1:$DT$10,Data2!$DT$11:$DT$17</definedName>
    <definedName name="A124831686K_Data">Data2!$DT$11:$DT$17</definedName>
    <definedName name="A124831686K_Latest">Data2!$DT$17</definedName>
    <definedName name="A124831690A">Data2!$DV$1:$DV$10,Data2!$DV$11:$DV$17</definedName>
    <definedName name="A124831690A_Data">Data2!$DV$11:$DV$17</definedName>
    <definedName name="A124831690A_Latest">Data2!$DV$17</definedName>
    <definedName name="A124831694K">Data2!$CY$1:$CY$10,Data2!$CY$11:$CY$17</definedName>
    <definedName name="A124831694K_Data">Data2!$CY$11:$CY$17</definedName>
    <definedName name="A124831694K_Latest">Data2!$CY$17</definedName>
    <definedName name="A124831698V">Data2!$DG$1:$DG$10,Data2!$DG$11:$DG$17</definedName>
    <definedName name="A124831698V_Data">Data2!$DG$11:$DG$17</definedName>
    <definedName name="A124831698V_Latest">Data2!$DG$17</definedName>
    <definedName name="A124831702X">Data2!$DQ$1:$DQ$10,Data2!$DQ$11:$DQ$17</definedName>
    <definedName name="A124831702X_Data">Data2!$DQ$11:$DQ$17</definedName>
    <definedName name="A124831702X_Latest">Data2!$DQ$17</definedName>
    <definedName name="A124831706J">Data2!$DU$1:$DU$10,Data2!$DU$11:$DU$17</definedName>
    <definedName name="A124831706J_Data">Data2!$DU$11:$DU$17</definedName>
    <definedName name="A124831706J_Latest">Data2!$DU$17</definedName>
    <definedName name="A124831710X">Data2!$DW$1:$DW$10,Data2!$DW$11:$DW$17</definedName>
    <definedName name="A124831710X_Data">Data2!$DW$11:$DW$17</definedName>
    <definedName name="A124831710X_Latest">Data2!$DW$17</definedName>
    <definedName name="A124831714J">Data2!$DY$1:$DY$10,Data2!$DY$11:$DY$17</definedName>
    <definedName name="A124831714J_Data">Data2!$DY$11:$DY$17</definedName>
    <definedName name="A124831714J_Latest">Data2!$DY$17</definedName>
    <definedName name="A124831718T">Data2!$DA$1:$DA$10,Data2!$DA$11:$DA$17</definedName>
    <definedName name="A124831718T_Data">Data2!$DA$11:$DA$17</definedName>
    <definedName name="A124831718T_Latest">Data2!$DA$17</definedName>
    <definedName name="A124831722J">Data2!$DD$1:$DD$10,Data2!$DD$11:$DD$17</definedName>
    <definedName name="A124831722J_Data">Data2!$DD$11:$DD$17</definedName>
    <definedName name="A124831722J_Latest">Data2!$DD$17</definedName>
    <definedName name="A124831726T">Data2!$DE$1:$DE$10,Data2!$DE$11:$DE$17</definedName>
    <definedName name="A124831726T_Data">Data2!$DE$11:$DE$17</definedName>
    <definedName name="A124831726T_Latest">Data2!$DE$17</definedName>
    <definedName name="A124831730J">Data2!$DJ$1:$DJ$10,Data2!$DJ$11:$DJ$17</definedName>
    <definedName name="A124831730J_Data">Data2!$DJ$11:$DJ$17</definedName>
    <definedName name="A124831730J_Latest">Data2!$DJ$17</definedName>
    <definedName name="A124831734T">Data2!$DK$1:$DK$10,Data2!$DK$11:$DK$17</definedName>
    <definedName name="A124831734T_Data">Data2!$DK$11:$DK$17</definedName>
    <definedName name="A124831734T_Latest">Data2!$DK$17</definedName>
    <definedName name="A124831738A">Data2!$DR$1:$DR$10,Data2!$DR$11:$DR$17</definedName>
    <definedName name="A124831738A_Data">Data2!$DR$11:$DR$17</definedName>
    <definedName name="A124831738A_Latest">Data2!$DR$17</definedName>
    <definedName name="A124831742T">Data2!$DX$1:$DX$10,Data2!$DX$11:$DX$17</definedName>
    <definedName name="A124831742T_Data">Data2!$DX$11:$DX$17</definedName>
    <definedName name="A124831742T_Latest">Data2!$DX$17</definedName>
    <definedName name="A124831746A">Data2!$DF$1:$DF$10,Data2!$DF$11:$DF$17</definedName>
    <definedName name="A124831746A_Data">Data2!$DF$11:$DF$17</definedName>
    <definedName name="A124831746A_Latest">Data2!$DF$17</definedName>
    <definedName name="A124831750T">Data2!$CZ$1:$CZ$10,Data2!$CZ$11:$CZ$17</definedName>
    <definedName name="A124831750T_Data">Data2!$CZ$11:$CZ$17</definedName>
    <definedName name="A124831750T_Latest">Data2!$CZ$17</definedName>
    <definedName name="A124831754A">Data2!$DB$1:$DB$10,Data2!$DB$11:$DB$17</definedName>
    <definedName name="A124831754A_Data">Data2!$DB$11:$DB$17</definedName>
    <definedName name="A124831754A_Latest">Data2!$DB$17</definedName>
    <definedName name="A124831758K">Data2!$DC$1:$DC$10,Data2!$DC$11:$DC$17</definedName>
    <definedName name="A124831758K_Data">Data2!$DC$11:$DC$17</definedName>
    <definedName name="A124831758K_Latest">Data2!$DC$17</definedName>
    <definedName name="A124831762A">Data2!$DH$1:$DH$10,Data2!$DH$11:$DH$17</definedName>
    <definedName name="A124831762A_Data">Data2!$DH$11:$DH$17</definedName>
    <definedName name="A124831762A_Latest">Data2!$DH$17</definedName>
    <definedName name="A124831766K">Data2!$DN$1:$DN$10,Data2!$DN$11:$DN$17</definedName>
    <definedName name="A124831766K_Data">Data2!$DN$11:$DN$17</definedName>
    <definedName name="A124831766K_Latest">Data2!$DN$17</definedName>
    <definedName name="A124831770A">Data2!$DO$1:$DO$10,Data2!$DO$11:$DO$17</definedName>
    <definedName name="A124831770A_Data">Data2!$DO$11:$DO$17</definedName>
    <definedName name="A124831770A_Latest">Data2!$DO$17</definedName>
    <definedName name="A124831774K">Data2!$DL$1:$DL$10,Data2!$DL$11:$DL$17</definedName>
    <definedName name="A124831774K_Data">Data2!$DL$11:$DL$17</definedName>
    <definedName name="A124831774K_Latest">Data2!$DL$17</definedName>
    <definedName name="A124831778V">Data2!$DS$1:$DS$10,Data2!$DS$11:$DS$17</definedName>
    <definedName name="A124831778V_Data">Data2!$DS$11:$DS$17</definedName>
    <definedName name="A124831778V_Latest">Data2!$DS$17</definedName>
    <definedName name="A124831782K">Data2!$FK$1:$FK$10,Data2!$FK$11:$FK$17</definedName>
    <definedName name="A124831782K_Data">Data2!$FK$11:$FK$17</definedName>
    <definedName name="A124831782K_Latest">Data2!$FK$17</definedName>
    <definedName name="A124831786V">Data2!$FO$1:$FO$10,Data2!$FO$11:$FO$17</definedName>
    <definedName name="A124831786V_Data">Data2!$FO$11:$FO$17</definedName>
    <definedName name="A124831786V_Latest">Data2!$FO$17</definedName>
    <definedName name="A124831790K">Data2!$FR$1:$FR$10,Data2!$FR$11:$FR$17</definedName>
    <definedName name="A124831790K_Data">Data2!$FR$11:$FR$17</definedName>
    <definedName name="A124831790K_Latest">Data2!$FR$17</definedName>
    <definedName name="A124831794V">Data2!$FV$1:$FV$10,Data2!$FV$11:$FV$17</definedName>
    <definedName name="A124831794V_Data">Data2!$FV$11:$FV$17</definedName>
    <definedName name="A124831794V_Latest">Data2!$FV$17</definedName>
    <definedName name="A124831798C">Data2!$FX$1:$FX$10,Data2!$FX$11:$FX$17</definedName>
    <definedName name="A124831798C_Data">Data2!$FX$11:$FX$17</definedName>
    <definedName name="A124831798C_Latest">Data2!$FX$17</definedName>
    <definedName name="A124831802J">Data2!$FA$1:$FA$10,Data2!$FA$11:$FA$17</definedName>
    <definedName name="A124831802J_Data">Data2!$FA$11:$FA$17</definedName>
    <definedName name="A124831802J_Latest">Data2!$FA$17</definedName>
    <definedName name="A124831806T">Data2!$FI$1:$FI$10,Data2!$FI$11:$FI$17</definedName>
    <definedName name="A124831806T_Data">Data2!$FI$11:$FI$17</definedName>
    <definedName name="A124831806T_Latest">Data2!$FI$17</definedName>
    <definedName name="A124831810J">Data2!$FS$1:$FS$10,Data2!$FS$11:$FS$17</definedName>
    <definedName name="A124831810J_Data">Data2!$FS$11:$FS$17</definedName>
    <definedName name="A124831810J_Latest">Data2!$FS$17</definedName>
    <definedName name="A124831814T">Data2!$FW$1:$FW$10,Data2!$FW$11:$FW$17</definedName>
    <definedName name="A124831814T_Data">Data2!$FW$11:$FW$17</definedName>
    <definedName name="A124831814T_Latest">Data2!$FW$17</definedName>
    <definedName name="A124831818A">Data2!$FY$1:$FY$10,Data2!$FY$11:$FY$17</definedName>
    <definedName name="A124831818A_Data">Data2!$FY$11:$FY$17</definedName>
    <definedName name="A124831818A_Latest">Data2!$FY$17</definedName>
    <definedName name="A124831822T">Data2!$GA$1:$GA$10,Data2!$GA$11:$GA$17</definedName>
    <definedName name="A124831822T_Data">Data2!$GA$11:$GA$17</definedName>
    <definedName name="A124831822T_Latest">Data2!$GA$17</definedName>
    <definedName name="A124831826A">Data2!$FC$1:$FC$10,Data2!$FC$11:$FC$17</definedName>
    <definedName name="A124831826A_Data">Data2!$FC$11:$FC$17</definedName>
    <definedName name="A124831826A_Latest">Data2!$FC$17</definedName>
    <definedName name="A124831830T">Data2!$FF$1:$FF$10,Data2!$FF$11:$FF$17</definedName>
    <definedName name="A124831830T_Data">Data2!$FF$11:$FF$17</definedName>
    <definedName name="A124831830T_Latest">Data2!$FF$17</definedName>
    <definedName name="A124831834A">Data2!$FG$1:$FG$10,Data2!$FG$11:$FG$17</definedName>
    <definedName name="A124831834A_Data">Data2!$FG$11:$FG$17</definedName>
    <definedName name="A124831834A_Latest">Data2!$FG$17</definedName>
    <definedName name="A124831838K">Data2!$FL$1:$FL$10,Data2!$FL$11:$FL$17</definedName>
    <definedName name="A124831838K_Data">Data2!$FL$11:$FL$17</definedName>
    <definedName name="A124831838K_Latest">Data2!$FL$17</definedName>
    <definedName name="A124831842A">Data2!$FM$1:$FM$10,Data2!$FM$11:$FM$17</definedName>
    <definedName name="A124831842A_Data">Data2!$FM$11:$FM$17</definedName>
    <definedName name="A124831842A_Latest">Data2!$FM$17</definedName>
    <definedName name="A124831846K">Data2!$FT$1:$FT$10,Data2!$FT$11:$FT$17</definedName>
    <definedName name="A124831846K_Data">Data2!$FT$11:$FT$17</definedName>
    <definedName name="A124831846K_Latest">Data2!$FT$17</definedName>
    <definedName name="A124831850A">Data2!$FZ$1:$FZ$10,Data2!$FZ$11:$FZ$17</definedName>
    <definedName name="A124831850A_Data">Data2!$FZ$11:$FZ$17</definedName>
    <definedName name="A124831850A_Latest">Data2!$FZ$17</definedName>
    <definedName name="A124831854K">Data2!$FH$1:$FH$10,Data2!$FH$11:$FH$17</definedName>
    <definedName name="A124831854K_Data">Data2!$FH$11:$FH$17</definedName>
    <definedName name="A124831854K_Latest">Data2!$FH$17</definedName>
    <definedName name="A124831858V">Data2!$FB$1:$FB$10,Data2!$FB$11:$FB$17</definedName>
    <definedName name="A124831858V_Data">Data2!$FB$11:$FB$17</definedName>
    <definedName name="A124831858V_Latest">Data2!$FB$17</definedName>
    <definedName name="A124831862K">Data2!$FD$1:$FD$10,Data2!$FD$11:$FD$17</definedName>
    <definedName name="A124831862K_Data">Data2!$FD$11:$FD$17</definedName>
    <definedName name="A124831862K_Latest">Data2!$FD$17</definedName>
    <definedName name="A124831866V">Data2!$FE$1:$FE$10,Data2!$FE$11:$FE$17</definedName>
    <definedName name="A124831866V_Data">Data2!$FE$11:$FE$17</definedName>
    <definedName name="A124831866V_Latest">Data2!$FE$17</definedName>
    <definedName name="A124831870K">Data2!$FJ$1:$FJ$10,Data2!$FJ$11:$FJ$17</definedName>
    <definedName name="A124831870K_Data">Data2!$FJ$11:$FJ$17</definedName>
    <definedName name="A124831870K_Latest">Data2!$FJ$17</definedName>
    <definedName name="A124831874V">Data2!$FP$1:$FP$10,Data2!$FP$11:$FP$17</definedName>
    <definedName name="A124831874V_Data">Data2!$FP$11:$FP$17</definedName>
    <definedName name="A124831874V_Latest">Data2!$FP$17</definedName>
    <definedName name="A124831878C">Data2!$FQ$1:$FQ$10,Data2!$FQ$11:$FQ$17</definedName>
    <definedName name="A124831878C_Data">Data2!$FQ$11:$FQ$17</definedName>
    <definedName name="A124831878C_Latest">Data2!$FQ$17</definedName>
    <definedName name="A124831882V">Data2!$FN$1:$FN$10,Data2!$FN$11:$FN$17</definedName>
    <definedName name="A124831882V_Data">Data2!$FN$11:$FN$17</definedName>
    <definedName name="A124831882V_Latest">Data2!$FN$17</definedName>
    <definedName name="A124831886C">Data2!$FU$1:$FU$10,Data2!$FU$11:$FU$17</definedName>
    <definedName name="A124831886C_Data">Data2!$FU$11:$FU$17</definedName>
    <definedName name="A124831886C_Latest">Data2!$FU$17</definedName>
    <definedName name="A124831890V">Data1!$GS$1:$GS$10,Data1!$GS$11:$GS$17</definedName>
    <definedName name="A124831890V_Data">Data1!$GS$11:$GS$17</definedName>
    <definedName name="A124831890V_Latest">Data1!$GS$17</definedName>
    <definedName name="A124831894C">Data1!$GW$1:$GW$10,Data1!$GW$11:$GW$17</definedName>
    <definedName name="A124831894C_Data">Data1!$GW$11:$GW$17</definedName>
    <definedName name="A124831894C_Latest">Data1!$GW$17</definedName>
    <definedName name="A124831898L">Data1!$GZ$1:$GZ$10,Data1!$GZ$11:$GZ$17</definedName>
    <definedName name="A124831898L_Data">Data1!$GZ$11:$GZ$17</definedName>
    <definedName name="A124831898L_Latest">Data1!$GZ$17</definedName>
    <definedName name="A124831902T">Data1!$HD$1:$HD$10,Data1!$HD$11:$HD$17</definedName>
    <definedName name="A124831902T_Data">Data1!$HD$11:$HD$17</definedName>
    <definedName name="A124831902T_Latest">Data1!$HD$17</definedName>
    <definedName name="A124831906A">Data1!$HF$1:$HF$10,Data1!$HF$11:$HF$17</definedName>
    <definedName name="A124831906A_Data">Data1!$HF$11:$HF$17</definedName>
    <definedName name="A124831906A_Latest">Data1!$HF$17</definedName>
    <definedName name="A124831910T">Data1!$GI$1:$GI$10,Data1!$GI$11:$GI$17</definedName>
    <definedName name="A124831910T_Data">Data1!$GI$11:$GI$17</definedName>
    <definedName name="A124831910T_Latest">Data1!$GI$17</definedName>
    <definedName name="A124831914A">Data1!$GQ$1:$GQ$10,Data1!$GQ$11:$GQ$17</definedName>
    <definedName name="A124831914A_Data">Data1!$GQ$11:$GQ$17</definedName>
    <definedName name="A124831914A_Latest">Data1!$GQ$17</definedName>
    <definedName name="A124831918K">Data1!$HA$1:$HA$10,Data1!$HA$11:$HA$17</definedName>
    <definedName name="A124831918K_Data">Data1!$HA$11:$HA$17</definedName>
    <definedName name="A124831918K_Latest">Data1!$HA$17</definedName>
    <definedName name="A124831922A">Data1!$HE$1:$HE$10,Data1!$HE$11:$HE$17</definedName>
    <definedName name="A124831922A_Data">Data1!$HE$11:$HE$17</definedName>
    <definedName name="A124831922A_Latest">Data1!$HE$17</definedName>
    <definedName name="A124831926K">Data1!$HG$1:$HG$10,Data1!$HG$11:$HG$17</definedName>
    <definedName name="A124831926K_Data">Data1!$HG$11:$HG$17</definedName>
    <definedName name="A124831926K_Latest">Data1!$HG$17</definedName>
    <definedName name="A124831930A">Data1!$HI$1:$HI$10,Data1!$HI$11:$HI$17</definedName>
    <definedName name="A124831930A_Data">Data1!$HI$11:$HI$17</definedName>
    <definedName name="A124831930A_Latest">Data1!$HI$17</definedName>
    <definedName name="A124831934K">Data1!$GK$1:$GK$10,Data1!$GK$11:$GK$17</definedName>
    <definedName name="A124831934K_Data">Data1!$GK$11:$GK$17</definedName>
    <definedName name="A124831934K_Latest">Data1!$GK$17</definedName>
    <definedName name="A124831938V">Data1!$GN$1:$GN$10,Data1!$GN$11:$GN$17</definedName>
    <definedName name="A124831938V_Data">Data1!$GN$11:$GN$17</definedName>
    <definedName name="A124831938V_Latest">Data1!$GN$17</definedName>
    <definedName name="A124831942K">Data1!$GO$1:$GO$10,Data1!$GO$11:$GO$17</definedName>
    <definedName name="A124831942K_Data">Data1!$GO$11:$GO$17</definedName>
    <definedName name="A124831942K_Latest">Data1!$GO$17</definedName>
    <definedName name="A124831946V">Data1!$GT$1:$GT$10,Data1!$GT$11:$GT$17</definedName>
    <definedName name="A124831946V_Data">Data1!$GT$11:$GT$17</definedName>
    <definedName name="A124831946V_Latest">Data1!$GT$17</definedName>
    <definedName name="A124831950K">Data1!$GU$1:$GU$10,Data1!$GU$11:$GU$17</definedName>
    <definedName name="A124831950K_Data">Data1!$GU$11:$GU$17</definedName>
    <definedName name="A124831950K_Latest">Data1!$GU$17</definedName>
    <definedName name="A124831954V">Data1!$HB$1:$HB$10,Data1!$HB$11:$HB$17</definedName>
    <definedName name="A124831954V_Data">Data1!$HB$11:$HB$17</definedName>
    <definedName name="A124831954V_Latest">Data1!$HB$17</definedName>
    <definedName name="A124831958C">Data1!$HH$1:$HH$10,Data1!$HH$11:$HH$17</definedName>
    <definedName name="A124831958C_Data">Data1!$HH$11:$HH$17</definedName>
    <definedName name="A124831958C_Latest">Data1!$HH$17</definedName>
    <definedName name="A124831962V">Data1!$GP$1:$GP$10,Data1!$GP$11:$GP$17</definedName>
    <definedName name="A124831962V_Data">Data1!$GP$11:$GP$17</definedName>
    <definedName name="A124831962V_Latest">Data1!$GP$17</definedName>
    <definedName name="A124831966C">Data1!$GJ$1:$GJ$10,Data1!$GJ$11:$GJ$17</definedName>
    <definedName name="A124831966C_Data">Data1!$GJ$11:$GJ$17</definedName>
    <definedName name="A124831966C_Latest">Data1!$GJ$17</definedName>
    <definedName name="A124831970V">Data1!$GL$1:$GL$10,Data1!$GL$11:$GL$17</definedName>
    <definedName name="A124831970V_Data">Data1!$GL$11:$GL$17</definedName>
    <definedName name="A124831970V_Latest">Data1!$GL$17</definedName>
    <definedName name="A124831974C">Data1!$GM$1:$GM$10,Data1!$GM$11:$GM$17</definedName>
    <definedName name="A124831974C_Data">Data1!$GM$11:$GM$17</definedName>
    <definedName name="A124831974C_Latest">Data1!$GM$17</definedName>
    <definedName name="A124831978L">Data1!$GR$1:$GR$10,Data1!$GR$11:$GR$17</definedName>
    <definedName name="A124831978L_Data">Data1!$GR$11:$GR$17</definedName>
    <definedName name="A124831978L_Latest">Data1!$GR$17</definedName>
    <definedName name="A124831982C">Data1!$GX$1:$GX$10,Data1!$GX$11:$GX$17</definedName>
    <definedName name="A124831982C_Data">Data1!$GX$11:$GX$17</definedName>
    <definedName name="A124831982C_Latest">Data1!$GX$17</definedName>
    <definedName name="A124831986L">Data1!$GY$1:$GY$10,Data1!$GY$11:$GY$17</definedName>
    <definedName name="A124831986L_Data">Data1!$GY$11:$GY$17</definedName>
    <definedName name="A124831986L_Latest">Data1!$GY$17</definedName>
    <definedName name="A124831990C">Data1!$GV$1:$GV$10,Data1!$GV$11:$GV$17</definedName>
    <definedName name="A124831990C_Data">Data1!$GV$11:$GV$17</definedName>
    <definedName name="A124831990C_Latest">Data1!$GV$17</definedName>
    <definedName name="A124831994L">Data1!$HC$1:$HC$10,Data1!$HC$11:$HC$17</definedName>
    <definedName name="A124831994L_Data">Data1!$HC$11:$HC$17</definedName>
    <definedName name="A124831994L_Latest">Data1!$HC$17</definedName>
    <definedName name="A124831998W">Data2!$BG$1:$BG$10,Data2!$BG$11:$BG$17</definedName>
    <definedName name="A124831998W_Data">Data2!$BG$11:$BG$17</definedName>
    <definedName name="A124831998W_Latest">Data2!$BG$17</definedName>
    <definedName name="A124832002C">Data2!$BK$1:$BK$10,Data2!$BK$11:$BK$17</definedName>
    <definedName name="A124832002C_Data">Data2!$BK$11:$BK$17</definedName>
    <definedName name="A124832002C_Latest">Data2!$BK$17</definedName>
    <definedName name="A124832006L">Data2!$BN$1:$BN$10,Data2!$BN$11:$BN$17</definedName>
    <definedName name="A124832006L_Data">Data2!$BN$11:$BN$17</definedName>
    <definedName name="A124832006L_Latest">Data2!$BN$17</definedName>
    <definedName name="A124832010C">Data2!$BR$1:$BR$10,Data2!$BR$11:$BR$17</definedName>
    <definedName name="A124832010C_Data">Data2!$BR$11:$BR$17</definedName>
    <definedName name="A124832010C_Latest">Data2!$BR$17</definedName>
    <definedName name="A124832014L">Data2!$BT$1:$BT$10,Data2!$BT$11:$BT$17</definedName>
    <definedName name="A124832014L_Data">Data2!$BT$11:$BT$17</definedName>
    <definedName name="A124832014L_Latest">Data2!$BT$17</definedName>
    <definedName name="A124832018W">Data2!$AW$1:$AW$10,Data2!$AW$11:$AW$17</definedName>
    <definedName name="A124832018W_Data">Data2!$AW$11:$AW$17</definedName>
    <definedName name="A124832018W_Latest">Data2!$AW$17</definedName>
    <definedName name="A124832022L">Data2!$BE$1:$BE$10,Data2!$BE$11:$BE$17</definedName>
    <definedName name="A124832022L_Data">Data2!$BE$11:$BE$17</definedName>
    <definedName name="A124832022L_Latest">Data2!$BE$17</definedName>
    <definedName name="A124832026W">Data2!$BO$1:$BO$10,Data2!$BO$11:$BO$17</definedName>
    <definedName name="A124832026W_Data">Data2!$BO$11:$BO$17</definedName>
    <definedName name="A124832026W_Latest">Data2!$BO$17</definedName>
    <definedName name="A124832030L">Data2!$BS$1:$BS$10,Data2!$BS$11:$BS$17</definedName>
    <definedName name="A124832030L_Data">Data2!$BS$11:$BS$17</definedName>
    <definedName name="A124832030L_Latest">Data2!$BS$17</definedName>
    <definedName name="A124832034W">Data2!$BU$1:$BU$10,Data2!$BU$11:$BU$17</definedName>
    <definedName name="A124832034W_Data">Data2!$BU$11:$BU$17</definedName>
    <definedName name="A124832034W_Latest">Data2!$BU$17</definedName>
    <definedName name="A124832038F">Data2!$BW$1:$BW$10,Data2!$BW$11:$BW$17</definedName>
    <definedName name="A124832038F_Data">Data2!$BW$11:$BW$17</definedName>
    <definedName name="A124832038F_Latest">Data2!$BW$17</definedName>
    <definedName name="A124832042W">Data2!$AY$1:$AY$10,Data2!$AY$11:$AY$17</definedName>
    <definedName name="A124832042W_Data">Data2!$AY$11:$AY$17</definedName>
    <definedName name="A124832042W_Latest">Data2!$AY$17</definedName>
    <definedName name="A124832046F">Data2!$BB$1:$BB$10,Data2!$BB$11:$BB$17</definedName>
    <definedName name="A124832046F_Data">Data2!$BB$11:$BB$17</definedName>
    <definedName name="A124832046F_Latest">Data2!$BB$17</definedName>
    <definedName name="A124832050W">Data2!$BC$1:$BC$10,Data2!$BC$11:$BC$17</definedName>
    <definedName name="A124832050W_Data">Data2!$BC$11:$BC$17</definedName>
    <definedName name="A124832050W_Latest">Data2!$BC$17</definedName>
    <definedName name="A124832054F">Data2!$BH$1:$BH$10,Data2!$BH$11:$BH$17</definedName>
    <definedName name="A124832054F_Data">Data2!$BH$11:$BH$17</definedName>
    <definedName name="A124832054F_Latest">Data2!$BH$17</definedName>
    <definedName name="A124832058R">Data2!$BI$1:$BI$10,Data2!$BI$11:$BI$17</definedName>
    <definedName name="A124832058R_Data">Data2!$BI$11:$BI$17</definedName>
    <definedName name="A124832058R_Latest">Data2!$BI$17</definedName>
    <definedName name="A124832062F">Data2!$BP$1:$BP$10,Data2!$BP$11:$BP$17</definedName>
    <definedName name="A124832062F_Data">Data2!$BP$11:$BP$17</definedName>
    <definedName name="A124832062F_Latest">Data2!$BP$17</definedName>
    <definedName name="A124832066R">Data2!$BV$1:$BV$10,Data2!$BV$11:$BV$17</definedName>
    <definedName name="A124832066R_Data">Data2!$BV$11:$BV$17</definedName>
    <definedName name="A124832066R_Latest">Data2!$BV$17</definedName>
    <definedName name="A124832070F">Data2!$BD$1:$BD$10,Data2!$BD$11:$BD$17</definedName>
    <definedName name="A124832070F_Data">Data2!$BD$11:$BD$17</definedName>
    <definedName name="A124832070F_Latest">Data2!$BD$17</definedName>
    <definedName name="A124832074R">Data2!$AX$1:$AX$10,Data2!$AX$11:$AX$17</definedName>
    <definedName name="A124832074R_Data">Data2!$AX$11:$AX$17</definedName>
    <definedName name="A124832074R_Latest">Data2!$AX$17</definedName>
    <definedName name="A124832078X">Data2!$AZ$1:$AZ$10,Data2!$AZ$11:$AZ$17</definedName>
    <definedName name="A124832078X_Data">Data2!$AZ$11:$AZ$17</definedName>
    <definedName name="A124832078X_Latest">Data2!$AZ$17</definedName>
    <definedName name="A124832082R">Data2!$BA$1:$BA$10,Data2!$BA$11:$BA$17</definedName>
    <definedName name="A124832082R_Data">Data2!$BA$11:$BA$17</definedName>
    <definedName name="A124832082R_Latest">Data2!$BA$17</definedName>
    <definedName name="A124832086X">Data2!$BF$1:$BF$10,Data2!$BF$11:$BF$17</definedName>
    <definedName name="A124832086X_Data">Data2!$BF$11:$BF$17</definedName>
    <definedName name="A124832086X_Latest">Data2!$BF$17</definedName>
    <definedName name="A124832090R">Data2!$BL$1:$BL$10,Data2!$BL$11:$BL$17</definedName>
    <definedName name="A124832090R_Data">Data2!$BL$11:$BL$17</definedName>
    <definedName name="A124832090R_Latest">Data2!$BL$17</definedName>
    <definedName name="A124832094X">Data2!$BM$1:$BM$10,Data2!$BM$11:$BM$17</definedName>
    <definedName name="A124832094X_Data">Data2!$BM$11:$BM$17</definedName>
    <definedName name="A124832094X_Latest">Data2!$BM$17</definedName>
    <definedName name="A124832098J">Data2!$BJ$1:$BJ$10,Data2!$BJ$11:$BJ$17</definedName>
    <definedName name="A124832098J_Data">Data2!$BJ$11:$BJ$17</definedName>
    <definedName name="A124832098J_Latest">Data2!$BJ$17</definedName>
    <definedName name="A124832102L">Data2!$BQ$1:$BQ$10,Data2!$BQ$11:$BQ$17</definedName>
    <definedName name="A124832102L_Data">Data2!$BQ$11:$BQ$17</definedName>
    <definedName name="A124832102L_Latest">Data2!$BQ$17</definedName>
    <definedName name="A124832106W">Data1!$AM$1:$AM$10,Data1!$AM$11:$AM$17</definedName>
    <definedName name="A124832106W_Data">Data1!$AM$11:$AM$17</definedName>
    <definedName name="A124832106W_Latest">Data1!$AM$17</definedName>
    <definedName name="A124832110L">Data1!$AQ$1:$AQ$10,Data1!$AQ$11:$AQ$17</definedName>
    <definedName name="A124832110L_Data">Data1!$AQ$11:$AQ$17</definedName>
    <definedName name="A124832110L_Latest">Data1!$AQ$17</definedName>
    <definedName name="A124832114W">Data1!$AT$1:$AT$10,Data1!$AT$11:$AT$17</definedName>
    <definedName name="A124832114W_Data">Data1!$AT$11:$AT$17</definedName>
    <definedName name="A124832114W_Latest">Data1!$AT$17</definedName>
    <definedName name="A124832118F">Data1!$AX$1:$AX$10,Data1!$AX$11:$AX$17</definedName>
    <definedName name="A124832118F_Data">Data1!$AX$11:$AX$17</definedName>
    <definedName name="A124832118F_Latest">Data1!$AX$17</definedName>
    <definedName name="A124832122W">Data1!$AZ$1:$AZ$10,Data1!$AZ$11:$AZ$17</definedName>
    <definedName name="A124832122W_Data">Data1!$AZ$11:$AZ$17</definedName>
    <definedName name="A124832122W_Latest">Data1!$AZ$17</definedName>
    <definedName name="A124832126F">Data1!$AC$1:$AC$10,Data1!$AC$11:$AC$17</definedName>
    <definedName name="A124832126F_Data">Data1!$AC$11:$AC$17</definedName>
    <definedName name="A124832126F_Latest">Data1!$AC$17</definedName>
    <definedName name="A124832130W">Data1!$AK$1:$AK$10,Data1!$AK$11:$AK$17</definedName>
    <definedName name="A124832130W_Data">Data1!$AK$11:$AK$17</definedName>
    <definedName name="A124832130W_Latest">Data1!$AK$17</definedName>
    <definedName name="A124832134F">Data1!$AU$1:$AU$10,Data1!$AU$11:$AU$17</definedName>
    <definedName name="A124832134F_Data">Data1!$AU$11:$AU$17</definedName>
    <definedName name="A124832134F_Latest">Data1!$AU$17</definedName>
    <definedName name="A124832138R">Data1!$AY$1:$AY$10,Data1!$AY$11:$AY$17</definedName>
    <definedName name="A124832138R_Data">Data1!$AY$11:$AY$17</definedName>
    <definedName name="A124832138R_Latest">Data1!$AY$17</definedName>
    <definedName name="A124832142F">Data1!$BA$1:$BA$10,Data1!$BA$11:$BA$17</definedName>
    <definedName name="A124832142F_Data">Data1!$BA$11:$BA$17</definedName>
    <definedName name="A124832142F_Latest">Data1!$BA$17</definedName>
    <definedName name="A124832146R">Data1!$BC$1:$BC$10,Data1!$BC$11:$BC$17</definedName>
    <definedName name="A124832146R_Data">Data1!$BC$11:$BC$17</definedName>
    <definedName name="A124832146R_Latest">Data1!$BC$17</definedName>
    <definedName name="A124832150F">Data1!$AE$1:$AE$10,Data1!$AE$11:$AE$17</definedName>
    <definedName name="A124832150F_Data">Data1!$AE$11:$AE$17</definedName>
    <definedName name="A124832150F_Latest">Data1!$AE$17</definedName>
    <definedName name="A124832154R">Data1!$AH$1:$AH$10,Data1!$AH$11:$AH$17</definedName>
    <definedName name="A124832154R_Data">Data1!$AH$11:$AH$17</definedName>
    <definedName name="A124832154R_Latest">Data1!$AH$17</definedName>
    <definedName name="A124832158X">Data1!$AI$1:$AI$10,Data1!$AI$11:$AI$17</definedName>
    <definedName name="A124832158X_Data">Data1!$AI$11:$AI$17</definedName>
    <definedName name="A124832158X_Latest">Data1!$AI$17</definedName>
    <definedName name="A124832162R">Data1!$AN$1:$AN$10,Data1!$AN$11:$AN$17</definedName>
    <definedName name="A124832162R_Data">Data1!$AN$11:$AN$17</definedName>
    <definedName name="A124832162R_Latest">Data1!$AN$17</definedName>
    <definedName name="A124832166X">Data1!$AO$1:$AO$10,Data1!$AO$11:$AO$17</definedName>
    <definedName name="A124832166X_Data">Data1!$AO$11:$AO$17</definedName>
    <definedName name="A124832166X_Latest">Data1!$AO$17</definedName>
    <definedName name="A124832170R">Data1!$AV$1:$AV$10,Data1!$AV$11:$AV$17</definedName>
    <definedName name="A124832170R_Data">Data1!$AV$11:$AV$17</definedName>
    <definedName name="A124832170R_Latest">Data1!$AV$17</definedName>
    <definedName name="A124832174X">Data1!$BB$1:$BB$10,Data1!$BB$11:$BB$17</definedName>
    <definedName name="A124832174X_Data">Data1!$BB$11:$BB$17</definedName>
    <definedName name="A124832174X_Latest">Data1!$BB$17</definedName>
    <definedName name="A124832178J">Data1!$AJ$1:$AJ$10,Data1!$AJ$11:$AJ$17</definedName>
    <definedName name="A124832178J_Data">Data1!$AJ$11:$AJ$17</definedName>
    <definedName name="A124832178J_Latest">Data1!$AJ$17</definedName>
    <definedName name="A124832182X">Data1!$AD$1:$AD$10,Data1!$AD$11:$AD$17</definedName>
    <definedName name="A124832182X_Data">Data1!$AD$11:$AD$17</definedName>
    <definedName name="A124832182X_Latest">Data1!$AD$17</definedName>
    <definedName name="A124832186J">Data1!$AF$1:$AF$10,Data1!$AF$11:$AF$17</definedName>
    <definedName name="A124832186J_Data">Data1!$AF$11:$AF$17</definedName>
    <definedName name="A124832186J_Latest">Data1!$AF$17</definedName>
    <definedName name="A124832190X">Data1!$AG$1:$AG$10,Data1!$AG$11:$AG$17</definedName>
    <definedName name="A124832190X_Data">Data1!$AG$11:$AG$17</definedName>
    <definedName name="A124832190X_Latest">Data1!$AG$17</definedName>
    <definedName name="A124832194J">Data1!$AL$1:$AL$10,Data1!$AL$11:$AL$17</definedName>
    <definedName name="A124832194J_Data">Data1!$AL$11:$AL$17</definedName>
    <definedName name="A124832194J_Latest">Data1!$AL$17</definedName>
    <definedName name="A124832198T">Data1!$AR$1:$AR$10,Data1!$AR$11:$AR$17</definedName>
    <definedName name="A124832198T_Data">Data1!$AR$11:$AR$17</definedName>
    <definedName name="A124832198T_Latest">Data1!$AR$17</definedName>
    <definedName name="A124832202W">Data1!$AS$1:$AS$10,Data1!$AS$11:$AS$17</definedName>
    <definedName name="A124832202W_Data">Data1!$AS$11:$AS$17</definedName>
    <definedName name="A124832202W_Latest">Data1!$AS$17</definedName>
    <definedName name="A124832206F">Data1!$AP$1:$AP$10,Data1!$AP$11:$AP$17</definedName>
    <definedName name="A124832206F_Data">Data1!$AP$11:$AP$17</definedName>
    <definedName name="A124832206F_Latest">Data1!$AP$17</definedName>
    <definedName name="A124832210W">Data1!$AW$1:$AW$10,Data1!$AW$11:$AW$17</definedName>
    <definedName name="A124832210W_Data">Data1!$AW$11:$AW$17</definedName>
    <definedName name="A124832210W_Latest">Data1!$AW$17</definedName>
    <definedName name="A124832214F">Data1!$DP$1:$DP$10,Data1!$DP$11:$DP$17</definedName>
    <definedName name="A124832214F_Data">Data1!$DP$11:$DP$17</definedName>
    <definedName name="A124832214F_Latest">Data1!$DP$17</definedName>
    <definedName name="A124832218R">Data1!$DT$1:$DT$10,Data1!$DT$11:$DT$17</definedName>
    <definedName name="A124832218R_Data">Data1!$DT$11:$DT$17</definedName>
    <definedName name="A124832218R_Latest">Data1!$DT$17</definedName>
    <definedName name="A124832222F">Data1!$DW$1:$DW$10,Data1!$DW$11:$DW$17</definedName>
    <definedName name="A124832222F_Data">Data1!$DW$11:$DW$17</definedName>
    <definedName name="A124832222F_Latest">Data1!$DW$17</definedName>
    <definedName name="A124832226R">Data1!$EA$1:$EA$10,Data1!$EA$11:$EA$17</definedName>
    <definedName name="A124832226R_Data">Data1!$EA$11:$EA$17</definedName>
    <definedName name="A124832226R_Latest">Data1!$EA$17</definedName>
    <definedName name="A124832230F">Data1!$EC$1:$EC$10,Data1!$EC$11:$EC$17</definedName>
    <definedName name="A124832230F_Data">Data1!$EC$11:$EC$17</definedName>
    <definedName name="A124832230F_Latest">Data1!$EC$17</definedName>
    <definedName name="A124832234R">Data1!$DF$1:$DF$10,Data1!$DF$11:$DF$17</definedName>
    <definedName name="A124832234R_Data">Data1!$DF$11:$DF$17</definedName>
    <definedName name="A124832234R_Latest">Data1!$DF$17</definedName>
    <definedName name="A124832238X">Data1!$DN$1:$DN$10,Data1!$DN$11:$DN$17</definedName>
    <definedName name="A124832238X_Data">Data1!$DN$11:$DN$17</definedName>
    <definedName name="A124832238X_Latest">Data1!$DN$17</definedName>
    <definedName name="A124832242R">Data1!$DX$1:$DX$10,Data1!$DX$11:$DX$17</definedName>
    <definedName name="A124832242R_Data">Data1!$DX$11:$DX$17</definedName>
    <definedName name="A124832242R_Latest">Data1!$DX$17</definedName>
    <definedName name="A124832246X">Data1!$EB$1:$EB$10,Data1!$EB$11:$EB$17</definedName>
    <definedName name="A124832246X_Data">Data1!$EB$11:$EB$17</definedName>
    <definedName name="A124832246X_Latest">Data1!$EB$17</definedName>
    <definedName name="A124832250R">Data1!$ED$1:$ED$10,Data1!$ED$11:$ED$17</definedName>
    <definedName name="A124832250R_Data">Data1!$ED$11:$ED$17</definedName>
    <definedName name="A124832250R_Latest">Data1!$ED$17</definedName>
    <definedName name="A124832254X">Data1!$EF$1:$EF$10,Data1!$EF$11:$EF$17</definedName>
    <definedName name="A124832254X_Data">Data1!$EF$11:$EF$17</definedName>
    <definedName name="A124832254X_Latest">Data1!$EF$17</definedName>
    <definedName name="A124832258J">Data1!$DH$1:$DH$10,Data1!$DH$11:$DH$17</definedName>
    <definedName name="A124832258J_Data">Data1!$DH$11:$DH$17</definedName>
    <definedName name="A124832258J_Latest">Data1!$DH$17</definedName>
    <definedName name="A124832262X">Data1!$DK$1:$DK$10,Data1!$DK$11:$DK$17</definedName>
    <definedName name="A124832262X_Data">Data1!$DK$11:$DK$17</definedName>
    <definedName name="A124832262X_Latest">Data1!$DK$17</definedName>
    <definedName name="A124832266J">Data1!$DL$1:$DL$10,Data1!$DL$11:$DL$17</definedName>
    <definedName name="A124832266J_Data">Data1!$DL$11:$DL$17</definedName>
    <definedName name="A124832266J_Latest">Data1!$DL$17</definedName>
    <definedName name="A124832270X">Data1!$DQ$1:$DQ$10,Data1!$DQ$11:$DQ$17</definedName>
    <definedName name="A124832270X_Data">Data1!$DQ$11:$DQ$17</definedName>
    <definedName name="A124832270X_Latest">Data1!$DQ$17</definedName>
    <definedName name="A124832274J">Data1!$DR$1:$DR$10,Data1!$DR$11:$DR$17</definedName>
    <definedName name="A124832274J_Data">Data1!$DR$11:$DR$17</definedName>
    <definedName name="A124832274J_Latest">Data1!$DR$17</definedName>
    <definedName name="A124832278T">Data1!$DY$1:$DY$10,Data1!$DY$11:$DY$17</definedName>
    <definedName name="A124832278T_Data">Data1!$DY$11:$DY$17</definedName>
    <definedName name="A124832278T_Latest">Data1!$DY$17</definedName>
    <definedName name="A124832282J">Data1!$EE$1:$EE$10,Data1!$EE$11:$EE$17</definedName>
    <definedName name="A124832282J_Data">Data1!$EE$11:$EE$17</definedName>
    <definedName name="A124832282J_Latest">Data1!$EE$17</definedName>
    <definedName name="A124832286T">Data1!$DM$1:$DM$10,Data1!$DM$11:$DM$17</definedName>
    <definedName name="A124832286T_Data">Data1!$DM$11:$DM$17</definedName>
    <definedName name="A124832286T_Latest">Data1!$DM$17</definedName>
    <definedName name="A124832290J">Data1!$DG$1:$DG$10,Data1!$DG$11:$DG$17</definedName>
    <definedName name="A124832290J_Data">Data1!$DG$11:$DG$17</definedName>
    <definedName name="A124832290J_Latest">Data1!$DG$17</definedName>
    <definedName name="A124832294T">Data1!$DI$1:$DI$10,Data1!$DI$11:$DI$17</definedName>
    <definedName name="A124832294T_Data">Data1!$DI$11:$DI$17</definedName>
    <definedName name="A124832294T_Latest">Data1!$DI$17</definedName>
    <definedName name="A124832298A">Data1!$DJ$1:$DJ$10,Data1!$DJ$11:$DJ$17</definedName>
    <definedName name="A124832298A_Data">Data1!$DJ$11:$DJ$17</definedName>
    <definedName name="A124832298A_Latest">Data1!$DJ$17</definedName>
    <definedName name="A124832302F">Data1!$DO$1:$DO$10,Data1!$DO$11:$DO$17</definedName>
    <definedName name="A124832302F_Data">Data1!$DO$11:$DO$17</definedName>
    <definedName name="A124832302F_Latest">Data1!$DO$17</definedName>
    <definedName name="A124832306R">Data1!$DU$1:$DU$10,Data1!$DU$11:$DU$17</definedName>
    <definedName name="A124832306R_Data">Data1!$DU$11:$DU$17</definedName>
    <definedName name="A124832306R_Latest">Data1!$DU$17</definedName>
    <definedName name="A124832310F">Data1!$DV$1:$DV$10,Data1!$DV$11:$DV$17</definedName>
    <definedName name="A124832310F_Data">Data1!$DV$11:$DV$17</definedName>
    <definedName name="A124832310F_Latest">Data1!$DV$17</definedName>
    <definedName name="A124832314R">Data1!$DS$1:$DS$10,Data1!$DS$11:$DS$17</definedName>
    <definedName name="A124832314R_Data">Data1!$DS$11:$DS$17</definedName>
    <definedName name="A124832314R_Latest">Data1!$DS$17</definedName>
    <definedName name="A124832318X">Data1!$DZ$1:$DZ$10,Data1!$DZ$11:$DZ$17</definedName>
    <definedName name="A124832318X_Data">Data1!$DZ$11:$DZ$17</definedName>
    <definedName name="A124832318X_Latest">Data1!$DZ$17</definedName>
    <definedName name="A124832322R">Data1!$EQ$1:$EQ$10,Data1!$EQ$11:$EQ$17</definedName>
    <definedName name="A124832322R_Data">Data1!$EQ$11:$EQ$17</definedName>
    <definedName name="A124832322R_Latest">Data1!$EQ$17</definedName>
    <definedName name="A124832326X">Data1!$EU$1:$EU$10,Data1!$EU$11:$EU$17</definedName>
    <definedName name="A124832326X_Data">Data1!$EU$11:$EU$17</definedName>
    <definedName name="A124832326X_Latest">Data1!$EU$17</definedName>
    <definedName name="A124832330R">Data1!$EX$1:$EX$10,Data1!$EX$11:$EX$17</definedName>
    <definedName name="A124832330R_Data">Data1!$EX$11:$EX$17</definedName>
    <definedName name="A124832330R_Latest">Data1!$EX$17</definedName>
    <definedName name="A124832334X">Data1!$FB$1:$FB$10,Data1!$FB$11:$FB$17</definedName>
    <definedName name="A124832334X_Data">Data1!$FB$11:$FB$17</definedName>
    <definedName name="A124832334X_Latest">Data1!$FB$17</definedName>
    <definedName name="A124832338J">Data1!$FD$1:$FD$10,Data1!$FD$11:$FD$17</definedName>
    <definedName name="A124832338J_Data">Data1!$FD$11:$FD$17</definedName>
    <definedName name="A124832338J_Latest">Data1!$FD$17</definedName>
    <definedName name="A124832342X">Data1!$EG$1:$EG$10,Data1!$EG$11:$EG$17</definedName>
    <definedName name="A124832342X_Data">Data1!$EG$11:$EG$17</definedName>
    <definedName name="A124832342X_Latest">Data1!$EG$17</definedName>
    <definedName name="A124832346J">Data1!$EO$1:$EO$10,Data1!$EO$11:$EO$17</definedName>
    <definedName name="A124832346J_Data">Data1!$EO$11:$EO$17</definedName>
    <definedName name="A124832346J_Latest">Data1!$EO$17</definedName>
    <definedName name="A124832350X">Data1!$EY$1:$EY$10,Data1!$EY$11:$EY$17</definedName>
    <definedName name="A124832350X_Data">Data1!$EY$11:$EY$17</definedName>
    <definedName name="A124832350X_Latest">Data1!$EY$17</definedName>
    <definedName name="A124832354J">Data1!$FC$1:$FC$10,Data1!$FC$11:$FC$17</definedName>
    <definedName name="A124832354J_Data">Data1!$FC$11:$FC$17</definedName>
    <definedName name="A124832354J_Latest">Data1!$FC$17</definedName>
    <definedName name="A124832358T">Data1!$FE$1:$FE$10,Data1!$FE$11:$FE$17</definedName>
    <definedName name="A124832358T_Data">Data1!$FE$11:$FE$17</definedName>
    <definedName name="A124832358T_Latest">Data1!$FE$17</definedName>
    <definedName name="A124832362J">Data1!$FG$1:$FG$10,Data1!$FG$11:$FG$17</definedName>
    <definedName name="A124832362J_Data">Data1!$FG$11:$FG$17</definedName>
    <definedName name="A124832362J_Latest">Data1!$FG$17</definedName>
    <definedName name="A124832366T">Data1!$EI$1:$EI$10,Data1!$EI$11:$EI$17</definedName>
    <definedName name="A124832366T_Data">Data1!$EI$11:$EI$17</definedName>
    <definedName name="A124832366T_Latest">Data1!$EI$17</definedName>
    <definedName name="A124832370J">Data1!$EL$1:$EL$10,Data1!$EL$11:$EL$17</definedName>
    <definedName name="A124832370J_Data">Data1!$EL$11:$EL$17</definedName>
    <definedName name="A124832370J_Latest">Data1!$EL$17</definedName>
    <definedName name="A124832374T">Data1!$EM$1:$EM$10,Data1!$EM$11:$EM$17</definedName>
    <definedName name="A124832374T_Data">Data1!$EM$11:$EM$17</definedName>
    <definedName name="A124832374T_Latest">Data1!$EM$17</definedName>
    <definedName name="A124832378A">Data1!$ER$1:$ER$10,Data1!$ER$11:$ER$17</definedName>
    <definedName name="A124832378A_Data">Data1!$ER$11:$ER$17</definedName>
    <definedName name="A124832378A_Latest">Data1!$ER$17</definedName>
    <definedName name="A124832382T">Data1!$ES$1:$ES$10,Data1!$ES$11:$ES$17</definedName>
    <definedName name="A124832382T_Data">Data1!$ES$11:$ES$17</definedName>
    <definedName name="A124832382T_Latest">Data1!$ES$17</definedName>
    <definedName name="A124832386A">Data1!$EZ$1:$EZ$10,Data1!$EZ$11:$EZ$17</definedName>
    <definedName name="A124832386A_Data">Data1!$EZ$11:$EZ$17</definedName>
    <definedName name="A124832386A_Latest">Data1!$EZ$17</definedName>
    <definedName name="A124832390T">Data1!$FF$1:$FF$10,Data1!$FF$11:$FF$17</definedName>
    <definedName name="A124832390T_Data">Data1!$FF$11:$FF$17</definedName>
    <definedName name="A124832390T_Latest">Data1!$FF$17</definedName>
    <definedName name="A124832394A">Data1!$EN$1:$EN$10,Data1!$EN$11:$EN$17</definedName>
    <definedName name="A124832394A_Data">Data1!$EN$11:$EN$17</definedName>
    <definedName name="A124832394A_Latest">Data1!$EN$17</definedName>
    <definedName name="A124832398K">Data1!$EH$1:$EH$10,Data1!$EH$11:$EH$17</definedName>
    <definedName name="A124832398K_Data">Data1!$EH$11:$EH$17</definedName>
    <definedName name="A124832398K_Latest">Data1!$EH$17</definedName>
    <definedName name="A124832402R">Data1!$EJ$1:$EJ$10,Data1!$EJ$11:$EJ$17</definedName>
    <definedName name="A124832402R_Data">Data1!$EJ$11:$EJ$17</definedName>
    <definedName name="A124832402R_Latest">Data1!$EJ$17</definedName>
    <definedName name="A124832406X">Data1!$EK$1:$EK$10,Data1!$EK$11:$EK$17</definedName>
    <definedName name="A124832406X_Data">Data1!$EK$11:$EK$17</definedName>
    <definedName name="A124832406X_Latest">Data1!$EK$17</definedName>
    <definedName name="A124832410R">Data1!$EP$1:$EP$10,Data1!$EP$11:$EP$17</definedName>
    <definedName name="A124832410R_Data">Data1!$EP$11:$EP$17</definedName>
    <definedName name="A124832410R_Latest">Data1!$EP$17</definedName>
    <definedName name="A124832414X">Data1!$EV$1:$EV$10,Data1!$EV$11:$EV$17</definedName>
    <definedName name="A124832414X_Data">Data1!$EV$11:$EV$17</definedName>
    <definedName name="A124832414X_Latest">Data1!$EV$17</definedName>
    <definedName name="A124832418J">Data1!$EW$1:$EW$10,Data1!$EW$11:$EW$17</definedName>
    <definedName name="A124832418J_Data">Data1!$EW$11:$EW$17</definedName>
    <definedName name="A124832418J_Latest">Data1!$EW$17</definedName>
    <definedName name="A124832422X">Data1!$ET$1:$ET$10,Data1!$ET$11:$ET$17</definedName>
    <definedName name="A124832422X_Data">Data1!$ET$11:$ET$17</definedName>
    <definedName name="A124832422X_Latest">Data1!$ET$17</definedName>
    <definedName name="A124832426J">Data1!$FA$1:$FA$10,Data1!$FA$11:$FA$17</definedName>
    <definedName name="A124832426J_Data">Data1!$FA$11:$FA$17</definedName>
    <definedName name="A124832426J_Latest">Data1!$FA$17</definedName>
    <definedName name="A124832430X">Data2!$EJ$1:$EJ$10,Data2!$EJ$11:$EJ$17</definedName>
    <definedName name="A124832430X_Data">Data2!$EJ$11:$EJ$17</definedName>
    <definedName name="A124832430X_Latest">Data2!$EJ$17</definedName>
    <definedName name="A124832434J">Data2!$EN$1:$EN$10,Data2!$EN$11:$EN$17</definedName>
    <definedName name="A124832434J_Data">Data2!$EN$11:$EN$17</definedName>
    <definedName name="A124832434J_Latest">Data2!$EN$17</definedName>
    <definedName name="A124832438T">Data2!$EQ$1:$EQ$10,Data2!$EQ$11:$EQ$17</definedName>
    <definedName name="A124832438T_Data">Data2!$EQ$11:$EQ$17</definedName>
    <definedName name="A124832438T_Latest">Data2!$EQ$17</definedName>
    <definedName name="A124832442J">Data2!$EU$1:$EU$10,Data2!$EU$11:$EU$17</definedName>
    <definedName name="A124832442J_Data">Data2!$EU$11:$EU$17</definedName>
    <definedName name="A124832442J_Latest">Data2!$EU$17</definedName>
    <definedName name="A124832446T">Data2!$EW$1:$EW$10,Data2!$EW$11:$EW$17</definedName>
    <definedName name="A124832446T_Data">Data2!$EW$11:$EW$17</definedName>
    <definedName name="A124832446T_Latest">Data2!$EW$17</definedName>
    <definedName name="A124832450J">Data2!$DZ$1:$DZ$10,Data2!$DZ$11:$DZ$17</definedName>
    <definedName name="A124832450J_Data">Data2!$DZ$11:$DZ$17</definedName>
    <definedName name="A124832450J_Latest">Data2!$DZ$17</definedName>
    <definedName name="A124832454T">Data2!$EH$1:$EH$10,Data2!$EH$11:$EH$17</definedName>
    <definedName name="A124832454T_Data">Data2!$EH$11:$EH$17</definedName>
    <definedName name="A124832454T_Latest">Data2!$EH$17</definedName>
    <definedName name="A124832458A">Data2!$ER$1:$ER$10,Data2!$ER$11:$ER$17</definedName>
    <definedName name="A124832458A_Data">Data2!$ER$11:$ER$17</definedName>
    <definedName name="A124832458A_Latest">Data2!$ER$17</definedName>
    <definedName name="A124832462T">Data2!$EV$1:$EV$10,Data2!$EV$11:$EV$17</definedName>
    <definedName name="A124832462T_Data">Data2!$EV$11:$EV$17</definedName>
    <definedName name="A124832462T_Latest">Data2!$EV$17</definedName>
    <definedName name="A124832466A">Data2!$EX$1:$EX$10,Data2!$EX$11:$EX$17</definedName>
    <definedName name="A124832466A_Data">Data2!$EX$11:$EX$17</definedName>
    <definedName name="A124832466A_Latest">Data2!$EX$17</definedName>
    <definedName name="A124832470T">Data2!$EZ$1:$EZ$10,Data2!$EZ$11:$EZ$17</definedName>
    <definedName name="A124832470T_Data">Data2!$EZ$11:$EZ$17</definedName>
    <definedName name="A124832470T_Latest">Data2!$EZ$17</definedName>
    <definedName name="A124832474A">Data2!$EB$1:$EB$10,Data2!$EB$11:$EB$17</definedName>
    <definedName name="A124832474A_Data">Data2!$EB$11:$EB$17</definedName>
    <definedName name="A124832474A_Latest">Data2!$EB$17</definedName>
    <definedName name="A124832478K">Data2!$EE$1:$EE$10,Data2!$EE$11:$EE$17</definedName>
    <definedName name="A124832478K_Data">Data2!$EE$11:$EE$17</definedName>
    <definedName name="A124832478K_Latest">Data2!$EE$17</definedName>
    <definedName name="A124832482A">Data2!$EF$1:$EF$10,Data2!$EF$11:$EF$17</definedName>
    <definedName name="A124832482A_Data">Data2!$EF$11:$EF$17</definedName>
    <definedName name="A124832482A_Latest">Data2!$EF$17</definedName>
    <definedName name="A124832486K">Data2!$EK$1:$EK$10,Data2!$EK$11:$EK$17</definedName>
    <definedName name="A124832486K_Data">Data2!$EK$11:$EK$17</definedName>
    <definedName name="A124832486K_Latest">Data2!$EK$17</definedName>
    <definedName name="A124832490A">Data2!$EL$1:$EL$10,Data2!$EL$11:$EL$17</definedName>
    <definedName name="A124832490A_Data">Data2!$EL$11:$EL$17</definedName>
    <definedName name="A124832490A_Latest">Data2!$EL$17</definedName>
    <definedName name="A124832494K">Data2!$ES$1:$ES$10,Data2!$ES$11:$ES$17</definedName>
    <definedName name="A124832494K_Data">Data2!$ES$11:$ES$17</definedName>
    <definedName name="A124832494K_Latest">Data2!$ES$17</definedName>
    <definedName name="A124832498V">Data2!$EY$1:$EY$10,Data2!$EY$11:$EY$17</definedName>
    <definedName name="A124832498V_Data">Data2!$EY$11:$EY$17</definedName>
    <definedName name="A124832498V_Latest">Data2!$EY$17</definedName>
    <definedName name="A124832502X">Data2!$EG$1:$EG$10,Data2!$EG$11:$EG$17</definedName>
    <definedName name="A124832502X_Data">Data2!$EG$11:$EG$17</definedName>
    <definedName name="A124832502X_Latest">Data2!$EG$17</definedName>
    <definedName name="A124832506J">Data2!$EA$1:$EA$10,Data2!$EA$11:$EA$17</definedName>
    <definedName name="A124832506J_Data">Data2!$EA$11:$EA$17</definedName>
    <definedName name="A124832506J_Latest">Data2!$EA$17</definedName>
    <definedName name="A124832510X">Data2!$EC$1:$EC$10,Data2!$EC$11:$EC$17</definedName>
    <definedName name="A124832510X_Data">Data2!$EC$11:$EC$17</definedName>
    <definedName name="A124832510X_Latest">Data2!$EC$17</definedName>
    <definedName name="A124832514J">Data2!$ED$1:$ED$10,Data2!$ED$11:$ED$17</definedName>
    <definedName name="A124832514J_Data">Data2!$ED$11:$ED$17</definedName>
    <definedName name="A124832514J_Latest">Data2!$ED$17</definedName>
    <definedName name="A124832518T">Data2!$EI$1:$EI$10,Data2!$EI$11:$EI$17</definedName>
    <definedName name="A124832518T_Data">Data2!$EI$11:$EI$17</definedName>
    <definedName name="A124832518T_Latest">Data2!$EI$17</definedName>
    <definedName name="A124832522J">Data2!$EO$1:$EO$10,Data2!$EO$11:$EO$17</definedName>
    <definedName name="A124832522J_Data">Data2!$EO$11:$EO$17</definedName>
    <definedName name="A124832522J_Latest">Data2!$EO$17</definedName>
    <definedName name="A124832526T">Data2!$EP$1:$EP$10,Data2!$EP$11:$EP$17</definedName>
    <definedName name="A124832526T_Data">Data2!$EP$11:$EP$17</definedName>
    <definedName name="A124832526T_Latest">Data2!$EP$17</definedName>
    <definedName name="A124832530J">Data2!$EM$1:$EM$10,Data2!$EM$11:$EM$17</definedName>
    <definedName name="A124832530J_Data">Data2!$EM$11:$EM$17</definedName>
    <definedName name="A124832530J_Latest">Data2!$EM$17</definedName>
    <definedName name="A124832534T">Data2!$ET$1:$ET$10,Data2!$ET$11:$ET$17</definedName>
    <definedName name="A124832534T_Data">Data2!$ET$11:$ET$17</definedName>
    <definedName name="A124832534T_Latest">Data2!$ET$17</definedName>
    <definedName name="A124832538A">Data2!$GL$1:$GL$10,Data2!$GL$11:$GL$17</definedName>
    <definedName name="A124832538A_Data">Data2!$GL$11:$GL$17</definedName>
    <definedName name="A124832538A_Latest">Data2!$GL$17</definedName>
    <definedName name="A124832542T">Data2!$GP$1:$GP$10,Data2!$GP$11:$GP$17</definedName>
    <definedName name="A124832542T_Data">Data2!$GP$11:$GP$17</definedName>
    <definedName name="A124832542T_Latest">Data2!$GP$17</definedName>
    <definedName name="A124832546A">Data2!$GS$1:$GS$10,Data2!$GS$11:$GS$17</definedName>
    <definedName name="A124832546A_Data">Data2!$GS$11:$GS$17</definedName>
    <definedName name="A124832546A_Latest">Data2!$GS$17</definedName>
    <definedName name="A124832550T">Data2!$GW$1:$GW$10,Data2!$GW$11:$GW$17</definedName>
    <definedName name="A124832550T_Data">Data2!$GW$11:$GW$17</definedName>
    <definedName name="A124832550T_Latest">Data2!$GW$17</definedName>
    <definedName name="A124832554A">Data2!$GY$1:$GY$10,Data2!$GY$11:$GY$17</definedName>
    <definedName name="A124832554A_Data">Data2!$GY$11:$GY$17</definedName>
    <definedName name="A124832554A_Latest">Data2!$GY$17</definedName>
    <definedName name="A124832558K">Data2!$GB$1:$GB$10,Data2!$GB$11:$GB$17</definedName>
    <definedName name="A124832558K_Data">Data2!$GB$11:$GB$17</definedName>
    <definedName name="A124832558K_Latest">Data2!$GB$17</definedName>
    <definedName name="A124832562A">Data2!$GJ$1:$GJ$10,Data2!$GJ$11:$GJ$17</definedName>
    <definedName name="A124832562A_Data">Data2!$GJ$11:$GJ$17</definedName>
    <definedName name="A124832562A_Latest">Data2!$GJ$17</definedName>
    <definedName name="A124832566K">Data2!$GT$1:$GT$10,Data2!$GT$11:$GT$17</definedName>
    <definedName name="A124832566K_Data">Data2!$GT$11:$GT$17</definedName>
    <definedName name="A124832566K_Latest">Data2!$GT$17</definedName>
    <definedName name="A124832570A">Data2!$GX$1:$GX$10,Data2!$GX$11:$GX$17</definedName>
    <definedName name="A124832570A_Data">Data2!$GX$11:$GX$17</definedName>
    <definedName name="A124832570A_Latest">Data2!$GX$17</definedName>
    <definedName name="A124832574K">Data2!$GZ$1:$GZ$10,Data2!$GZ$11:$GZ$17</definedName>
    <definedName name="A124832574K_Data">Data2!$GZ$11:$GZ$17</definedName>
    <definedName name="A124832574K_Latest">Data2!$GZ$17</definedName>
    <definedName name="A124832578V">Data2!$HB$1:$HB$10,Data2!$HB$11:$HB$17</definedName>
    <definedName name="A124832578V_Data">Data2!$HB$11:$HB$17</definedName>
    <definedName name="A124832578V_Latest">Data2!$HB$17</definedName>
    <definedName name="A124832582K">Data2!$GD$1:$GD$10,Data2!$GD$11:$GD$17</definedName>
    <definedName name="A124832582K_Data">Data2!$GD$11:$GD$17</definedName>
    <definedName name="A124832582K_Latest">Data2!$GD$17</definedName>
    <definedName name="A124832586V">Data2!$GG$1:$GG$10,Data2!$GG$11:$GG$17</definedName>
    <definedName name="A124832586V_Data">Data2!$GG$11:$GG$17</definedName>
    <definedName name="A124832586V_Latest">Data2!$GG$17</definedName>
    <definedName name="A124832590K">Data2!$GH$1:$GH$10,Data2!$GH$11:$GH$17</definedName>
    <definedName name="A124832590K_Data">Data2!$GH$11:$GH$17</definedName>
    <definedName name="A124832590K_Latest">Data2!$GH$17</definedName>
    <definedName name="A124832594V">Data2!$GM$1:$GM$10,Data2!$GM$11:$GM$17</definedName>
    <definedName name="A124832594V_Data">Data2!$GM$11:$GM$17</definedName>
    <definedName name="A124832594V_Latest">Data2!$GM$17</definedName>
    <definedName name="A124832598C">Data2!$GN$1:$GN$10,Data2!$GN$11:$GN$17</definedName>
    <definedName name="A124832598C_Data">Data2!$GN$11:$GN$17</definedName>
    <definedName name="A124832598C_Latest">Data2!$GN$17</definedName>
    <definedName name="A124832602J">Data2!$GU$1:$GU$10,Data2!$GU$11:$GU$17</definedName>
    <definedName name="A124832602J_Data">Data2!$GU$11:$GU$17</definedName>
    <definedName name="A124832602J_Latest">Data2!$GU$17</definedName>
    <definedName name="A124832606T">Data2!$HA$1:$HA$10,Data2!$HA$11:$HA$17</definedName>
    <definedName name="A124832606T_Data">Data2!$HA$11:$HA$17</definedName>
    <definedName name="A124832606T_Latest">Data2!$HA$17</definedName>
    <definedName name="A124832610J">Data2!$GI$1:$GI$10,Data2!$GI$11:$GI$17</definedName>
    <definedName name="A124832610J_Data">Data2!$GI$11:$GI$17</definedName>
    <definedName name="A124832610J_Latest">Data2!$GI$17</definedName>
    <definedName name="A124832614T">Data2!$GC$1:$GC$10,Data2!$GC$11:$GC$17</definedName>
    <definedName name="A124832614T_Data">Data2!$GC$11:$GC$17</definedName>
    <definedName name="A124832614T_Latest">Data2!$GC$17</definedName>
    <definedName name="A124832618A">Data2!$GE$1:$GE$10,Data2!$GE$11:$GE$17</definedName>
    <definedName name="A124832618A_Data">Data2!$GE$11:$GE$17</definedName>
    <definedName name="A124832618A_Latest">Data2!$GE$17</definedName>
    <definedName name="A124832622T">Data2!$GF$1:$GF$10,Data2!$GF$11:$GF$17</definedName>
    <definedName name="A124832622T_Data">Data2!$GF$11:$GF$17</definedName>
    <definedName name="A124832622T_Latest">Data2!$GF$17</definedName>
    <definedName name="A124832626A">Data2!$GK$1:$GK$10,Data2!$GK$11:$GK$17</definedName>
    <definedName name="A124832626A_Data">Data2!$GK$11:$GK$17</definedName>
    <definedName name="A124832626A_Latest">Data2!$GK$17</definedName>
    <definedName name="A124832630T">Data2!$GQ$1:$GQ$10,Data2!$GQ$11:$GQ$17</definedName>
    <definedName name="A124832630T_Data">Data2!$GQ$11:$GQ$17</definedName>
    <definedName name="A124832630T_Latest">Data2!$GQ$17</definedName>
    <definedName name="A124832634A">Data2!$GR$1:$GR$10,Data2!$GR$11:$GR$17</definedName>
    <definedName name="A124832634A_Data">Data2!$GR$11:$GR$17</definedName>
    <definedName name="A124832634A_Latest">Data2!$GR$17</definedName>
    <definedName name="A124832638K">Data2!$GO$1:$GO$10,Data2!$GO$11:$GO$17</definedName>
    <definedName name="A124832638K_Data">Data2!$GO$11:$GO$17</definedName>
    <definedName name="A124832638K_Latest">Data2!$GO$17</definedName>
    <definedName name="A124832642A">Data2!$GV$1:$GV$10,Data2!$GV$11:$GV$17</definedName>
    <definedName name="A124832642A_Data">Data2!$GV$11:$GV$17</definedName>
    <definedName name="A124832642A_Latest">Data2!$GV$17</definedName>
    <definedName name="A124832646K">Data2!$HM$1:$HM$10,Data2!$HM$11:$HM$17</definedName>
    <definedName name="A124832646K_Data">Data2!$HM$11:$HM$17</definedName>
    <definedName name="A124832646K_Latest">Data2!$HM$17</definedName>
    <definedName name="A124832650A">Data2!$HQ$1:$HQ$10,Data2!$HQ$11:$HQ$17</definedName>
    <definedName name="A124832650A_Data">Data2!$HQ$11:$HQ$17</definedName>
    <definedName name="A124832650A_Latest">Data2!$HQ$17</definedName>
    <definedName name="A124832654K">Data2!$HT$1:$HT$10,Data2!$HT$11:$HT$17</definedName>
    <definedName name="A124832654K_Data">Data2!$HT$11:$HT$17</definedName>
    <definedName name="A124832654K_Latest">Data2!$HT$17</definedName>
    <definedName name="A124832658V">Data2!$HX$1:$HX$10,Data2!$HX$11:$HX$17</definedName>
    <definedName name="A124832658V_Data">Data2!$HX$11:$HX$17</definedName>
    <definedName name="A124832658V_Latest">Data2!$HX$17</definedName>
    <definedName name="A124832662K">Data2!$HZ$1:$HZ$10,Data2!$HZ$11:$HZ$17</definedName>
    <definedName name="A124832662K_Data">Data2!$HZ$11:$HZ$17</definedName>
    <definedName name="A124832662K_Latest">Data2!$HZ$17</definedName>
    <definedName name="A124832666V">Data2!$HC$1:$HC$10,Data2!$HC$11:$HC$17</definedName>
    <definedName name="A124832666V_Data">Data2!$HC$11:$HC$17</definedName>
    <definedName name="A124832666V_Latest">Data2!$HC$17</definedName>
    <definedName name="A124832670K">Data2!$HK$1:$HK$10,Data2!$HK$11:$HK$17</definedName>
    <definedName name="A124832670K_Data">Data2!$HK$11:$HK$17</definedName>
    <definedName name="A124832670K_Latest">Data2!$HK$17</definedName>
    <definedName name="A124832674V">Data2!$HU$1:$HU$10,Data2!$HU$11:$HU$17</definedName>
    <definedName name="A124832674V_Data">Data2!$HU$11:$HU$17</definedName>
    <definedName name="A124832674V_Latest">Data2!$HU$17</definedName>
    <definedName name="A124832678C">Data2!$HY$1:$HY$10,Data2!$HY$11:$HY$17</definedName>
    <definedName name="A124832678C_Data">Data2!$HY$11:$HY$17</definedName>
    <definedName name="A124832678C_Latest">Data2!$HY$17</definedName>
    <definedName name="A124832682V">Data2!$IA$1:$IA$10,Data2!$IA$11:$IA$17</definedName>
    <definedName name="A124832682V_Data">Data2!$IA$11:$IA$17</definedName>
    <definedName name="A124832682V_Latest">Data2!$IA$17</definedName>
    <definedName name="A124832686C">Data2!$IC$1:$IC$10,Data2!$IC$11:$IC$17</definedName>
    <definedName name="A124832686C_Data">Data2!$IC$11:$IC$17</definedName>
    <definedName name="A124832686C_Latest">Data2!$IC$17</definedName>
    <definedName name="A124832690V">Data2!$HE$1:$HE$10,Data2!$HE$11:$HE$17</definedName>
    <definedName name="A124832690V_Data">Data2!$HE$11:$HE$17</definedName>
    <definedName name="A124832690V_Latest">Data2!$HE$17</definedName>
    <definedName name="A124832694C">Data2!$HH$1:$HH$10,Data2!$HH$11:$HH$17</definedName>
    <definedName name="A124832694C_Data">Data2!$HH$11:$HH$17</definedName>
    <definedName name="A124832694C_Latest">Data2!$HH$17</definedName>
    <definedName name="A124832698L">Data2!$HI$1:$HI$10,Data2!$HI$11:$HI$17</definedName>
    <definedName name="A124832698L_Data">Data2!$HI$11:$HI$17</definedName>
    <definedName name="A124832698L_Latest">Data2!$HI$17</definedName>
    <definedName name="A124832702T">Data2!$HN$1:$HN$10,Data2!$HN$11:$HN$17</definedName>
    <definedName name="A124832702T_Data">Data2!$HN$11:$HN$17</definedName>
    <definedName name="A124832702T_Latest">Data2!$HN$17</definedName>
    <definedName name="A124832706A">Data2!$HO$1:$HO$10,Data2!$HO$11:$HO$17</definedName>
    <definedName name="A124832706A_Data">Data2!$HO$11:$HO$17</definedName>
    <definedName name="A124832706A_Latest">Data2!$HO$17</definedName>
    <definedName name="A124832710T">Data2!$HV$1:$HV$10,Data2!$HV$11:$HV$17</definedName>
    <definedName name="A124832710T_Data">Data2!$HV$11:$HV$17</definedName>
    <definedName name="A124832710T_Latest">Data2!$HV$17</definedName>
    <definedName name="A124832714A">Data2!$IB$1:$IB$10,Data2!$IB$11:$IB$17</definedName>
    <definedName name="A124832714A_Data">Data2!$IB$11:$IB$17</definedName>
    <definedName name="A124832714A_Latest">Data2!$IB$17</definedName>
    <definedName name="A124832718K">Data2!$HJ$1:$HJ$10,Data2!$HJ$11:$HJ$17</definedName>
    <definedName name="A124832718K_Data">Data2!$HJ$11:$HJ$17</definedName>
    <definedName name="A124832718K_Latest">Data2!$HJ$17</definedName>
    <definedName name="A124832722A">Data2!$HD$1:$HD$10,Data2!$HD$11:$HD$17</definedName>
    <definedName name="A124832722A_Data">Data2!$HD$11:$HD$17</definedName>
    <definedName name="A124832722A_Latest">Data2!$HD$17</definedName>
    <definedName name="A124832726K">Data2!$HF$1:$HF$10,Data2!$HF$11:$HF$17</definedName>
    <definedName name="A124832726K_Data">Data2!$HF$11:$HF$17</definedName>
    <definedName name="A124832726K_Latest">Data2!$HF$17</definedName>
    <definedName name="A124832730A">Data2!$HG$1:$HG$10,Data2!$HG$11:$HG$17</definedName>
    <definedName name="A124832730A_Data">Data2!$HG$11:$HG$17</definedName>
    <definedName name="A124832730A_Latest">Data2!$HG$17</definedName>
    <definedName name="A124832734K">Data2!$HL$1:$HL$10,Data2!$HL$11:$HL$17</definedName>
    <definedName name="A124832734K_Data">Data2!$HL$11:$HL$17</definedName>
    <definedName name="A124832734K_Latest">Data2!$HL$17</definedName>
    <definedName name="A124832738V">Data2!$HR$1:$HR$10,Data2!$HR$11:$HR$17</definedName>
    <definedName name="A124832738V_Data">Data2!$HR$11:$HR$17</definedName>
    <definedName name="A124832738V_Latest">Data2!$HR$17</definedName>
    <definedName name="A124832742K">Data2!$HS$1:$HS$10,Data2!$HS$11:$HS$17</definedName>
    <definedName name="A124832742K_Data">Data2!$HS$11:$HS$17</definedName>
    <definedName name="A124832742K_Latest">Data2!$HS$17</definedName>
    <definedName name="A124832746V">Data2!$HP$1:$HP$10,Data2!$HP$11:$HP$17</definedName>
    <definedName name="A124832746V_Data">Data2!$HP$11:$HP$17</definedName>
    <definedName name="A124832746V_Latest">Data2!$HP$17</definedName>
    <definedName name="A124832750K">Data2!$HW$1:$HW$10,Data2!$HW$11:$HW$17</definedName>
    <definedName name="A124832750K_Data">Data2!$HW$11:$HW$17</definedName>
    <definedName name="A124832750K_Latest">Data2!$HW$17</definedName>
    <definedName name="A124832754V">Data1!$FR$1:$FR$10,Data1!$FR$11:$FR$17</definedName>
    <definedName name="A124832754V_Data">Data1!$FR$11:$FR$17</definedName>
    <definedName name="A124832754V_Latest">Data1!$FR$17</definedName>
    <definedName name="A124832758C">Data1!$FV$1:$FV$10,Data1!$FV$11:$FV$17</definedName>
    <definedName name="A124832758C_Data">Data1!$FV$11:$FV$17</definedName>
    <definedName name="A124832758C_Latest">Data1!$FV$17</definedName>
    <definedName name="A124832762V">Data1!$FY$1:$FY$10,Data1!$FY$11:$FY$17</definedName>
    <definedName name="A124832762V_Data">Data1!$FY$11:$FY$17</definedName>
    <definedName name="A124832762V_Latest">Data1!$FY$17</definedName>
    <definedName name="A124832766C">Data1!$GC$1:$GC$10,Data1!$GC$11:$GC$17</definedName>
    <definedName name="A124832766C_Data">Data1!$GC$11:$GC$17</definedName>
    <definedName name="A124832766C_Latest">Data1!$GC$17</definedName>
    <definedName name="A124832770V">Data1!$GE$1:$GE$10,Data1!$GE$11:$GE$17</definedName>
    <definedName name="A124832770V_Data">Data1!$GE$11:$GE$17</definedName>
    <definedName name="A124832770V_Latest">Data1!$GE$17</definedName>
    <definedName name="A124832774C">Data1!$FH$1:$FH$10,Data1!$FH$11:$FH$17</definedName>
    <definedName name="A124832774C_Data">Data1!$FH$11:$FH$17</definedName>
    <definedName name="A124832774C_Latest">Data1!$FH$17</definedName>
    <definedName name="A124832778L">Data1!$FP$1:$FP$10,Data1!$FP$11:$FP$17</definedName>
    <definedName name="A124832778L_Data">Data1!$FP$11:$FP$17</definedName>
    <definedName name="A124832778L_Latest">Data1!$FP$17</definedName>
    <definedName name="A124832782C">Data1!$FZ$1:$FZ$10,Data1!$FZ$11:$FZ$17</definedName>
    <definedName name="A124832782C_Data">Data1!$FZ$11:$FZ$17</definedName>
    <definedName name="A124832782C_Latest">Data1!$FZ$17</definedName>
    <definedName name="A124832786L">Data1!$GD$1:$GD$10,Data1!$GD$11:$GD$17</definedName>
    <definedName name="A124832786L_Data">Data1!$GD$11:$GD$17</definedName>
    <definedName name="A124832786L_Latest">Data1!$GD$17</definedName>
    <definedName name="A124832790C">Data1!$GF$1:$GF$10,Data1!$GF$11:$GF$17</definedName>
    <definedName name="A124832790C_Data">Data1!$GF$11:$GF$17</definedName>
    <definedName name="A124832790C_Latest">Data1!$GF$17</definedName>
    <definedName name="A124832794L">Data1!$GH$1:$GH$10,Data1!$GH$11:$GH$17</definedName>
    <definedName name="A124832794L_Data">Data1!$GH$11:$GH$17</definedName>
    <definedName name="A124832794L_Latest">Data1!$GH$17</definedName>
    <definedName name="A124832798W">Data1!$FJ$1:$FJ$10,Data1!$FJ$11:$FJ$17</definedName>
    <definedName name="A124832798W_Data">Data1!$FJ$11:$FJ$17</definedName>
    <definedName name="A124832798W_Latest">Data1!$FJ$17</definedName>
    <definedName name="A124832802A">Data1!$FM$1:$FM$10,Data1!$FM$11:$FM$17</definedName>
    <definedName name="A124832802A_Data">Data1!$FM$11:$FM$17</definedName>
    <definedName name="A124832802A_Latest">Data1!$FM$17</definedName>
    <definedName name="A124832806K">Data1!$FN$1:$FN$10,Data1!$FN$11:$FN$17</definedName>
    <definedName name="A124832806K_Data">Data1!$FN$11:$FN$17</definedName>
    <definedName name="A124832806K_Latest">Data1!$FN$17</definedName>
    <definedName name="A124832810A">Data1!$FS$1:$FS$10,Data1!$FS$11:$FS$17</definedName>
    <definedName name="A124832810A_Data">Data1!$FS$11:$FS$17</definedName>
    <definedName name="A124832810A_Latest">Data1!$FS$17</definedName>
    <definedName name="A124832814K">Data1!$FT$1:$FT$10,Data1!$FT$11:$FT$17</definedName>
    <definedName name="A124832814K_Data">Data1!$FT$11:$FT$17</definedName>
    <definedName name="A124832814K_Latest">Data1!$FT$17</definedName>
    <definedName name="A124832818V">Data1!$GA$1:$GA$10,Data1!$GA$11:$GA$17</definedName>
    <definedName name="A124832818V_Data">Data1!$GA$11:$GA$17</definedName>
    <definedName name="A124832818V_Latest">Data1!$GA$17</definedName>
    <definedName name="A124832822K">Data1!$GG$1:$GG$10,Data1!$GG$11:$GG$17</definedName>
    <definedName name="A124832822K_Data">Data1!$GG$11:$GG$17</definedName>
    <definedName name="A124832822K_Latest">Data1!$GG$17</definedName>
    <definedName name="A124832826V">Data1!$FO$1:$FO$10,Data1!$FO$11:$FO$17</definedName>
    <definedName name="A124832826V_Data">Data1!$FO$11:$FO$17</definedName>
    <definedName name="A124832826V_Latest">Data1!$FO$17</definedName>
    <definedName name="A124832830K">Data1!$FI$1:$FI$10,Data1!$FI$11:$FI$17</definedName>
    <definedName name="A124832830K_Data">Data1!$FI$11:$FI$17</definedName>
    <definedName name="A124832830K_Latest">Data1!$FI$17</definedName>
    <definedName name="A124832834V">Data1!$FK$1:$FK$10,Data1!$FK$11:$FK$17</definedName>
    <definedName name="A124832834V_Data">Data1!$FK$11:$FK$17</definedName>
    <definedName name="A124832834V_Latest">Data1!$FK$17</definedName>
    <definedName name="A124832838C">Data1!$FL$1:$FL$10,Data1!$FL$11:$FL$17</definedName>
    <definedName name="A124832838C_Data">Data1!$FL$11:$FL$17</definedName>
    <definedName name="A124832838C_Latest">Data1!$FL$17</definedName>
    <definedName name="A124832842V">Data1!$FQ$1:$FQ$10,Data1!$FQ$11:$FQ$17</definedName>
    <definedName name="A124832842V_Data">Data1!$FQ$11:$FQ$17</definedName>
    <definedName name="A124832842V_Latest">Data1!$FQ$17</definedName>
    <definedName name="A124832846C">Data1!$FW$1:$FW$10,Data1!$FW$11:$FW$17</definedName>
    <definedName name="A124832846C_Data">Data1!$FW$11:$FW$17</definedName>
    <definedName name="A124832846C_Latest">Data1!$FW$17</definedName>
    <definedName name="A124832850V">Data1!$FX$1:$FX$10,Data1!$FX$11:$FX$17</definedName>
    <definedName name="A124832850V_Data">Data1!$FX$11:$FX$17</definedName>
    <definedName name="A124832850V_Latest">Data1!$FX$17</definedName>
    <definedName name="A124832854C">Data1!$FU$1:$FU$10,Data1!$FU$11:$FU$17</definedName>
    <definedName name="A124832854C_Data">Data1!$FU$11:$FU$17</definedName>
    <definedName name="A124832854C_Latest">Data1!$FU$17</definedName>
    <definedName name="A124832858L">Data1!$GB$1:$GB$10,Data1!$GB$11:$GB$17</definedName>
    <definedName name="A124832858L_Data">Data1!$GB$11:$GB$17</definedName>
    <definedName name="A124832858L_Latest">Data1!$GB$17</definedName>
    <definedName name="A124832862C">Data2!$E$1:$E$10,Data2!$E$11:$E$17</definedName>
    <definedName name="A124832862C_Data">Data2!$E$11:$E$17</definedName>
    <definedName name="A124832862C_Latest">Data2!$E$17</definedName>
    <definedName name="A124832866L">Data2!$I$1:$I$10,Data2!$I$11:$I$17</definedName>
    <definedName name="A124832866L_Data">Data2!$I$11:$I$17</definedName>
    <definedName name="A124832866L_Latest">Data2!$I$17</definedName>
    <definedName name="A124832870C">Data2!$L$1:$L$10,Data2!$L$11:$L$17</definedName>
    <definedName name="A124832870C_Data">Data2!$L$11:$L$17</definedName>
    <definedName name="A124832870C_Latest">Data2!$L$17</definedName>
    <definedName name="A124832874L">Data2!$P$1:$P$10,Data2!$P$11:$P$17</definedName>
    <definedName name="A124832874L_Data">Data2!$P$11:$P$17</definedName>
    <definedName name="A124832874L_Latest">Data2!$P$17</definedName>
    <definedName name="A124832878W">Data2!$R$1:$R$10,Data2!$R$11:$R$17</definedName>
    <definedName name="A124832878W_Data">Data2!$R$11:$R$17</definedName>
    <definedName name="A124832878W_Latest">Data2!$R$17</definedName>
    <definedName name="A124832882L">Data1!$IK$1:$IK$10,Data1!$IK$11:$IK$17</definedName>
    <definedName name="A124832882L_Data">Data1!$IK$11:$IK$17</definedName>
    <definedName name="A124832882L_Latest">Data1!$IK$17</definedName>
    <definedName name="A124832886W">Data2!$C$1:$C$10,Data2!$C$11:$C$17</definedName>
    <definedName name="A124832886W_Data">Data2!$C$11:$C$17</definedName>
    <definedName name="A124832886W_Latest">Data2!$C$17</definedName>
    <definedName name="A124832890L">Data2!$M$1:$M$10,Data2!$M$11:$M$17</definedName>
    <definedName name="A124832890L_Data">Data2!$M$11:$M$17</definedName>
    <definedName name="A124832890L_Latest">Data2!$M$17</definedName>
    <definedName name="A124832894W">Data2!$Q$1:$Q$10,Data2!$Q$11:$Q$17</definedName>
    <definedName name="A124832894W_Data">Data2!$Q$11:$Q$17</definedName>
    <definedName name="A124832894W_Latest">Data2!$Q$17</definedName>
    <definedName name="A124832898F">Data2!$S$1:$S$10,Data2!$S$11:$S$17</definedName>
    <definedName name="A124832898F_Data">Data2!$S$11:$S$17</definedName>
    <definedName name="A124832898F_Latest">Data2!$S$17</definedName>
    <definedName name="A124832902K">Data2!$U$1:$U$10,Data2!$U$11:$U$17</definedName>
    <definedName name="A124832902K_Data">Data2!$U$11:$U$17</definedName>
    <definedName name="A124832902K_Latest">Data2!$U$17</definedName>
    <definedName name="A124832906V">Data1!$IM$1:$IM$10,Data1!$IM$11:$IM$17</definedName>
    <definedName name="A124832906V_Data">Data1!$IM$11:$IM$17</definedName>
    <definedName name="A124832906V_Latest">Data1!$IM$17</definedName>
    <definedName name="A124832910K">Data1!$IP$1:$IP$10,Data1!$IP$11:$IP$17</definedName>
    <definedName name="A124832910K_Data">Data1!$IP$11:$IP$17</definedName>
    <definedName name="A124832910K_Latest">Data1!$IP$17</definedName>
    <definedName name="A124832914V">Data1!$IQ$1:$IQ$10,Data1!$IQ$11:$IQ$17</definedName>
    <definedName name="A124832914V_Data">Data1!$IQ$11:$IQ$17</definedName>
    <definedName name="A124832914V_Latest">Data1!$IQ$17</definedName>
    <definedName name="A124832918C">Data2!$F$1:$F$10,Data2!$F$11:$F$17</definedName>
    <definedName name="A124832918C_Data">Data2!$F$11:$F$17</definedName>
    <definedName name="A124832918C_Latest">Data2!$F$17</definedName>
    <definedName name="A124832922V">Data2!$G$1:$G$10,Data2!$G$11:$G$17</definedName>
    <definedName name="A124832922V_Data">Data2!$G$11:$G$17</definedName>
    <definedName name="A124832922V_Latest">Data2!$G$17</definedName>
    <definedName name="A124832926C">Data2!$N$1:$N$10,Data2!$N$11:$N$17</definedName>
    <definedName name="A124832926C_Data">Data2!$N$11:$N$17</definedName>
    <definedName name="A124832926C_Latest">Data2!$N$17</definedName>
    <definedName name="A124832930V">Data2!$T$1:$T$10,Data2!$T$11:$T$17</definedName>
    <definedName name="A124832930V_Data">Data2!$T$11:$T$17</definedName>
    <definedName name="A124832930V_Latest">Data2!$T$17</definedName>
    <definedName name="A124832934C">Data2!$B$1:$B$10,Data2!$B$11:$B$17</definedName>
    <definedName name="A124832934C_Data">Data2!$B$11:$B$17</definedName>
    <definedName name="A124832934C_Latest">Data2!$B$17</definedName>
    <definedName name="A124832938L">Data1!$IL$1:$IL$10,Data1!$IL$11:$IL$17</definedName>
    <definedName name="A124832938L_Data">Data1!$IL$11:$IL$17</definedName>
    <definedName name="A124832938L_Latest">Data1!$IL$17</definedName>
    <definedName name="A124832942C">Data1!$IN$1:$IN$10,Data1!$IN$11:$IN$17</definedName>
    <definedName name="A124832942C_Data">Data1!$IN$11:$IN$17</definedName>
    <definedName name="A124832942C_Latest">Data1!$IN$17</definedName>
    <definedName name="A124832946L">Data1!$IO$1:$IO$10,Data1!$IO$11:$IO$17</definedName>
    <definedName name="A124832946L_Data">Data1!$IO$11:$IO$17</definedName>
    <definedName name="A124832946L_Latest">Data1!$IO$17</definedName>
    <definedName name="A124832950C">Data2!$D$1:$D$10,Data2!$D$11:$D$17</definedName>
    <definedName name="A124832950C_Data">Data2!$D$11:$D$17</definedName>
    <definedName name="A124832950C_Latest">Data2!$D$17</definedName>
    <definedName name="A124832954L">Data2!$J$1:$J$10,Data2!$J$11:$J$17</definedName>
    <definedName name="A124832954L_Data">Data2!$J$11:$J$17</definedName>
    <definedName name="A124832954L_Latest">Data2!$J$17</definedName>
    <definedName name="A124832958W">Data2!$K$1:$K$10,Data2!$K$11:$K$17</definedName>
    <definedName name="A124832958W_Data">Data2!$K$11:$K$17</definedName>
    <definedName name="A124832958W_Latest">Data2!$K$17</definedName>
    <definedName name="A124832962L">Data2!$H$1:$H$10,Data2!$H$11:$H$17</definedName>
    <definedName name="A124832962L_Data">Data2!$H$11:$H$17</definedName>
    <definedName name="A124832962L_Latest">Data2!$H$17</definedName>
    <definedName name="A124832966W">Data2!$O$1:$O$10,Data2!$O$11:$O$17</definedName>
    <definedName name="A124832966W_Data">Data2!$O$11:$O$17</definedName>
    <definedName name="A124832966W_Latest">Data2!$O$17</definedName>
    <definedName name="A124832970L">Data1!$L$1:$L$10,Data1!$L$11:$L$17</definedName>
    <definedName name="A124832970L_Data">Data1!$L$11:$L$17</definedName>
    <definedName name="A124832970L_Latest">Data1!$L$17</definedName>
    <definedName name="A124832974W">Data1!$P$1:$P$10,Data1!$P$11:$P$17</definedName>
    <definedName name="A124832974W_Data">Data1!$P$11:$P$17</definedName>
    <definedName name="A124832974W_Latest">Data1!$P$17</definedName>
    <definedName name="A124832978F">Data1!$S$1:$S$10,Data1!$S$11:$S$17</definedName>
    <definedName name="A124832978F_Data">Data1!$S$11:$S$17</definedName>
    <definedName name="A124832978F_Latest">Data1!$S$17</definedName>
    <definedName name="A124832982W">Data1!$W$1:$W$10,Data1!$W$11:$W$17</definedName>
    <definedName name="A124832982W_Data">Data1!$W$11:$W$17</definedName>
    <definedName name="A124832982W_Latest">Data1!$W$17</definedName>
    <definedName name="A124832986F">Data1!$Y$1:$Y$10,Data1!$Y$11:$Y$17</definedName>
    <definedName name="A124832986F_Data">Data1!$Y$11:$Y$17</definedName>
    <definedName name="A124832986F_Latest">Data1!$Y$17</definedName>
    <definedName name="A124832990W">Data1!$B$1:$B$10,Data1!$B$11:$B$17</definedName>
    <definedName name="A124832990W_Data">Data1!$B$11:$B$17</definedName>
    <definedName name="A124832990W_Latest">Data1!$B$17</definedName>
    <definedName name="A124832994F">Data1!$J$1:$J$10,Data1!$J$11:$J$17</definedName>
    <definedName name="A124832994F_Data">Data1!$J$11:$J$17</definedName>
    <definedName name="A124832994F_Latest">Data1!$J$17</definedName>
    <definedName name="A124832998R">Data1!$T$1:$T$10,Data1!$T$11:$T$17</definedName>
    <definedName name="A124832998R_Data">Data1!$T$11:$T$17</definedName>
    <definedName name="A124832998R_Latest">Data1!$T$17</definedName>
    <definedName name="A124833002W">Data1!$X$1:$X$10,Data1!$X$11:$X$17</definedName>
    <definedName name="A124833002W_Data">Data1!$X$11:$X$17</definedName>
    <definedName name="A124833002W_Latest">Data1!$X$17</definedName>
    <definedName name="A124833006F">Data1!$Z$1:$Z$10,Data1!$Z$11:$Z$17</definedName>
    <definedName name="A124833006F_Data">Data1!$Z$11:$Z$17</definedName>
    <definedName name="A124833006F_Latest">Data1!$Z$17</definedName>
    <definedName name="A124833010W">Data1!$AB$1:$AB$10,Data1!$AB$11:$AB$17</definedName>
    <definedName name="A124833010W_Data">Data1!$AB$11:$AB$17</definedName>
    <definedName name="A124833010W_Latest">Data1!$AB$17</definedName>
    <definedName name="A124833014F">Data1!$D$1:$D$10,Data1!$D$11:$D$17</definedName>
    <definedName name="A124833014F_Data">Data1!$D$11:$D$17</definedName>
    <definedName name="A124833014F_Latest">Data1!$D$17</definedName>
    <definedName name="A124833018R">Data1!$G$1:$G$10,Data1!$G$11:$G$17</definedName>
    <definedName name="A124833018R_Data">Data1!$G$11:$G$17</definedName>
    <definedName name="A124833018R_Latest">Data1!$G$17</definedName>
    <definedName name="A124833022F">Data1!$H$1:$H$10,Data1!$H$11:$H$17</definedName>
    <definedName name="A124833022F_Data">Data1!$H$11:$H$17</definedName>
    <definedName name="A124833022F_Latest">Data1!$H$17</definedName>
    <definedName name="A124833026R">Data1!$M$1:$M$10,Data1!$M$11:$M$17</definedName>
    <definedName name="A124833026R_Data">Data1!$M$11:$M$17</definedName>
    <definedName name="A124833026R_Latest">Data1!$M$17</definedName>
    <definedName name="A124833030F">Data1!$N$1:$N$10,Data1!$N$11:$N$17</definedName>
    <definedName name="A124833030F_Data">Data1!$N$11:$N$17</definedName>
    <definedName name="A124833030F_Latest">Data1!$N$17</definedName>
    <definedName name="A124833034R">Data1!$U$1:$U$10,Data1!$U$11:$U$17</definedName>
    <definedName name="A124833034R_Data">Data1!$U$11:$U$17</definedName>
    <definedName name="A124833034R_Latest">Data1!$U$17</definedName>
    <definedName name="A124833038X">Data1!$AA$1:$AA$10,Data1!$AA$11:$AA$17</definedName>
    <definedName name="A124833038X_Data">Data1!$AA$11:$AA$17</definedName>
    <definedName name="A124833038X_Latest">Data1!$AA$17</definedName>
    <definedName name="A124833042R">Data1!$I$1:$I$10,Data1!$I$11:$I$17</definedName>
    <definedName name="A124833042R_Data">Data1!$I$11:$I$17</definedName>
    <definedName name="A124833042R_Latest">Data1!$I$17</definedName>
    <definedName name="A124833046X">Data1!$C$1:$C$10,Data1!$C$11:$C$17</definedName>
    <definedName name="A124833046X_Data">Data1!$C$11:$C$17</definedName>
    <definedName name="A124833046X_Latest">Data1!$C$17</definedName>
    <definedName name="A124833050R">Data1!$E$1:$E$10,Data1!$E$11:$E$17</definedName>
    <definedName name="A124833050R_Data">Data1!$E$11:$E$17</definedName>
    <definedName name="A124833050R_Latest">Data1!$E$17</definedName>
    <definedName name="A124833054X">Data1!$F$1:$F$10,Data1!$F$11:$F$17</definedName>
    <definedName name="A124833054X_Data">Data1!$F$11:$F$17</definedName>
    <definedName name="A124833054X_Latest">Data1!$F$17</definedName>
    <definedName name="A124833058J">Data1!$K$1:$K$10,Data1!$K$11:$K$17</definedName>
    <definedName name="A124833058J_Data">Data1!$K$11:$K$17</definedName>
    <definedName name="A124833058J_Latest">Data1!$K$17</definedName>
    <definedName name="A124833062X">Data1!$Q$1:$Q$10,Data1!$Q$11:$Q$17</definedName>
    <definedName name="A124833062X_Data">Data1!$Q$11:$Q$17</definedName>
    <definedName name="A124833062X_Latest">Data1!$Q$17</definedName>
    <definedName name="A124833066J">Data1!$R$1:$R$10,Data1!$R$11:$R$17</definedName>
    <definedName name="A124833066J_Data">Data1!$R$11:$R$17</definedName>
    <definedName name="A124833066J_Latest">Data1!$R$17</definedName>
    <definedName name="A124833070X">Data1!$O$1:$O$10,Data1!$O$11:$O$17</definedName>
    <definedName name="A124833070X_Data">Data1!$O$11:$O$17</definedName>
    <definedName name="A124833070X_Latest">Data1!$O$17</definedName>
    <definedName name="A124833074J">Data1!$V$1:$V$10,Data1!$V$11:$V$17</definedName>
    <definedName name="A124833074J_Data">Data1!$V$11:$V$17</definedName>
    <definedName name="A124833074J_Latest">Data1!$V$17</definedName>
    <definedName name="A124833078T">Data1!$BN$1:$BN$10,Data1!$BN$11:$BN$17</definedName>
    <definedName name="A124833078T_Data">Data1!$BN$11:$BN$17</definedName>
    <definedName name="A124833078T_Latest">Data1!$BN$17</definedName>
    <definedName name="A124833082J">Data1!$BR$1:$BR$10,Data1!$BR$11:$BR$17</definedName>
    <definedName name="A124833082J_Data">Data1!$BR$11:$BR$17</definedName>
    <definedName name="A124833082J_Latest">Data1!$BR$17</definedName>
    <definedName name="A124833086T">Data1!$BU$1:$BU$10,Data1!$BU$11:$BU$17</definedName>
    <definedName name="A124833086T_Data">Data1!$BU$11:$BU$17</definedName>
    <definedName name="A124833086T_Latest">Data1!$BU$17</definedName>
    <definedName name="A124833090J">Data1!$BY$1:$BY$10,Data1!$BY$11:$BY$17</definedName>
    <definedName name="A124833090J_Data">Data1!$BY$11:$BY$17</definedName>
    <definedName name="A124833090J_Latest">Data1!$BY$17</definedName>
    <definedName name="A124833094T">Data1!$CA$1:$CA$10,Data1!$CA$11:$CA$17</definedName>
    <definedName name="A124833094T_Data">Data1!$CA$11:$CA$17</definedName>
    <definedName name="A124833094T_Latest">Data1!$CA$17</definedName>
    <definedName name="A124833098A">Data1!$BD$1:$BD$10,Data1!$BD$11:$BD$17</definedName>
    <definedName name="A124833098A_Data">Data1!$BD$11:$BD$17</definedName>
    <definedName name="A124833098A_Latest">Data1!$BD$17</definedName>
    <definedName name="A124833102F">Data1!$BL$1:$BL$10,Data1!$BL$11:$BL$17</definedName>
    <definedName name="A124833102F_Data">Data1!$BL$11:$BL$17</definedName>
    <definedName name="A124833102F_Latest">Data1!$BL$17</definedName>
    <definedName name="A124833106R">Data1!$BV$1:$BV$10,Data1!$BV$11:$BV$17</definedName>
    <definedName name="A124833106R_Data">Data1!$BV$11:$BV$17</definedName>
    <definedName name="A124833106R_Latest">Data1!$BV$17</definedName>
    <definedName name="A124833110F">Data1!$BZ$1:$BZ$10,Data1!$BZ$11:$BZ$17</definedName>
    <definedName name="A124833110F_Data">Data1!$BZ$11:$BZ$17</definedName>
    <definedName name="A124833110F_Latest">Data1!$BZ$17</definedName>
    <definedName name="A124833114R">Data1!$CB$1:$CB$10,Data1!$CB$11:$CB$17</definedName>
    <definedName name="A124833114R_Data">Data1!$CB$11:$CB$17</definedName>
    <definedName name="A124833114R_Latest">Data1!$CB$17</definedName>
    <definedName name="A124833118X">Data1!$CD$1:$CD$10,Data1!$CD$11:$CD$17</definedName>
    <definedName name="A124833118X_Data">Data1!$CD$11:$CD$17</definedName>
    <definedName name="A124833118X_Latest">Data1!$CD$17</definedName>
    <definedName name="A124833122R">Data1!$BF$1:$BF$10,Data1!$BF$11:$BF$17</definedName>
    <definedName name="A124833122R_Data">Data1!$BF$11:$BF$17</definedName>
    <definedName name="A124833122R_Latest">Data1!$BF$17</definedName>
    <definedName name="A124833126X">Data1!$BI$1:$BI$10,Data1!$BI$11:$BI$17</definedName>
    <definedName name="A124833126X_Data">Data1!$BI$11:$BI$17</definedName>
    <definedName name="A124833126X_Latest">Data1!$BI$17</definedName>
    <definedName name="A124833130R">Data1!$BJ$1:$BJ$10,Data1!$BJ$11:$BJ$17</definedName>
    <definedName name="A124833130R_Data">Data1!$BJ$11:$BJ$17</definedName>
    <definedName name="A124833130R_Latest">Data1!$BJ$17</definedName>
    <definedName name="A124833134X">Data1!$BO$1:$BO$10,Data1!$BO$11:$BO$17</definedName>
    <definedName name="A124833134X_Data">Data1!$BO$11:$BO$17</definedName>
    <definedName name="A124833134X_Latest">Data1!$BO$17</definedName>
    <definedName name="A124833138J">Data1!$BP$1:$BP$10,Data1!$BP$11:$BP$17</definedName>
    <definedName name="A124833138J_Data">Data1!$BP$11:$BP$17</definedName>
    <definedName name="A124833138J_Latest">Data1!$BP$17</definedName>
    <definedName name="A124833142X">Data1!$BW$1:$BW$10,Data1!$BW$11:$BW$17</definedName>
    <definedName name="A124833142X_Data">Data1!$BW$11:$BW$17</definedName>
    <definedName name="A124833142X_Latest">Data1!$BW$17</definedName>
    <definedName name="A124833146J">Data1!$CC$1:$CC$10,Data1!$CC$11:$CC$17</definedName>
    <definedName name="A124833146J_Data">Data1!$CC$11:$CC$17</definedName>
    <definedName name="A124833146J_Latest">Data1!$CC$17</definedName>
    <definedName name="A124833150X">Data1!$BK$1:$BK$10,Data1!$BK$11:$BK$17</definedName>
    <definedName name="A124833150X_Data">Data1!$BK$11:$BK$17</definedName>
    <definedName name="A124833150X_Latest">Data1!$BK$17</definedName>
    <definedName name="A124833154J">Data1!$BE$1:$BE$10,Data1!$BE$11:$BE$17</definedName>
    <definedName name="A124833154J_Data">Data1!$BE$11:$BE$17</definedName>
    <definedName name="A124833154J_Latest">Data1!$BE$17</definedName>
    <definedName name="A124833158T">Data1!$BG$1:$BG$10,Data1!$BG$11:$BG$17</definedName>
    <definedName name="A124833158T_Data">Data1!$BG$11:$BG$17</definedName>
    <definedName name="A124833158T_Latest">Data1!$BG$17</definedName>
    <definedName name="A124833162J">Data1!$BH$1:$BH$10,Data1!$BH$11:$BH$17</definedName>
    <definedName name="A124833162J_Data">Data1!$BH$11:$BH$17</definedName>
    <definedName name="A124833162J_Latest">Data1!$BH$17</definedName>
    <definedName name="A124833166T">Data1!$BM$1:$BM$10,Data1!$BM$11:$BM$17</definedName>
    <definedName name="A124833166T_Data">Data1!$BM$11:$BM$17</definedName>
    <definedName name="A124833166T_Latest">Data1!$BM$17</definedName>
    <definedName name="A124833170J">Data1!$BS$1:$BS$10,Data1!$BS$11:$BS$17</definedName>
    <definedName name="A124833170J_Data">Data1!$BS$11:$BS$17</definedName>
    <definedName name="A124833170J_Latest">Data1!$BS$17</definedName>
    <definedName name="A124833174T">Data1!$BT$1:$BT$10,Data1!$BT$11:$BT$17</definedName>
    <definedName name="A124833174T_Data">Data1!$BT$11:$BT$17</definedName>
    <definedName name="A124833174T_Latest">Data1!$BT$17</definedName>
    <definedName name="A124833178A">Data1!$BQ$1:$BQ$10,Data1!$BQ$11:$BQ$17</definedName>
    <definedName name="A124833178A_Data">Data1!$BQ$11:$BQ$17</definedName>
    <definedName name="A124833178A_Latest">Data1!$BQ$17</definedName>
    <definedName name="A124833182T">Data1!$BX$1:$BX$10,Data1!$BX$11:$BX$17</definedName>
    <definedName name="A124833182T_Data">Data1!$BX$11:$BX$17</definedName>
    <definedName name="A124833182T_Latest">Data1!$BX$17</definedName>
    <definedName name="A124833186A">Data1!$CO$1:$CO$10,Data1!$CO$11:$CO$17</definedName>
    <definedName name="A124833186A_Data">Data1!$CO$11:$CO$17</definedName>
    <definedName name="A124833186A_Latest">Data1!$CO$17</definedName>
    <definedName name="A124833190T">Data1!$CS$1:$CS$10,Data1!$CS$11:$CS$17</definedName>
    <definedName name="A124833190T_Data">Data1!$CS$11:$CS$17</definedName>
    <definedName name="A124833190T_Latest">Data1!$CS$17</definedName>
    <definedName name="A124833194A">Data1!$CV$1:$CV$10,Data1!$CV$11:$CV$17</definedName>
    <definedName name="A124833194A_Data">Data1!$CV$11:$CV$17</definedName>
    <definedName name="A124833194A_Latest">Data1!$CV$17</definedName>
    <definedName name="A124833198K">Data1!$CZ$1:$CZ$10,Data1!$CZ$11:$CZ$17</definedName>
    <definedName name="A124833198K_Data">Data1!$CZ$11:$CZ$17</definedName>
    <definedName name="A124833198K_Latest">Data1!$CZ$17</definedName>
    <definedName name="A124833202R">Data1!$DB$1:$DB$10,Data1!$DB$11:$DB$17</definedName>
    <definedName name="A124833202R_Data">Data1!$DB$11:$DB$17</definedName>
    <definedName name="A124833202R_Latest">Data1!$DB$17</definedName>
    <definedName name="A124833206X">Data1!$CE$1:$CE$10,Data1!$CE$11:$CE$17</definedName>
    <definedName name="A124833206X_Data">Data1!$CE$11:$CE$17</definedName>
    <definedName name="A124833206X_Latest">Data1!$CE$17</definedName>
    <definedName name="A124833210R">Data1!$CM$1:$CM$10,Data1!$CM$11:$CM$17</definedName>
    <definedName name="A124833210R_Data">Data1!$CM$11:$CM$17</definedName>
    <definedName name="A124833210R_Latest">Data1!$CM$17</definedName>
    <definedName name="A124833214X">Data1!$CW$1:$CW$10,Data1!$CW$11:$CW$17</definedName>
    <definedName name="A124833214X_Data">Data1!$CW$11:$CW$17</definedName>
    <definedName name="A124833214X_Latest">Data1!$CW$17</definedName>
    <definedName name="A124833218J">Data1!$DA$1:$DA$10,Data1!$DA$11:$DA$17</definedName>
    <definedName name="A124833218J_Data">Data1!$DA$11:$DA$17</definedName>
    <definedName name="A124833218J_Latest">Data1!$DA$17</definedName>
    <definedName name="A124833222X">Data1!$DC$1:$DC$10,Data1!$DC$11:$DC$17</definedName>
    <definedName name="A124833222X_Data">Data1!$DC$11:$DC$17</definedName>
    <definedName name="A124833222X_Latest">Data1!$DC$17</definedName>
    <definedName name="A124833226J">Data1!$DE$1:$DE$10,Data1!$DE$11:$DE$17</definedName>
    <definedName name="A124833226J_Data">Data1!$DE$11:$DE$17</definedName>
    <definedName name="A124833226J_Latest">Data1!$DE$17</definedName>
    <definedName name="A124833230X">Data1!$CG$1:$CG$10,Data1!$CG$11:$CG$17</definedName>
    <definedName name="A124833230X_Data">Data1!$CG$11:$CG$17</definedName>
    <definedName name="A124833230X_Latest">Data1!$CG$17</definedName>
    <definedName name="A124833234J">Data1!$CJ$1:$CJ$10,Data1!$CJ$11:$CJ$17</definedName>
    <definedName name="A124833234J_Data">Data1!$CJ$11:$CJ$17</definedName>
    <definedName name="A124833234J_Latest">Data1!$CJ$17</definedName>
    <definedName name="A124833238T">Data1!$CK$1:$CK$10,Data1!$CK$11:$CK$17</definedName>
    <definedName name="A124833238T_Data">Data1!$CK$11:$CK$17</definedName>
    <definedName name="A124833238T_Latest">Data1!$CK$17</definedName>
    <definedName name="A124833242J">Data1!$CP$1:$CP$10,Data1!$CP$11:$CP$17</definedName>
    <definedName name="A124833242J_Data">Data1!$CP$11:$CP$17</definedName>
    <definedName name="A124833242J_Latest">Data1!$CP$17</definedName>
    <definedName name="A124833246T">Data1!$CQ$1:$CQ$10,Data1!$CQ$11:$CQ$17</definedName>
    <definedName name="A124833246T_Data">Data1!$CQ$11:$CQ$17</definedName>
    <definedName name="A124833246T_Latest">Data1!$CQ$17</definedName>
    <definedName name="A124833250J">Data1!$CX$1:$CX$10,Data1!$CX$11:$CX$17</definedName>
    <definedName name="A124833250J_Data">Data1!$CX$11:$CX$17</definedName>
    <definedName name="A124833250J_Latest">Data1!$CX$17</definedName>
    <definedName name="A124833254T">Data1!$DD$1:$DD$10,Data1!$DD$11:$DD$17</definedName>
    <definedName name="A124833254T_Data">Data1!$DD$11:$DD$17</definedName>
    <definedName name="A124833254T_Latest">Data1!$DD$17</definedName>
    <definedName name="A124833258A">Data1!$CL$1:$CL$10,Data1!$CL$11:$CL$17</definedName>
    <definedName name="A124833258A_Data">Data1!$CL$11:$CL$17</definedName>
    <definedName name="A124833258A_Latest">Data1!$CL$17</definedName>
    <definedName name="A124833262T">Data1!$CF$1:$CF$10,Data1!$CF$11:$CF$17</definedName>
    <definedName name="A124833262T_Data">Data1!$CF$11:$CF$17</definedName>
    <definedName name="A124833262T_Latest">Data1!$CF$17</definedName>
    <definedName name="A124833266A">Data1!$CH$1:$CH$10,Data1!$CH$11:$CH$17</definedName>
    <definedName name="A124833266A_Data">Data1!$CH$11:$CH$17</definedName>
    <definedName name="A124833266A_Latest">Data1!$CH$17</definedName>
    <definedName name="A124833270T">Data1!$CI$1:$CI$10,Data1!$CI$11:$CI$17</definedName>
    <definedName name="A124833270T_Data">Data1!$CI$11:$CI$17</definedName>
    <definedName name="A124833270T_Latest">Data1!$CI$17</definedName>
    <definedName name="A124833274A">Data1!$CN$1:$CN$10,Data1!$CN$11:$CN$17</definedName>
    <definedName name="A124833274A_Data">Data1!$CN$11:$CN$17</definedName>
    <definedName name="A124833274A_Latest">Data1!$CN$17</definedName>
    <definedName name="A124833278K">Data1!$CT$1:$CT$10,Data1!$CT$11:$CT$17</definedName>
    <definedName name="A124833278K_Data">Data1!$CT$11:$CT$17</definedName>
    <definedName name="A124833278K_Latest">Data1!$CT$17</definedName>
    <definedName name="A124833282A">Data1!$CU$1:$CU$10,Data1!$CU$11:$CU$17</definedName>
    <definedName name="A124833282A_Data">Data1!$CU$11:$CU$17</definedName>
    <definedName name="A124833282A_Latest">Data1!$CU$17</definedName>
    <definedName name="A124833286K">Data1!$CR$1:$CR$10,Data1!$CR$11:$CR$17</definedName>
    <definedName name="A124833286K_Data">Data1!$CR$11:$CR$17</definedName>
    <definedName name="A124833286K_Latest">Data1!$CR$17</definedName>
    <definedName name="A124833290A">Data1!$CY$1:$CY$10,Data1!$CY$11:$CY$17</definedName>
    <definedName name="A124833290A_Data">Data1!$CY$11:$CY$17</definedName>
    <definedName name="A124833290A_Latest">Data1!$CY$17</definedName>
    <definedName name="A124833294K">Data1!$HT$1:$HT$10,Data1!$HT$11:$HT$17</definedName>
    <definedName name="A124833294K_Data">Data1!$HT$11:$HT$17</definedName>
    <definedName name="A124833294K_Latest">Data1!$HT$17</definedName>
    <definedName name="A124833298V">Data1!$HX$1:$HX$10,Data1!$HX$11:$HX$17</definedName>
    <definedName name="A124833298V_Data">Data1!$HX$11:$HX$17</definedName>
    <definedName name="A124833298V_Latest">Data1!$HX$17</definedName>
    <definedName name="A124833302X">Data1!$IA$1:$IA$10,Data1!$IA$11:$IA$17</definedName>
    <definedName name="A124833302X_Data">Data1!$IA$11:$IA$17</definedName>
    <definedName name="A124833302X_Latest">Data1!$IA$17</definedName>
    <definedName name="A124833306J">Data1!$IE$1:$IE$10,Data1!$IE$11:$IE$17</definedName>
    <definedName name="A124833306J_Data">Data1!$IE$11:$IE$17</definedName>
    <definedName name="A124833306J_Latest">Data1!$IE$17</definedName>
    <definedName name="A124833310X">Data1!$IG$1:$IG$10,Data1!$IG$11:$IG$17</definedName>
    <definedName name="A124833310X_Data">Data1!$IG$11:$IG$17</definedName>
    <definedName name="A124833310X_Latest">Data1!$IG$17</definedName>
    <definedName name="A124833314J">Data1!$HJ$1:$HJ$10,Data1!$HJ$11:$HJ$17</definedName>
    <definedName name="A124833314J_Data">Data1!$HJ$11:$HJ$17</definedName>
    <definedName name="A124833314J_Latest">Data1!$HJ$17</definedName>
    <definedName name="A124833318T">Data1!$HR$1:$HR$10,Data1!$HR$11:$HR$17</definedName>
    <definedName name="A124833318T_Data">Data1!$HR$11:$HR$17</definedName>
    <definedName name="A124833318T_Latest">Data1!$HR$17</definedName>
    <definedName name="A124833322J">Data1!$IB$1:$IB$10,Data1!$IB$11:$IB$17</definedName>
    <definedName name="A124833322J_Data">Data1!$IB$11:$IB$17</definedName>
    <definedName name="A124833322J_Latest">Data1!$IB$17</definedName>
    <definedName name="A124833326T">Data1!$IF$1:$IF$10,Data1!$IF$11:$IF$17</definedName>
    <definedName name="A124833326T_Data">Data1!$IF$11:$IF$17</definedName>
    <definedName name="A124833326T_Latest">Data1!$IF$17</definedName>
    <definedName name="A124833330J">Data1!$IH$1:$IH$10,Data1!$IH$11:$IH$17</definedName>
    <definedName name="A124833330J_Data">Data1!$IH$11:$IH$17</definedName>
    <definedName name="A124833330J_Latest">Data1!$IH$17</definedName>
    <definedName name="A124833334T">Data1!$IJ$1:$IJ$10,Data1!$IJ$11:$IJ$17</definedName>
    <definedName name="A124833334T_Data">Data1!$IJ$11:$IJ$17</definedName>
    <definedName name="A124833334T_Latest">Data1!$IJ$17</definedName>
    <definedName name="A124833338A">Data1!$HL$1:$HL$10,Data1!$HL$11:$HL$17</definedName>
    <definedName name="A124833338A_Data">Data1!$HL$11:$HL$17</definedName>
    <definedName name="A124833338A_Latest">Data1!$HL$17</definedName>
    <definedName name="A124833342T">Data1!$HO$1:$HO$10,Data1!$HO$11:$HO$17</definedName>
    <definedName name="A124833342T_Data">Data1!$HO$11:$HO$17</definedName>
    <definedName name="A124833342T_Latest">Data1!$HO$17</definedName>
    <definedName name="A124833346A">Data1!$HP$1:$HP$10,Data1!$HP$11:$HP$17</definedName>
    <definedName name="A124833346A_Data">Data1!$HP$11:$HP$17</definedName>
    <definedName name="A124833346A_Latest">Data1!$HP$17</definedName>
    <definedName name="A124833350T">Data1!$HU$1:$HU$10,Data1!$HU$11:$HU$17</definedName>
    <definedName name="A124833350T_Data">Data1!$HU$11:$HU$17</definedName>
    <definedName name="A124833350T_Latest">Data1!$HU$17</definedName>
    <definedName name="A124833354A">Data1!$HV$1:$HV$10,Data1!$HV$11:$HV$17</definedName>
    <definedName name="A124833354A_Data">Data1!$HV$11:$HV$17</definedName>
    <definedName name="A124833354A_Latest">Data1!$HV$17</definedName>
    <definedName name="A124833358K">Data1!$IC$1:$IC$10,Data1!$IC$11:$IC$17</definedName>
    <definedName name="A124833358K_Data">Data1!$IC$11:$IC$17</definedName>
    <definedName name="A124833358K_Latest">Data1!$IC$17</definedName>
    <definedName name="A124833362A">Data1!$II$1:$II$10,Data1!$II$11:$II$17</definedName>
    <definedName name="A124833362A_Data">Data1!$II$11:$II$17</definedName>
    <definedName name="A124833362A_Latest">Data1!$II$17</definedName>
    <definedName name="A124833366K">Data1!$HQ$1:$HQ$10,Data1!$HQ$11:$HQ$17</definedName>
    <definedName name="A124833366K_Data">Data1!$HQ$11:$HQ$17</definedName>
    <definedName name="A124833366K_Latest">Data1!$HQ$17</definedName>
    <definedName name="A124833370A">Data1!$HK$1:$HK$10,Data1!$HK$11:$HK$17</definedName>
    <definedName name="A124833370A_Data">Data1!$HK$11:$HK$17</definedName>
    <definedName name="A124833370A_Latest">Data1!$HK$17</definedName>
    <definedName name="A124833374K">Data1!$HM$1:$HM$10,Data1!$HM$11:$HM$17</definedName>
    <definedName name="A124833374K_Data">Data1!$HM$11:$HM$17</definedName>
    <definedName name="A124833374K_Latest">Data1!$HM$17</definedName>
    <definedName name="A124833378V">Data1!$HN$1:$HN$10,Data1!$HN$11:$HN$17</definedName>
    <definedName name="A124833378V_Data">Data1!$HN$11:$HN$17</definedName>
    <definedName name="A124833378V_Latest">Data1!$HN$17</definedName>
    <definedName name="A124833382K">Data1!$HS$1:$HS$10,Data1!$HS$11:$HS$17</definedName>
    <definedName name="A124833382K_Data">Data1!$HS$11:$HS$17</definedName>
    <definedName name="A124833382K_Latest">Data1!$HS$17</definedName>
    <definedName name="A124833386V">Data1!$HY$1:$HY$10,Data1!$HY$11:$HY$17</definedName>
    <definedName name="A124833386V_Data">Data1!$HY$11:$HY$17</definedName>
    <definedName name="A124833386V_Latest">Data1!$HY$17</definedName>
    <definedName name="A124833390K">Data1!$HZ$1:$HZ$10,Data1!$HZ$11:$HZ$17</definedName>
    <definedName name="A124833390K_Data">Data1!$HZ$11:$HZ$17</definedName>
    <definedName name="A124833390K_Latest">Data1!$HZ$17</definedName>
    <definedName name="A124833394V">Data1!$HW$1:$HW$10,Data1!$HW$11:$HW$17</definedName>
    <definedName name="A124833394V_Data">Data1!$HW$11:$HW$17</definedName>
    <definedName name="A124833394V_Latest">Data1!$HW$17</definedName>
    <definedName name="A124833398C">Data1!$ID$1:$ID$10,Data1!$ID$11:$ID$17</definedName>
    <definedName name="A124833398C_Data">Data1!$ID$11:$ID$17</definedName>
    <definedName name="A124833398C_Latest">Data1!$ID$17</definedName>
    <definedName name="A124833402J">Data3!$AE$1:$AE$10,Data3!$AE$11:$AE$17</definedName>
    <definedName name="A124833402J_Data">Data3!$AE$11:$AE$17</definedName>
    <definedName name="A124833402J_Latest">Data3!$AE$17</definedName>
    <definedName name="A124833406T">Data3!$AI$1:$AI$10,Data3!$AI$11:$AI$17</definedName>
    <definedName name="A124833406T_Data">Data3!$AI$11:$AI$17</definedName>
    <definedName name="A124833406T_Latest">Data3!$AI$17</definedName>
    <definedName name="A124833410J">Data3!$AL$1:$AL$10,Data3!$AL$11:$AL$17</definedName>
    <definedName name="A124833410J_Data">Data3!$AL$11:$AL$17</definedName>
    <definedName name="A124833410J_Latest">Data3!$AL$17</definedName>
    <definedName name="A124833414T">Data3!$AP$1:$AP$10,Data3!$AP$11:$AP$17</definedName>
    <definedName name="A124833414T_Data">Data3!$AP$11:$AP$17</definedName>
    <definedName name="A124833414T_Latest">Data3!$AP$17</definedName>
    <definedName name="A124833418A">Data3!$AR$1:$AR$10,Data3!$AR$11:$AR$17</definedName>
    <definedName name="A124833418A_Data">Data3!$AR$11:$AR$17</definedName>
    <definedName name="A124833418A_Latest">Data3!$AR$17</definedName>
    <definedName name="A124833422T">Data3!$U$1:$U$10,Data3!$U$11:$U$17</definedName>
    <definedName name="A124833422T_Data">Data3!$U$11:$U$17</definedName>
    <definedName name="A124833422T_Latest">Data3!$U$17</definedName>
    <definedName name="A124833426A">Data3!$AC$1:$AC$10,Data3!$AC$11:$AC$17</definedName>
    <definedName name="A124833426A_Data">Data3!$AC$11:$AC$17</definedName>
    <definedName name="A124833426A_Latest">Data3!$AC$17</definedName>
    <definedName name="A124833430T">Data3!$AM$1:$AM$10,Data3!$AM$11:$AM$17</definedName>
    <definedName name="A124833430T_Data">Data3!$AM$11:$AM$17</definedName>
    <definedName name="A124833430T_Latest">Data3!$AM$17</definedName>
    <definedName name="A124833434A">Data3!$AQ$1:$AQ$10,Data3!$AQ$11:$AQ$17</definedName>
    <definedName name="A124833434A_Data">Data3!$AQ$11:$AQ$17</definedName>
    <definedName name="A124833434A_Latest">Data3!$AQ$17</definedName>
    <definedName name="A124833438K">Data3!$AS$1:$AS$10,Data3!$AS$11:$AS$17</definedName>
    <definedName name="A124833438K_Data">Data3!$AS$11:$AS$17</definedName>
    <definedName name="A124833438K_Latest">Data3!$AS$17</definedName>
    <definedName name="A124833442A">Data3!$AU$1:$AU$10,Data3!$AU$11:$AU$17</definedName>
    <definedName name="A124833442A_Data">Data3!$AU$11:$AU$17</definedName>
    <definedName name="A124833442A_Latest">Data3!$AU$17</definedName>
    <definedName name="A124833446K">Data3!$W$1:$W$10,Data3!$W$11:$W$17</definedName>
    <definedName name="A124833446K_Data">Data3!$W$11:$W$17</definedName>
    <definedName name="A124833446K_Latest">Data3!$W$17</definedName>
    <definedName name="A124833450A">Data3!$Z$1:$Z$10,Data3!$Z$11:$Z$17</definedName>
    <definedName name="A124833450A_Data">Data3!$Z$11:$Z$17</definedName>
    <definedName name="A124833450A_Latest">Data3!$Z$17</definedName>
    <definedName name="A124833454K">Data3!$AA$1:$AA$10,Data3!$AA$11:$AA$17</definedName>
    <definedName name="A124833454K_Data">Data3!$AA$11:$AA$17</definedName>
    <definedName name="A124833454K_Latest">Data3!$AA$17</definedName>
    <definedName name="A124833458V">Data3!$AF$1:$AF$10,Data3!$AF$11:$AF$17</definedName>
    <definedName name="A124833458V_Data">Data3!$AF$11:$AF$17</definedName>
    <definedName name="A124833458V_Latest">Data3!$AF$17</definedName>
    <definedName name="A124833462K">Data3!$AG$1:$AG$10,Data3!$AG$11:$AG$17</definedName>
    <definedName name="A124833462K_Data">Data3!$AG$11:$AG$17</definedName>
    <definedName name="A124833462K_Latest">Data3!$AG$17</definedName>
    <definedName name="A124833466V">Data3!$AN$1:$AN$10,Data3!$AN$11:$AN$17</definedName>
    <definedName name="A124833466V_Data">Data3!$AN$11:$AN$17</definedName>
    <definedName name="A124833466V_Latest">Data3!$AN$17</definedName>
    <definedName name="A124833470K">Data3!$AT$1:$AT$10,Data3!$AT$11:$AT$17</definedName>
    <definedName name="A124833470K_Data">Data3!$AT$11:$AT$17</definedName>
    <definedName name="A124833470K_Latest">Data3!$AT$17</definedName>
    <definedName name="A124833474V">Data3!$AB$1:$AB$10,Data3!$AB$11:$AB$17</definedName>
    <definedName name="A124833474V_Data">Data3!$AB$11:$AB$17</definedName>
    <definedName name="A124833474V_Latest">Data3!$AB$17</definedName>
    <definedName name="A124833478C">Data3!$V$1:$V$10,Data3!$V$11:$V$17</definedName>
    <definedName name="A124833478C_Data">Data3!$V$11:$V$17</definedName>
    <definedName name="A124833478C_Latest">Data3!$V$17</definedName>
    <definedName name="A124833482V">Data3!$X$1:$X$10,Data3!$X$11:$X$17</definedName>
    <definedName name="A124833482V_Data">Data3!$X$11:$X$17</definedName>
    <definedName name="A124833482V_Latest">Data3!$X$17</definedName>
    <definedName name="A124833486C">Data3!$Y$1:$Y$10,Data3!$Y$11:$Y$17</definedName>
    <definedName name="A124833486C_Data">Data3!$Y$11:$Y$17</definedName>
    <definedName name="A124833486C_Latest">Data3!$Y$17</definedName>
    <definedName name="A124833490V">Data3!$AD$1:$AD$10,Data3!$AD$11:$AD$17</definedName>
    <definedName name="A124833490V_Data">Data3!$AD$11:$AD$17</definedName>
    <definedName name="A124833490V_Latest">Data3!$AD$17</definedName>
    <definedName name="A124833494C">Data3!$AJ$1:$AJ$10,Data3!$AJ$11:$AJ$17</definedName>
    <definedName name="A124833494C_Data">Data3!$AJ$11:$AJ$17</definedName>
    <definedName name="A124833494C_Latest">Data3!$AJ$17</definedName>
    <definedName name="A124833498L">Data3!$AK$1:$AK$10,Data3!$AK$11:$AK$17</definedName>
    <definedName name="A124833498L_Data">Data3!$AK$11:$AK$17</definedName>
    <definedName name="A124833498L_Latest">Data3!$AK$17</definedName>
    <definedName name="A124833502T">Data3!$AH$1:$AH$10,Data3!$AH$11:$AH$17</definedName>
    <definedName name="A124833502T_Data">Data3!$AH$11:$AH$17</definedName>
    <definedName name="A124833502T_Latest">Data3!$AH$17</definedName>
    <definedName name="A124833506A">Data3!$AO$1:$AO$10,Data3!$AO$11:$AO$17</definedName>
    <definedName name="A124833506A_Data">Data3!$AO$11:$AO$17</definedName>
    <definedName name="A124833506A_Latest">Data3!$AO$17</definedName>
    <definedName name="A124833510T">Data2!$AF$1:$AF$10,Data2!$AF$11:$AF$17</definedName>
    <definedName name="A124833510T_Data">Data2!$AF$11:$AF$17</definedName>
    <definedName name="A124833510T_Latest">Data2!$AF$17</definedName>
    <definedName name="A124833514A">Data2!$AJ$1:$AJ$10,Data2!$AJ$11:$AJ$17</definedName>
    <definedName name="A124833514A_Data">Data2!$AJ$11:$AJ$17</definedName>
    <definedName name="A124833514A_Latest">Data2!$AJ$17</definedName>
    <definedName name="A124833518K">Data2!$AM$1:$AM$10,Data2!$AM$11:$AM$17</definedName>
    <definedName name="A124833518K_Data">Data2!$AM$11:$AM$17</definedName>
    <definedName name="A124833518K_Latest">Data2!$AM$17</definedName>
    <definedName name="A124833522A">Data2!$AQ$1:$AQ$10,Data2!$AQ$11:$AQ$17</definedName>
    <definedName name="A124833522A_Data">Data2!$AQ$11:$AQ$17</definedName>
    <definedName name="A124833522A_Latest">Data2!$AQ$17</definedName>
    <definedName name="A124833526K">Data2!$AS$1:$AS$10,Data2!$AS$11:$AS$17</definedName>
    <definedName name="A124833526K_Data">Data2!$AS$11:$AS$17</definedName>
    <definedName name="A124833526K_Latest">Data2!$AS$17</definedName>
    <definedName name="A124833530A">Data2!$V$1:$V$10,Data2!$V$11:$V$17</definedName>
    <definedName name="A124833530A_Data">Data2!$V$11:$V$17</definedName>
    <definedName name="A124833530A_Latest">Data2!$V$17</definedName>
    <definedName name="A124833534K">Data2!$AD$1:$AD$10,Data2!$AD$11:$AD$17</definedName>
    <definedName name="A124833534K_Data">Data2!$AD$11:$AD$17</definedName>
    <definedName name="A124833534K_Latest">Data2!$AD$17</definedName>
    <definedName name="A124833538V">Data2!$AN$1:$AN$10,Data2!$AN$11:$AN$17</definedName>
    <definedName name="A124833538V_Data">Data2!$AN$11:$AN$17</definedName>
    <definedName name="A124833538V_Latest">Data2!$AN$17</definedName>
    <definedName name="A124833542K">Data2!$AR$1:$AR$10,Data2!$AR$11:$AR$17</definedName>
    <definedName name="A124833542K_Data">Data2!$AR$11:$AR$17</definedName>
    <definedName name="A124833542K_Latest">Data2!$AR$17</definedName>
    <definedName name="A124833546V">Data2!$AT$1:$AT$10,Data2!$AT$11:$AT$17</definedName>
    <definedName name="A124833546V_Data">Data2!$AT$11:$AT$17</definedName>
    <definedName name="A124833546V_Latest">Data2!$AT$17</definedName>
    <definedName name="A124833550K">Data2!$AV$1:$AV$10,Data2!$AV$11:$AV$17</definedName>
    <definedName name="A124833550K_Data">Data2!$AV$11:$AV$17</definedName>
    <definedName name="A124833550K_Latest">Data2!$AV$17</definedName>
    <definedName name="A124833554V">Data2!$X$1:$X$10,Data2!$X$11:$X$17</definedName>
    <definedName name="A124833554V_Data">Data2!$X$11:$X$17</definedName>
    <definedName name="A124833554V_Latest">Data2!$X$17</definedName>
    <definedName name="A124833558C">Data2!$AA$1:$AA$10,Data2!$AA$11:$AA$17</definedName>
    <definedName name="A124833558C_Data">Data2!$AA$11:$AA$17</definedName>
    <definedName name="A124833558C_Latest">Data2!$AA$17</definedName>
    <definedName name="A124833562V">Data2!$AB$1:$AB$10,Data2!$AB$11:$AB$17</definedName>
    <definedName name="A124833562V_Data">Data2!$AB$11:$AB$17</definedName>
    <definedName name="A124833562V_Latest">Data2!$AB$17</definedName>
    <definedName name="A124833566C">Data2!$AG$1:$AG$10,Data2!$AG$11:$AG$17</definedName>
    <definedName name="A124833566C_Data">Data2!$AG$11:$AG$17</definedName>
    <definedName name="A124833566C_Latest">Data2!$AG$17</definedName>
    <definedName name="A124833570V">Data2!$AH$1:$AH$10,Data2!$AH$11:$AH$17</definedName>
    <definedName name="A124833570V_Data">Data2!$AH$11:$AH$17</definedName>
    <definedName name="A124833570V_Latest">Data2!$AH$17</definedName>
    <definedName name="A124833574C">Data2!$AO$1:$AO$10,Data2!$AO$11:$AO$17</definedName>
    <definedName name="A124833574C_Data">Data2!$AO$11:$AO$17</definedName>
    <definedName name="A124833574C_Latest">Data2!$AO$17</definedName>
    <definedName name="A124833578L">Data2!$AU$1:$AU$10,Data2!$AU$11:$AU$17</definedName>
    <definedName name="A124833578L_Data">Data2!$AU$11:$AU$17</definedName>
    <definedName name="A124833578L_Latest">Data2!$AU$17</definedName>
    <definedName name="A124833582C">Data2!$AC$1:$AC$10,Data2!$AC$11:$AC$17</definedName>
    <definedName name="A124833582C_Data">Data2!$AC$11:$AC$17</definedName>
    <definedName name="A124833582C_Latest">Data2!$AC$17</definedName>
    <definedName name="A124833586L">Data2!$W$1:$W$10,Data2!$W$11:$W$17</definedName>
    <definedName name="A124833586L_Data">Data2!$W$11:$W$17</definedName>
    <definedName name="A124833586L_Latest">Data2!$W$17</definedName>
    <definedName name="A124833590C">Data2!$Y$1:$Y$10,Data2!$Y$11:$Y$17</definedName>
    <definedName name="A124833590C_Data">Data2!$Y$11:$Y$17</definedName>
    <definedName name="A124833590C_Latest">Data2!$Y$17</definedName>
    <definedName name="A124833594L">Data2!$Z$1:$Z$10,Data2!$Z$11:$Z$17</definedName>
    <definedName name="A124833594L_Data">Data2!$Z$11:$Z$17</definedName>
    <definedName name="A124833594L_Latest">Data2!$Z$17</definedName>
    <definedName name="A124833598W">Data2!$AE$1:$AE$10,Data2!$AE$11:$AE$17</definedName>
    <definedName name="A124833598W_Data">Data2!$AE$11:$AE$17</definedName>
    <definedName name="A124833598W_Latest">Data2!$AE$17</definedName>
    <definedName name="A124833602A">Data2!$AK$1:$AK$10,Data2!$AK$11:$AK$17</definedName>
    <definedName name="A124833602A_Data">Data2!$AK$11:$AK$17</definedName>
    <definedName name="A124833602A_Latest">Data2!$AK$17</definedName>
    <definedName name="A124833606K">Data2!$AL$1:$AL$10,Data2!$AL$11:$AL$17</definedName>
    <definedName name="A124833606K_Data">Data2!$AL$11:$AL$17</definedName>
    <definedName name="A124833606K_Latest">Data2!$AL$17</definedName>
    <definedName name="A124833610A">Data2!$AI$1:$AI$10,Data2!$AI$11:$AI$17</definedName>
    <definedName name="A124833610A_Data">Data2!$AI$11:$AI$17</definedName>
    <definedName name="A124833610A_Latest">Data2!$AI$17</definedName>
    <definedName name="A124833614K">Data2!$AP$1:$AP$10,Data2!$AP$11:$AP$17</definedName>
    <definedName name="A124833614K_Data">Data2!$AP$11:$AP$17</definedName>
    <definedName name="A124833614K_Latest">Data2!$AP$17</definedName>
    <definedName name="A124833618V">Data2!$IN$1:$IN$10,Data2!$IN$11:$IN$17</definedName>
    <definedName name="A124833618V_Data">Data2!$IN$11:$IN$17</definedName>
    <definedName name="A124833618V_Latest">Data2!$IN$17</definedName>
    <definedName name="A124833622K">Data3!$B$1:$B$10,Data3!$B$11:$B$17</definedName>
    <definedName name="A124833622K_Data">Data3!$B$11:$B$17</definedName>
    <definedName name="A124833622K_Latest">Data3!$B$17</definedName>
    <definedName name="A124833626V">Data3!$E$1:$E$10,Data3!$E$11:$E$17</definedName>
    <definedName name="A124833626V_Data">Data3!$E$11:$E$17</definedName>
    <definedName name="A124833626V_Latest">Data3!$E$17</definedName>
    <definedName name="A124833630K">Data3!$I$1:$I$10,Data3!$I$11:$I$17</definedName>
    <definedName name="A124833630K_Data">Data3!$I$11:$I$17</definedName>
    <definedName name="A124833630K_Latest">Data3!$I$17</definedName>
    <definedName name="A124833634V">Data3!$K$1:$K$10,Data3!$K$11:$K$17</definedName>
    <definedName name="A124833634V_Data">Data3!$K$11:$K$17</definedName>
    <definedName name="A124833634V_Latest">Data3!$K$17</definedName>
    <definedName name="A124833638C">Data2!$ID$1:$ID$10,Data2!$ID$11:$ID$17</definedName>
    <definedName name="A124833638C_Data">Data2!$ID$11:$ID$17</definedName>
    <definedName name="A124833638C_Latest">Data2!$ID$17</definedName>
    <definedName name="A124833642V">Data2!$IL$1:$IL$10,Data2!$IL$11:$IL$17</definedName>
    <definedName name="A124833642V_Data">Data2!$IL$11:$IL$17</definedName>
    <definedName name="A124833642V_Latest">Data2!$IL$17</definedName>
    <definedName name="A124833646C">Data3!$F$1:$F$10,Data3!$F$11:$F$17</definedName>
    <definedName name="A124833646C_Data">Data3!$F$11:$F$17</definedName>
    <definedName name="A124833646C_Latest">Data3!$F$17</definedName>
    <definedName name="A124833650V">Data3!$J$1:$J$10,Data3!$J$11:$J$17</definedName>
    <definedName name="A124833650V_Data">Data3!$J$11:$J$17</definedName>
    <definedName name="A124833650V_Latest">Data3!$J$17</definedName>
    <definedName name="A124833654C">Data3!$L$1:$L$10,Data3!$L$11:$L$17</definedName>
    <definedName name="A124833654C_Data">Data3!$L$11:$L$17</definedName>
    <definedName name="A124833654C_Latest">Data3!$L$17</definedName>
    <definedName name="A124833658L">Data3!$N$1:$N$10,Data3!$N$11:$N$17</definedName>
    <definedName name="A124833658L_Data">Data3!$N$11:$N$17</definedName>
    <definedName name="A124833658L_Latest">Data3!$N$17</definedName>
    <definedName name="A124833662C">Data2!$IF$1:$IF$10,Data2!$IF$11:$IF$17</definedName>
    <definedName name="A124833662C_Data">Data2!$IF$11:$IF$17</definedName>
    <definedName name="A124833662C_Latest">Data2!$IF$17</definedName>
    <definedName name="A124833666L">Data2!$II$1:$II$10,Data2!$II$11:$II$17</definedName>
    <definedName name="A124833666L_Data">Data2!$II$11:$II$17</definedName>
    <definedName name="A124833666L_Latest">Data2!$II$17</definedName>
    <definedName name="A124833670C">Data2!$IJ$1:$IJ$10,Data2!$IJ$11:$IJ$17</definedName>
    <definedName name="A124833670C_Data">Data2!$IJ$11:$IJ$17</definedName>
    <definedName name="A124833670C_Latest">Data2!$IJ$17</definedName>
    <definedName name="A124833674L">Data2!$IO$1:$IO$10,Data2!$IO$11:$IO$17</definedName>
    <definedName name="A124833674L_Data">Data2!$IO$11:$IO$17</definedName>
    <definedName name="A124833674L_Latest">Data2!$IO$17</definedName>
    <definedName name="A124833678W">Data2!$IP$1:$IP$10,Data2!$IP$11:$IP$17</definedName>
    <definedName name="A124833678W_Data">Data2!$IP$11:$IP$17</definedName>
    <definedName name="A124833678W_Latest">Data2!$IP$17</definedName>
    <definedName name="A124833682L">Data3!$G$1:$G$10,Data3!$G$11:$G$17</definedName>
    <definedName name="A124833682L_Data">Data3!$G$11:$G$17</definedName>
    <definedName name="A124833682L_Latest">Data3!$G$17</definedName>
    <definedName name="A124833686W">Data3!$M$1:$M$10,Data3!$M$11:$M$17</definedName>
    <definedName name="A124833686W_Data">Data3!$M$11:$M$17</definedName>
    <definedName name="A124833686W_Latest">Data3!$M$17</definedName>
    <definedName name="A124833690L">Data2!$IK$1:$IK$10,Data2!$IK$11:$IK$17</definedName>
    <definedName name="A124833690L_Data">Data2!$IK$11:$IK$17</definedName>
    <definedName name="A124833690L_Latest">Data2!$IK$17</definedName>
    <definedName name="A124833694W">Data2!$IE$1:$IE$10,Data2!$IE$11:$IE$17</definedName>
    <definedName name="A124833694W_Data">Data2!$IE$11:$IE$17</definedName>
    <definedName name="A124833694W_Latest">Data2!$IE$17</definedName>
    <definedName name="A124833698F">Data2!$IG$1:$IG$10,Data2!$IG$11:$IG$17</definedName>
    <definedName name="A124833698F_Data">Data2!$IG$11:$IG$17</definedName>
    <definedName name="A124833698F_Latest">Data2!$IG$17</definedName>
    <definedName name="A124833702K">Data2!$IH$1:$IH$10,Data2!$IH$11:$IH$17</definedName>
    <definedName name="A124833702K_Data">Data2!$IH$11:$IH$17</definedName>
    <definedName name="A124833702K_Latest">Data2!$IH$17</definedName>
    <definedName name="A124833706V">Data2!$IM$1:$IM$10,Data2!$IM$11:$IM$17</definedName>
    <definedName name="A124833706V_Data">Data2!$IM$11:$IM$17</definedName>
    <definedName name="A124833706V_Latest">Data2!$IM$17</definedName>
    <definedName name="A124833710K">Data3!$C$1:$C$10,Data3!$C$11:$C$17</definedName>
    <definedName name="A124833710K_Data">Data3!$C$11:$C$17</definedName>
    <definedName name="A124833710K_Latest">Data3!$C$17</definedName>
    <definedName name="A124833714V">Data3!$D$1:$D$10,Data3!$D$11:$D$17</definedName>
    <definedName name="A124833714V_Data">Data3!$D$11:$D$17</definedName>
    <definedName name="A124833714V_Latest">Data3!$D$17</definedName>
    <definedName name="A124833718C">Data2!$IQ$1:$IQ$10,Data2!$IQ$11:$IQ$17</definedName>
    <definedName name="A124833718C_Data">Data2!$IQ$11:$IQ$17</definedName>
    <definedName name="A124833718C_Latest">Data2!$IQ$17</definedName>
    <definedName name="A124833722V">Data3!$H$1:$H$10,Data3!$H$11:$H$17</definedName>
    <definedName name="A124833722V_Data">Data3!$H$11:$H$17</definedName>
    <definedName name="A124833722V_Latest">Data3!$H$17</definedName>
    <definedName name="Date_Range">Data1!$A$2:$A$10,Data1!$A$11:$A$17</definedName>
    <definedName name="Date_Range_Data">Data1!$A$11:$A$17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8" l="1"/>
  <c r="B7" i="8"/>
  <c r="W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W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W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W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W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W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W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W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W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W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W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W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W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W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W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W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W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W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W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W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W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W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W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A8" i="7"/>
  <c r="B7" i="7"/>
  <c r="B26" i="6"/>
  <c r="B6" i="8"/>
  <c r="B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Marley</author>
  </authors>
  <commentList>
    <comment ref="B45" authorId="0" shapeId="0" xr:uid="{59FB162E-8A62-4FBE-9B7F-39E50417C269}">
      <text>
        <r>
          <rPr>
            <sz val="8"/>
            <color indexed="81"/>
            <rFont val="Arial"/>
            <family val="2"/>
          </rPr>
          <t>Includes contributing family workers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Marley</author>
  </authors>
  <commentList>
    <comment ref="B45" authorId="0" shapeId="0" xr:uid="{79703BE7-2276-4DB3-BACE-DBF1841F39BF}">
      <text>
        <r>
          <rPr>
            <sz val="8"/>
            <color indexed="81"/>
            <rFont val="Arial"/>
            <family val="2"/>
          </rPr>
          <t>Includes contributing family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E11" authorId="0" shapeId="0" xr:uid="{00000000-0006-0000-0100-00000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1" authorId="0" shapeId="0" xr:uid="{00000000-0006-0000-0100-00000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1" authorId="0" shapeId="0" xr:uid="{00000000-0006-0000-0100-00000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1" authorId="0" shapeId="0" xr:uid="{00000000-0006-0000-0100-00000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1" authorId="0" shapeId="0" xr:uid="{00000000-0006-0000-0100-00000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1" authorId="0" shapeId="0" xr:uid="{00000000-0006-0000-0100-00000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K11" authorId="0" shapeId="0" xr:uid="{00000000-0006-0000-0100-00000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1" authorId="0" shapeId="0" xr:uid="{00000000-0006-0000-0100-00000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1" authorId="0" shapeId="0" xr:uid="{00000000-0006-0000-0100-00000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1" authorId="0" shapeId="0" xr:uid="{00000000-0006-0000-0100-00000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1" authorId="0" shapeId="0" xr:uid="{00000000-0006-0000-0100-00000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S11" authorId="0" shapeId="0" xr:uid="{00000000-0006-0000-0100-00000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T11" authorId="0" shapeId="0" xr:uid="{00000000-0006-0000-0100-00000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1" authorId="0" shapeId="0" xr:uid="{00000000-0006-0000-0100-00000F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W11" authorId="0" shapeId="0" xr:uid="{00000000-0006-0000-0100-00001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G11" authorId="0" shapeId="0" xr:uid="{00000000-0006-0000-0100-00001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1" authorId="0" shapeId="0" xr:uid="{00000000-0006-0000-0100-00001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1" authorId="0" shapeId="0" xr:uid="{00000000-0006-0000-0100-00001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1" authorId="0" shapeId="0" xr:uid="{00000000-0006-0000-0100-00001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M11" authorId="0" shapeId="0" xr:uid="{00000000-0006-0000-0100-00001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N11" authorId="0" shapeId="0" xr:uid="{00000000-0006-0000-0100-00001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O11" authorId="0" shapeId="0" xr:uid="{00000000-0006-0000-0100-00001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1" authorId="0" shapeId="0" xr:uid="{00000000-0006-0000-0100-000018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1" authorId="0" shapeId="0" xr:uid="{00000000-0006-0000-0100-00001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1" authorId="0" shapeId="0" xr:uid="{00000000-0006-0000-0100-00001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1" authorId="0" shapeId="0" xr:uid="{00000000-0006-0000-0100-00001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1" authorId="0" shapeId="0" xr:uid="{00000000-0006-0000-0100-00001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Q11" authorId="0" shapeId="0" xr:uid="{00000000-0006-0000-0100-00001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G11" authorId="0" shapeId="0" xr:uid="{00000000-0006-0000-0100-00001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11" authorId="0" shapeId="0" xr:uid="{00000000-0006-0000-0100-00001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1" authorId="0" shapeId="0" xr:uid="{00000000-0006-0000-0100-000020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J11" authorId="0" shapeId="0" xr:uid="{00000000-0006-0000-0100-00002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1" authorId="0" shapeId="0" xr:uid="{00000000-0006-0000-0100-00002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1" authorId="0" shapeId="0" xr:uid="{00000000-0006-0000-0100-00002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1" authorId="0" shapeId="0" xr:uid="{00000000-0006-0000-0100-00002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1" authorId="0" shapeId="0" xr:uid="{00000000-0006-0000-0100-000025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O11" authorId="0" shapeId="0" xr:uid="{00000000-0006-0000-0100-00002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1" authorId="0" shapeId="0" xr:uid="{00000000-0006-0000-0100-00002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1" authorId="0" shapeId="0" xr:uid="{00000000-0006-0000-0100-00002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1" authorId="0" shapeId="0" xr:uid="{00000000-0006-0000-0100-000029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W11" authorId="0" shapeId="0" xr:uid="{00000000-0006-0000-0100-00002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1" authorId="0" shapeId="0" xr:uid="{00000000-0006-0000-0100-00002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1" authorId="0" shapeId="0" xr:uid="{00000000-0006-0000-0100-00002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A11" authorId="0" shapeId="0" xr:uid="{00000000-0006-0000-0100-00002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11" authorId="0" shapeId="0" xr:uid="{00000000-0006-0000-0100-00002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1" authorId="0" shapeId="0" xr:uid="{00000000-0006-0000-0100-00002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P11" authorId="0" shapeId="0" xr:uid="{00000000-0006-0000-0100-00003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Q11" authorId="0" shapeId="0" xr:uid="{00000000-0006-0000-0100-00003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S11" authorId="0" shapeId="0" xr:uid="{00000000-0006-0000-0100-00003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1" authorId="0" shapeId="0" xr:uid="{00000000-0006-0000-0100-000033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1" authorId="0" shapeId="0" xr:uid="{00000000-0006-0000-0100-00003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1" authorId="0" shapeId="0" xr:uid="{00000000-0006-0000-0100-00003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B11" authorId="0" shapeId="0" xr:uid="{00000000-0006-0000-0100-00003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1" authorId="0" shapeId="0" xr:uid="{00000000-0006-0000-0100-00003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O11" authorId="0" shapeId="0" xr:uid="{00000000-0006-0000-0100-00003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1" authorId="0" shapeId="0" xr:uid="{00000000-0006-0000-0100-00003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2" authorId="0" shapeId="0" xr:uid="{00000000-0006-0000-0100-00003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2" authorId="0" shapeId="0" xr:uid="{00000000-0006-0000-0100-00003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2" authorId="0" shapeId="0" xr:uid="{00000000-0006-0000-0100-00003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2" authorId="0" shapeId="0" xr:uid="{00000000-0006-0000-0100-00003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2" authorId="0" shapeId="0" xr:uid="{00000000-0006-0000-0100-00003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2" authorId="0" shapeId="0" xr:uid="{00000000-0006-0000-0100-00003F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K12" authorId="0" shapeId="0" xr:uid="{00000000-0006-0000-0100-00004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2" authorId="0" shapeId="0" xr:uid="{00000000-0006-0000-0100-00004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2" authorId="0" shapeId="0" xr:uid="{00000000-0006-0000-0100-00004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2" authorId="0" shapeId="0" xr:uid="{00000000-0006-0000-0100-00004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2" authorId="0" shapeId="0" xr:uid="{00000000-0006-0000-0100-00004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S12" authorId="0" shapeId="0" xr:uid="{00000000-0006-0000-0100-000045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T12" authorId="0" shapeId="0" xr:uid="{00000000-0006-0000-0100-000046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2" authorId="0" shapeId="0" xr:uid="{00000000-0006-0000-0100-00004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2" authorId="0" shapeId="0" xr:uid="{00000000-0006-0000-0100-00004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2" authorId="0" shapeId="0" xr:uid="{00000000-0006-0000-0100-00004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2" authorId="0" shapeId="0" xr:uid="{00000000-0006-0000-0100-00004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2" authorId="0" shapeId="0" xr:uid="{00000000-0006-0000-0100-00004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O12" authorId="0" shapeId="0" xr:uid="{00000000-0006-0000-0100-00004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2" authorId="0" shapeId="0" xr:uid="{00000000-0006-0000-0100-00004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2" authorId="0" shapeId="0" xr:uid="{00000000-0006-0000-0100-00004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2" authorId="0" shapeId="0" xr:uid="{00000000-0006-0000-0100-00004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2" authorId="0" shapeId="0" xr:uid="{00000000-0006-0000-0100-00005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2" authorId="0" shapeId="0" xr:uid="{00000000-0006-0000-0100-00005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2" authorId="0" shapeId="0" xr:uid="{00000000-0006-0000-0100-00005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2" authorId="0" shapeId="0" xr:uid="{00000000-0006-0000-0100-000053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J12" authorId="0" shapeId="0" xr:uid="{00000000-0006-0000-0100-00005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2" authorId="0" shapeId="0" xr:uid="{00000000-0006-0000-0100-00005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2" authorId="0" shapeId="0" xr:uid="{00000000-0006-0000-0100-000056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M12" authorId="0" shapeId="0" xr:uid="{00000000-0006-0000-0100-00005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N12" authorId="0" shapeId="0" xr:uid="{00000000-0006-0000-0100-000058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O12" authorId="0" shapeId="0" xr:uid="{00000000-0006-0000-0100-00005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2" authorId="0" shapeId="0" xr:uid="{00000000-0006-0000-0100-00005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2" authorId="0" shapeId="0" xr:uid="{00000000-0006-0000-0100-00005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2" authorId="0" shapeId="0" xr:uid="{00000000-0006-0000-0100-00005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V12" authorId="0" shapeId="0" xr:uid="{00000000-0006-0000-0100-00005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W12" authorId="0" shapeId="0" xr:uid="{00000000-0006-0000-0100-00005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2" authorId="0" shapeId="0" xr:uid="{00000000-0006-0000-0100-00005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2" authorId="0" shapeId="0" xr:uid="{00000000-0006-0000-0100-00006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2" authorId="0" shapeId="0" xr:uid="{00000000-0006-0000-0100-00006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N12" authorId="0" shapeId="0" xr:uid="{00000000-0006-0000-0100-00006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O12" authorId="0" shapeId="0" xr:uid="{00000000-0006-0000-0100-00006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P12" authorId="0" shapeId="0" xr:uid="{00000000-0006-0000-0100-00006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Q12" authorId="0" shapeId="0" xr:uid="{00000000-0006-0000-0100-00006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S12" authorId="0" shapeId="0" xr:uid="{00000000-0006-0000-0100-00006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2" authorId="0" shapeId="0" xr:uid="{00000000-0006-0000-0100-00006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2" authorId="0" shapeId="0" xr:uid="{00000000-0006-0000-0100-00006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2" authorId="0" shapeId="0" xr:uid="{00000000-0006-0000-0100-00006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B12" authorId="0" shapeId="0" xr:uid="{00000000-0006-0000-0100-00006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Q12" authorId="0" shapeId="0" xr:uid="{00000000-0006-0000-0100-00006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R12" authorId="0" shapeId="0" xr:uid="{00000000-0006-0000-0100-00006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S12" authorId="0" shapeId="0" xr:uid="{00000000-0006-0000-0100-00006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V12" authorId="0" shapeId="0" xr:uid="{00000000-0006-0000-0100-00006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2" authorId="0" shapeId="0" xr:uid="{00000000-0006-0000-0100-00006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A12" authorId="0" shapeId="0" xr:uid="{00000000-0006-0000-0100-00007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B12" authorId="0" shapeId="0" xr:uid="{00000000-0006-0000-0100-00007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O12" authorId="0" shapeId="0" xr:uid="{00000000-0006-0000-0100-00007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3" authorId="0" shapeId="0" xr:uid="{00000000-0006-0000-0100-00007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3" authorId="0" shapeId="0" xr:uid="{00000000-0006-0000-0100-00007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3" authorId="0" shapeId="0" xr:uid="{00000000-0006-0000-0100-00007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3" authorId="0" shapeId="0" xr:uid="{00000000-0006-0000-0100-00007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3" authorId="0" shapeId="0" xr:uid="{00000000-0006-0000-0100-00007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3" authorId="0" shapeId="0" xr:uid="{00000000-0006-0000-0100-000078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J13" authorId="0" shapeId="0" xr:uid="{00000000-0006-0000-0100-000079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K13" authorId="0" shapeId="0" xr:uid="{00000000-0006-0000-0100-00007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3" authorId="0" shapeId="0" xr:uid="{00000000-0006-0000-0100-00007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3" authorId="0" shapeId="0" xr:uid="{00000000-0006-0000-0100-00007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3" authorId="0" shapeId="0" xr:uid="{00000000-0006-0000-0100-00007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3" authorId="0" shapeId="0" xr:uid="{00000000-0006-0000-0100-00007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S13" authorId="0" shapeId="0" xr:uid="{00000000-0006-0000-0100-00007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T13" authorId="0" shapeId="0" xr:uid="{00000000-0006-0000-0100-000080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3" authorId="0" shapeId="0" xr:uid="{00000000-0006-0000-0100-00008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3" authorId="0" shapeId="0" xr:uid="{00000000-0006-0000-0100-000082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Y13" authorId="0" shapeId="0" xr:uid="{00000000-0006-0000-0100-00008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3" authorId="0" shapeId="0" xr:uid="{00000000-0006-0000-0100-00008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3" authorId="0" shapeId="0" xr:uid="{00000000-0006-0000-0100-00008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3" authorId="0" shapeId="0" xr:uid="{00000000-0006-0000-0100-00008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3" authorId="0" shapeId="0" xr:uid="{00000000-0006-0000-0100-00008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3" authorId="0" shapeId="0" xr:uid="{00000000-0006-0000-0100-00008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3" authorId="0" shapeId="0" xr:uid="{00000000-0006-0000-0100-00008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X13" authorId="0" shapeId="0" xr:uid="{00000000-0006-0000-0100-00008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3" authorId="0" shapeId="0" xr:uid="{00000000-0006-0000-0100-00008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3" authorId="0" shapeId="0" xr:uid="{00000000-0006-0000-0100-00008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3" authorId="0" shapeId="0" xr:uid="{00000000-0006-0000-0100-00008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J13" authorId="0" shapeId="0" xr:uid="{00000000-0006-0000-0100-00008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3" authorId="0" shapeId="0" xr:uid="{00000000-0006-0000-0100-00008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3" authorId="0" shapeId="0" xr:uid="{00000000-0006-0000-0100-00009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3" authorId="0" shapeId="0" xr:uid="{00000000-0006-0000-0100-00009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3" authorId="0" shapeId="0" xr:uid="{00000000-0006-0000-0100-000092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O13" authorId="0" shapeId="0" xr:uid="{00000000-0006-0000-0100-00009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3" authorId="0" shapeId="0" xr:uid="{00000000-0006-0000-0100-00009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3" authorId="0" shapeId="0" xr:uid="{00000000-0006-0000-0100-00009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V13" authorId="0" shapeId="0" xr:uid="{00000000-0006-0000-0100-00009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W13" authorId="0" shapeId="0" xr:uid="{00000000-0006-0000-0100-00009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3" authorId="0" shapeId="0" xr:uid="{00000000-0006-0000-0100-00009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3" authorId="0" shapeId="0" xr:uid="{00000000-0006-0000-0100-00009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A13" authorId="0" shapeId="0" xr:uid="{00000000-0006-0000-0100-00009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D13" authorId="0" shapeId="0" xr:uid="{00000000-0006-0000-0100-00009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3" authorId="0" shapeId="0" xr:uid="{00000000-0006-0000-0100-00009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W13" authorId="0" shapeId="0" xr:uid="{00000000-0006-0000-0100-00009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X13" authorId="0" shapeId="0" xr:uid="{00000000-0006-0000-0100-00009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3" authorId="0" shapeId="0" xr:uid="{00000000-0006-0000-0100-00009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N13" authorId="0" shapeId="0" xr:uid="{00000000-0006-0000-0100-0000A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P13" authorId="0" shapeId="0" xr:uid="{00000000-0006-0000-0100-0000A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3" authorId="0" shapeId="0" xr:uid="{00000000-0006-0000-0100-0000A2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3" authorId="0" shapeId="0" xr:uid="{00000000-0006-0000-0100-0000A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3" authorId="0" shapeId="0" xr:uid="{00000000-0006-0000-0100-0000A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A13" authorId="0" shapeId="0" xr:uid="{00000000-0006-0000-0100-0000A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13" authorId="0" shapeId="0" xr:uid="{00000000-0006-0000-0100-0000A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V13" authorId="0" shapeId="0" xr:uid="{00000000-0006-0000-0100-0000A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V13" authorId="0" shapeId="0" xr:uid="{00000000-0006-0000-0100-0000A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3" authorId="0" shapeId="0" xr:uid="{00000000-0006-0000-0100-0000A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B13" authorId="0" shapeId="0" xr:uid="{00000000-0006-0000-0100-0000A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4" authorId="0" shapeId="0" xr:uid="{00000000-0006-0000-0100-0000A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4" authorId="0" shapeId="0" xr:uid="{00000000-0006-0000-0100-0000A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4" authorId="0" shapeId="0" xr:uid="{00000000-0006-0000-0100-0000A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K14" authorId="0" shapeId="0" xr:uid="{00000000-0006-0000-0100-0000A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4" authorId="0" shapeId="0" xr:uid="{00000000-0006-0000-0100-0000A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4" authorId="0" shapeId="0" xr:uid="{00000000-0006-0000-0100-0000B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4" authorId="0" shapeId="0" xr:uid="{00000000-0006-0000-0100-0000B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4" authorId="0" shapeId="0" xr:uid="{00000000-0006-0000-0100-0000B2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S14" authorId="0" shapeId="0" xr:uid="{00000000-0006-0000-0100-0000B3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T14" authorId="0" shapeId="0" xr:uid="{00000000-0006-0000-0100-0000B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V14" authorId="0" shapeId="0" xr:uid="{00000000-0006-0000-0100-0000B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4" authorId="0" shapeId="0" xr:uid="{00000000-0006-0000-0100-0000B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B14" authorId="0" shapeId="0" xr:uid="{00000000-0006-0000-0100-0000B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G14" authorId="0" shapeId="0" xr:uid="{00000000-0006-0000-0100-0000B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4" authorId="0" shapeId="0" xr:uid="{00000000-0006-0000-0100-0000B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4" authorId="0" shapeId="0" xr:uid="{00000000-0006-0000-0100-0000B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4" authorId="0" shapeId="0" xr:uid="{00000000-0006-0000-0100-0000B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4" authorId="0" shapeId="0" xr:uid="{00000000-0006-0000-0100-0000B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O14" authorId="0" shapeId="0" xr:uid="{00000000-0006-0000-0100-0000B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4" authorId="0" shapeId="0" xr:uid="{00000000-0006-0000-0100-0000B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4" authorId="0" shapeId="0" xr:uid="{00000000-0006-0000-0100-0000B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4" authorId="0" shapeId="0" xr:uid="{00000000-0006-0000-0100-0000C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4" authorId="0" shapeId="0" xr:uid="{00000000-0006-0000-0100-0000C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X14" authorId="0" shapeId="0" xr:uid="{00000000-0006-0000-0100-0000C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4" authorId="0" shapeId="0" xr:uid="{00000000-0006-0000-0100-0000C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14" authorId="0" shapeId="0" xr:uid="{00000000-0006-0000-0100-0000C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4" authorId="0" shapeId="0" xr:uid="{00000000-0006-0000-0100-0000C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4" authorId="0" shapeId="0" xr:uid="{00000000-0006-0000-0100-0000C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4" authorId="0" shapeId="0" xr:uid="{00000000-0006-0000-0100-0000C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4" authorId="0" shapeId="0" xr:uid="{00000000-0006-0000-0100-0000C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4" authorId="0" shapeId="0" xr:uid="{00000000-0006-0000-0100-0000C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4" authorId="0" shapeId="0" xr:uid="{00000000-0006-0000-0100-0000C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O14" authorId="0" shapeId="0" xr:uid="{00000000-0006-0000-0100-0000C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4" authorId="0" shapeId="0" xr:uid="{00000000-0006-0000-0100-0000C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4" authorId="0" shapeId="0" xr:uid="{00000000-0006-0000-0100-0000C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4" authorId="0" shapeId="0" xr:uid="{00000000-0006-0000-0100-0000C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V14" authorId="0" shapeId="0" xr:uid="{00000000-0006-0000-0100-0000CF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W14" authorId="0" shapeId="0" xr:uid="{00000000-0006-0000-0100-0000D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4" authorId="0" shapeId="0" xr:uid="{00000000-0006-0000-0100-0000D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4" authorId="0" shapeId="0" xr:uid="{00000000-0006-0000-0100-0000D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14" authorId="0" shapeId="0" xr:uid="{00000000-0006-0000-0100-0000D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4" authorId="0" shapeId="0" xr:uid="{00000000-0006-0000-0100-0000D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X14" authorId="0" shapeId="0" xr:uid="{00000000-0006-0000-0100-0000D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4" authorId="0" shapeId="0" xr:uid="{00000000-0006-0000-0100-0000D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O14" authorId="0" shapeId="0" xr:uid="{00000000-0006-0000-0100-0000D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4" authorId="0" shapeId="0" xr:uid="{00000000-0006-0000-0100-0000D8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4" authorId="0" shapeId="0" xr:uid="{00000000-0006-0000-0100-0000D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4" authorId="0" shapeId="0" xr:uid="{00000000-0006-0000-0100-0000D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A14" authorId="0" shapeId="0" xr:uid="{00000000-0006-0000-0100-0000D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B14" authorId="0" shapeId="0" xr:uid="{00000000-0006-0000-0100-0000D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4" authorId="0" shapeId="0" xr:uid="{00000000-0006-0000-0100-0000D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IA14" authorId="0" shapeId="0" xr:uid="{00000000-0006-0000-0100-0000D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B14" authorId="0" shapeId="0" xr:uid="{00000000-0006-0000-0100-0000D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D14" authorId="0" shapeId="0" xr:uid="{00000000-0006-0000-0100-0000E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O14" authorId="0" shapeId="0" xr:uid="{00000000-0006-0000-0100-0000E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5" authorId="0" shapeId="0" xr:uid="{00000000-0006-0000-0100-0000E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5" authorId="0" shapeId="0" xr:uid="{00000000-0006-0000-0100-0000E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5" authorId="0" shapeId="0" xr:uid="{00000000-0006-0000-0100-0000E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5" authorId="0" shapeId="0" xr:uid="{00000000-0006-0000-0100-0000E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K15" authorId="0" shapeId="0" xr:uid="{00000000-0006-0000-0100-0000E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5" authorId="0" shapeId="0" xr:uid="{00000000-0006-0000-0100-0000E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5" authorId="0" shapeId="0" xr:uid="{00000000-0006-0000-0100-0000E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5" authorId="0" shapeId="0" xr:uid="{00000000-0006-0000-0100-0000E9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S15" authorId="0" shapeId="0" xr:uid="{00000000-0006-0000-0100-0000E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T15" authorId="0" shapeId="0" xr:uid="{00000000-0006-0000-0100-0000EB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5" authorId="0" shapeId="0" xr:uid="{00000000-0006-0000-0100-0000E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5" authorId="0" shapeId="0" xr:uid="{00000000-0006-0000-0100-0000E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5" authorId="0" shapeId="0" xr:uid="{00000000-0006-0000-0100-0000E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5" authorId="0" shapeId="0" xr:uid="{00000000-0006-0000-0100-0000E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5" authorId="0" shapeId="0" xr:uid="{00000000-0006-0000-0100-0000F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5" authorId="0" shapeId="0" xr:uid="{00000000-0006-0000-0100-0000F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5" authorId="0" shapeId="0" xr:uid="{00000000-0006-0000-0100-0000F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M15" authorId="0" shapeId="0" xr:uid="{00000000-0006-0000-0100-0000F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N15" authorId="0" shapeId="0" xr:uid="{00000000-0006-0000-0100-0000F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O15" authorId="0" shapeId="0" xr:uid="{00000000-0006-0000-0100-0000F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T15" authorId="0" shapeId="0" xr:uid="{00000000-0006-0000-0100-0000F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5" authorId="0" shapeId="0" xr:uid="{00000000-0006-0000-0100-0000F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5" authorId="0" shapeId="0" xr:uid="{00000000-0006-0000-0100-0000F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X15" authorId="0" shapeId="0" xr:uid="{00000000-0006-0000-0100-0000F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5" authorId="0" shapeId="0" xr:uid="{00000000-0006-0000-0100-0000F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M15" authorId="0" shapeId="0" xr:uid="{00000000-0006-0000-0100-0000F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5" authorId="0" shapeId="0" xr:uid="{00000000-0006-0000-0100-0000F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5" authorId="0" shapeId="0" xr:uid="{00000000-0006-0000-0100-0000F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L15" authorId="0" shapeId="0" xr:uid="{00000000-0006-0000-0100-0000F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5" authorId="0" shapeId="0" xr:uid="{00000000-0006-0000-0100-0000F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5" authorId="0" shapeId="0" xr:uid="{00000000-0006-0000-0100-00000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O15" authorId="0" shapeId="0" xr:uid="{00000000-0006-0000-0100-00000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5" authorId="0" shapeId="0" xr:uid="{00000000-0006-0000-0100-00000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5" authorId="0" shapeId="0" xr:uid="{00000000-0006-0000-0100-000003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V15" authorId="0" shapeId="0" xr:uid="{00000000-0006-0000-0100-00000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W15" authorId="0" shapeId="0" xr:uid="{00000000-0006-0000-0100-00000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5" authorId="0" shapeId="0" xr:uid="{00000000-0006-0000-0100-00000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5" authorId="0" shapeId="0" xr:uid="{00000000-0006-0000-0100-00000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D15" authorId="0" shapeId="0" xr:uid="{00000000-0006-0000-0100-00000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15" authorId="0" shapeId="0" xr:uid="{00000000-0006-0000-0100-00000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5" authorId="0" shapeId="0" xr:uid="{00000000-0006-0000-0100-00000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W15" authorId="0" shapeId="0" xr:uid="{00000000-0006-0000-0100-00000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X15" authorId="0" shapeId="0" xr:uid="{00000000-0006-0000-0100-00000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5" authorId="0" shapeId="0" xr:uid="{00000000-0006-0000-0100-00000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P15" authorId="0" shapeId="0" xr:uid="{00000000-0006-0000-0100-00000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Q15" authorId="0" shapeId="0" xr:uid="{00000000-0006-0000-0100-00000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S15" authorId="0" shapeId="0" xr:uid="{00000000-0006-0000-0100-00001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5" authorId="0" shapeId="0" xr:uid="{00000000-0006-0000-0100-000011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5" authorId="0" shapeId="0" xr:uid="{00000000-0006-0000-0100-00001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5" authorId="0" shapeId="0" xr:uid="{00000000-0006-0000-0100-00001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A15" authorId="0" shapeId="0" xr:uid="{00000000-0006-0000-0100-00001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B15" authorId="0" shapeId="0" xr:uid="{00000000-0006-0000-0100-00001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Z15" authorId="0" shapeId="0" xr:uid="{00000000-0006-0000-0100-00001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S15" authorId="0" shapeId="0" xr:uid="{00000000-0006-0000-0100-00001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5" authorId="0" shapeId="0" xr:uid="{00000000-0006-0000-0100-00001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A15" authorId="0" shapeId="0" xr:uid="{00000000-0006-0000-0100-00001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B15" authorId="0" shapeId="0" xr:uid="{00000000-0006-0000-0100-00001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O15" authorId="0" shapeId="0" xr:uid="{00000000-0006-0000-0100-00001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P15" authorId="0" shapeId="0" xr:uid="{00000000-0006-0000-0100-00001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5" authorId="0" shapeId="0" xr:uid="{00000000-0006-0000-0100-00001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6" authorId="0" shapeId="0" xr:uid="{00000000-0006-0000-0100-00001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6" authorId="0" shapeId="0" xr:uid="{00000000-0006-0000-0100-00001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6" authorId="0" shapeId="0" xr:uid="{00000000-0006-0000-0100-00002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6" authorId="0" shapeId="0" xr:uid="{00000000-0006-0000-0100-00002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6" authorId="0" shapeId="0" xr:uid="{00000000-0006-0000-0100-00002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6" authorId="0" shapeId="0" xr:uid="{00000000-0006-0000-0100-00002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6" authorId="0" shapeId="0" xr:uid="{00000000-0006-0000-0100-00002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S16" authorId="0" shapeId="0" xr:uid="{00000000-0006-0000-0100-00002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T16" authorId="0" shapeId="0" xr:uid="{00000000-0006-0000-0100-000026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6" authorId="0" shapeId="0" xr:uid="{00000000-0006-0000-0100-00002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6" authorId="0" shapeId="0" xr:uid="{00000000-0006-0000-0100-00002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G16" authorId="0" shapeId="0" xr:uid="{00000000-0006-0000-0100-00002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6" authorId="0" shapeId="0" xr:uid="{00000000-0006-0000-0100-00002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6" authorId="0" shapeId="0" xr:uid="{00000000-0006-0000-0100-00002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6" authorId="0" shapeId="0" xr:uid="{00000000-0006-0000-0100-00002C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6" authorId="0" shapeId="0" xr:uid="{00000000-0006-0000-0100-00002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6" authorId="0" shapeId="0" xr:uid="{00000000-0006-0000-0100-00002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6" authorId="0" shapeId="0" xr:uid="{00000000-0006-0000-0100-00002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X16" authorId="0" shapeId="0" xr:uid="{00000000-0006-0000-0100-00003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6" authorId="0" shapeId="0" xr:uid="{00000000-0006-0000-0100-00003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6" authorId="0" shapeId="0" xr:uid="{00000000-0006-0000-0100-00003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H16" authorId="0" shapeId="0" xr:uid="{00000000-0006-0000-0100-00003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6" authorId="0" shapeId="0" xr:uid="{00000000-0006-0000-0100-00003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J16" authorId="0" shapeId="0" xr:uid="{00000000-0006-0000-0100-00003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6" authorId="0" shapeId="0" xr:uid="{00000000-0006-0000-0100-00003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6" authorId="0" shapeId="0" xr:uid="{00000000-0006-0000-0100-00003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6" authorId="0" shapeId="0" xr:uid="{00000000-0006-0000-0100-00003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6" authorId="0" shapeId="0" xr:uid="{00000000-0006-0000-0100-00003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O16" authorId="0" shapeId="0" xr:uid="{00000000-0006-0000-0100-00003A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P16" authorId="0" shapeId="0" xr:uid="{00000000-0006-0000-0100-00003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6" authorId="0" shapeId="0" xr:uid="{00000000-0006-0000-0100-00003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6" authorId="0" shapeId="0" xr:uid="{00000000-0006-0000-0100-00003D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V16" authorId="0" shapeId="0" xr:uid="{00000000-0006-0000-0100-00003E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W16" authorId="0" shapeId="0" xr:uid="{00000000-0006-0000-0100-00003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6" authorId="0" shapeId="0" xr:uid="{00000000-0006-0000-0100-000040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Z16" authorId="0" shapeId="0" xr:uid="{00000000-0006-0000-0100-00004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D16" authorId="0" shapeId="0" xr:uid="{00000000-0006-0000-0100-00004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16" authorId="0" shapeId="0" xr:uid="{00000000-0006-0000-0100-00004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6" authorId="0" shapeId="0" xr:uid="{00000000-0006-0000-0100-000044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DW16" authorId="0" shapeId="0" xr:uid="{00000000-0006-0000-0100-00004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6" authorId="0" shapeId="0" xr:uid="{00000000-0006-0000-0100-00004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O16" authorId="0" shapeId="0" xr:uid="{00000000-0006-0000-0100-00004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S16" authorId="0" shapeId="0" xr:uid="{00000000-0006-0000-0100-00004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6" authorId="0" shapeId="0" xr:uid="{00000000-0006-0000-0100-000049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X16" authorId="0" shapeId="0" xr:uid="{00000000-0006-0000-0100-00004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6" authorId="0" shapeId="0" xr:uid="{00000000-0006-0000-0100-00004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A16" authorId="0" shapeId="0" xr:uid="{00000000-0006-0000-0100-00004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U16" authorId="0" shapeId="0" xr:uid="{00000000-0006-0000-0100-00004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V16" authorId="0" shapeId="0" xr:uid="{00000000-0006-0000-0100-00004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Z16" authorId="0" shapeId="0" xr:uid="{00000000-0006-0000-0100-00004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S16" authorId="0" shapeId="0" xr:uid="{00000000-0006-0000-0100-00005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6" authorId="0" shapeId="0" xr:uid="{00000000-0006-0000-0100-000051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IO16" authorId="0" shapeId="0" xr:uid="{00000000-0006-0000-0100-00005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7" authorId="0" shapeId="0" xr:uid="{00000000-0006-0000-0100-00005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7" authorId="0" shapeId="0" xr:uid="{00000000-0006-0000-0100-00005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7" authorId="0" shapeId="0" xr:uid="{00000000-0006-0000-0100-00005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7" authorId="0" shapeId="0" xr:uid="{00000000-0006-0000-0100-00005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7" authorId="0" shapeId="0" xr:uid="{00000000-0006-0000-0100-00005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7" authorId="0" shapeId="0" xr:uid="{00000000-0006-0000-0100-00005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J17" authorId="0" shapeId="0" xr:uid="{00000000-0006-0000-0100-000059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K17" authorId="0" shapeId="0" xr:uid="{00000000-0006-0000-0100-00005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7" authorId="0" shapeId="0" xr:uid="{00000000-0006-0000-0100-00005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7" authorId="0" shapeId="0" xr:uid="{00000000-0006-0000-0100-00005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N17" authorId="0" shapeId="0" xr:uid="{00000000-0006-0000-0100-00005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7" authorId="0" shapeId="0" xr:uid="{00000000-0006-0000-0100-00005E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S17" authorId="0" shapeId="0" xr:uid="{00000000-0006-0000-0100-00005F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T17" authorId="0" shapeId="0" xr:uid="{00000000-0006-0000-0100-000060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V17" authorId="0" shapeId="0" xr:uid="{00000000-0006-0000-0100-00006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W17" authorId="0" shapeId="0" xr:uid="{00000000-0006-0000-0100-00006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Y17" authorId="0" shapeId="0" xr:uid="{00000000-0006-0000-0100-00006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B17" authorId="0" shapeId="0" xr:uid="{00000000-0006-0000-0100-00006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G17" authorId="0" shapeId="0" xr:uid="{00000000-0006-0000-0100-00006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7" authorId="0" shapeId="0" xr:uid="{00000000-0006-0000-0100-00006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J17" authorId="0" shapeId="0" xr:uid="{00000000-0006-0000-0100-00006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K17" authorId="0" shapeId="0" xr:uid="{00000000-0006-0000-0100-00006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L17" authorId="0" shapeId="0" xr:uid="{00000000-0006-0000-0100-000069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M17" authorId="0" shapeId="0" xr:uid="{00000000-0006-0000-0100-00006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O17" authorId="0" shapeId="0" xr:uid="{00000000-0006-0000-0100-00006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P17" authorId="0" shapeId="0" xr:uid="{00000000-0006-0000-0100-00006C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T17" authorId="0" shapeId="0" xr:uid="{00000000-0006-0000-0100-00006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U17" authorId="0" shapeId="0" xr:uid="{00000000-0006-0000-0100-00006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W17" authorId="0" shapeId="0" xr:uid="{00000000-0006-0000-0100-00006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X17" authorId="0" shapeId="0" xr:uid="{00000000-0006-0000-0100-00007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7" authorId="0" shapeId="0" xr:uid="{00000000-0006-0000-0100-00007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17" authorId="0" shapeId="0" xr:uid="{00000000-0006-0000-0100-00007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7" authorId="0" shapeId="0" xr:uid="{00000000-0006-0000-0100-00007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I17" authorId="0" shapeId="0" xr:uid="{00000000-0006-0000-0100-000074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J17" authorId="0" shapeId="0" xr:uid="{00000000-0006-0000-0100-00007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7" authorId="0" shapeId="0" xr:uid="{00000000-0006-0000-0100-00007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L17" authorId="0" shapeId="0" xr:uid="{00000000-0006-0000-0100-00007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M17" authorId="0" shapeId="0" xr:uid="{00000000-0006-0000-0100-00007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N17" authorId="0" shapeId="0" xr:uid="{00000000-0006-0000-0100-000079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O17" authorId="0" shapeId="0" xr:uid="{00000000-0006-0000-0100-00007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7" authorId="0" shapeId="0" xr:uid="{00000000-0006-0000-0100-00007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Q17" authorId="0" shapeId="0" xr:uid="{00000000-0006-0000-0100-00007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R17" authorId="0" shapeId="0" xr:uid="{00000000-0006-0000-0100-00007D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CV17" authorId="0" shapeId="0" xr:uid="{00000000-0006-0000-0100-00007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W17" authorId="0" shapeId="0" xr:uid="{00000000-0006-0000-0100-00007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Y17" authorId="0" shapeId="0" xr:uid="{00000000-0006-0000-0100-00008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Z17" authorId="0" shapeId="0" xr:uid="{00000000-0006-0000-0100-00008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D17" authorId="0" shapeId="0" xr:uid="{00000000-0006-0000-0100-00008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E17" authorId="0" shapeId="0" xr:uid="{00000000-0006-0000-0100-00008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7" authorId="0" shapeId="0" xr:uid="{00000000-0006-0000-0100-00008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W17" authorId="0" shapeId="0" xr:uid="{00000000-0006-0000-0100-00008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K17" authorId="0" shapeId="0" xr:uid="{00000000-0006-0000-0100-00008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N17" authorId="0" shapeId="0" xr:uid="{00000000-0006-0000-0100-00008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O17" authorId="0" shapeId="0" xr:uid="{00000000-0006-0000-0100-00008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P17" authorId="0" shapeId="0" xr:uid="{00000000-0006-0000-0100-00008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Q17" authorId="0" shapeId="0" xr:uid="{00000000-0006-0000-0100-00008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R17" authorId="0" shapeId="0" xr:uid="{00000000-0006-0000-0100-00008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S17" authorId="0" shapeId="0" xr:uid="{00000000-0006-0000-0100-00008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T17" authorId="0" shapeId="0" xr:uid="{00000000-0006-0000-0100-00008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X17" authorId="0" shapeId="0" xr:uid="{00000000-0006-0000-0100-00008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7" authorId="0" shapeId="0" xr:uid="{00000000-0006-0000-0100-00008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V17" authorId="0" shapeId="0" xr:uid="{00000000-0006-0000-0100-00009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Z17" authorId="0" shapeId="0" xr:uid="{00000000-0006-0000-0100-00009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7" authorId="0" shapeId="0" xr:uid="{00000000-0006-0000-0100-00009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A17" authorId="0" shapeId="0" xr:uid="{00000000-0006-0000-0100-00009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B17" authorId="0" shapeId="0" xr:uid="{00000000-0006-0000-0100-00009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O17" authorId="0" shapeId="0" xr:uid="{00000000-0006-0000-0100-00009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2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B11" authorId="0" shapeId="0" xr:uid="{00000000-0006-0000-0200-00000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11" authorId="0" shapeId="0" xr:uid="{00000000-0006-0000-0200-00000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1" authorId="0" shapeId="0" xr:uid="{00000000-0006-0000-0200-00000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1" authorId="0" shapeId="0" xr:uid="{00000000-0006-0000-0200-00000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1" authorId="0" shapeId="0" xr:uid="{00000000-0006-0000-0200-00000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1" authorId="0" shapeId="0" xr:uid="{00000000-0006-0000-0200-00000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1" authorId="0" shapeId="0" xr:uid="{00000000-0006-0000-0200-00000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1" authorId="0" shapeId="0" xr:uid="{00000000-0006-0000-0200-00000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1" authorId="0" shapeId="0" xr:uid="{00000000-0006-0000-0200-00000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1" authorId="0" shapeId="0" xr:uid="{00000000-0006-0000-0200-00000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1" authorId="0" shapeId="0" xr:uid="{00000000-0006-0000-0200-00000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1" authorId="0" shapeId="0" xr:uid="{00000000-0006-0000-0200-00000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F11" authorId="0" shapeId="0" xr:uid="{00000000-0006-0000-0200-00000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1" authorId="0" shapeId="0" xr:uid="{00000000-0006-0000-0200-00000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1" authorId="0" shapeId="0" xr:uid="{00000000-0006-0000-0200-000010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V11" authorId="0" shapeId="0" xr:uid="{00000000-0006-0000-0200-00001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1" authorId="0" shapeId="0" xr:uid="{00000000-0006-0000-0200-00001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B11" authorId="0" shapeId="0" xr:uid="{00000000-0006-0000-0200-00001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D11" authorId="0" shapeId="0" xr:uid="{00000000-0006-0000-0200-00001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E11" authorId="0" shapeId="0" xr:uid="{00000000-0006-0000-0200-00001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1" authorId="0" shapeId="0" xr:uid="{00000000-0006-0000-0200-00001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G11" authorId="0" shapeId="0" xr:uid="{00000000-0006-0000-0200-00001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1" authorId="0" shapeId="0" xr:uid="{00000000-0006-0000-0200-00001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1" authorId="0" shapeId="0" xr:uid="{00000000-0006-0000-0200-000019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1" authorId="0" shapeId="0" xr:uid="{00000000-0006-0000-0200-00001A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O11" authorId="0" shapeId="0" xr:uid="{00000000-0006-0000-0200-00001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1" authorId="0" shapeId="0" xr:uid="{00000000-0006-0000-0200-00001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1" authorId="0" shapeId="0" xr:uid="{00000000-0006-0000-0200-00001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C11" authorId="0" shapeId="0" xr:uid="{00000000-0006-0000-0200-00001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G11" authorId="0" shapeId="0" xr:uid="{00000000-0006-0000-0200-00001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11" authorId="0" shapeId="0" xr:uid="{00000000-0006-0000-0200-00002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1" authorId="0" shapeId="0" xr:uid="{00000000-0006-0000-0200-00002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P11" authorId="0" shapeId="0" xr:uid="{00000000-0006-0000-0200-00002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1" authorId="0" shapeId="0" xr:uid="{00000000-0006-0000-0200-00002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1" authorId="0" shapeId="0" xr:uid="{00000000-0006-0000-0200-00002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L11" authorId="0" shapeId="0" xr:uid="{00000000-0006-0000-0200-00002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1" authorId="0" shapeId="0" xr:uid="{00000000-0006-0000-0200-00002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1" authorId="0" shapeId="0" xr:uid="{00000000-0006-0000-0200-00002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I11" authorId="0" shapeId="0" xr:uid="{00000000-0006-0000-0200-00002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N11" authorId="0" shapeId="0" xr:uid="{00000000-0006-0000-0200-00002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1" authorId="0" shapeId="0" xr:uid="{00000000-0006-0000-0200-00002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I11" authorId="0" shapeId="0" xr:uid="{00000000-0006-0000-0200-00002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1" authorId="0" shapeId="0" xr:uid="{00000000-0006-0000-0200-00002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L11" authorId="0" shapeId="0" xr:uid="{00000000-0006-0000-0200-00002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1" authorId="0" shapeId="0" xr:uid="{00000000-0006-0000-0200-00002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1" authorId="0" shapeId="0" xr:uid="{00000000-0006-0000-0200-00002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1" authorId="0" shapeId="0" xr:uid="{00000000-0006-0000-0200-00003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1" authorId="0" shapeId="0" xr:uid="{00000000-0006-0000-0200-00003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1" authorId="0" shapeId="0" xr:uid="{00000000-0006-0000-0200-00003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I11" authorId="0" shapeId="0" xr:uid="{00000000-0006-0000-0200-00003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K11" authorId="0" shapeId="0" xr:uid="{00000000-0006-0000-0200-00003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N11" authorId="0" shapeId="0" xr:uid="{00000000-0006-0000-0200-00003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1" authorId="0" shapeId="0" xr:uid="{00000000-0006-0000-0200-00003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12" authorId="0" shapeId="0" xr:uid="{00000000-0006-0000-0200-00003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12" authorId="0" shapeId="0" xr:uid="{00000000-0006-0000-0200-00003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2" authorId="0" shapeId="0" xr:uid="{00000000-0006-0000-0200-00003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2" authorId="0" shapeId="0" xr:uid="{00000000-0006-0000-0200-00003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2" authorId="0" shapeId="0" xr:uid="{00000000-0006-0000-0200-00003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2" authorId="0" shapeId="0" xr:uid="{00000000-0006-0000-0200-00003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L12" authorId="0" shapeId="0" xr:uid="{00000000-0006-0000-0200-00003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2" authorId="0" shapeId="0" xr:uid="{00000000-0006-0000-0200-00003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2" authorId="0" shapeId="0" xr:uid="{00000000-0006-0000-0200-00003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2" authorId="0" shapeId="0" xr:uid="{00000000-0006-0000-0200-00004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C12" authorId="0" shapeId="0" xr:uid="{00000000-0006-0000-0200-00004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2" authorId="0" shapeId="0" xr:uid="{00000000-0006-0000-0200-00004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2" authorId="0" shapeId="0" xr:uid="{00000000-0006-0000-0200-00004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M12" authorId="0" shapeId="0" xr:uid="{00000000-0006-0000-0200-00004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Q12" authorId="0" shapeId="0" xr:uid="{00000000-0006-0000-0200-00004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2" authorId="0" shapeId="0" xr:uid="{00000000-0006-0000-0200-00004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12" authorId="0" shapeId="0" xr:uid="{00000000-0006-0000-0200-00004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D12" authorId="0" shapeId="0" xr:uid="{00000000-0006-0000-0200-00004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E12" authorId="0" shapeId="0" xr:uid="{00000000-0006-0000-0200-00004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2" authorId="0" shapeId="0" xr:uid="{00000000-0006-0000-0200-00004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G12" authorId="0" shapeId="0" xr:uid="{00000000-0006-0000-0200-00004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2" authorId="0" shapeId="0" xr:uid="{00000000-0006-0000-0200-00004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2" authorId="0" shapeId="0" xr:uid="{00000000-0006-0000-0200-00004D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2" authorId="0" shapeId="0" xr:uid="{00000000-0006-0000-0200-00004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O12" authorId="0" shapeId="0" xr:uid="{00000000-0006-0000-0200-00004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2" authorId="0" shapeId="0" xr:uid="{00000000-0006-0000-0200-00005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2" authorId="0" shapeId="0" xr:uid="{00000000-0006-0000-0200-00005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S12" authorId="0" shapeId="0" xr:uid="{00000000-0006-0000-0200-00005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2" authorId="0" shapeId="0" xr:uid="{00000000-0006-0000-0200-00005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C12" authorId="0" shapeId="0" xr:uid="{00000000-0006-0000-0200-00005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2" authorId="0" shapeId="0" xr:uid="{00000000-0006-0000-0200-000055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DP12" authorId="0" shapeId="0" xr:uid="{00000000-0006-0000-0200-00005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2" authorId="0" shapeId="0" xr:uid="{00000000-0006-0000-0200-00005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2" authorId="0" shapeId="0" xr:uid="{00000000-0006-0000-0200-00005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I12" authorId="0" shapeId="0" xr:uid="{00000000-0006-0000-0200-00005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N12" authorId="0" shapeId="0" xr:uid="{00000000-0006-0000-0200-00005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2" authorId="0" shapeId="0" xr:uid="{00000000-0006-0000-0200-00005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H12" authorId="0" shapeId="0" xr:uid="{00000000-0006-0000-0200-00005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I12" authorId="0" shapeId="0" xr:uid="{00000000-0006-0000-0200-00005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J12" authorId="0" shapeId="0" xr:uid="{00000000-0006-0000-0200-00005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2" authorId="0" shapeId="0" xr:uid="{00000000-0006-0000-0200-00005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L12" authorId="0" shapeId="0" xr:uid="{00000000-0006-0000-0200-00006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2" authorId="0" shapeId="0" xr:uid="{00000000-0006-0000-0200-00006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N12" authorId="0" shapeId="0" xr:uid="{00000000-0006-0000-0200-00006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2" authorId="0" shapeId="0" xr:uid="{00000000-0006-0000-0200-00006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2" authorId="0" shapeId="0" xr:uid="{00000000-0006-0000-0200-00006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2" authorId="0" shapeId="0" xr:uid="{00000000-0006-0000-0200-00006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2" authorId="0" shapeId="0" xr:uid="{00000000-0006-0000-0200-00006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M12" authorId="0" shapeId="0" xr:uid="{00000000-0006-0000-0200-00006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2" authorId="0" shapeId="0" xr:uid="{00000000-0006-0000-0200-00006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13" authorId="0" shapeId="0" xr:uid="{00000000-0006-0000-0200-00006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3" authorId="0" shapeId="0" xr:uid="{00000000-0006-0000-0200-00006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3" authorId="0" shapeId="0" xr:uid="{00000000-0006-0000-0200-00006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3" authorId="0" shapeId="0" xr:uid="{00000000-0006-0000-0200-00006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L13" authorId="0" shapeId="0" xr:uid="{00000000-0006-0000-0200-00006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3" authorId="0" shapeId="0" xr:uid="{00000000-0006-0000-0200-00006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3" authorId="0" shapeId="0" xr:uid="{00000000-0006-0000-0200-00006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3" authorId="0" shapeId="0" xr:uid="{00000000-0006-0000-0200-00007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A13" authorId="0" shapeId="0" xr:uid="{00000000-0006-0000-0200-00007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C13" authorId="0" shapeId="0" xr:uid="{00000000-0006-0000-0200-00007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3" authorId="0" shapeId="0" xr:uid="{00000000-0006-0000-0200-00007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F13" authorId="0" shapeId="0" xr:uid="{00000000-0006-0000-0200-00007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3" authorId="0" shapeId="0" xr:uid="{00000000-0006-0000-0200-00007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3" authorId="0" shapeId="0" xr:uid="{00000000-0006-0000-0200-000076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AN13" authorId="0" shapeId="0" xr:uid="{00000000-0006-0000-0200-00007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3" authorId="0" shapeId="0" xr:uid="{00000000-0006-0000-0200-00007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D13" authorId="0" shapeId="0" xr:uid="{00000000-0006-0000-0200-00007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3" authorId="0" shapeId="0" xr:uid="{00000000-0006-0000-0200-00007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3" authorId="0" shapeId="0" xr:uid="{00000000-0006-0000-0200-00007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3" authorId="0" shapeId="0" xr:uid="{00000000-0006-0000-0200-00007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3" authorId="0" shapeId="0" xr:uid="{00000000-0006-0000-0200-00007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O13" authorId="0" shapeId="0" xr:uid="{00000000-0006-0000-0200-00007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3" authorId="0" shapeId="0" xr:uid="{00000000-0006-0000-0200-00007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3" authorId="0" shapeId="0" xr:uid="{00000000-0006-0000-0200-00008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3" authorId="0" shapeId="0" xr:uid="{00000000-0006-0000-0200-00008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3" authorId="0" shapeId="0" xr:uid="{00000000-0006-0000-0200-00008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13" authorId="0" shapeId="0" xr:uid="{00000000-0006-0000-0200-00008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3" authorId="0" shapeId="0" xr:uid="{00000000-0006-0000-0200-00008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P13" authorId="0" shapeId="0" xr:uid="{00000000-0006-0000-0200-00008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3" authorId="0" shapeId="0" xr:uid="{00000000-0006-0000-0200-00008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3" authorId="0" shapeId="0" xr:uid="{00000000-0006-0000-0200-00008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T13" authorId="0" shapeId="0" xr:uid="{00000000-0006-0000-0200-00008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G13" authorId="0" shapeId="0" xr:uid="{00000000-0006-0000-0200-00008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H13" authorId="0" shapeId="0" xr:uid="{00000000-0006-0000-0200-00008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3" authorId="0" shapeId="0" xr:uid="{00000000-0006-0000-0200-00008B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Y13" authorId="0" shapeId="0" xr:uid="{00000000-0006-0000-0200-00008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H13" authorId="0" shapeId="0" xr:uid="{00000000-0006-0000-0200-00008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N13" authorId="0" shapeId="0" xr:uid="{00000000-0006-0000-0200-00008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O13" authorId="0" shapeId="0" xr:uid="{00000000-0006-0000-0200-00008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3" authorId="0" shapeId="0" xr:uid="{00000000-0006-0000-0200-000090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I13" authorId="0" shapeId="0" xr:uid="{00000000-0006-0000-0200-00009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J13" authorId="0" shapeId="0" xr:uid="{00000000-0006-0000-0200-00009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3" authorId="0" shapeId="0" xr:uid="{00000000-0006-0000-0200-00009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L13" authorId="0" shapeId="0" xr:uid="{00000000-0006-0000-0200-00009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3" authorId="0" shapeId="0" xr:uid="{00000000-0006-0000-0200-00009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3" authorId="0" shapeId="0" xr:uid="{00000000-0006-0000-0200-00009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3" authorId="0" shapeId="0" xr:uid="{00000000-0006-0000-0200-00009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3" authorId="0" shapeId="0" xr:uid="{00000000-0006-0000-0200-00009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3" authorId="0" shapeId="0" xr:uid="{00000000-0006-0000-0200-00009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3" authorId="0" shapeId="0" xr:uid="{00000000-0006-0000-0200-00009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X13" authorId="0" shapeId="0" xr:uid="{00000000-0006-0000-0200-00009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3" authorId="0" shapeId="0" xr:uid="{00000000-0006-0000-0200-00009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14" authorId="0" shapeId="0" xr:uid="{00000000-0006-0000-0200-00009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4" authorId="0" shapeId="0" xr:uid="{00000000-0006-0000-0200-00009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L14" authorId="0" shapeId="0" xr:uid="{00000000-0006-0000-0200-00009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4" authorId="0" shapeId="0" xr:uid="{00000000-0006-0000-0200-0000A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4" authorId="0" shapeId="0" xr:uid="{00000000-0006-0000-0200-0000A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U14" authorId="0" shapeId="0" xr:uid="{00000000-0006-0000-0200-0000A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4" authorId="0" shapeId="0" xr:uid="{00000000-0006-0000-0200-0000A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F14" authorId="0" shapeId="0" xr:uid="{00000000-0006-0000-0200-0000A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4" authorId="0" shapeId="0" xr:uid="{00000000-0006-0000-0200-0000A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4" authorId="0" shapeId="0" xr:uid="{00000000-0006-0000-0200-0000A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N14" authorId="0" shapeId="0" xr:uid="{00000000-0006-0000-0200-0000A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4" authorId="0" shapeId="0" xr:uid="{00000000-0006-0000-0200-0000A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D14" authorId="0" shapeId="0" xr:uid="{00000000-0006-0000-0200-0000A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E14" authorId="0" shapeId="0" xr:uid="{00000000-0006-0000-0200-0000A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4" authorId="0" shapeId="0" xr:uid="{00000000-0006-0000-0200-0000A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G14" authorId="0" shapeId="0" xr:uid="{00000000-0006-0000-0200-0000A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4" authorId="0" shapeId="0" xr:uid="{00000000-0006-0000-0200-0000A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4" authorId="0" shapeId="0" xr:uid="{00000000-0006-0000-0200-0000AE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4" authorId="0" shapeId="0" xr:uid="{00000000-0006-0000-0200-0000A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O14" authorId="0" shapeId="0" xr:uid="{00000000-0006-0000-0200-0000B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4" authorId="0" shapeId="0" xr:uid="{00000000-0006-0000-0200-0000B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4" authorId="0" shapeId="0" xr:uid="{00000000-0006-0000-0200-0000B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4" authorId="0" shapeId="0" xr:uid="{00000000-0006-0000-0200-0000B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4" authorId="0" shapeId="0" xr:uid="{00000000-0006-0000-0200-0000B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P14" authorId="0" shapeId="0" xr:uid="{00000000-0006-0000-0200-0000B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4" authorId="0" shapeId="0" xr:uid="{00000000-0006-0000-0200-0000B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4" authorId="0" shapeId="0" xr:uid="{00000000-0006-0000-0200-0000B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4" authorId="0" shapeId="0" xr:uid="{00000000-0006-0000-0200-0000B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I14" authorId="0" shapeId="0" xr:uid="{00000000-0006-0000-0200-0000B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N14" authorId="0" shapeId="0" xr:uid="{00000000-0006-0000-0200-0000B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4" authorId="0" shapeId="0" xr:uid="{00000000-0006-0000-0200-0000B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J14" authorId="0" shapeId="0" xr:uid="{00000000-0006-0000-0200-0000B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4" authorId="0" shapeId="0" xr:uid="{00000000-0006-0000-0200-0000B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4" authorId="0" shapeId="0" xr:uid="{00000000-0006-0000-0200-0000B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4" authorId="0" shapeId="0" xr:uid="{00000000-0006-0000-0200-0000B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4" authorId="0" shapeId="0" xr:uid="{00000000-0006-0000-0200-0000C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4" authorId="0" shapeId="0" xr:uid="{00000000-0006-0000-0200-0000C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X14" authorId="0" shapeId="0" xr:uid="{00000000-0006-0000-0200-0000C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K14" authorId="0" shapeId="0" xr:uid="{00000000-0006-0000-0200-0000C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4" authorId="0" shapeId="0" xr:uid="{00000000-0006-0000-0200-0000C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15" authorId="0" shapeId="0" xr:uid="{00000000-0006-0000-0200-0000C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15" authorId="0" shapeId="0" xr:uid="{00000000-0006-0000-0200-0000C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5" authorId="0" shapeId="0" xr:uid="{00000000-0006-0000-0200-0000C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5" authorId="0" shapeId="0" xr:uid="{00000000-0006-0000-0200-0000C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5" authorId="0" shapeId="0" xr:uid="{00000000-0006-0000-0200-0000C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5" authorId="0" shapeId="0" xr:uid="{00000000-0006-0000-0200-0000C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5" authorId="0" shapeId="0" xr:uid="{00000000-0006-0000-0200-0000CB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L15" authorId="0" shapeId="0" xr:uid="{00000000-0006-0000-0200-0000C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5" authorId="0" shapeId="0" xr:uid="{00000000-0006-0000-0200-0000C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5" authorId="0" shapeId="0" xr:uid="{00000000-0006-0000-0200-0000C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5" authorId="0" shapeId="0" xr:uid="{00000000-0006-0000-0200-0000C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C15" authorId="0" shapeId="0" xr:uid="{00000000-0006-0000-0200-0000D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5" authorId="0" shapeId="0" xr:uid="{00000000-0006-0000-0200-0000D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F15" authorId="0" shapeId="0" xr:uid="{00000000-0006-0000-0200-0000D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5" authorId="0" shapeId="0" xr:uid="{00000000-0006-0000-0200-0000D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5" authorId="0" shapeId="0" xr:uid="{00000000-0006-0000-0200-0000D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5" authorId="0" shapeId="0" xr:uid="{00000000-0006-0000-0200-0000D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D15" authorId="0" shapeId="0" xr:uid="{00000000-0006-0000-0200-0000D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E15" authorId="0" shapeId="0" xr:uid="{00000000-0006-0000-0200-0000D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5" authorId="0" shapeId="0" xr:uid="{00000000-0006-0000-0200-0000D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5" authorId="0" shapeId="0" xr:uid="{00000000-0006-0000-0200-0000D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5" authorId="0" shapeId="0" xr:uid="{00000000-0006-0000-0200-0000DA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5" authorId="0" shapeId="0" xr:uid="{00000000-0006-0000-0200-0000DB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O15" authorId="0" shapeId="0" xr:uid="{00000000-0006-0000-0200-0000D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Q15" authorId="0" shapeId="0" xr:uid="{00000000-0006-0000-0200-0000D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5" authorId="0" shapeId="0" xr:uid="{00000000-0006-0000-0200-0000D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15" authorId="0" shapeId="0" xr:uid="{00000000-0006-0000-0200-0000D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5" authorId="0" shapeId="0" xr:uid="{00000000-0006-0000-0200-0000E0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DT15" authorId="0" shapeId="0" xr:uid="{00000000-0006-0000-0200-0000E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L15" authorId="0" shapeId="0" xr:uid="{00000000-0006-0000-0200-0000E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5" authorId="0" shapeId="0" xr:uid="{00000000-0006-0000-0200-0000E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5" authorId="0" shapeId="0" xr:uid="{00000000-0006-0000-0200-0000E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5" authorId="0" shapeId="0" xr:uid="{00000000-0006-0000-0200-0000E5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J15" authorId="0" shapeId="0" xr:uid="{00000000-0006-0000-0200-0000E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5" authorId="0" shapeId="0" xr:uid="{00000000-0006-0000-0200-0000E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M15" authorId="0" shapeId="0" xr:uid="{00000000-0006-0000-0200-0000E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5" authorId="0" shapeId="0" xr:uid="{00000000-0006-0000-0200-0000E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5" authorId="0" shapeId="0" xr:uid="{00000000-0006-0000-0200-0000E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5" authorId="0" shapeId="0" xr:uid="{00000000-0006-0000-0200-0000EB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U15" authorId="0" shapeId="0" xr:uid="{00000000-0006-0000-0200-0000EC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X15" authorId="0" shapeId="0" xr:uid="{00000000-0006-0000-0200-0000E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H15" authorId="0" shapeId="0" xr:uid="{00000000-0006-0000-0200-0000E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K15" authorId="0" shapeId="0" xr:uid="{00000000-0006-0000-0200-0000E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5" authorId="0" shapeId="0" xr:uid="{00000000-0006-0000-0200-0000F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16" authorId="0" shapeId="0" xr:uid="{00000000-0006-0000-0200-0000F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16" authorId="0" shapeId="0" xr:uid="{00000000-0006-0000-0200-0000F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6" authorId="0" shapeId="0" xr:uid="{00000000-0006-0000-0200-0000F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6" authorId="0" shapeId="0" xr:uid="{00000000-0006-0000-0200-0000F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6" authorId="0" shapeId="0" xr:uid="{00000000-0006-0000-0200-0000F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6" authorId="0" shapeId="0" xr:uid="{00000000-0006-0000-0200-0000F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6" authorId="0" shapeId="0" xr:uid="{00000000-0006-0000-0200-0000F7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L16" authorId="0" shapeId="0" xr:uid="{00000000-0006-0000-0200-0000F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6" authorId="0" shapeId="0" xr:uid="{00000000-0006-0000-0200-0000F9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O16" authorId="0" shapeId="0" xr:uid="{00000000-0006-0000-0200-0000F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6" authorId="0" shapeId="0" xr:uid="{00000000-0006-0000-0200-0000F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C16" authorId="0" shapeId="0" xr:uid="{00000000-0006-0000-0200-0000F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E16" authorId="0" shapeId="0" xr:uid="{00000000-0006-0000-0200-0000F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6" authorId="0" shapeId="0" xr:uid="{00000000-0006-0000-0200-0000F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6" authorId="0" shapeId="0" xr:uid="{00000000-0006-0000-0200-0000F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M16" authorId="0" shapeId="0" xr:uid="{00000000-0006-0000-0200-00000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N16" authorId="0" shapeId="0" xr:uid="{00000000-0006-0000-0200-00000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Q16" authorId="0" shapeId="0" xr:uid="{00000000-0006-0000-0200-00000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A16" authorId="0" shapeId="0" xr:uid="{00000000-0006-0000-0200-00000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6" authorId="0" shapeId="0" xr:uid="{00000000-0006-0000-0200-00000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G16" authorId="0" shapeId="0" xr:uid="{00000000-0006-0000-0200-00000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6" authorId="0" shapeId="0" xr:uid="{00000000-0006-0000-0200-00000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6" authorId="0" shapeId="0" xr:uid="{00000000-0006-0000-0200-000007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6" authorId="0" shapeId="0" xr:uid="{00000000-0006-0000-0200-000008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O16" authorId="0" shapeId="0" xr:uid="{00000000-0006-0000-0200-00000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6" authorId="0" shapeId="0" xr:uid="{00000000-0006-0000-0200-00000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6" authorId="0" shapeId="0" xr:uid="{00000000-0006-0000-0200-00000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W16" authorId="0" shapeId="0" xr:uid="{00000000-0006-0000-0200-00000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C16" authorId="0" shapeId="0" xr:uid="{00000000-0006-0000-0200-00000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H16" authorId="0" shapeId="0" xr:uid="{00000000-0006-0000-0200-00000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K16" authorId="0" shapeId="0" xr:uid="{00000000-0006-0000-0200-00000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6" authorId="0" shapeId="0" xr:uid="{00000000-0006-0000-0200-00001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P16" authorId="0" shapeId="0" xr:uid="{00000000-0006-0000-0200-00001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6" authorId="0" shapeId="0" xr:uid="{00000000-0006-0000-0200-00001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S16" authorId="0" shapeId="0" xr:uid="{00000000-0006-0000-0200-00001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T16" authorId="0" shapeId="0" xr:uid="{00000000-0006-0000-0200-00001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I16" authorId="0" shapeId="0" xr:uid="{00000000-0006-0000-0200-00001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L16" authorId="0" shapeId="0" xr:uid="{00000000-0006-0000-0200-00001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6" authorId="0" shapeId="0" xr:uid="{00000000-0006-0000-0200-00001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H16" authorId="0" shapeId="0" xr:uid="{00000000-0006-0000-0200-00001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J16" authorId="0" shapeId="0" xr:uid="{00000000-0006-0000-0200-00001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6" authorId="0" shapeId="0" xr:uid="{00000000-0006-0000-0200-00001A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HJ16" authorId="0" shapeId="0" xr:uid="{00000000-0006-0000-0200-00001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6" authorId="0" shapeId="0" xr:uid="{00000000-0006-0000-0200-00001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L16" authorId="0" shapeId="0" xr:uid="{00000000-0006-0000-0200-00001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6" authorId="0" shapeId="0" xr:uid="{00000000-0006-0000-0200-00001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6" authorId="0" shapeId="0" xr:uid="{00000000-0006-0000-0200-00001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6" authorId="0" shapeId="0" xr:uid="{00000000-0006-0000-0200-00002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6" authorId="0" shapeId="0" xr:uid="{00000000-0006-0000-0200-00002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6" authorId="0" shapeId="0" xr:uid="{00000000-0006-0000-0200-00002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W16" authorId="0" shapeId="0" xr:uid="{00000000-0006-0000-0200-00002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K16" authorId="0" shapeId="0" xr:uid="{00000000-0006-0000-0200-00002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L16" authorId="0" shapeId="0" xr:uid="{00000000-0006-0000-0200-00002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M16" authorId="0" shapeId="0" xr:uid="{00000000-0006-0000-0200-00002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6" authorId="0" shapeId="0" xr:uid="{00000000-0006-0000-0200-00002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17" authorId="0" shapeId="0" xr:uid="{00000000-0006-0000-0200-00002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17" authorId="0" shapeId="0" xr:uid="{00000000-0006-0000-0200-00002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17" authorId="0" shapeId="0" xr:uid="{00000000-0006-0000-0200-00002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7" authorId="0" shapeId="0" xr:uid="{00000000-0006-0000-0200-00002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G17" authorId="0" shapeId="0" xr:uid="{00000000-0006-0000-0200-00002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7" authorId="0" shapeId="0" xr:uid="{00000000-0006-0000-0200-00002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L17" authorId="0" shapeId="0" xr:uid="{00000000-0006-0000-0200-00002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M17" authorId="0" shapeId="0" xr:uid="{00000000-0006-0000-0200-00002F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O17" authorId="0" shapeId="0" xr:uid="{00000000-0006-0000-0200-00003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P17" authorId="0" shapeId="0" xr:uid="{00000000-0006-0000-0200-00003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U17" authorId="0" shapeId="0" xr:uid="{00000000-0006-0000-0200-00003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C17" authorId="0" shapeId="0" xr:uid="{00000000-0006-0000-0200-00003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F17" authorId="0" shapeId="0" xr:uid="{00000000-0006-0000-0200-00003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H17" authorId="0" shapeId="0" xr:uid="{00000000-0006-0000-0200-00003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AI17" authorId="0" shapeId="0" xr:uid="{00000000-0006-0000-0200-000036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A17" authorId="0" shapeId="0" xr:uid="{00000000-0006-0000-0200-00003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C17" authorId="0" shapeId="0" xr:uid="{00000000-0006-0000-0200-00003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E17" authorId="0" shapeId="0" xr:uid="{00000000-0006-0000-0200-00003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F17" authorId="0" shapeId="0" xr:uid="{00000000-0006-0000-0200-00003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G17" authorId="0" shapeId="0" xr:uid="{00000000-0006-0000-0200-00003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I17" authorId="0" shapeId="0" xr:uid="{00000000-0006-0000-0200-00003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J17" authorId="0" shapeId="0" xr:uid="{00000000-0006-0000-0200-00003D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N17" authorId="0" shapeId="0" xr:uid="{00000000-0006-0000-0200-00003E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O17" authorId="0" shapeId="0" xr:uid="{00000000-0006-0000-0200-00003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Q17" authorId="0" shapeId="0" xr:uid="{00000000-0006-0000-0200-00004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BR17" authorId="0" shapeId="0" xr:uid="{00000000-0006-0000-0200-000041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BW17" authorId="0" shapeId="0" xr:uid="{00000000-0006-0000-0200-00004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K17" authorId="0" shapeId="0" xr:uid="{00000000-0006-0000-0200-00004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CP17" authorId="0" shapeId="0" xr:uid="{00000000-0006-0000-0200-00004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C17" authorId="0" shapeId="0" xr:uid="{00000000-0006-0000-0200-00004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L17" authorId="0" shapeId="0" xr:uid="{00000000-0006-0000-0200-000046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P17" authorId="0" shapeId="0" xr:uid="{00000000-0006-0000-0200-00004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DQ17" authorId="0" shapeId="0" xr:uid="{00000000-0006-0000-0200-00004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M17" authorId="0" shapeId="0" xr:uid="{00000000-0006-0000-0200-000049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Y17" authorId="0" shapeId="0" xr:uid="{00000000-0006-0000-0200-00004A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G17" authorId="0" shapeId="0" xr:uid="{00000000-0006-0000-0200-00004B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H17" authorId="0" shapeId="0" xr:uid="{00000000-0006-0000-0200-00004C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I17" authorId="0" shapeId="0" xr:uid="{00000000-0006-0000-0200-00004D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J17" authorId="0" shapeId="0" xr:uid="{00000000-0006-0000-0200-00004E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K17" authorId="0" shapeId="0" xr:uid="{00000000-0006-0000-0200-00004F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L17" authorId="0" shapeId="0" xr:uid="{00000000-0006-0000-0200-000050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M17" authorId="0" shapeId="0" xr:uid="{00000000-0006-0000-0200-000051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N17" authorId="0" shapeId="0" xr:uid="{00000000-0006-0000-0200-000052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O17" authorId="0" shapeId="0" xr:uid="{00000000-0006-0000-0200-000053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P17" authorId="0" shapeId="0" xr:uid="{00000000-0006-0000-0200-000054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T17" authorId="0" shapeId="0" xr:uid="{00000000-0006-0000-0200-000055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U17" authorId="0" shapeId="0" xr:uid="{00000000-0006-0000-0200-000056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IM17" authorId="0" shapeId="0" xr:uid="{00000000-0006-0000-0200-000057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N17" authorId="0" shapeId="0" xr:uid="{00000000-0006-0000-0200-00005801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Q17" authorId="0" shapeId="0" xr:uid="{00000000-0006-0000-0200-00005901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3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E11" authorId="0" shapeId="0" xr:uid="{00000000-0006-0000-0300-00000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1" authorId="0" shapeId="0" xr:uid="{00000000-0006-0000-0300-000003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2" authorId="0" shapeId="0" xr:uid="{00000000-0006-0000-0300-000004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2" authorId="0" shapeId="0" xr:uid="{00000000-0006-0000-0300-000005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H12" authorId="0" shapeId="0" xr:uid="{00000000-0006-0000-0300-000006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2" authorId="0" shapeId="0" xr:uid="{00000000-0006-0000-0300-000007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3" authorId="0" shapeId="0" xr:uid="{00000000-0006-0000-0300-000008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3" authorId="0" shapeId="0" xr:uid="{00000000-0006-0000-0300-000009000000}">
      <text>
        <r>
          <rPr>
            <sz val="9"/>
            <color indexed="81"/>
            <rFont val="Tahoma"/>
            <family val="2"/>
          </rPr>
          <t>estimate has a relative standard error greater than 50% and is considered too unreliable for general use</t>
        </r>
      </text>
    </comment>
    <comment ref="E14" authorId="0" shapeId="0" xr:uid="{00000000-0006-0000-0300-00000A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4" authorId="0" shapeId="0" xr:uid="{00000000-0006-0000-0300-00000B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5" authorId="0" shapeId="0" xr:uid="{00000000-0006-0000-0300-00000C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5" authorId="0" shapeId="0" xr:uid="{00000000-0006-0000-0300-00000D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6" authorId="0" shapeId="0" xr:uid="{00000000-0006-0000-0300-00000E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6" authorId="0" shapeId="0" xr:uid="{00000000-0006-0000-0300-00000F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I16" authorId="0" shapeId="0" xr:uid="{00000000-0006-0000-0300-000010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E17" authorId="0" shapeId="0" xr:uid="{00000000-0006-0000-0300-000011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  <comment ref="F17" authorId="0" shapeId="0" xr:uid="{00000000-0006-0000-0300-000012000000}">
      <text>
        <r>
          <rPr>
            <sz val="9"/>
            <color indexed="81"/>
            <rFont val="Tahoma"/>
            <family val="2"/>
          </rPr>
          <t>estimate has a relative standard error between 25% and 50% and should be used with caution</t>
        </r>
      </text>
    </comment>
  </commentList>
</comments>
</file>

<file path=xl/sharedStrings.xml><?xml version="1.0" encoding="utf-8"?>
<sst xmlns="http://schemas.openxmlformats.org/spreadsheetml/2006/main" count="7495" uniqueCount="1191">
  <si>
    <t>Agriculture, forestry and fishing ;  Employed last year in industry division ;</t>
  </si>
  <si>
    <t>Agriculture, forestry and fishing ;  &gt; Currently employed ;</t>
  </si>
  <si>
    <t>Agriculture, forestry and fishing ;  &gt;&gt; Less than 1 year in current main job ;</t>
  </si>
  <si>
    <t>Agriculture, forestry and fishing ;  &gt;&gt;&gt; Changed jobs in last 12 months ;</t>
  </si>
  <si>
    <t>Agriculture, forestry and fishing ;  &gt;&gt;&gt;&gt; Working in the same industry division as 12 months ago ;</t>
  </si>
  <si>
    <t>Agriculture, forestry and fishing ;  &gt;&gt;&gt;&gt; Working in a different industry division than 12 months ago ;</t>
  </si>
  <si>
    <t>Agriculture, forestry and fishing ;  &gt;&gt;&gt;&gt; Working in the same major occupation group as 12 months ago ;</t>
  </si>
  <si>
    <t>Agriculture, forestry and fishing ;  &gt;&gt;&gt;&gt; Working in a different major occupation group than 12 months ago ;</t>
  </si>
  <si>
    <t>Agriculture, forestry and fishing ;  &gt;&gt;&gt;&gt; Working in a job with the same usual hours as 12 months ago ;</t>
  </si>
  <si>
    <t>Agriculture, forestry and fishing ;  &gt;&gt;&gt;&gt; Working in a job with more usual hours than 12 months ago ;</t>
  </si>
  <si>
    <t>Agriculture, forestry and fishing ;  &gt;&gt;&gt;&gt; Working in a job with fewer usual hours than 12 months ago ;</t>
  </si>
  <si>
    <t>Agriculture, forestry and fishing ;  &gt;&gt;&gt;&gt; Working in a job with the same status in employment as 12 months ago ;</t>
  </si>
  <si>
    <t>Agriculture, forestry and fishing ;  &gt;&gt;&gt;&gt; Working in a job with a different status in employment than 12 months ago ;</t>
  </si>
  <si>
    <t>Agriculture, forestry and fishing ;  &gt;&gt;&gt; Did not change jobs in last 12 months ;</t>
  </si>
  <si>
    <t>Agriculture, forestry and fishing ;  &gt;&gt; 1 year or more in current main job ;</t>
  </si>
  <si>
    <t>Agriculture, forestry and fishing ;  &gt;&gt;&gt; Employee in current main job ;</t>
  </si>
  <si>
    <t>Agriculture, forestry and fishing ;  &gt;&gt;&gt;&gt; No change in occupation with current employer last year ;</t>
  </si>
  <si>
    <t>Agriculture, forestry and fishing ;  &gt;&gt;&gt;&gt; Changed occupations with current employer in the same major group last year ;</t>
  </si>
  <si>
    <t>Agriculture, forestry and fishing ;  &gt;&gt;&gt;&gt; Changed occupations with current employer into a different major group last year ;</t>
  </si>
  <si>
    <t>Agriculture, forestry and fishing ;  &gt;&gt;&gt;&gt; No change in usual weekly hours with current employer last year ;</t>
  </si>
  <si>
    <t>Agriculture, forestry and fishing ;  &gt;&gt;&gt;&gt; Usual weekly hours increased with current employer last year ;</t>
  </si>
  <si>
    <t>Agriculture, forestry and fishing ;  &gt;&gt;&gt;&gt; Usual weekly hours decreased with current employer last year ;</t>
  </si>
  <si>
    <t>Agriculture, forestry and fishing ;  &gt;&gt;&gt;&gt; Did not know or usual weekly hours varied last year ;</t>
  </si>
  <si>
    <t>Agriculture, forestry and fishing ;  &gt;&gt;&gt;&gt; Promoted or transferred last year ;</t>
  </si>
  <si>
    <t>Agriculture, forestry and fishing ;  &gt;&gt;&gt;&gt; Was not promoted or transferred last year ;</t>
  </si>
  <si>
    <t>Agriculture, forestry and fishing ;  &gt;&gt;&gt; Owner manager or contributing family worker in current main job ;</t>
  </si>
  <si>
    <t>Agriculture, forestry and fishing ;  &gt; Not currently employed ;</t>
  </si>
  <si>
    <t>Mining ;  Employed last year in industry division ;</t>
  </si>
  <si>
    <t>Mining ;  &gt; Currently employed ;</t>
  </si>
  <si>
    <t>Mining ;  &gt;&gt; Less than 1 year in current main job ;</t>
  </si>
  <si>
    <t>Mining ;  &gt;&gt;&gt; Changed jobs in last 12 months ;</t>
  </si>
  <si>
    <t>Mining ;  &gt;&gt;&gt;&gt; Working in the same industry division as 12 months ago ;</t>
  </si>
  <si>
    <t>Mining ;  &gt;&gt;&gt;&gt; Working in a different industry division than 12 months ago ;</t>
  </si>
  <si>
    <t>Mining ;  &gt;&gt;&gt;&gt; Working in the same major occupation group as 12 months ago ;</t>
  </si>
  <si>
    <t>Mining ;  &gt;&gt;&gt;&gt; Working in a different major occupation group than 12 months ago ;</t>
  </si>
  <si>
    <t>Mining ;  &gt;&gt;&gt;&gt; Working in a job with the same usual hours as 12 months ago ;</t>
  </si>
  <si>
    <t>Mining ;  &gt;&gt;&gt;&gt; Working in a job with more usual hours than 12 months ago ;</t>
  </si>
  <si>
    <t>Mining ;  &gt;&gt;&gt;&gt; Working in a job with fewer usual hours than 12 months ago ;</t>
  </si>
  <si>
    <t>Mining ;  &gt;&gt;&gt;&gt; Working in a job with the same status in employment as 12 months ago ;</t>
  </si>
  <si>
    <t>Mining ;  &gt;&gt;&gt;&gt; Working in a job with a different status in employment than 12 months ago ;</t>
  </si>
  <si>
    <t>Mining ;  &gt;&gt;&gt; Did not change jobs in last 12 months ;</t>
  </si>
  <si>
    <t>Mining ;  &gt;&gt; 1 year or more in current main job ;</t>
  </si>
  <si>
    <t>Mining ;  &gt;&gt;&gt; Employee in current main job ;</t>
  </si>
  <si>
    <t>Mining ;  &gt;&gt;&gt;&gt; No change in occupation with current employer last year ;</t>
  </si>
  <si>
    <t>Mining ;  &gt;&gt;&gt;&gt; Changed occupations with current employer in the same major group last year ;</t>
  </si>
  <si>
    <t>Mining ;  &gt;&gt;&gt;&gt; Changed occupations with current employer into a different major group last year ;</t>
  </si>
  <si>
    <t>Mining ;  &gt;&gt;&gt;&gt; No change in usual weekly hours with current employer last year ;</t>
  </si>
  <si>
    <t>Mining ;  &gt;&gt;&gt;&gt; Usual weekly hours increased with current employer last year ;</t>
  </si>
  <si>
    <t>Mining ;  &gt;&gt;&gt;&gt; Usual weekly hours decreased with current employer last year ;</t>
  </si>
  <si>
    <t>Mining ;  &gt;&gt;&gt;&gt; Did not know or usual weekly hours varied last year ;</t>
  </si>
  <si>
    <t>Mining ;  &gt;&gt;&gt;&gt; Promoted or transferred last year ;</t>
  </si>
  <si>
    <t>Mining ;  &gt;&gt;&gt;&gt; Was not promoted or transferred last year ;</t>
  </si>
  <si>
    <t>Mining ;  &gt;&gt;&gt; Owner manager or contributing family worker in current main job ;</t>
  </si>
  <si>
    <t>Mining ;  &gt; Not currently employed ;</t>
  </si>
  <si>
    <t>Manufacturing ;  Employed last year in industry division ;</t>
  </si>
  <si>
    <t>Manufacturing ;  &gt; Currently employed ;</t>
  </si>
  <si>
    <t>Manufacturing ;  &gt;&gt; Less than 1 year in current main job ;</t>
  </si>
  <si>
    <t>Manufacturing ;  &gt;&gt;&gt; Changed jobs in last 12 months ;</t>
  </si>
  <si>
    <t>Manufacturing ;  &gt;&gt;&gt;&gt; Working in the same industry division as 12 months ago ;</t>
  </si>
  <si>
    <t>Manufacturing ;  &gt;&gt;&gt;&gt; Working in a different industry division than 12 months ago ;</t>
  </si>
  <si>
    <t>Manufacturing ;  &gt;&gt;&gt;&gt; Working in the same major occupation group as 12 months ago ;</t>
  </si>
  <si>
    <t>Manufacturing ;  &gt;&gt;&gt;&gt; Working in a different major occupation group than 12 months ago ;</t>
  </si>
  <si>
    <t>Manufacturing ;  &gt;&gt;&gt;&gt; Working in a job with the same usual hours as 12 months ago ;</t>
  </si>
  <si>
    <t>Manufacturing ;  &gt;&gt;&gt;&gt; Working in a job with more usual hours than 12 months ago ;</t>
  </si>
  <si>
    <t>Manufacturing ;  &gt;&gt;&gt;&gt; Working in a job with fewer usual hours than 12 months ago ;</t>
  </si>
  <si>
    <t>Manufacturing ;  &gt;&gt;&gt;&gt; Working in a job with the same status in employment as 12 months ago ;</t>
  </si>
  <si>
    <t>Manufacturing ;  &gt;&gt;&gt;&gt; Working in a job with a different status in employment than 12 months ago ;</t>
  </si>
  <si>
    <t>Manufacturing ;  &gt;&gt;&gt; Did not change jobs in last 12 months ;</t>
  </si>
  <si>
    <t>Manufacturing ;  &gt;&gt; 1 year or more in current main job ;</t>
  </si>
  <si>
    <t>Manufacturing ;  &gt;&gt;&gt; Employee in current main job ;</t>
  </si>
  <si>
    <t>Manufacturing ;  &gt;&gt;&gt;&gt; No change in occupation with current employer last year ;</t>
  </si>
  <si>
    <t>Manufacturing ;  &gt;&gt;&gt;&gt; Changed occupations with current employer in the same major group last year ;</t>
  </si>
  <si>
    <t>Manufacturing ;  &gt;&gt;&gt;&gt; Changed occupations with current employer into a different major group last year ;</t>
  </si>
  <si>
    <t>Manufacturing ;  &gt;&gt;&gt;&gt; No change in usual weekly hours with current employer last year ;</t>
  </si>
  <si>
    <t>Manufacturing ;  &gt;&gt;&gt;&gt; Usual weekly hours increased with current employer last year ;</t>
  </si>
  <si>
    <t>Manufacturing ;  &gt;&gt;&gt;&gt; Usual weekly hours decreased with current employer last year ;</t>
  </si>
  <si>
    <t>Manufacturing ;  &gt;&gt;&gt;&gt; Did not know or usual weekly hours varied last year ;</t>
  </si>
  <si>
    <t>Manufacturing ;  &gt;&gt;&gt;&gt; Promoted or transferred last year ;</t>
  </si>
  <si>
    <t>Manufacturing ;  &gt;&gt;&gt;&gt; Was not promoted or transferred last year ;</t>
  </si>
  <si>
    <t>Manufacturing ;  &gt;&gt;&gt; Owner manager or contributing family worker in current main job ;</t>
  </si>
  <si>
    <t>Manufacturing ;  &gt; Not currently employed ;</t>
  </si>
  <si>
    <t>Electricity, gas, water and waste services ;  Employed last year in industry division ;</t>
  </si>
  <si>
    <t>Electricity, gas, water and waste services ;  &gt; Currently employed ;</t>
  </si>
  <si>
    <t>Electricity, gas, water and waste services ;  &gt;&gt; Less than 1 year in current main job ;</t>
  </si>
  <si>
    <t>Electricity, gas, water and waste services ;  &gt;&gt;&gt; Changed jobs in last 12 months ;</t>
  </si>
  <si>
    <t>Electricity, gas, water and waste services ;  &gt;&gt;&gt;&gt; Working in the same industry division as 12 months ago ;</t>
  </si>
  <si>
    <t>Electricity, gas, water and waste services ;  &gt;&gt;&gt;&gt; Working in a different industry division than 12 months ago ;</t>
  </si>
  <si>
    <t>Electricity, gas, water and waste services ;  &gt;&gt;&gt;&gt; Working in the same major occupation group as 12 months ago ;</t>
  </si>
  <si>
    <t>Electricity, gas, water and waste services ;  &gt;&gt;&gt;&gt; Working in a different major occupation group than 12 months ago ;</t>
  </si>
  <si>
    <t>Electricity, gas, water and waste services ;  &gt;&gt;&gt;&gt; Working in a job with the same usual hours as 12 months ago ;</t>
  </si>
  <si>
    <t>Electricity, gas, water and waste services ;  &gt;&gt;&gt;&gt; Working in a job with more usual hours than 12 months ago ;</t>
  </si>
  <si>
    <t>Electricity, gas, water and waste services ;  &gt;&gt;&gt;&gt; Working in a job with fewer usual hours than 12 months ago ;</t>
  </si>
  <si>
    <t>Electricity, gas, water and waste services ;  &gt;&gt;&gt;&gt; Working in a job with the same status in employment as 12 months ago ;</t>
  </si>
  <si>
    <t>Electricity, gas, water and waste services ;  &gt;&gt;&gt;&gt; Working in a job with a different status in employment than 12 months ago ;</t>
  </si>
  <si>
    <t>Electricity, gas, water and waste services ;  &gt;&gt;&gt; Did not change jobs in last 12 months ;</t>
  </si>
  <si>
    <t>Electricity, gas, water and waste services ;  &gt;&gt; 1 year or more in current main job ;</t>
  </si>
  <si>
    <t>Electricity, gas, water and waste services ;  &gt;&gt;&gt; Employee in current main job ;</t>
  </si>
  <si>
    <t>Electricity, gas, water and waste services ;  &gt;&gt;&gt;&gt; No change in occupation with current employer last year ;</t>
  </si>
  <si>
    <t>Electricity, gas, water and waste services ;  &gt;&gt;&gt;&gt; Changed occupations with current employer in the same major group last year ;</t>
  </si>
  <si>
    <t>Electricity, gas, water and waste services ;  &gt;&gt;&gt;&gt; Changed occupations with current employer into a different major group last year ;</t>
  </si>
  <si>
    <t>Electricity, gas, water and waste services ;  &gt;&gt;&gt;&gt; No change in usual weekly hours with current employer last year ;</t>
  </si>
  <si>
    <t>Electricity, gas, water and waste services ;  &gt;&gt;&gt;&gt; Usual weekly hours increased with current employer last year ;</t>
  </si>
  <si>
    <t>Electricity, gas, water and waste services ;  &gt;&gt;&gt;&gt; Usual weekly hours decreased with current employer last year ;</t>
  </si>
  <si>
    <t>Electricity, gas, water and waste services ;  &gt;&gt;&gt;&gt; Did not know or usual weekly hours varied last year ;</t>
  </si>
  <si>
    <t>Electricity, gas, water and waste services ;  &gt;&gt;&gt;&gt; Promoted or transferred last year ;</t>
  </si>
  <si>
    <t>Electricity, gas, water and waste services ;  &gt;&gt;&gt;&gt; Was not promoted or transferred last year ;</t>
  </si>
  <si>
    <t>Electricity, gas, water and waste services ;  &gt;&gt;&gt; Owner manager or contributing family worker in current main job ;</t>
  </si>
  <si>
    <t>Electricity, gas, water and waste services ;  &gt; Not currently employed ;</t>
  </si>
  <si>
    <t>Construction ;  Employed last year in industry division ;</t>
  </si>
  <si>
    <t>Construction ;  &gt; Currently employed ;</t>
  </si>
  <si>
    <t>Construction ;  &gt;&gt; Less than 1 year in current main job ;</t>
  </si>
  <si>
    <t>Construction ;  &gt;&gt;&gt; Changed jobs in last 12 months ;</t>
  </si>
  <si>
    <t>Construction ;  &gt;&gt;&gt;&gt; Working in the same industry division as 12 months ago ;</t>
  </si>
  <si>
    <t>Construction ;  &gt;&gt;&gt;&gt; Working in a different industry division than 12 months ago ;</t>
  </si>
  <si>
    <t>Construction ;  &gt;&gt;&gt;&gt; Working in the same major occupation group as 12 months ago ;</t>
  </si>
  <si>
    <t>Construction ;  &gt;&gt;&gt;&gt; Working in a different major occupation group than 12 months ago ;</t>
  </si>
  <si>
    <t>Construction ;  &gt;&gt;&gt;&gt; Working in a job with the same usual hours as 12 months ago ;</t>
  </si>
  <si>
    <t>Construction ;  &gt;&gt;&gt;&gt; Working in a job with more usual hours than 12 months ago ;</t>
  </si>
  <si>
    <t>Construction ;  &gt;&gt;&gt;&gt; Working in a job with fewer usual hours than 12 months ago ;</t>
  </si>
  <si>
    <t>Construction ;  &gt;&gt;&gt;&gt; Working in a job with the same status in employment as 12 months ago ;</t>
  </si>
  <si>
    <t>Construction ;  &gt;&gt;&gt;&gt; Working in a job with a different status in employment than 12 months ago ;</t>
  </si>
  <si>
    <t>Construction ;  &gt;&gt;&gt; Did not change jobs in last 12 months ;</t>
  </si>
  <si>
    <t>Construction ;  &gt;&gt; 1 year or more in current main job ;</t>
  </si>
  <si>
    <t>Construction ;  &gt;&gt;&gt; Employee in current main job ;</t>
  </si>
  <si>
    <t>Construction ;  &gt;&gt;&gt;&gt; No change in occupation with current employer last year ;</t>
  </si>
  <si>
    <t>Construction ;  &gt;&gt;&gt;&gt; Changed occupations with current employer in the same major group last year ;</t>
  </si>
  <si>
    <t>Construction ;  &gt;&gt;&gt;&gt; Changed occupations with current employer into a different major group last year ;</t>
  </si>
  <si>
    <t>Construction ;  &gt;&gt;&gt;&gt; No change in usual weekly hours with current employer last year ;</t>
  </si>
  <si>
    <t>Construction ;  &gt;&gt;&gt;&gt; Usual weekly hours increased with current employer last year ;</t>
  </si>
  <si>
    <t>Construction ;  &gt;&gt;&gt;&gt; Usual weekly hours decreased with current employer last year ;</t>
  </si>
  <si>
    <t>Construction ;  &gt;&gt;&gt;&gt; Did not know or usual weekly hours varied last year ;</t>
  </si>
  <si>
    <t>Construction ;  &gt;&gt;&gt;&gt; Promoted or transferred last year ;</t>
  </si>
  <si>
    <t>Construction ;  &gt;&gt;&gt;&gt; Was not promoted or transferred last year ;</t>
  </si>
  <si>
    <t>Construction ;  &gt;&gt;&gt; Owner manager or contributing family worker in current main job ;</t>
  </si>
  <si>
    <t>Construction ;  &gt; Not currently employed ;</t>
  </si>
  <si>
    <t>Wholesale trade ;  Employed last year in industry division ;</t>
  </si>
  <si>
    <t>Wholesale trade ;  &gt; Currently employed ;</t>
  </si>
  <si>
    <t>Wholesale trade ;  &gt;&gt; Less than 1 year in current main job ;</t>
  </si>
  <si>
    <t>Wholesale trade ;  &gt;&gt;&gt; Changed jobs in last 12 months ;</t>
  </si>
  <si>
    <t>Wholesale trade ;  &gt;&gt;&gt;&gt; Working in the same industry division as 12 months ago ;</t>
  </si>
  <si>
    <t>Wholesale trade ;  &gt;&gt;&gt;&gt; Working in a different industry division than 12 months ago ;</t>
  </si>
  <si>
    <t>Wholesale trade ;  &gt;&gt;&gt;&gt; Working in the same major occupation group as 12 months ago ;</t>
  </si>
  <si>
    <t>Wholesale trade ;  &gt;&gt;&gt;&gt; Working in a different major occupation group than 12 months ago ;</t>
  </si>
  <si>
    <t>Wholesale trade ;  &gt;&gt;&gt;&gt; Working in a job with the same usual hours as 12 months ago ;</t>
  </si>
  <si>
    <t>Wholesale trade ;  &gt;&gt;&gt;&gt; Working in a job with more usual hours than 12 months ago ;</t>
  </si>
  <si>
    <t>Wholesale trade ;  &gt;&gt;&gt;&gt; Working in a job with fewer usual hours than 12 months ago ;</t>
  </si>
  <si>
    <t>Wholesale trade ;  &gt;&gt;&gt;&gt; Working in a job with the same status in employment as 12 months ago ;</t>
  </si>
  <si>
    <t>Wholesale trade ;  &gt;&gt;&gt;&gt; Working in a job with a different status in employment than 12 months ago ;</t>
  </si>
  <si>
    <t>Wholesale trade ;  &gt;&gt;&gt; Did not change jobs in last 12 months ;</t>
  </si>
  <si>
    <t>Wholesale trade ;  &gt;&gt; 1 year or more in current main job ;</t>
  </si>
  <si>
    <t>Wholesale trade ;  &gt;&gt;&gt; Employee in current main job ;</t>
  </si>
  <si>
    <t>Wholesale trade ;  &gt;&gt;&gt;&gt; No change in occupation with current employer last year ;</t>
  </si>
  <si>
    <t>Wholesale trade ;  &gt;&gt;&gt;&gt; Changed occupations with current employer in the same major group last year ;</t>
  </si>
  <si>
    <t>Wholesale trade ;  &gt;&gt;&gt;&gt; Changed occupations with current employer into a different major group last year ;</t>
  </si>
  <si>
    <t>Wholesale trade ;  &gt;&gt;&gt;&gt; No change in usual weekly hours with current employer last year ;</t>
  </si>
  <si>
    <t>Wholesale trade ;  &gt;&gt;&gt;&gt; Usual weekly hours increased with current employer last year ;</t>
  </si>
  <si>
    <t>Wholesale trade ;  &gt;&gt;&gt;&gt; Usual weekly hours decreased with current employer last year ;</t>
  </si>
  <si>
    <t>Wholesale trade ;  &gt;&gt;&gt;&gt; Did not know or usual weekly hours varied last year ;</t>
  </si>
  <si>
    <t>Wholesale trade ;  &gt;&gt;&gt;&gt; Promoted or transferred last year ;</t>
  </si>
  <si>
    <t>Wholesale trade ;  &gt;&gt;&gt;&gt; Was not promoted or transferred last year ;</t>
  </si>
  <si>
    <t>Wholesale trade ;  &gt;&gt;&gt; Owner manager or contributing family worker in current main job ;</t>
  </si>
  <si>
    <t>Wholesale trade ;  &gt; Not currently employed ;</t>
  </si>
  <si>
    <t>Retail trade ;  Employed last year in industry division ;</t>
  </si>
  <si>
    <t>Retail trade ;  &gt; Currently employed ;</t>
  </si>
  <si>
    <t>Retail trade ;  &gt;&gt; Less than 1 year in current main job ;</t>
  </si>
  <si>
    <t>Retail trade ;  &gt;&gt;&gt; Changed jobs in last 12 months ;</t>
  </si>
  <si>
    <t>Retail trade ;  &gt;&gt;&gt;&gt; Working in the same industry division as 12 months ago ;</t>
  </si>
  <si>
    <t>Retail trade ;  &gt;&gt;&gt;&gt; Working in a different industry division than 12 months ago ;</t>
  </si>
  <si>
    <t>Retail trade ;  &gt;&gt;&gt;&gt; Working in the same major occupation group as 12 months ago ;</t>
  </si>
  <si>
    <t>Retail trade ;  &gt;&gt;&gt;&gt; Working in a different major occupation group than 12 months ago ;</t>
  </si>
  <si>
    <t>Retail trade ;  &gt;&gt;&gt;&gt; Working in a job with the same usual hours as 12 months ago ;</t>
  </si>
  <si>
    <t>Retail trade ;  &gt;&gt;&gt;&gt; Working in a job with more usual hours than 12 months ago ;</t>
  </si>
  <si>
    <t>Retail trade ;  &gt;&gt;&gt;&gt; Working in a job with fewer usual hours than 12 months ago ;</t>
  </si>
  <si>
    <t>Retail trade ;  &gt;&gt;&gt;&gt; Working in a job with the same status in employment as 12 months ago ;</t>
  </si>
  <si>
    <t>Retail trade ;  &gt;&gt;&gt;&gt; Working in a job with a different status in employment than 12 months ago ;</t>
  </si>
  <si>
    <t>Retail trade ;  &gt;&gt;&gt; Did not change jobs in last 12 months ;</t>
  </si>
  <si>
    <t>Retail trade ;  &gt;&gt; 1 year or more in current main job ;</t>
  </si>
  <si>
    <t>Retail trade ;  &gt;&gt;&gt; Employee in current main job ;</t>
  </si>
  <si>
    <t>Retail trade ;  &gt;&gt;&gt;&gt; No change in occupation with current employer last year ;</t>
  </si>
  <si>
    <t>Retail trade ;  &gt;&gt;&gt;&gt; Changed occupations with current employer in the same major group last year ;</t>
  </si>
  <si>
    <t>Retail trade ;  &gt;&gt;&gt;&gt; Changed occupations with current employer into a different major group last year ;</t>
  </si>
  <si>
    <t>Retail trade ;  &gt;&gt;&gt;&gt; No change in usual weekly hours with current employer last year ;</t>
  </si>
  <si>
    <t>Retail trade ;  &gt;&gt;&gt;&gt; Usual weekly hours increased with current employer last year ;</t>
  </si>
  <si>
    <t>Retail trade ;  &gt;&gt;&gt;&gt; Usual weekly hours decreased with current employer last year ;</t>
  </si>
  <si>
    <t>Retail trade ;  &gt;&gt;&gt;&gt; Did not know or usual weekly hours varied last year ;</t>
  </si>
  <si>
    <t>Retail trade ;  &gt;&gt;&gt;&gt; Promoted or transferred last year ;</t>
  </si>
  <si>
    <t>Retail trade ;  &gt;&gt;&gt;&gt; Was not promoted or transferred last year ;</t>
  </si>
  <si>
    <t>Retail trade ;  &gt;&gt;&gt; Owner manager or contributing family worker in current main job ;</t>
  </si>
  <si>
    <t>Retail trade ;  &gt; Not currently employed ;</t>
  </si>
  <si>
    <t>Accommodation and food services ;  Employed last year in industry division ;</t>
  </si>
  <si>
    <t>Accommodation and food services ;  &gt; Currently employed ;</t>
  </si>
  <si>
    <t>Accommodation and food services ;  &gt;&gt; Less than 1 year in current main job ;</t>
  </si>
  <si>
    <t>Accommodation and food services ;  &gt;&gt;&gt; Changed jobs in last 12 months ;</t>
  </si>
  <si>
    <t>Accommodation and food services ;  &gt;&gt;&gt;&gt; Working in the same industry division as 12 months ago ;</t>
  </si>
  <si>
    <t>Accommodation and food services ;  &gt;&gt;&gt;&gt; Working in a different industry division than 12 months ago ;</t>
  </si>
  <si>
    <t>Accommodation and food services ;  &gt;&gt;&gt;&gt; Working in the same major occupation group as 12 months ago ;</t>
  </si>
  <si>
    <t>Accommodation and food services ;  &gt;&gt;&gt;&gt; Working in a different major occupation group than 12 months ago ;</t>
  </si>
  <si>
    <t>Accommodation and food services ;  &gt;&gt;&gt;&gt; Working in a job with the same usual hours as 12 months ago ;</t>
  </si>
  <si>
    <t>Accommodation and food services ;  &gt;&gt;&gt;&gt; Working in a job with more usual hours than 12 months ago ;</t>
  </si>
  <si>
    <t>Accommodation and food services ;  &gt;&gt;&gt;&gt; Working in a job with fewer usual hours than 12 months ago ;</t>
  </si>
  <si>
    <t>Accommodation and food services ;  &gt;&gt;&gt;&gt; Working in a job with the same status in employment as 12 months ago ;</t>
  </si>
  <si>
    <t>Accommodation and food services ;  &gt;&gt;&gt;&gt; Working in a job with a different status in employment than 12 months ago ;</t>
  </si>
  <si>
    <t>Accommodation and food services ;  &gt;&gt;&gt; Did not change jobs in last 12 months ;</t>
  </si>
  <si>
    <t>Accommodation and food services ;  &gt;&gt; 1 year or more in current main job ;</t>
  </si>
  <si>
    <t>Accommodation and food services ;  &gt;&gt;&gt; Employee in current main job ;</t>
  </si>
  <si>
    <t>Accommodation and food services ;  &gt;&gt;&gt;&gt; No change in occupation with current employer last year ;</t>
  </si>
  <si>
    <t>Accommodation and food services ;  &gt;&gt;&gt;&gt; Changed occupations with current employer in the same major group last year ;</t>
  </si>
  <si>
    <t>Accommodation and food services ;  &gt;&gt;&gt;&gt; Changed occupations with current employer into a different major group last year ;</t>
  </si>
  <si>
    <t>Accommodation and food services ;  &gt;&gt;&gt;&gt; No change in usual weekly hours with current employer last year ;</t>
  </si>
  <si>
    <t>Accommodation and food services ;  &gt;&gt;&gt;&gt; Usual weekly hours increased with current employer last year ;</t>
  </si>
  <si>
    <t>Accommodation and food services ;  &gt;&gt;&gt;&gt; Usual weekly hours decreased with current employer last year ;</t>
  </si>
  <si>
    <t>Accommodation and food services ;  &gt;&gt;&gt;&gt; Did not know or usual weekly hours varied last year ;</t>
  </si>
  <si>
    <t>Accommodation and food services ;  &gt;&gt;&gt;&gt; Promoted or transferred last year ;</t>
  </si>
  <si>
    <t>Accommodation and food services ;  &gt;&gt;&gt;&gt; Was not promoted or transferred last year ;</t>
  </si>
  <si>
    <t>Accommodation and food services ;  &gt;&gt;&gt; Owner manager or contributing family worker in current main job ;</t>
  </si>
  <si>
    <t>Accommodation and food services ;  &gt; Not currently employed ;</t>
  </si>
  <si>
    <t>Transport, postal and warehousing ;  Employed last year in industry division ;</t>
  </si>
  <si>
    <t>Transport, postal and warehousing ;  &gt; Currently employed ;</t>
  </si>
  <si>
    <t>Transport, postal and warehousing ;  &gt;&gt; Less than 1 year in current main job ;</t>
  </si>
  <si>
    <t>Transport, postal and warehousing ;  &gt;&gt;&gt; Changed jobs in last 12 months ;</t>
  </si>
  <si>
    <t>Transport, postal and warehousing ;  &gt;&gt;&gt;&gt; Working in the same industry division as 12 months ago ;</t>
  </si>
  <si>
    <t>Transport, postal and warehousing ;  &gt;&gt;&gt;&gt; Working in a different industry division than 12 months ago ;</t>
  </si>
  <si>
    <t>Transport, postal and warehousing ;  &gt;&gt;&gt;&gt; Working in the same major occupation group as 12 months ago ;</t>
  </si>
  <si>
    <t>Transport, postal and warehousing ;  &gt;&gt;&gt;&gt; Working in a different major occupation group than 12 months ago ;</t>
  </si>
  <si>
    <t>Transport, postal and warehousing ;  &gt;&gt;&gt;&gt; Working in a job with the same usual hours as 12 months ago ;</t>
  </si>
  <si>
    <t>Transport, postal and warehousing ;  &gt;&gt;&gt;&gt; Working in a job with more usual hours than 12 months ago ;</t>
  </si>
  <si>
    <t>Transport, postal and warehousing ;  &gt;&gt;&gt;&gt; Working in a job with fewer usual hours than 12 months ago ;</t>
  </si>
  <si>
    <t>Transport, postal and warehousing ;  &gt;&gt;&gt;&gt; Working in a job with the same status in employment as 12 months ago ;</t>
  </si>
  <si>
    <t>Transport, postal and warehousing ;  &gt;&gt;&gt;&gt; Working in a job with a different status in employment than 12 months ago ;</t>
  </si>
  <si>
    <t>Transport, postal and warehousing ;  &gt;&gt;&gt; Did not change jobs in last 12 months ;</t>
  </si>
  <si>
    <t>Transport, postal and warehousing ;  &gt;&gt; 1 year or more in current main job ;</t>
  </si>
  <si>
    <t>Transport, postal and warehousing ;  &gt;&gt;&gt; Employee in current main job ;</t>
  </si>
  <si>
    <t>Transport, postal and warehousing ;  &gt;&gt;&gt;&gt; No change in occupation with current employer last year ;</t>
  </si>
  <si>
    <t>Transport, postal and warehousing ;  &gt;&gt;&gt;&gt; Changed occupations with current employer in the same major group last year ;</t>
  </si>
  <si>
    <t>Transport, postal and warehousing ;  &gt;&gt;&gt;&gt; Changed occupations with current employer into a different major group last year ;</t>
  </si>
  <si>
    <t>Transport, postal and warehousing ;  &gt;&gt;&gt;&gt; No change in usual weekly hours with current employer last year ;</t>
  </si>
  <si>
    <t>Transport, postal and warehousing ;  &gt;&gt;&gt;&gt; Usual weekly hours increased with current employer last year ;</t>
  </si>
  <si>
    <t>Transport, postal and warehousing ;  &gt;&gt;&gt;&gt; Usual weekly hours decreased with current employer last year ;</t>
  </si>
  <si>
    <t>Transport, postal and warehousing ;  &gt;&gt;&gt;&gt; Did not know or usual weekly hours varied last year ;</t>
  </si>
  <si>
    <t>Transport, postal and warehousing ;  &gt;&gt;&gt;&gt; Promoted or transferred last year ;</t>
  </si>
  <si>
    <t>Transport, postal and warehousing ;  &gt;&gt;&gt;&gt; Was not promoted or transferred last year ;</t>
  </si>
  <si>
    <t>Transport, postal and warehousing ;  &gt;&gt;&gt; Owner manager or contributing family worker in current main job ;</t>
  </si>
  <si>
    <t>Transport, postal and warehousing ;  &gt; Not currently employed ;</t>
  </si>
  <si>
    <t>Information media and telecommunications ;  Employed last year in industry division ;</t>
  </si>
  <si>
    <t>Information media and telecommunications ;  &gt; Currently employed ;</t>
  </si>
  <si>
    <t>Information media and telecommunications ;  &gt;&gt; Less than 1 year in current main job ;</t>
  </si>
  <si>
    <t>Information media and telecommunications ;  &gt;&gt;&gt; Changed jobs in last 12 months ;</t>
  </si>
  <si>
    <t>Information media and telecommunications ;  &gt;&gt;&gt;&gt; Working in the same industry division as 12 months ago ;</t>
  </si>
  <si>
    <t>Information media and telecommunications ;  &gt;&gt;&gt;&gt; Working in a different industry division than 12 months ago ;</t>
  </si>
  <si>
    <t>Information media and telecommunications ;  &gt;&gt;&gt;&gt; Working in the same major occupation group as 12 months ago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</si>
  <si>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</si>
  <si>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</si>
  <si>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</si>
  <si>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</si>
  <si>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</si>
  <si>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</si>
  <si>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</si>
  <si>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</si>
  <si>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</si>
  <si>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000</t>
  </si>
  <si>
    <t>Original</t>
  </si>
  <si>
    <t>STOCK</t>
  </si>
  <si>
    <t>A124832990W</t>
  </si>
  <si>
    <t>A124833046X</t>
  </si>
  <si>
    <t>A124833014F</t>
  </si>
  <si>
    <t>A124833050R</t>
  </si>
  <si>
    <t>A124833054X</t>
  </si>
  <si>
    <t>A124833018R</t>
  </si>
  <si>
    <t>A124833022F</t>
  </si>
  <si>
    <t>A124833042R</t>
  </si>
  <si>
    <t>A124832994F</t>
  </si>
  <si>
    <t>A124833058J</t>
  </si>
  <si>
    <t>A124832970L</t>
  </si>
  <si>
    <t>A124833026R</t>
  </si>
  <si>
    <t>A124833030F</t>
  </si>
  <si>
    <t>A124833070X</t>
  </si>
  <si>
    <t>A124832974W</t>
  </si>
  <si>
    <t>A124833062X</t>
  </si>
  <si>
    <t>A124833066J</t>
  </si>
  <si>
    <t>A124832978F</t>
  </si>
  <si>
    <t>A124832998R</t>
  </si>
  <si>
    <t>A124833034R</t>
  </si>
  <si>
    <t>A124833074J</t>
  </si>
  <si>
    <t>A124832982W</t>
  </si>
  <si>
    <t>A124833002W</t>
  </si>
  <si>
    <t>A124832986F</t>
  </si>
  <si>
    <t>A124833006F</t>
  </si>
  <si>
    <t>A124833038X</t>
  </si>
  <si>
    <t>A124833010W</t>
  </si>
  <si>
    <t>A124832126F</t>
  </si>
  <si>
    <t>A124832182X</t>
  </si>
  <si>
    <t>A124832150F</t>
  </si>
  <si>
    <t>A124832186J</t>
  </si>
  <si>
    <t>A124832190X</t>
  </si>
  <si>
    <t>A124832154R</t>
  </si>
  <si>
    <t>A124832158X</t>
  </si>
  <si>
    <t>A124832178J</t>
  </si>
  <si>
    <t>A124832130W</t>
  </si>
  <si>
    <t>A124832194J</t>
  </si>
  <si>
    <t>A124832106W</t>
  </si>
  <si>
    <t>A124832162R</t>
  </si>
  <si>
    <t>A124832166X</t>
  </si>
  <si>
    <t>A124832206F</t>
  </si>
  <si>
    <t>A124832110L</t>
  </si>
  <si>
    <t>A124832198T</t>
  </si>
  <si>
    <t>A124832202W</t>
  </si>
  <si>
    <t>A124832114W</t>
  </si>
  <si>
    <t>A124832134F</t>
  </si>
  <si>
    <t>A124832170R</t>
  </si>
  <si>
    <t>A124832210W</t>
  </si>
  <si>
    <t>A124832118F</t>
  </si>
  <si>
    <t>A124832138R</t>
  </si>
  <si>
    <t>A124832122W</t>
  </si>
  <si>
    <t>A124832142F</t>
  </si>
  <si>
    <t>A124832174X</t>
  </si>
  <si>
    <t>A124832146R</t>
  </si>
  <si>
    <t>A124833098A</t>
  </si>
  <si>
    <t>A124833154J</t>
  </si>
  <si>
    <t>A124833122R</t>
  </si>
  <si>
    <t>A124833158T</t>
  </si>
  <si>
    <t>A124833162J</t>
  </si>
  <si>
    <t>A124833126X</t>
  </si>
  <si>
    <t>A124833130R</t>
  </si>
  <si>
    <t>A124833150X</t>
  </si>
  <si>
    <t>A124833102F</t>
  </si>
  <si>
    <t>A124833166T</t>
  </si>
  <si>
    <t>A124833078T</t>
  </si>
  <si>
    <t>A124833134X</t>
  </si>
  <si>
    <t>A124833138J</t>
  </si>
  <si>
    <t>A124833178A</t>
  </si>
  <si>
    <t>A124833082J</t>
  </si>
  <si>
    <t>A124833170J</t>
  </si>
  <si>
    <t>A124833174T</t>
  </si>
  <si>
    <t>A124833086T</t>
  </si>
  <si>
    <t>A124833106R</t>
  </si>
  <si>
    <t>A124833142X</t>
  </si>
  <si>
    <t>A124833182T</t>
  </si>
  <si>
    <t>A124833090J</t>
  </si>
  <si>
    <t>A124833110F</t>
  </si>
  <si>
    <t>A124833094T</t>
  </si>
  <si>
    <t>A124833114R</t>
  </si>
  <si>
    <t>A124833146J</t>
  </si>
  <si>
    <t>A124833118X</t>
  </si>
  <si>
    <t>A124833206X</t>
  </si>
  <si>
    <t>A124833262T</t>
  </si>
  <si>
    <t>A124833230X</t>
  </si>
  <si>
    <t>A124833266A</t>
  </si>
  <si>
    <t>A124833270T</t>
  </si>
  <si>
    <t>A124833234J</t>
  </si>
  <si>
    <t>A124833238T</t>
  </si>
  <si>
    <t>A124833258A</t>
  </si>
  <si>
    <t>A124833210R</t>
  </si>
  <si>
    <t>A124833274A</t>
  </si>
  <si>
    <t>A124833186A</t>
  </si>
  <si>
    <t>A124833242J</t>
  </si>
  <si>
    <t>A124833246T</t>
  </si>
  <si>
    <t>A124833286K</t>
  </si>
  <si>
    <t>A124833190T</t>
  </si>
  <si>
    <t>A124833278K</t>
  </si>
  <si>
    <t>A124833282A</t>
  </si>
  <si>
    <t>A124833194A</t>
  </si>
  <si>
    <t>A124833214X</t>
  </si>
  <si>
    <t>A124833250J</t>
  </si>
  <si>
    <t>A124833290A</t>
  </si>
  <si>
    <t>A124833198K</t>
  </si>
  <si>
    <t>A124833218J</t>
  </si>
  <si>
    <t>A124833202R</t>
  </si>
  <si>
    <t>A124833222X</t>
  </si>
  <si>
    <t>A124833254T</t>
  </si>
  <si>
    <t>A124833226J</t>
  </si>
  <si>
    <t>A124832234R</t>
  </si>
  <si>
    <t>A124832290J</t>
  </si>
  <si>
    <t>A124832258J</t>
  </si>
  <si>
    <t>A124832294T</t>
  </si>
  <si>
    <t>A124832298A</t>
  </si>
  <si>
    <t>A124832262X</t>
  </si>
  <si>
    <t>A124832266J</t>
  </si>
  <si>
    <t>A124832286T</t>
  </si>
  <si>
    <t>A124832238X</t>
  </si>
  <si>
    <t>A124832302F</t>
  </si>
  <si>
    <t>A124832214F</t>
  </si>
  <si>
    <t>A124832270X</t>
  </si>
  <si>
    <t>A124832274J</t>
  </si>
  <si>
    <t>A124832314R</t>
  </si>
  <si>
    <t>A124832218R</t>
  </si>
  <si>
    <t>A124832306R</t>
  </si>
  <si>
    <t>A124832310F</t>
  </si>
  <si>
    <t>A124832222F</t>
  </si>
  <si>
    <t>A124832242R</t>
  </si>
  <si>
    <t>A124832278T</t>
  </si>
  <si>
    <t>A124832318X</t>
  </si>
  <si>
    <t>A124832226R</t>
  </si>
  <si>
    <t>A124832246X</t>
  </si>
  <si>
    <t>A124832230F</t>
  </si>
  <si>
    <t>A124832250R</t>
  </si>
  <si>
    <t>A124832282J</t>
  </si>
  <si>
    <t>A124832254X</t>
  </si>
  <si>
    <t>A124832342X</t>
  </si>
  <si>
    <t>A124832398K</t>
  </si>
  <si>
    <t>A124832366T</t>
  </si>
  <si>
    <t>A124832402R</t>
  </si>
  <si>
    <t>A124832406X</t>
  </si>
  <si>
    <t>A124832370J</t>
  </si>
  <si>
    <t>A124832374T</t>
  </si>
  <si>
    <t>A124832394A</t>
  </si>
  <si>
    <t>A124832346J</t>
  </si>
  <si>
    <t>A124832410R</t>
  </si>
  <si>
    <t>A124832322R</t>
  </si>
  <si>
    <t>A124832378A</t>
  </si>
  <si>
    <t>A124832382T</t>
  </si>
  <si>
    <t>A124832422X</t>
  </si>
  <si>
    <t>A124832326X</t>
  </si>
  <si>
    <t>A124832414X</t>
  </si>
  <si>
    <t>A124832418J</t>
  </si>
  <si>
    <t>A124832330R</t>
  </si>
  <si>
    <t>A124832350X</t>
  </si>
  <si>
    <t>A124832386A</t>
  </si>
  <si>
    <t>A124832426J</t>
  </si>
  <si>
    <t>A124832334X</t>
  </si>
  <si>
    <t>A124832354J</t>
  </si>
  <si>
    <t>A124832338J</t>
  </si>
  <si>
    <t>A124832358T</t>
  </si>
  <si>
    <t>A124832390T</t>
  </si>
  <si>
    <t>A124832362J</t>
  </si>
  <si>
    <t>A124832774C</t>
  </si>
  <si>
    <t>A124832830K</t>
  </si>
  <si>
    <t>A124832798W</t>
  </si>
  <si>
    <t>A124832834V</t>
  </si>
  <si>
    <t>A124832838C</t>
  </si>
  <si>
    <t>A124832802A</t>
  </si>
  <si>
    <t>A124832806K</t>
  </si>
  <si>
    <t>A124832826V</t>
  </si>
  <si>
    <t>A124832778L</t>
  </si>
  <si>
    <t>A124832842V</t>
  </si>
  <si>
    <t>A124832754V</t>
  </si>
  <si>
    <t>A124832810A</t>
  </si>
  <si>
    <t>A124832814K</t>
  </si>
  <si>
    <t>A124832854C</t>
  </si>
  <si>
    <t>A124832758C</t>
  </si>
  <si>
    <t>A124832846C</t>
  </si>
  <si>
    <t>A124832850V</t>
  </si>
  <si>
    <t>A124832762V</t>
  </si>
  <si>
    <t>A124832782C</t>
  </si>
  <si>
    <t>A124832818V</t>
  </si>
  <si>
    <t>A124832858L</t>
  </si>
  <si>
    <t>A124832766C</t>
  </si>
  <si>
    <t>A124832786L</t>
  </si>
  <si>
    <t>A124832770V</t>
  </si>
  <si>
    <t>A124832790C</t>
  </si>
  <si>
    <t>A124832822K</t>
  </si>
  <si>
    <t>A124832794L</t>
  </si>
  <si>
    <t>A124831910T</t>
  </si>
  <si>
    <t>A124831966C</t>
  </si>
  <si>
    <t>A124831934K</t>
  </si>
  <si>
    <t>A124831970V</t>
  </si>
  <si>
    <t>A124831974C</t>
  </si>
  <si>
    <t>A124831938V</t>
  </si>
  <si>
    <t>A124831942K</t>
  </si>
  <si>
    <t>A124831962V</t>
  </si>
  <si>
    <t>A124831914A</t>
  </si>
  <si>
    <t>A124831978L</t>
  </si>
  <si>
    <t>A124831890V</t>
  </si>
  <si>
    <t>A124831946V</t>
  </si>
  <si>
    <t>A124831950K</t>
  </si>
  <si>
    <t>A124831990C</t>
  </si>
  <si>
    <t>A124831894C</t>
  </si>
  <si>
    <t>A124831982C</t>
  </si>
  <si>
    <t>A124831986L</t>
  </si>
  <si>
    <t>A124831898L</t>
  </si>
  <si>
    <t>A124831918K</t>
  </si>
  <si>
    <t>A124831954V</t>
  </si>
  <si>
    <t>A124831994L</t>
  </si>
  <si>
    <t>A124831902T</t>
  </si>
  <si>
    <t>A124831922A</t>
  </si>
  <si>
    <t>A124831906A</t>
  </si>
  <si>
    <t>A124831926K</t>
  </si>
  <si>
    <t>A124831958C</t>
  </si>
  <si>
    <t>A124831930A</t>
  </si>
  <si>
    <t>A124833314J</t>
  </si>
  <si>
    <t>A124833370A</t>
  </si>
  <si>
    <t>A124833338A</t>
  </si>
  <si>
    <t>A124833374K</t>
  </si>
  <si>
    <t>A124833378V</t>
  </si>
  <si>
    <t>A124833342T</t>
  </si>
  <si>
    <t>A124833346A</t>
  </si>
  <si>
    <t>A124833366K</t>
  </si>
  <si>
    <t>A124833318T</t>
  </si>
  <si>
    <t>A124833382K</t>
  </si>
  <si>
    <t>A124833294K</t>
  </si>
  <si>
    <t>A124833350T</t>
  </si>
  <si>
    <t>A124833354A</t>
  </si>
  <si>
    <t>A124833394V</t>
  </si>
  <si>
    <t>A124833298V</t>
  </si>
  <si>
    <t>A124833386V</t>
  </si>
  <si>
    <t>A124833390K</t>
  </si>
  <si>
    <t>A124833302X</t>
  </si>
  <si>
    <t>A124833322J</t>
  </si>
  <si>
    <t>A124833358K</t>
  </si>
  <si>
    <t>A124833398C</t>
  </si>
  <si>
    <t>A124833306J</t>
  </si>
  <si>
    <t>A124833326T</t>
  </si>
  <si>
    <t>A124833310X</t>
  </si>
  <si>
    <t>A124833330J</t>
  </si>
  <si>
    <t>A124833362A</t>
  </si>
  <si>
    <t>A124833334T</t>
  </si>
  <si>
    <t>A124832882L</t>
  </si>
  <si>
    <t>A124832938L</t>
  </si>
  <si>
    <t>A124832906V</t>
  </si>
  <si>
    <t>A124832942C</t>
  </si>
  <si>
    <t>A124832946L</t>
  </si>
  <si>
    <t>A124832910K</t>
  </si>
  <si>
    <t>A124832914V</t>
  </si>
  <si>
    <t>Information media and telecommunications ;  &gt;&gt;&gt;&gt; Working in a different major occupation group than 12 months ago ;</t>
  </si>
  <si>
    <t>Information media and telecommunications ;  &gt;&gt;&gt;&gt; Working in a job with the same usual hours as 12 months ago ;</t>
  </si>
  <si>
    <t>Information media and telecommunications ;  &gt;&gt;&gt;&gt; Working in a job with more usual hours than 12 months ago ;</t>
  </si>
  <si>
    <t>Information media and telecommunications ;  &gt;&gt;&gt;&gt; Working in a job with fewer usual hours than 12 months ago ;</t>
  </si>
  <si>
    <t>Information media and telecommunications ;  &gt;&gt;&gt;&gt; Working in a job with the same status in employment as 12 months ago ;</t>
  </si>
  <si>
    <t>Information media and telecommunications ;  &gt;&gt;&gt;&gt; Working in a job with a different status in employment than 12 months ago ;</t>
  </si>
  <si>
    <t>Information media and telecommunications ;  &gt;&gt;&gt; Did not change jobs in last 12 months ;</t>
  </si>
  <si>
    <t>Information media and telecommunications ;  &gt;&gt; 1 year or more in current main job ;</t>
  </si>
  <si>
    <t>Information media and telecommunications ;  &gt;&gt;&gt; Employee in current main job ;</t>
  </si>
  <si>
    <t>Information media and telecommunications ;  &gt;&gt;&gt;&gt; No change in occupation with current employer last year ;</t>
  </si>
  <si>
    <t>Information media and telecommunications ;  &gt;&gt;&gt;&gt; Changed occupations with current employer in the same major group last year ;</t>
  </si>
  <si>
    <t>Information media and telecommunications ;  &gt;&gt;&gt;&gt; Changed occupations with current employer into a different major group last year ;</t>
  </si>
  <si>
    <t>Information media and telecommunications ;  &gt;&gt;&gt;&gt; No change in usual weekly hours with current employer last year ;</t>
  </si>
  <si>
    <t>Information media and telecommunications ;  &gt;&gt;&gt;&gt; Usual weekly hours increased with current employer last year ;</t>
  </si>
  <si>
    <t>Information media and telecommunications ;  &gt;&gt;&gt;&gt; Usual weekly hours decreased with current employer last year ;</t>
  </si>
  <si>
    <t>Information media and telecommunications ;  &gt;&gt;&gt;&gt; Did not know or usual weekly hours varied last year ;</t>
  </si>
  <si>
    <t>Information media and telecommunications ;  &gt;&gt;&gt;&gt; Promoted or transferred last year ;</t>
  </si>
  <si>
    <t>Information media and telecommunications ;  &gt;&gt;&gt;&gt; Was not promoted or transferred last year ;</t>
  </si>
  <si>
    <t>Information media and telecommunications ;  &gt;&gt;&gt; Owner manager or contributing family worker in current main job ;</t>
  </si>
  <si>
    <t>Information media and telecommunications ;  &gt; Not currently employed ;</t>
  </si>
  <si>
    <t>Financial and insurance services ;  Employed last year in industry division ;</t>
  </si>
  <si>
    <t>Financial and insurance services ;  &gt; Currently employed ;</t>
  </si>
  <si>
    <t>Financial and insurance services ;  &gt;&gt; Less than 1 year in current main job ;</t>
  </si>
  <si>
    <t>Financial and insurance services ;  &gt;&gt;&gt; Changed jobs in last 12 months ;</t>
  </si>
  <si>
    <t>Financial and insurance services ;  &gt;&gt;&gt;&gt; Working in the same industry division as 12 months ago ;</t>
  </si>
  <si>
    <t>Financial and insurance services ;  &gt;&gt;&gt;&gt; Working in a different industry division than 12 months ago ;</t>
  </si>
  <si>
    <t>Financial and insurance services ;  &gt;&gt;&gt;&gt; Working in the same major occupation group as 12 months ago ;</t>
  </si>
  <si>
    <t>Financial and insurance services ;  &gt;&gt;&gt;&gt; Working in a different major occupation group than 12 months ago ;</t>
  </si>
  <si>
    <t>Financial and insurance services ;  &gt;&gt;&gt;&gt; Working in a job with the same usual hours as 12 months ago ;</t>
  </si>
  <si>
    <t>Financial and insurance services ;  &gt;&gt;&gt;&gt; Working in a job with more usual hours than 12 months ago ;</t>
  </si>
  <si>
    <t>Financial and insurance services ;  &gt;&gt;&gt;&gt; Working in a job with fewer usual hours than 12 months ago ;</t>
  </si>
  <si>
    <t>Financial and insurance services ;  &gt;&gt;&gt;&gt; Working in a job with the same status in employment as 12 months ago ;</t>
  </si>
  <si>
    <t>Financial and insurance services ;  &gt;&gt;&gt;&gt; Working in a job with a different status in employment than 12 months ago ;</t>
  </si>
  <si>
    <t>Financial and insurance services ;  &gt;&gt;&gt; Did not change jobs in last 12 months ;</t>
  </si>
  <si>
    <t>Financial and insurance services ;  &gt;&gt; 1 year or more in current main job ;</t>
  </si>
  <si>
    <t>Financial and insurance services ;  &gt;&gt;&gt; Employee in current main job ;</t>
  </si>
  <si>
    <t>Financial and insurance services ;  &gt;&gt;&gt;&gt; No change in occupation with current employer last year ;</t>
  </si>
  <si>
    <t>Financial and insurance services ;  &gt;&gt;&gt;&gt; Changed occupations with current employer in the same major group last year ;</t>
  </si>
  <si>
    <t>Financial and insurance services ;  &gt;&gt;&gt;&gt; Changed occupations with current employer into a different major group last year ;</t>
  </si>
  <si>
    <t>Financial and insurance services ;  &gt;&gt;&gt;&gt; No change in usual weekly hours with current employer last year ;</t>
  </si>
  <si>
    <t>Financial and insurance services ;  &gt;&gt;&gt;&gt; Usual weekly hours increased with current employer last year ;</t>
  </si>
  <si>
    <t>Financial and insurance services ;  &gt;&gt;&gt;&gt; Usual weekly hours decreased with current employer last year ;</t>
  </si>
  <si>
    <t>Financial and insurance services ;  &gt;&gt;&gt;&gt; Did not know or usual weekly hours varied last year ;</t>
  </si>
  <si>
    <t>Financial and insurance services ;  &gt;&gt;&gt;&gt; Promoted or transferred last year ;</t>
  </si>
  <si>
    <t>Financial and insurance services ;  &gt;&gt;&gt;&gt; Was not promoted or transferred last year ;</t>
  </si>
  <si>
    <t>Financial and insurance services ;  &gt;&gt;&gt; Owner manager or contributing family worker in current main job ;</t>
  </si>
  <si>
    <t>Financial and insurance services ;  &gt; Not currently employed ;</t>
  </si>
  <si>
    <t>Rental, hiring and real estate services ;  Employed last year in industry division ;</t>
  </si>
  <si>
    <t>Rental, hiring and real estate services ;  &gt; Currently employed ;</t>
  </si>
  <si>
    <t>Rental, hiring and real estate services ;  &gt;&gt; Less than 1 year in current main job ;</t>
  </si>
  <si>
    <t>Rental, hiring and real estate services ;  &gt;&gt;&gt; Changed jobs in last 12 months ;</t>
  </si>
  <si>
    <t>Rental, hiring and real estate services ;  &gt;&gt;&gt;&gt; Working in the same industry division as 12 months ago ;</t>
  </si>
  <si>
    <t>Rental, hiring and real estate services ;  &gt;&gt;&gt;&gt; Working in a different industry division than 12 months ago ;</t>
  </si>
  <si>
    <t>Rental, hiring and real estate services ;  &gt;&gt;&gt;&gt; Working in the same major occupation group as 12 months ago ;</t>
  </si>
  <si>
    <t>Rental, hiring and real estate services ;  &gt;&gt;&gt;&gt; Working in a different major occupation group than 12 months ago ;</t>
  </si>
  <si>
    <t>Rental, hiring and real estate services ;  &gt;&gt;&gt;&gt; Working in a job with the same usual hours as 12 months ago ;</t>
  </si>
  <si>
    <t>Rental, hiring and real estate services ;  &gt;&gt;&gt;&gt; Working in a job with more usual hours than 12 months ago ;</t>
  </si>
  <si>
    <t>Rental, hiring and real estate services ;  &gt;&gt;&gt;&gt; Working in a job with fewer usual hours than 12 months ago ;</t>
  </si>
  <si>
    <t>Rental, hiring and real estate services ;  &gt;&gt;&gt;&gt; Working in a job with the same status in employment as 12 months ago ;</t>
  </si>
  <si>
    <t>Rental, hiring and real estate services ;  &gt;&gt;&gt;&gt; Working in a job with a different status in employment than 12 months ago ;</t>
  </si>
  <si>
    <t>Rental, hiring and real estate services ;  &gt;&gt;&gt; Did not change jobs in last 12 months ;</t>
  </si>
  <si>
    <t>Rental, hiring and real estate services ;  &gt;&gt; 1 year or more in current main job ;</t>
  </si>
  <si>
    <t>Rental, hiring and real estate services ;  &gt;&gt;&gt; Employee in current main job ;</t>
  </si>
  <si>
    <t>Rental, hiring and real estate services ;  &gt;&gt;&gt;&gt; No change in occupation with current employer last year ;</t>
  </si>
  <si>
    <t>Rental, hiring and real estate services ;  &gt;&gt;&gt;&gt; Changed occupations with current employer in the same major group last year ;</t>
  </si>
  <si>
    <t>Rental, hiring and real estate services ;  &gt;&gt;&gt;&gt; Changed occupations with current employer into a different major group last year ;</t>
  </si>
  <si>
    <t>Rental, hiring and real estate services ;  &gt;&gt;&gt;&gt; No change in usual weekly hours with current employer last year ;</t>
  </si>
  <si>
    <t>Rental, hiring and real estate services ;  &gt;&gt;&gt;&gt; Usual weekly hours increased with current employer last year ;</t>
  </si>
  <si>
    <t>Rental, hiring and real estate services ;  &gt;&gt;&gt;&gt; Usual weekly hours decreased with current employer last year ;</t>
  </si>
  <si>
    <t>Rental, hiring and real estate services ;  &gt;&gt;&gt;&gt; Did not know or usual weekly hours varied last year ;</t>
  </si>
  <si>
    <t>Rental, hiring and real estate services ;  &gt;&gt;&gt;&gt; Promoted or transferred last year ;</t>
  </si>
  <si>
    <t>Rental, hiring and real estate services ;  &gt;&gt;&gt;&gt; Was not promoted or transferred last year ;</t>
  </si>
  <si>
    <t>Rental, hiring and real estate services ;  &gt;&gt;&gt; Owner manager or contributing family worker in current main job ;</t>
  </si>
  <si>
    <t>Rental, hiring and real estate services ;  &gt; Not currently employed ;</t>
  </si>
  <si>
    <t>Professional, scientific and technical services ;  Employed last year in industry division ;</t>
  </si>
  <si>
    <t>Professional, scientific and technical services ;  &gt; Currently employed ;</t>
  </si>
  <si>
    <t>Professional, scientific and technical services ;  &gt;&gt; Less than 1 year in current main job ;</t>
  </si>
  <si>
    <t>Professional, scientific and technical services ;  &gt;&gt;&gt; Changed jobs in last 12 months ;</t>
  </si>
  <si>
    <t>Professional, scientific and technical services ;  &gt;&gt;&gt;&gt; Working in the same industry division as 12 months ago ;</t>
  </si>
  <si>
    <t>Professional, scientific and technical services ;  &gt;&gt;&gt;&gt; Working in a different industry division than 12 months ago ;</t>
  </si>
  <si>
    <t>Professional, scientific and technical services ;  &gt;&gt;&gt;&gt; Working in the same major occupation group as 12 months ago ;</t>
  </si>
  <si>
    <t>Professional, scientific and technical services ;  &gt;&gt;&gt;&gt; Working in a different major occupation group than 12 months ago ;</t>
  </si>
  <si>
    <t>Professional, scientific and technical services ;  &gt;&gt;&gt;&gt; Working in a job with the same usual hours as 12 months ago ;</t>
  </si>
  <si>
    <t>Professional, scientific and technical services ;  &gt;&gt;&gt;&gt; Working in a job with more usual hours than 12 months ago ;</t>
  </si>
  <si>
    <t>Professional, scientific and technical services ;  &gt;&gt;&gt;&gt; Working in a job with fewer usual hours than 12 months ago ;</t>
  </si>
  <si>
    <t>Professional, scientific and technical services ;  &gt;&gt;&gt;&gt; Working in a job with the same status in employment as 12 months ago ;</t>
  </si>
  <si>
    <t>Professional, scientific and technical services ;  &gt;&gt;&gt;&gt; Working in a job with a different status in employment than 12 months ago ;</t>
  </si>
  <si>
    <t>Professional, scientific and technical services ;  &gt;&gt;&gt; Did not change jobs in last 12 months ;</t>
  </si>
  <si>
    <t>Professional, scientific and technical services ;  &gt;&gt; 1 year or more in current main job ;</t>
  </si>
  <si>
    <t>Professional, scientific and technical services ;  &gt;&gt;&gt; Employee in current main job ;</t>
  </si>
  <si>
    <t>Professional, scientific and technical services ;  &gt;&gt;&gt;&gt; No change in occupation with current employer last year ;</t>
  </si>
  <si>
    <t>Professional, scientific and technical services ;  &gt;&gt;&gt;&gt; Changed occupations with current employer in the same major group last year ;</t>
  </si>
  <si>
    <t>Professional, scientific and technical services ;  &gt;&gt;&gt;&gt; Changed occupations with current employer into a different major group last year ;</t>
  </si>
  <si>
    <t>Professional, scientific and technical services ;  &gt;&gt;&gt;&gt; No change in usual weekly hours with current employer last year ;</t>
  </si>
  <si>
    <t>Professional, scientific and technical services ;  &gt;&gt;&gt;&gt; Usual weekly hours increased with current employer last year ;</t>
  </si>
  <si>
    <t>Professional, scientific and technical services ;  &gt;&gt;&gt;&gt; Usual weekly hours decreased with current employer last year ;</t>
  </si>
  <si>
    <t>Professional, scientific and technical services ;  &gt;&gt;&gt;&gt; Did not know or usual weekly hours varied last year ;</t>
  </si>
  <si>
    <t>Professional, scientific and technical services ;  &gt;&gt;&gt;&gt; Promoted or transferred last year ;</t>
  </si>
  <si>
    <t>Professional, scientific and technical services ;  &gt;&gt;&gt;&gt; Was not promoted or transferred last year ;</t>
  </si>
  <si>
    <t>Professional, scientific and technical services ;  &gt;&gt;&gt; Owner manager or contributing family worker in current main job ;</t>
  </si>
  <si>
    <t>Professional, scientific and technical services ;  &gt; Not currently employed ;</t>
  </si>
  <si>
    <t>Administrative and support services ;  Employed last year in industry division ;</t>
  </si>
  <si>
    <t>Administrative and support services ;  &gt; Currently employed ;</t>
  </si>
  <si>
    <t>Administrative and support services ;  &gt;&gt; Less than 1 year in current main job ;</t>
  </si>
  <si>
    <t>Administrative and support services ;  &gt;&gt;&gt; Changed jobs in last 12 months ;</t>
  </si>
  <si>
    <t>Administrative and support services ;  &gt;&gt;&gt;&gt; Working in the same industry division as 12 months ago ;</t>
  </si>
  <si>
    <t>Administrative and support services ;  &gt;&gt;&gt;&gt; Working in a different industry division than 12 months ago ;</t>
  </si>
  <si>
    <t>Administrative and support services ;  &gt;&gt;&gt;&gt; Working in the same major occupation group as 12 months ago ;</t>
  </si>
  <si>
    <t>Administrative and support services ;  &gt;&gt;&gt;&gt; Working in a different major occupation group than 12 months ago ;</t>
  </si>
  <si>
    <t>Administrative and support services ;  &gt;&gt;&gt;&gt; Working in a job with the same usual hours as 12 months ago ;</t>
  </si>
  <si>
    <t>Administrative and support services ;  &gt;&gt;&gt;&gt; Working in a job with more usual hours than 12 months ago ;</t>
  </si>
  <si>
    <t>Administrative and support services ;  &gt;&gt;&gt;&gt; Working in a job with fewer usual hours than 12 months ago ;</t>
  </si>
  <si>
    <t>Administrative and support services ;  &gt;&gt;&gt;&gt; Working in a job with the same status in employment as 12 months ago ;</t>
  </si>
  <si>
    <t>Administrative and support services ;  &gt;&gt;&gt;&gt; Working in a job with a different status in employment than 12 months ago ;</t>
  </si>
  <si>
    <t>Administrative and support services ;  &gt;&gt;&gt; Did not change jobs in last 12 months ;</t>
  </si>
  <si>
    <t>Administrative and support services ;  &gt;&gt; 1 year or more in current main job ;</t>
  </si>
  <si>
    <t>Administrative and support services ;  &gt;&gt;&gt; Employee in current main job ;</t>
  </si>
  <si>
    <t>Administrative and support services ;  &gt;&gt;&gt;&gt; No change in occupation with current employer last year ;</t>
  </si>
  <si>
    <t>Administrative and support services ;  &gt;&gt;&gt;&gt; Changed occupations with current employer in the same major group last year ;</t>
  </si>
  <si>
    <t>Administrative and support services ;  &gt;&gt;&gt;&gt; Changed occupations with current employer into a different major group last year ;</t>
  </si>
  <si>
    <t>Administrative and support services ;  &gt;&gt;&gt;&gt; No change in usual weekly hours with current employer last year ;</t>
  </si>
  <si>
    <t>Administrative and support services ;  &gt;&gt;&gt;&gt; Usual weekly hours increased with current employer last year ;</t>
  </si>
  <si>
    <t>Administrative and support services ;  &gt;&gt;&gt;&gt; Usual weekly hours decreased with current employer last year ;</t>
  </si>
  <si>
    <t>Administrative and support services ;  &gt;&gt;&gt;&gt; Did not know or usual weekly hours varied last year ;</t>
  </si>
  <si>
    <t>Administrative and support services ;  &gt;&gt;&gt;&gt; Promoted or transferred last year ;</t>
  </si>
  <si>
    <t>Administrative and support services ;  &gt;&gt;&gt;&gt; Was not promoted or transferred last year ;</t>
  </si>
  <si>
    <t>Administrative and support services ;  &gt;&gt;&gt; Owner manager or contributing family worker in current main job ;</t>
  </si>
  <si>
    <t>Administrative and support services ;  &gt; Not currently employed ;</t>
  </si>
  <si>
    <t>Public administration and safety ;  Employed last year in industry division ;</t>
  </si>
  <si>
    <t>Public administration and safety ;  &gt; Currently employed ;</t>
  </si>
  <si>
    <t>Public administration and safety ;  &gt;&gt; Less than 1 year in current main job ;</t>
  </si>
  <si>
    <t>Public administration and safety ;  &gt;&gt;&gt; Changed jobs in last 12 months ;</t>
  </si>
  <si>
    <t>Public administration and safety ;  &gt;&gt;&gt;&gt; Working in the same industry division as 12 months ago ;</t>
  </si>
  <si>
    <t>Public administration and safety ;  &gt;&gt;&gt;&gt; Working in a different industry division than 12 months ago ;</t>
  </si>
  <si>
    <t>Public administration and safety ;  &gt;&gt;&gt;&gt; Working in the same major occupation group as 12 months ago ;</t>
  </si>
  <si>
    <t>Public administration and safety ;  &gt;&gt;&gt;&gt; Working in a different major occupation group than 12 months ago ;</t>
  </si>
  <si>
    <t>Public administration and safety ;  &gt;&gt;&gt;&gt; Working in a job with the same usual hours as 12 months ago ;</t>
  </si>
  <si>
    <t>Public administration and safety ;  &gt;&gt;&gt;&gt; Working in a job with more usual hours than 12 months ago ;</t>
  </si>
  <si>
    <t>Public administration and safety ;  &gt;&gt;&gt;&gt; Working in a job with fewer usual hours than 12 months ago ;</t>
  </si>
  <si>
    <t>Public administration and safety ;  &gt;&gt;&gt;&gt; Working in a job with the same status in employment as 12 months ago ;</t>
  </si>
  <si>
    <t>Public administration and safety ;  &gt;&gt;&gt;&gt; Working in a job with a different status in employment than 12 months ago ;</t>
  </si>
  <si>
    <t>Public administration and safety ;  &gt;&gt;&gt; Did not change jobs in last 12 months ;</t>
  </si>
  <si>
    <t>Public administration and safety ;  &gt;&gt; 1 year or more in current main job ;</t>
  </si>
  <si>
    <t>Public administration and safety ;  &gt;&gt;&gt; Employee in current main job ;</t>
  </si>
  <si>
    <t>Public administration and safety ;  &gt;&gt;&gt;&gt; No change in occupation with current employer last year ;</t>
  </si>
  <si>
    <t>Public administration and safety ;  &gt;&gt;&gt;&gt; Changed occupations with current employer in the same major group last year ;</t>
  </si>
  <si>
    <t>Public administration and safety ;  &gt;&gt;&gt;&gt; Changed occupations with current employer into a different major group last year ;</t>
  </si>
  <si>
    <t>Public administration and safety ;  &gt;&gt;&gt;&gt; No change in usual weekly hours with current employer last year ;</t>
  </si>
  <si>
    <t>Public administration and safety ;  &gt;&gt;&gt;&gt; Usual weekly hours increased with current employer last year ;</t>
  </si>
  <si>
    <t>Public administration and safety ;  &gt;&gt;&gt;&gt; Usual weekly hours decreased with current employer last year ;</t>
  </si>
  <si>
    <t>Public administration and safety ;  &gt;&gt;&gt;&gt; Did not know or usual weekly hours varied last year ;</t>
  </si>
  <si>
    <t>Public administration and safety ;  &gt;&gt;&gt;&gt; Promoted or transferred last year ;</t>
  </si>
  <si>
    <t>Public administration and safety ;  &gt;&gt;&gt;&gt; Was not promoted or transferred last year ;</t>
  </si>
  <si>
    <t>Public administration and safety ;  &gt;&gt;&gt; Owner manager or contributing family worker in current main job ;</t>
  </si>
  <si>
    <t>Public administration and safety ;  &gt; Not currently employed ;</t>
  </si>
  <si>
    <t>Education and training ;  Employed last year in industry division ;</t>
  </si>
  <si>
    <t>Education and training ;  &gt; Currently employed ;</t>
  </si>
  <si>
    <t>Education and training ;  &gt;&gt; Less than 1 year in current main job ;</t>
  </si>
  <si>
    <t>Education and training ;  &gt;&gt;&gt; Changed jobs in last 12 months ;</t>
  </si>
  <si>
    <t>Education and training ;  &gt;&gt;&gt;&gt; Working in the same industry division as 12 months ago ;</t>
  </si>
  <si>
    <t>Education and training ;  &gt;&gt;&gt;&gt; Working in a different industry division than 12 months ago ;</t>
  </si>
  <si>
    <t>Education and training ;  &gt;&gt;&gt;&gt; Working in the same major occupation group as 12 months ago ;</t>
  </si>
  <si>
    <t>Education and training ;  &gt;&gt;&gt;&gt; Working in a different major occupation group than 12 months ago ;</t>
  </si>
  <si>
    <t>Education and training ;  &gt;&gt;&gt;&gt; Working in a job with the same usual hours as 12 months ago ;</t>
  </si>
  <si>
    <t>Education and training ;  &gt;&gt;&gt;&gt; Working in a job with more usual hours than 12 months ago ;</t>
  </si>
  <si>
    <t>Education and training ;  &gt;&gt;&gt;&gt; Working in a job with fewer usual hours than 12 months ago ;</t>
  </si>
  <si>
    <t>Education and training ;  &gt;&gt;&gt;&gt; Working in a job with the same status in employment as 12 months ago ;</t>
  </si>
  <si>
    <t>Education and training ;  &gt;&gt;&gt;&gt; Working in a job with a different status in employment than 12 months ago ;</t>
  </si>
  <si>
    <t>Education and training ;  &gt;&gt;&gt; Did not change jobs in last 12 months ;</t>
  </si>
  <si>
    <t>Education and training ;  &gt;&gt; 1 year or more in current main job ;</t>
  </si>
  <si>
    <t>Education and training ;  &gt;&gt;&gt; Employee in current main job ;</t>
  </si>
  <si>
    <t>Education and training ;  &gt;&gt;&gt;&gt; No change in occupation with current employer last year ;</t>
  </si>
  <si>
    <t>Education and training ;  &gt;&gt;&gt;&gt; Changed occupations with current employer in the same major group last year ;</t>
  </si>
  <si>
    <t>Education and training ;  &gt;&gt;&gt;&gt; Changed occupations with current employer into a different major group last year ;</t>
  </si>
  <si>
    <t>Education and training ;  &gt;&gt;&gt;&gt; No change in usual weekly hours with current employer last year ;</t>
  </si>
  <si>
    <t>Education and training ;  &gt;&gt;&gt;&gt; Usual weekly hours increased with current employer last year ;</t>
  </si>
  <si>
    <t>Education and training ;  &gt;&gt;&gt;&gt; Usual weekly hours decreased with current employer last year ;</t>
  </si>
  <si>
    <t>Education and training ;  &gt;&gt;&gt;&gt; Did not know or usual weekly hours varied last year ;</t>
  </si>
  <si>
    <t>Education and training ;  &gt;&gt;&gt;&gt; Promoted or transferred last year ;</t>
  </si>
  <si>
    <t>Education and training ;  &gt;&gt;&gt;&gt; Was not promoted or transferred last year ;</t>
  </si>
  <si>
    <t>Education and training ;  &gt;&gt;&gt; Owner manager or contributing family worker in current main job ;</t>
  </si>
  <si>
    <t>Education and training ;  &gt; Not currently employed ;</t>
  </si>
  <si>
    <t>Health care and social assistance ;  Employed last year in industry division ;</t>
  </si>
  <si>
    <t>Health care and social assistance ;  &gt; Currently employed ;</t>
  </si>
  <si>
    <t>Health care and social assistance ;  &gt;&gt; Less than 1 year in current main job ;</t>
  </si>
  <si>
    <t>Health care and social assistance ;  &gt;&gt;&gt; Changed jobs in last 12 months ;</t>
  </si>
  <si>
    <t>Health care and social assistance ;  &gt;&gt;&gt;&gt; Working in the same industry division as 12 months ago ;</t>
  </si>
  <si>
    <t>Health care and social assistance ;  &gt;&gt;&gt;&gt; Working in a different industry division than 12 months ago ;</t>
  </si>
  <si>
    <t>Health care and social assistance ;  &gt;&gt;&gt;&gt; Working in the same major occupation group as 12 months ago ;</t>
  </si>
  <si>
    <t>Health care and social assistance ;  &gt;&gt;&gt;&gt; Working in a different major occupation group than 12 months ago ;</t>
  </si>
  <si>
    <t>Health care and social assistance ;  &gt;&gt;&gt;&gt; Working in a job with the same usual hours as 12 months ago ;</t>
  </si>
  <si>
    <t>Health care and social assistance ;  &gt;&gt;&gt;&gt; Working in a job with more usual hours than 12 months ago ;</t>
  </si>
  <si>
    <t>Health care and social assistance ;  &gt;&gt;&gt;&gt; Working in a job with fewer usual hours than 12 months ago ;</t>
  </si>
  <si>
    <t>Health care and social assistance ;  &gt;&gt;&gt;&gt; Working in a job with the same status in employment as 12 months ago ;</t>
  </si>
  <si>
    <t>Health care and social assistance ;  &gt;&gt;&gt;&gt; Working in a job with a different status in employment than 12 months ago ;</t>
  </si>
  <si>
    <t>Health care and social assistance ;  &gt;&gt;&gt; Did not change jobs in last 12 months ;</t>
  </si>
  <si>
    <t>Health care and social assistance ;  &gt;&gt; 1 year or more in current main job ;</t>
  </si>
  <si>
    <t>Health care and social assistance ;  &gt;&gt;&gt; Employee in current main job ;</t>
  </si>
  <si>
    <t>Health care and social assistance ;  &gt;&gt;&gt;&gt; No change in occupation with current employer last year ;</t>
  </si>
  <si>
    <t>Health care and social assistance ;  &gt;&gt;&gt;&gt; Changed occupations with current employer in the same major group last year ;</t>
  </si>
  <si>
    <t>Health care and social assistance ;  &gt;&gt;&gt;&gt; Changed occupations with current employer into a different major group last year ;</t>
  </si>
  <si>
    <t>Health care and social assistance ;  &gt;&gt;&gt;&gt; No change in usual weekly hours with current employer last year ;</t>
  </si>
  <si>
    <t>Health care and social assistance ;  &gt;&gt;&gt;&gt; Usual weekly hours increased with current employer last year ;</t>
  </si>
  <si>
    <t>Health care and social assistance ;  &gt;&gt;&gt;&gt; Usual weekly hours decreased with current employer last year ;</t>
  </si>
  <si>
    <t>Health care and social assistance ;  &gt;&gt;&gt;&gt; Did not know or usual weekly hours varied last year ;</t>
  </si>
  <si>
    <t>Health care and social assistance ;  &gt;&gt;&gt;&gt; Promoted or transferred last year ;</t>
  </si>
  <si>
    <t>Health care and social assistance ;  &gt;&gt;&gt;&gt; Was not promoted or transferred last year ;</t>
  </si>
  <si>
    <t>Health care and social assistance ;  &gt;&gt;&gt; Owner manager or contributing family worker in current main job ;</t>
  </si>
  <si>
    <t>Health care and social assistance ;  &gt; Not currently employed ;</t>
  </si>
  <si>
    <t>Arts and recreation services ;  Employed last year in industry division ;</t>
  </si>
  <si>
    <t>Arts and recreation services ;  &gt; Currently employed ;</t>
  </si>
  <si>
    <t>Arts and recreation services ;  &gt;&gt; Less than 1 year in current main job ;</t>
  </si>
  <si>
    <t>Arts and recreation services ;  &gt;&gt;&gt; Changed jobs in last 12 months ;</t>
  </si>
  <si>
    <t>Arts and recreation services ;  &gt;&gt;&gt;&gt; Working in the same industry division as 12 months ago ;</t>
  </si>
  <si>
    <t>Arts and recreation services ;  &gt;&gt;&gt;&gt; Working in a different industry division than 12 months ago ;</t>
  </si>
  <si>
    <t>Arts and recreation services ;  &gt;&gt;&gt;&gt; Working in the same major occupation group as 12 months ago ;</t>
  </si>
  <si>
    <t>Arts and recreation services ;  &gt;&gt;&gt;&gt; Working in a different major occupation group than 12 months ago ;</t>
  </si>
  <si>
    <t>Arts and recreation services ;  &gt;&gt;&gt;&gt; Working in a job with the same usual hours as 12 months ago ;</t>
  </si>
  <si>
    <t>Arts and recreation services ;  &gt;&gt;&gt;&gt; Working in a job with more usual hours than 12 months ago ;</t>
  </si>
  <si>
    <t>Arts and recreation services ;  &gt;&gt;&gt;&gt; Working in a job with fewer usual hours than 12 months ago ;</t>
  </si>
  <si>
    <t>Arts and recreation services ;  &gt;&gt;&gt;&gt; Working in a job with the same status in employment as 12 months ago ;</t>
  </si>
  <si>
    <t>Arts and recreation services ;  &gt;&gt;&gt;&gt; Working in a job with a different status in employment than 12 months ago ;</t>
  </si>
  <si>
    <t>Arts and recreation services ;  &gt;&gt;&gt; Did not change jobs in last 12 months ;</t>
  </si>
  <si>
    <t>Arts and recreation services ;  &gt;&gt; 1 year or more in current main job ;</t>
  </si>
  <si>
    <t>Arts and recreation services ;  &gt;&gt;&gt; Employee in current main job ;</t>
  </si>
  <si>
    <t>Arts and recreation services ;  &gt;&gt;&gt;&gt; No change in occupation with current employer last year ;</t>
  </si>
  <si>
    <t>Arts and recreation services ;  &gt;&gt;&gt;&gt; Changed occupations with current employer in the same major group last year ;</t>
  </si>
  <si>
    <t>Arts and recreation services ;  &gt;&gt;&gt;&gt; Changed occupations with current employer into a different major group last year ;</t>
  </si>
  <si>
    <t>Arts and recreation services ;  &gt;&gt;&gt;&gt; No change in usual weekly hours with current employer last year ;</t>
  </si>
  <si>
    <t>Arts and recreation services ;  &gt;&gt;&gt;&gt; Usual weekly hours increased with current employer last year ;</t>
  </si>
  <si>
    <t>Arts and recreation services ;  &gt;&gt;&gt;&gt; Usual weekly hours decreased with current employer last year ;</t>
  </si>
  <si>
    <t>Arts and recreation services ;  &gt;&gt;&gt;&gt; Did not know or usual weekly hours varied last year ;</t>
  </si>
  <si>
    <t>Arts and recreation services ;  &gt;&gt;&gt;&gt; Promoted or transferred last year ;</t>
  </si>
  <si>
    <t>Arts and recreation services ;  &gt;&gt;&gt;&gt; Was not promoted or transferred last year ;</t>
  </si>
  <si>
    <t>Arts and recreation services ;  &gt;&gt;&gt; Owner manager or contributing family worker in current main job ;</t>
  </si>
  <si>
    <t>Arts and recreation services ;  &gt; Not currently employed ;</t>
  </si>
  <si>
    <t>Other services ;  Employed last year in industry division ;</t>
  </si>
  <si>
    <t>Other services ;  &gt; Currently employed ;</t>
  </si>
  <si>
    <t>Other services ;  &gt;&gt; Less than 1 year in current main job ;</t>
  </si>
  <si>
    <t>Other services ;  &gt;&gt;&gt; Changed jobs in last 12 months ;</t>
  </si>
  <si>
    <t>Other services ;  &gt;&gt;&gt;&gt; Working in the same industry division as 12 months ago ;</t>
  </si>
  <si>
    <t>Other services ;  &gt;&gt;&gt;&gt; Working in a different industry division than 12 months ago ;</t>
  </si>
  <si>
    <t>Other services ;  &gt;&gt;&gt;&gt; Working in the same major occupation group as 12 months ago ;</t>
  </si>
  <si>
    <t>Other services ;  &gt;&gt;&gt;&gt; Working in a different major occupation group than 12 months ago ;</t>
  </si>
  <si>
    <t>Other services ;  &gt;&gt;&gt;&gt; Working in a job with the same usual hours as 12 months ago ;</t>
  </si>
  <si>
    <t>Other services ;  &gt;&gt;&gt;&gt; Working in a job with more usual hours than 12 months ago ;</t>
  </si>
  <si>
    <t>Other services ;  &gt;&gt;&gt;&gt; Working in a job with fewer usual hours than 12 months ago ;</t>
  </si>
  <si>
    <t>Other services ;  &gt;&gt;&gt;&gt; Working in a job with the same status in employment as 12 months ago ;</t>
  </si>
  <si>
    <t>Other services ;  &gt;&gt;&gt;&gt; Working in a job with a different status in employment than 12 months ago ;</t>
  </si>
  <si>
    <t>Other services ;  &gt;&gt;&gt; Did not change jobs in last 12 months ;</t>
  </si>
  <si>
    <t>A124832934C</t>
  </si>
  <si>
    <t>A124832886W</t>
  </si>
  <si>
    <t>A124832950C</t>
  </si>
  <si>
    <t>A124832862C</t>
  </si>
  <si>
    <t>A124832918C</t>
  </si>
  <si>
    <t>A124832922V</t>
  </si>
  <si>
    <t>A124832962L</t>
  </si>
  <si>
    <t>A124832866L</t>
  </si>
  <si>
    <t>A124832954L</t>
  </si>
  <si>
    <t>A124832958W</t>
  </si>
  <si>
    <t>A124832870C</t>
  </si>
  <si>
    <t>A124832890L</t>
  </si>
  <si>
    <t>A124832926C</t>
  </si>
  <si>
    <t>A124832966W</t>
  </si>
  <si>
    <t>A124832874L</t>
  </si>
  <si>
    <t>A124832894W</t>
  </si>
  <si>
    <t>A124832878W</t>
  </si>
  <si>
    <t>A124832898F</t>
  </si>
  <si>
    <t>A124832930V</t>
  </si>
  <si>
    <t>A124832902K</t>
  </si>
  <si>
    <t>A124833530A</t>
  </si>
  <si>
    <t>A124833586L</t>
  </si>
  <si>
    <t>A124833554V</t>
  </si>
  <si>
    <t>A124833590C</t>
  </si>
  <si>
    <t>A124833594L</t>
  </si>
  <si>
    <t>A124833558C</t>
  </si>
  <si>
    <t>A124833562V</t>
  </si>
  <si>
    <t>A124833582C</t>
  </si>
  <si>
    <t>A124833534K</t>
  </si>
  <si>
    <t>A124833598W</t>
  </si>
  <si>
    <t>A124833510T</t>
  </si>
  <si>
    <t>A124833566C</t>
  </si>
  <si>
    <t>A124833570V</t>
  </si>
  <si>
    <t>A124833610A</t>
  </si>
  <si>
    <t>A124833514A</t>
  </si>
  <si>
    <t>A124833602A</t>
  </si>
  <si>
    <t>A124833606K</t>
  </si>
  <si>
    <t>A124833518K</t>
  </si>
  <si>
    <t>A124833538V</t>
  </si>
  <si>
    <t>A124833574C</t>
  </si>
  <si>
    <t>A124833614K</t>
  </si>
  <si>
    <t>A124833522A</t>
  </si>
  <si>
    <t>A124833542K</t>
  </si>
  <si>
    <t>A124833526K</t>
  </si>
  <si>
    <t>A124833546V</t>
  </si>
  <si>
    <t>A124833578L</t>
  </si>
  <si>
    <t>A124833550K</t>
  </si>
  <si>
    <t>A124832018W</t>
  </si>
  <si>
    <t>A124832074R</t>
  </si>
  <si>
    <t>A124832042W</t>
  </si>
  <si>
    <t>A124832078X</t>
  </si>
  <si>
    <t>A124832082R</t>
  </si>
  <si>
    <t>A124832046F</t>
  </si>
  <si>
    <t>A124832050W</t>
  </si>
  <si>
    <t>A124832070F</t>
  </si>
  <si>
    <t>A124832022L</t>
  </si>
  <si>
    <t>A124832086X</t>
  </si>
  <si>
    <t>A124831998W</t>
  </si>
  <si>
    <t>A124832054F</t>
  </si>
  <si>
    <t>A124832058R</t>
  </si>
  <si>
    <t>A124832098J</t>
  </si>
  <si>
    <t>A124832002C</t>
  </si>
  <si>
    <t>A124832090R</t>
  </si>
  <si>
    <t>A124832094X</t>
  </si>
  <si>
    <t>A124832006L</t>
  </si>
  <si>
    <t>A124832026W</t>
  </si>
  <si>
    <t>A124832062F</t>
  </si>
  <si>
    <t>A124832102L</t>
  </si>
  <si>
    <t>A124832010C</t>
  </si>
  <si>
    <t>A124832030L</t>
  </si>
  <si>
    <t>A124832014L</t>
  </si>
  <si>
    <t>A124832034W</t>
  </si>
  <si>
    <t>A124832066R</t>
  </si>
  <si>
    <t>A124832038F</t>
  </si>
  <si>
    <t>A124831478T</t>
  </si>
  <si>
    <t>A124831534X</t>
  </si>
  <si>
    <t>A124831502F</t>
  </si>
  <si>
    <t>A124831538J</t>
  </si>
  <si>
    <t>A124831542X</t>
  </si>
  <si>
    <t>A124831506R</t>
  </si>
  <si>
    <t>A124831510F</t>
  </si>
  <si>
    <t>A124831530R</t>
  </si>
  <si>
    <t>A124831482J</t>
  </si>
  <si>
    <t>A124831546J</t>
  </si>
  <si>
    <t>A124831458J</t>
  </si>
  <si>
    <t>A124831514R</t>
  </si>
  <si>
    <t>A124831518X</t>
  </si>
  <si>
    <t>A124831558T</t>
  </si>
  <si>
    <t>A124831462X</t>
  </si>
  <si>
    <t>A124831550X</t>
  </si>
  <si>
    <t>A124831554J</t>
  </si>
  <si>
    <t>A124831466J</t>
  </si>
  <si>
    <t>A124831486T</t>
  </si>
  <si>
    <t>A124831522R</t>
  </si>
  <si>
    <t>A124831562J</t>
  </si>
  <si>
    <t>A124831470X</t>
  </si>
  <si>
    <t>A124831490J</t>
  </si>
  <si>
    <t>A124831474J</t>
  </si>
  <si>
    <t>A124831494T</t>
  </si>
  <si>
    <t>A124831526X</t>
  </si>
  <si>
    <t>A124831498A</t>
  </si>
  <si>
    <t>A124831694K</t>
  </si>
  <si>
    <t>A124831750T</t>
  </si>
  <si>
    <t>A124831718T</t>
  </si>
  <si>
    <t>A124831754A</t>
  </si>
  <si>
    <t>A124831758K</t>
  </si>
  <si>
    <t>A124831722J</t>
  </si>
  <si>
    <t>A124831726T</t>
  </si>
  <si>
    <t>A124831746A</t>
  </si>
  <si>
    <t>A124831698V</t>
  </si>
  <si>
    <t>A124831762A</t>
  </si>
  <si>
    <t>A124831674A</t>
  </si>
  <si>
    <t>A124831730J</t>
  </si>
  <si>
    <t>A124831734T</t>
  </si>
  <si>
    <t>A124831774K</t>
  </si>
  <si>
    <t>A124831678K</t>
  </si>
  <si>
    <t>A124831766K</t>
  </si>
  <si>
    <t>A124831770A</t>
  </si>
  <si>
    <t>A124831682A</t>
  </si>
  <si>
    <t>A124831702X</t>
  </si>
  <si>
    <t>A124831738A</t>
  </si>
  <si>
    <t>A124831778V</t>
  </si>
  <si>
    <t>A124831686K</t>
  </si>
  <si>
    <t>A124831706J</t>
  </si>
  <si>
    <t>A124831690A</t>
  </si>
  <si>
    <t>A124831710X</t>
  </si>
  <si>
    <t>A124831742T</t>
  </si>
  <si>
    <t>A124831714J</t>
  </si>
  <si>
    <t>A124832450J</t>
  </si>
  <si>
    <t>A124832506J</t>
  </si>
  <si>
    <t>A124832474A</t>
  </si>
  <si>
    <t>A124832510X</t>
  </si>
  <si>
    <t>A124832514J</t>
  </si>
  <si>
    <t>A124832478K</t>
  </si>
  <si>
    <t>A124832482A</t>
  </si>
  <si>
    <t>A124832502X</t>
  </si>
  <si>
    <t>A124832454T</t>
  </si>
  <si>
    <t>A124832518T</t>
  </si>
  <si>
    <t>A124832430X</t>
  </si>
  <si>
    <t>A124832486K</t>
  </si>
  <si>
    <t>A124832490A</t>
  </si>
  <si>
    <t>A124832530J</t>
  </si>
  <si>
    <t>A124832434J</t>
  </si>
  <si>
    <t>A124832522J</t>
  </si>
  <si>
    <t>A124832526T</t>
  </si>
  <si>
    <t>A124832438T</t>
  </si>
  <si>
    <t>A124832458A</t>
  </si>
  <si>
    <t>A124832494K</t>
  </si>
  <si>
    <t>A124832534T</t>
  </si>
  <si>
    <t>A124832442J</t>
  </si>
  <si>
    <t>A124832462T</t>
  </si>
  <si>
    <t>A124832446T</t>
  </si>
  <si>
    <t>A124832466A</t>
  </si>
  <si>
    <t>A124832498V</t>
  </si>
  <si>
    <t>A124832470T</t>
  </si>
  <si>
    <t>A124831802J</t>
  </si>
  <si>
    <t>A124831858V</t>
  </si>
  <si>
    <t>A124831826A</t>
  </si>
  <si>
    <t>A124831862K</t>
  </si>
  <si>
    <t>A124831866V</t>
  </si>
  <si>
    <t>A124831830T</t>
  </si>
  <si>
    <t>A124831834A</t>
  </si>
  <si>
    <t>A124831854K</t>
  </si>
  <si>
    <t>A124831806T</t>
  </si>
  <si>
    <t>A124831870K</t>
  </si>
  <si>
    <t>A124831782K</t>
  </si>
  <si>
    <t>A124831838K</t>
  </si>
  <si>
    <t>A124831842A</t>
  </si>
  <si>
    <t>A124831882V</t>
  </si>
  <si>
    <t>A124831786V</t>
  </si>
  <si>
    <t>A124831874V</t>
  </si>
  <si>
    <t>A124831878C</t>
  </si>
  <si>
    <t>A124831790K</t>
  </si>
  <si>
    <t>A124831810J</t>
  </si>
  <si>
    <t>A124831846K</t>
  </si>
  <si>
    <t>A124831886C</t>
  </si>
  <si>
    <t>A124831794V</t>
  </si>
  <si>
    <t>A124831814T</t>
  </si>
  <si>
    <t>A124831798C</t>
  </si>
  <si>
    <t>A124831818A</t>
  </si>
  <si>
    <t>A124831850A</t>
  </si>
  <si>
    <t>A124831822T</t>
  </si>
  <si>
    <t>A124832558K</t>
  </si>
  <si>
    <t>A124832614T</t>
  </si>
  <si>
    <t>A124832582K</t>
  </si>
  <si>
    <t>A124832618A</t>
  </si>
  <si>
    <t>A124832622T</t>
  </si>
  <si>
    <t>A124832586V</t>
  </si>
  <si>
    <t>A124832590K</t>
  </si>
  <si>
    <t>A124832610J</t>
  </si>
  <si>
    <t>A124832562A</t>
  </si>
  <si>
    <t>A124832626A</t>
  </si>
  <si>
    <t>A124832538A</t>
  </si>
  <si>
    <t>A124832594V</t>
  </si>
  <si>
    <t>A124832598C</t>
  </si>
  <si>
    <t>A124832638K</t>
  </si>
  <si>
    <t>A124832542T</t>
  </si>
  <si>
    <t>A124832630T</t>
  </si>
  <si>
    <t>A124832634A</t>
  </si>
  <si>
    <t>A124832546A</t>
  </si>
  <si>
    <t>A124832566K</t>
  </si>
  <si>
    <t>A124832602J</t>
  </si>
  <si>
    <t>A124832642A</t>
  </si>
  <si>
    <t>A124832550T</t>
  </si>
  <si>
    <t>A124832570A</t>
  </si>
  <si>
    <t>A124832554A</t>
  </si>
  <si>
    <t>A124832574K</t>
  </si>
  <si>
    <t>A124832606T</t>
  </si>
  <si>
    <t>A124832578V</t>
  </si>
  <si>
    <t>A124832666V</t>
  </si>
  <si>
    <t>A124832722A</t>
  </si>
  <si>
    <t>A124832690V</t>
  </si>
  <si>
    <t>A124832726K</t>
  </si>
  <si>
    <t>A124832730A</t>
  </si>
  <si>
    <t>A124832694C</t>
  </si>
  <si>
    <t>A124832698L</t>
  </si>
  <si>
    <t>A124832718K</t>
  </si>
  <si>
    <t>A124832670K</t>
  </si>
  <si>
    <t>A124832734K</t>
  </si>
  <si>
    <t>A124832646K</t>
  </si>
  <si>
    <t>A124832702T</t>
  </si>
  <si>
    <t>A124832706A</t>
  </si>
  <si>
    <t>A124832746V</t>
  </si>
  <si>
    <t>A124832650A</t>
  </si>
  <si>
    <t>A124832738V</t>
  </si>
  <si>
    <t>A124832742K</t>
  </si>
  <si>
    <t>A124832654K</t>
  </si>
  <si>
    <t>A124832674V</t>
  </si>
  <si>
    <t>A124832710T</t>
  </si>
  <si>
    <t>A124832750K</t>
  </si>
  <si>
    <t>A124832658V</t>
  </si>
  <si>
    <t>A124832678C</t>
  </si>
  <si>
    <t>A124832662K</t>
  </si>
  <si>
    <t>A124832682V</t>
  </si>
  <si>
    <t>A124832714A</t>
  </si>
  <si>
    <t>A124832686C</t>
  </si>
  <si>
    <t>A124833638C</t>
  </si>
  <si>
    <t>A124833694W</t>
  </si>
  <si>
    <t>A124833662C</t>
  </si>
  <si>
    <t>A124833698F</t>
  </si>
  <si>
    <t>A124833702K</t>
  </si>
  <si>
    <t>A124833666L</t>
  </si>
  <si>
    <t>A124833670C</t>
  </si>
  <si>
    <t>A124833690L</t>
  </si>
  <si>
    <t>A124833642V</t>
  </si>
  <si>
    <t>A124833706V</t>
  </si>
  <si>
    <t>A124833618V</t>
  </si>
  <si>
    <t>A124833674L</t>
  </si>
  <si>
    <t>A124833678W</t>
  </si>
  <si>
    <t>A124833718C</t>
  </si>
  <si>
    <t>Other services ;  &gt;&gt; 1 year or more in current main job ;</t>
  </si>
  <si>
    <t>Other services ;  &gt;&gt;&gt; Employee in current main job ;</t>
  </si>
  <si>
    <t>Other services ;  &gt;&gt;&gt;&gt; No change in occupation with current employer last year ;</t>
  </si>
  <si>
    <t>Other services ;  &gt;&gt;&gt;&gt; Changed occupations with current employer in the same major group last year ;</t>
  </si>
  <si>
    <t>Other services ;  &gt;&gt;&gt;&gt; Changed occupations with current employer into a different major group last year ;</t>
  </si>
  <si>
    <t>Other services ;  &gt;&gt;&gt;&gt; No change in usual weekly hours with current employer last year ;</t>
  </si>
  <si>
    <t>Other services ;  &gt;&gt;&gt;&gt; Usual weekly hours increased with current employer last year ;</t>
  </si>
  <si>
    <t>Other services ;  &gt;&gt;&gt;&gt; Usual weekly hours decreased with current employer last year ;</t>
  </si>
  <si>
    <t>Other services ;  &gt;&gt;&gt;&gt; Did not know or usual weekly hours varied last year ;</t>
  </si>
  <si>
    <t>Other services ;  &gt;&gt;&gt;&gt; Promoted or transferred last year ;</t>
  </si>
  <si>
    <t>Other services ;  &gt;&gt;&gt;&gt; Was not promoted or transferred last year ;</t>
  </si>
  <si>
    <t>Other services ;  &gt;&gt;&gt; Owner manager or contributing family worker in current main job ;</t>
  </si>
  <si>
    <t>Other services ;  &gt; Not currently employed ;</t>
  </si>
  <si>
    <t>Not working 12 months ago ;  Civilian population aged 15 and over ;</t>
  </si>
  <si>
    <t>Not working 12 months ago ;  &gt; Currently employed ;</t>
  </si>
  <si>
    <t>Not working 12 months ago ;  &gt;&gt; Less than 1 year in current main job ;</t>
  </si>
  <si>
    <t>Not working 12 months ago ;  &gt;&gt;&gt; Changed jobs in last 12 months ;</t>
  </si>
  <si>
    <t>Not working 12 months ago ;  &gt;&gt;&gt; Did not change jobs in last 12 months ;</t>
  </si>
  <si>
    <t>Not working 12 months ago ;  &gt; Not currently employed ;</t>
  </si>
  <si>
    <t>Civilian population aged 15 and over ;</t>
  </si>
  <si>
    <t>&gt; Currently employed ;</t>
  </si>
  <si>
    <t>&gt;&gt; Less than 1 year in current main job ;</t>
  </si>
  <si>
    <t>&gt;&gt;&gt; Changed jobs in last 12 months ;</t>
  </si>
  <si>
    <t>&gt;&gt;&gt;&gt; Working in the same industry division as 12 months ago ;</t>
  </si>
  <si>
    <t>&gt;&gt;&gt;&gt; Working in a different industry division than 12 months ago ;</t>
  </si>
  <si>
    <t>&gt;&gt;&gt;&gt; Working in the same major occupation group as 12 months ago ;</t>
  </si>
  <si>
    <t>&gt;&gt;&gt;&gt; Working in a different major occupation group than 12 months ago ;</t>
  </si>
  <si>
    <t>&gt;&gt;&gt;&gt; Working in a job with the same usual hours as 12 months ago ;</t>
  </si>
  <si>
    <t>&gt;&gt;&gt;&gt; Working in a job with more usual hours than 12 months ago ;</t>
  </si>
  <si>
    <t>&gt;&gt;&gt;&gt; Working in a job with fewer usual hours than 12 months ago ;</t>
  </si>
  <si>
    <t>&gt;&gt;&gt;&gt; Working in a job with the same status in employment as 12 months ago ;</t>
  </si>
  <si>
    <t>&gt;&gt;&gt;&gt; Working in a job with a different status in employment than 12 months ago ;</t>
  </si>
  <si>
    <t>&gt;&gt;&gt; Did not change jobs in last 12 months ;</t>
  </si>
  <si>
    <t>&gt;&gt; 1 year or more in current main job ;</t>
  </si>
  <si>
    <t>&gt;&gt;&gt; Employee in current main job ;</t>
  </si>
  <si>
    <t>&gt;&gt;&gt;&gt; No change in occupation with current employer last year ;</t>
  </si>
  <si>
    <t>&gt;&gt;&gt;&gt; Changed occupations with current employer in the same major group last year ;</t>
  </si>
  <si>
    <t>&gt;&gt;&gt;&gt; Changed occupations with current employer into a different major group last year ;</t>
  </si>
  <si>
    <t>&gt;&gt;&gt;&gt; No change in usual weekly hours with current employer last year ;</t>
  </si>
  <si>
    <t>&gt;&gt;&gt;&gt; Usual weekly hours increased with current employer last year ;</t>
  </si>
  <si>
    <t>&gt;&gt;&gt;&gt; Usual weekly hours decreased with current employer last year ;</t>
  </si>
  <si>
    <t>&gt;&gt;&gt;&gt; Did not know or usual weekly hours varied last year ;</t>
  </si>
  <si>
    <t>&gt;&gt;&gt;&gt; Promoted or transferred last year ;</t>
  </si>
  <si>
    <t>&gt;&gt;&gt;&gt; Was not promoted or transferred last year ;</t>
  </si>
  <si>
    <t>&gt;&gt;&gt; Owner manager or contributing family worker in current main job ;</t>
  </si>
  <si>
    <t>&gt; Not currently employed ;</t>
  </si>
  <si>
    <t>A124833622K</t>
  </si>
  <si>
    <t>A124833710K</t>
  </si>
  <si>
    <t>A124833714V</t>
  </si>
  <si>
    <t>A124833626V</t>
  </si>
  <si>
    <t>A124833646C</t>
  </si>
  <si>
    <t>A124833682L</t>
  </si>
  <si>
    <t>A124833722V</t>
  </si>
  <si>
    <t>A124833630K</t>
  </si>
  <si>
    <t>A124833650V</t>
  </si>
  <si>
    <t>A124833634V</t>
  </si>
  <si>
    <t>A124833654C</t>
  </si>
  <si>
    <t>A124833686W</t>
  </si>
  <si>
    <t>A124833658L</t>
  </si>
  <si>
    <t>A124831586A</t>
  </si>
  <si>
    <t>A124831642J</t>
  </si>
  <si>
    <t>A124831610R</t>
  </si>
  <si>
    <t>A124831646T</t>
  </si>
  <si>
    <t>A124831666A</t>
  </si>
  <si>
    <t>A124831606X</t>
  </si>
  <si>
    <t>A124833422T</t>
  </si>
  <si>
    <t>A124833478C</t>
  </si>
  <si>
    <t>A124833446K</t>
  </si>
  <si>
    <t>A124833482V</t>
  </si>
  <si>
    <t>A124833486C</t>
  </si>
  <si>
    <t>A124833450A</t>
  </si>
  <si>
    <t>A124833454K</t>
  </si>
  <si>
    <t>A124833474V</t>
  </si>
  <si>
    <t>A124833426A</t>
  </si>
  <si>
    <t>A124833490V</t>
  </si>
  <si>
    <t>A124833402J</t>
  </si>
  <si>
    <t>A124833458V</t>
  </si>
  <si>
    <t>A124833462K</t>
  </si>
  <si>
    <t>A124833502T</t>
  </si>
  <si>
    <t>A124833406T</t>
  </si>
  <si>
    <t>A124833494C</t>
  </si>
  <si>
    <t>A124833498L</t>
  </si>
  <si>
    <t>A124833410J</t>
  </si>
  <si>
    <t>A124833430T</t>
  </si>
  <si>
    <t>A124833466V</t>
  </si>
  <si>
    <t>A124833506A</t>
  </si>
  <si>
    <t>A124833414T</t>
  </si>
  <si>
    <t>A124833434A</t>
  </si>
  <si>
    <t>A124833418A</t>
  </si>
  <si>
    <t>A124833438K</t>
  </si>
  <si>
    <t>A124833470K</t>
  </si>
  <si>
    <t>A124833442A</t>
  </si>
  <si>
    <t>Time Series Workbook</t>
  </si>
  <si>
    <t>6226.0 Participation, Job Search and Mobility, Australia</t>
  </si>
  <si>
    <t>Table 19. Change in employment characteristics of persons employed last year by industry</t>
  </si>
  <si>
    <t>I N Q U I R I E S</t>
  </si>
  <si>
    <t>Inquiries</t>
  </si>
  <si>
    <t>Data Item Description</t>
  </si>
  <si>
    <t>No. Obs.</t>
  </si>
  <si>
    <t>Freq.</t>
  </si>
  <si>
    <t>© Commonwealth of Australia  2021</t>
  </si>
  <si>
    <t>Annual</t>
  </si>
  <si>
    <t>Released at 11:30 am (Canberra time) Wed 7 Jul 2021</t>
  </si>
  <si>
    <t>Contents</t>
  </si>
  <si>
    <t>Tables</t>
  </si>
  <si>
    <t>Table 19.1 - February 2021</t>
  </si>
  <si>
    <t>Table 19.2 - Time Series IDs</t>
  </si>
  <si>
    <t>Index</t>
  </si>
  <si>
    <t>Time Series Index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</si>
  <si>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</si>
  <si>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Participation, Job Search and Mobility, Australia, February 2021</t>
  </si>
  <si>
    <t>Summary</t>
  </si>
  <si>
    <t>Methodology</t>
  </si>
  <si>
    <r>
      <t xml:space="preserve">For further information about these and related statistics visit </t>
    </r>
    <r>
      <rPr>
        <sz val="8"/>
        <color rgb="FF0000FF"/>
        <rFont val="Arial"/>
        <family val="2"/>
      </rPr>
      <t>www.abs.gov.au/about/contact-us</t>
    </r>
  </si>
  <si>
    <r>
      <t xml:space="preserve">or contact the Labour Surveys Branch at </t>
    </r>
    <r>
      <rPr>
        <sz val="8"/>
        <color rgb="FF0000FF"/>
        <rFont val="Arial"/>
        <family val="2"/>
      </rPr>
      <t>labour.statistics@abs.gov.au</t>
    </r>
    <r>
      <rPr>
        <sz val="8"/>
        <color theme="1"/>
        <rFont val="Arial"/>
        <family val="2"/>
      </rPr>
      <t>.</t>
    </r>
  </si>
  <si>
    <t>Industry of job 12 months ago</t>
  </si>
  <si>
    <t>Not working 12 months ago</t>
  </si>
  <si>
    <t>Total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</si>
  <si>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</si>
  <si>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</si>
  <si>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</si>
  <si>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</si>
  <si>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</si>
  <si>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</si>
  <si>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</si>
  <si>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</si>
  <si>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</si>
  <si>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</si>
  <si>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</si>
  <si>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</si>
  <si>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</si>
  <si>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</si>
  <si>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</si>
  <si>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</si>
  <si>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</si>
  <si>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</si>
  <si>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</si>
  <si>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'000</t>
  </si>
  <si>
    <t>People who worked at some time during the last year</t>
  </si>
  <si>
    <t>Labour Force status</t>
  </si>
  <si>
    <t>Currently employed</t>
  </si>
  <si>
    <t>Not currently employed</t>
  </si>
  <si>
    <t>Duration of employment in current main job</t>
  </si>
  <si>
    <t>Less than 1 year in current main job</t>
  </si>
  <si>
    <t>1 year or more in current main job</t>
  </si>
  <si>
    <t>. .</t>
  </si>
  <si>
    <t xml:space="preserve">Whether changed jobs in last 12 months </t>
  </si>
  <si>
    <t>Did not not change jobs in last 12 months</t>
  </si>
  <si>
    <t>Changed jobs in last 12 months</t>
  </si>
  <si>
    <t>Whether changed industry division (between 12 months ago and current)</t>
  </si>
  <si>
    <t>Working in the same industry division</t>
  </si>
  <si>
    <t>Working in a different industry division</t>
  </si>
  <si>
    <t>Whether changed major occupation group (between 12 months ago and current)</t>
  </si>
  <si>
    <t>Working in the same major occupation group</t>
  </si>
  <si>
    <t>Working in a different major occupation group</t>
  </si>
  <si>
    <t>Whether changed usual weekly hours (between 12 months ago and current)</t>
  </si>
  <si>
    <t>Working in a job with the same usual hours</t>
  </si>
  <si>
    <t>Working in a job with more usual hours</t>
  </si>
  <si>
    <t>Working in a job with fewer usual hours</t>
  </si>
  <si>
    <t>Whether changed status in employment (between 12 months ago and current)</t>
  </si>
  <si>
    <t>Working in a job with the same status in employment</t>
  </si>
  <si>
    <t>Working in a job with a different status in employment</t>
  </si>
  <si>
    <t>Status in employment of current main job</t>
  </si>
  <si>
    <t>Employee</t>
  </si>
  <si>
    <t>Owner managers</t>
  </si>
  <si>
    <t xml:space="preserve">Employees - 1 year or more in current main job </t>
  </si>
  <si>
    <t>Whether changed major occupation group (with current employer in last 12 months)</t>
  </si>
  <si>
    <t>No change in occupation with current employer last year</t>
  </si>
  <si>
    <t>Changed occupations with current employer in the same major group last year</t>
  </si>
  <si>
    <t>Changed occupations with current employer into a different major group last year</t>
  </si>
  <si>
    <t>Whether changed usual weekly hours (with current employer in last 12 months)</t>
  </si>
  <si>
    <t>No change in usual weekly hours with current employer last year</t>
  </si>
  <si>
    <t>Usual weekly hours increased with current employer last year</t>
  </si>
  <si>
    <t>Usual weekly hours decreased with current employer last year</t>
  </si>
  <si>
    <t>Did not know or usual weekly hours varied</t>
  </si>
  <si>
    <t>Whether promoted or transferred with current employer in last 12 months</t>
  </si>
  <si>
    <t>Promoted or transferred last year</t>
  </si>
  <si>
    <t>Was not promoted or transferred last year</t>
  </si>
  <si>
    <t>© Commonwealth of Australia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</si>
</sst>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#,##0.0"/>
  </numFmts>
  <fonts count="3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u/>
      <sz val="10"/>
      <color indexed="12"/>
      <name val="Tahoma"/>
      <family val="2"/>
    </font>
    <font>
      <sz val="8"/>
      <color indexed="12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b/>
      <sz val="12"/>
      <color indexed="12"/>
      <name val="Arial"/>
      <family val="2"/>
    </font>
    <font>
      <b/>
      <sz val="10"/>
      <color rgb="FF000000"/>
      <name val="Arial"/>
      <family val="2"/>
    </font>
    <font>
      <sz val="8"/>
      <color rgb="FF0000FF"/>
      <name val="Arial"/>
      <family val="2"/>
    </font>
    <font>
      <i/>
      <sz val="8"/>
      <name val="FrnkGothITC Bk BT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name val="Microsoft Sans Serif"/>
      <family val="2"/>
    </font>
    <font>
      <b/>
      <sz val="8"/>
      <name val="Arial"/>
      <family val="2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sz val="8"/>
      <color indexed="8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6" fillId="0" borderId="0"/>
    <xf numFmtId="0" fontId="23" fillId="0" borderId="0">
      <alignment horizontal="left"/>
    </xf>
    <xf numFmtId="0" fontId="12" fillId="0" borderId="0"/>
    <xf numFmtId="0" fontId="26" fillId="0" borderId="0">
      <alignment horizontal="center"/>
    </xf>
    <xf numFmtId="0" fontId="9" fillId="0" borderId="0"/>
    <xf numFmtId="0" fontId="9" fillId="0" borderId="0"/>
  </cellStyleXfs>
  <cellXfs count="67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8" fillId="0" borderId="0" xfId="1" applyFont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2" applyFont="1" applyAlignment="1">
      <alignment horizontal="left" vertical="center"/>
    </xf>
    <xf numFmtId="0" fontId="12" fillId="0" borderId="0" xfId="3"/>
    <xf numFmtId="0" fontId="13" fillId="0" borderId="0" xfId="4"/>
    <xf numFmtId="0" fontId="14" fillId="0" borderId="0" xfId="4" applyFont="1" applyAlignment="1">
      <alignment horizontal="left"/>
    </xf>
    <xf numFmtId="0" fontId="15" fillId="0" borderId="0" xfId="4" applyFont="1" applyAlignment="1">
      <alignment horizontal="left"/>
    </xf>
    <xf numFmtId="0" fontId="17" fillId="0" borderId="0" xfId="5" applyFont="1" applyAlignment="1">
      <alignment horizontal="center"/>
    </xf>
    <xf numFmtId="0" fontId="18" fillId="0" borderId="0" xfId="4" applyFont="1" applyAlignment="1">
      <alignment horizontal="left"/>
    </xf>
    <xf numFmtId="0" fontId="21" fillId="0" borderId="0" xfId="4" applyFont="1" applyAlignment="1">
      <alignment horizontal="left"/>
    </xf>
    <xf numFmtId="0" fontId="22" fillId="0" borderId="0" xfId="4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2" borderId="0" xfId="0" applyFont="1" applyFill="1" applyAlignment="1">
      <alignment horizontal="left" indent="11"/>
    </xf>
    <xf numFmtId="49" fontId="5" fillId="3" borderId="0" xfId="0" applyNumberFormat="1" applyFont="1" applyFill="1" applyAlignment="1">
      <alignment horizontal="left" indent="11"/>
    </xf>
    <xf numFmtId="0" fontId="11" fillId="3" borderId="0" xfId="2" applyFont="1" applyFill="1" applyAlignment="1">
      <alignment horizontal="left" vertical="center" indent="11"/>
    </xf>
    <xf numFmtId="1" fontId="25" fillId="3" borderId="1" xfId="6" applyNumberFormat="1" applyFont="1" applyFill="1" applyBorder="1" applyAlignment="1">
      <alignment horizontal="center" vertical="center" wrapText="1"/>
    </xf>
    <xf numFmtId="0" fontId="24" fillId="3" borderId="1" xfId="6" applyFont="1" applyFill="1" applyBorder="1" applyAlignment="1">
      <alignment vertical="center"/>
    </xf>
    <xf numFmtId="0" fontId="24" fillId="3" borderId="1" xfId="7" applyFont="1" applyFill="1" applyBorder="1" applyAlignment="1">
      <alignment vertical="center"/>
    </xf>
    <xf numFmtId="0" fontId="10" fillId="0" borderId="0" xfId="8" applyFont="1">
      <alignment horizontal="center"/>
    </xf>
    <xf numFmtId="0" fontId="3" fillId="0" borderId="0" xfId="9" applyFont="1" applyAlignment="1">
      <alignment horizontal="center" vertical="center" wrapText="1"/>
    </xf>
    <xf numFmtId="0" fontId="10" fillId="0" borderId="0" xfId="3" applyFont="1" applyAlignment="1">
      <alignment horizontal="right"/>
    </xf>
    <xf numFmtId="0" fontId="27" fillId="0" borderId="3" xfId="8" applyFont="1" applyBorder="1" applyAlignment="1">
      <alignment horizontal="left" indent="19"/>
    </xf>
    <xf numFmtId="0" fontId="27" fillId="0" borderId="3" xfId="8" applyFont="1" applyBorder="1">
      <alignment horizontal="center"/>
    </xf>
    <xf numFmtId="0" fontId="28" fillId="0" borderId="3" xfId="1" applyFont="1" applyBorder="1" applyAlignment="1">
      <alignment horizontal="left"/>
    </xf>
    <xf numFmtId="0" fontId="3" fillId="0" borderId="0" xfId="10" applyFont="1" applyAlignment="1">
      <alignment horizontal="left"/>
    </xf>
    <xf numFmtId="0" fontId="2" fillId="0" borderId="0" xfId="10" applyFont="1" applyAlignment="1">
      <alignment horizontal="left"/>
    </xf>
    <xf numFmtId="0" fontId="28" fillId="0" borderId="0" xfId="1" applyFont="1" applyAlignment="1">
      <alignment horizontal="left"/>
    </xf>
    <xf numFmtId="0" fontId="2" fillId="0" borderId="0" xfId="10" applyFont="1" applyAlignment="1">
      <alignment horizontal="right"/>
    </xf>
    <xf numFmtId="166" fontId="18" fillId="0" borderId="0" xfId="7" applyNumberFormat="1" applyFont="1" applyAlignment="1">
      <alignment horizontal="right"/>
    </xf>
    <xf numFmtId="166" fontId="15" fillId="0" borderId="0" xfId="7" applyNumberFormat="1" applyFont="1" applyAlignment="1">
      <alignment horizontal="right"/>
    </xf>
    <xf numFmtId="0" fontId="10" fillId="0" borderId="3" xfId="8" applyFont="1" applyBorder="1">
      <alignment horizontal="center"/>
    </xf>
    <xf numFmtId="166" fontId="18" fillId="0" borderId="3" xfId="7" applyNumberFormat="1" applyFont="1" applyBorder="1" applyAlignment="1">
      <alignment horizontal="right"/>
    </xf>
    <xf numFmtId="0" fontId="29" fillId="0" borderId="0" xfId="7" applyFont="1" applyAlignment="1">
      <alignment horizontal="left"/>
    </xf>
    <xf numFmtId="0" fontId="2" fillId="0" borderId="0" xfId="10" applyFont="1" applyAlignment="1">
      <alignment horizontal="left" indent="4"/>
    </xf>
    <xf numFmtId="0" fontId="8" fillId="0" borderId="3" xfId="1" applyFont="1" applyBorder="1" applyAlignment="1">
      <alignment horizontal="left"/>
    </xf>
    <xf numFmtId="0" fontId="12" fillId="0" borderId="0" xfId="7"/>
    <xf numFmtId="0" fontId="10" fillId="0" borderId="0" xfId="7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vertical="top" wrapText="1"/>
    </xf>
    <xf numFmtId="0" fontId="19" fillId="0" borderId="2" xfId="4" applyFont="1" applyBorder="1" applyAlignment="1">
      <alignment horizontal="left"/>
    </xf>
    <xf numFmtId="0" fontId="14" fillId="0" borderId="0" xfId="4" applyFont="1" applyAlignment="1">
      <alignment horizontal="left"/>
    </xf>
    <xf numFmtId="0" fontId="17" fillId="0" borderId="0" xfId="5" applyFont="1"/>
    <xf numFmtId="0" fontId="5" fillId="3" borderId="0" xfId="0" applyFont="1" applyFill="1" applyAlignment="1">
      <alignment horizontal="left" vertical="top" wrapText="1" indent="11"/>
    </xf>
    <xf numFmtId="0" fontId="24" fillId="3" borderId="1" xfId="6" applyFont="1" applyFill="1" applyBorder="1" applyAlignment="1">
      <alignment horizontal="left" vertical="center" indent="13"/>
    </xf>
    <xf numFmtId="0" fontId="27" fillId="0" borderId="0" xfId="7" applyFont="1" applyAlignment="1">
      <alignment horizontal="left" vertical="center"/>
    </xf>
    <xf numFmtId="0" fontId="3" fillId="0" borderId="0" xfId="9" applyFont="1" applyAlignment="1">
      <alignment horizontal="center" vertical="center" wrapText="1"/>
    </xf>
    <xf numFmtId="0" fontId="27" fillId="0" borderId="0" xfId="7" applyFont="1" applyAlignment="1">
      <alignment horizontal="center" vertical="center" wrapText="1"/>
    </xf>
  </cellXfs>
  <cellStyles count="11">
    <cellStyle name="Hyperlink" xfId="1" builtinId="8"/>
    <cellStyle name="Hyperlink 2" xfId="5" xr:uid="{A2B4F4CF-EB3A-48FF-BC38-6733E13F6F0E}"/>
    <cellStyle name="Normal" xfId="0" builtinId="0"/>
    <cellStyle name="Normal 10" xfId="3" xr:uid="{C73C9C41-5688-4A79-8CB7-14FC80F1EB7C}"/>
    <cellStyle name="Normal 2" xfId="7" xr:uid="{D7ECCABD-A3D9-4BBA-A1FF-5A1A0CC2E997}"/>
    <cellStyle name="Normal 2 2" xfId="9" xr:uid="{0EA34F72-06FC-4012-83C6-2A83987E3E52}"/>
    <cellStyle name="Normal 2 2 2" xfId="10" xr:uid="{675D8A6C-0962-4C6E-881E-A83BB031B910}"/>
    <cellStyle name="Normal 2 4" xfId="4" xr:uid="{D2472040-97D7-446D-A034-0095B754E64A}"/>
    <cellStyle name="Normal 3 5 4" xfId="2" xr:uid="{1817D934-3096-4DB8-A531-5047927C91E7}"/>
    <cellStyle name="Style1" xfId="6" xr:uid="{EA24A516-4A82-4402-936A-142C5F77A4EB}"/>
    <cellStyle name="Style4" xfId="8" xr:uid="{E6141BD7-7AF2-4B4E-AAF9-11CBCDAD4E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1171575</xdr:colOff>
      <xdr:row>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FB5363-9BF5-4E3B-93C6-B8984600D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430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971550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036EDA-85E8-4190-A9E0-61799CDA7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430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1</xdr:col>
      <xdr:colOff>971550</xdr:colOff>
      <xdr:row>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00ECC-0D48-47BF-8C25-A6A5094383B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430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1171575</xdr:colOff>
      <xdr:row>6</xdr:row>
      <xdr:rowOff>28575</xdr:rowOff>
    </xdr:to>
    <xdr:pic>
      <xdr:nvPicPr>
        <xdr:cNvPr id="5122" name="Picture 1">
          <a:extLst>
            <a:ext uri="{FF2B5EF4-FFF2-40B4-BE49-F238E27FC236}">
              <a16:creationId xmlns:a16="http://schemas.microsoft.com/office/drawing/2014/main" id="{36100D43-B160-4842-93C8-BB52B1B4A5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1430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about/contact-us" TargetMode="External"/><Relationship Id="rId3" Type="http://schemas.openxmlformats.org/officeDocument/2006/relationships/hyperlink" Target="http://www.abs.gov.au/ausstats/abs@.nsf/exnote/6333.0" TargetMode="External"/><Relationship Id="rId7" Type="http://schemas.openxmlformats.org/officeDocument/2006/relationships/hyperlink" Target="mailto:labour.statistics@abs.gov.au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methodologies/participation-job-search-and-mobility-australia-methodology/feb-2021" TargetMode="External"/><Relationship Id="rId5" Type="http://schemas.openxmlformats.org/officeDocument/2006/relationships/hyperlink" Target="https://www.abs.gov.au/statistics/labour/employment-and-unemployment/participation-job-search-and-mobility-australia/latest-release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abs.gov.au/ausstats/abs@.nsf/mf/6333.0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FD2F-C0AA-4BB4-BED3-41705D91B44E}">
  <dimension ref="A1:E26"/>
  <sheetViews>
    <sheetView showGridLines="0" tabSelected="1" workbookViewId="0">
      <pane ySplit="7" topLeftCell="A8" activePane="bottomLeft" state="frozen"/>
      <selection activeCell="Z1" sqref="Z1"/>
      <selection pane="bottomLeft"/>
    </sheetView>
  </sheetViews>
  <sheetFormatPr defaultColWidth="7.7109375" defaultRowHeight="15" customHeight="1"/>
  <cols>
    <col min="1" max="1" width="17.85546875" customWidth="1"/>
    <col min="2" max="2" width="9.140625" customWidth="1"/>
    <col min="3" max="3" width="98.85546875" customWidth="1"/>
    <col min="5" max="5" width="11" bestFit="1" customWidth="1"/>
    <col min="12" max="12" width="7.7109375" customWidth="1"/>
    <col min="26" max="26" width="7.7109375" customWidth="1"/>
  </cols>
  <sheetData>
    <row r="1" spans="1:5">
      <c r="A1" s="21"/>
      <c r="B1" s="21"/>
      <c r="C1" s="21"/>
      <c r="D1" s="21"/>
      <c r="E1" s="21"/>
    </row>
    <row r="2" spans="1:5">
      <c r="A2" s="21"/>
      <c r="B2" s="13" t="s">
        <v>1104</v>
      </c>
      <c r="C2" s="12"/>
      <c r="D2" s="12"/>
      <c r="E2" s="12"/>
    </row>
    <row r="3" spans="1:5" ht="12" customHeight="1">
      <c r="A3" s="21"/>
      <c r="B3" s="12"/>
      <c r="C3" s="12"/>
      <c r="D3" s="12"/>
      <c r="E3" s="12"/>
    </row>
    <row r="4" spans="1:5">
      <c r="A4" s="21"/>
      <c r="B4" s="12"/>
      <c r="C4" s="12"/>
      <c r="D4" s="12"/>
      <c r="E4" s="12"/>
    </row>
    <row r="5" spans="1:5" ht="15.75">
      <c r="A5" s="21"/>
      <c r="B5" s="14" t="s">
        <v>1105</v>
      </c>
      <c r="C5" s="21"/>
      <c r="D5" s="21"/>
      <c r="E5" s="21"/>
    </row>
    <row r="6" spans="1:5" ht="15.75" customHeight="1">
      <c r="A6" s="21"/>
      <c r="B6" s="58" t="s">
        <v>1106</v>
      </c>
      <c r="C6" s="58"/>
      <c r="D6" s="58"/>
      <c r="E6" s="58"/>
    </row>
    <row r="7" spans="1:5" ht="15.75" customHeight="1">
      <c r="A7" s="21"/>
      <c r="B7" s="22" t="s">
        <v>1114</v>
      </c>
      <c r="C7" s="21"/>
      <c r="D7" s="21"/>
      <c r="E7" s="21"/>
    </row>
    <row r="8" spans="1:5">
      <c r="A8" s="23"/>
      <c r="B8" s="23"/>
      <c r="C8" s="23"/>
      <c r="D8" s="21"/>
      <c r="E8" s="21"/>
    </row>
    <row r="9" spans="1:5" ht="15.75">
      <c r="A9" s="24"/>
      <c r="B9" s="25" t="s">
        <v>1115</v>
      </c>
      <c r="C9" s="24"/>
      <c r="D9" s="21"/>
      <c r="E9" s="21"/>
    </row>
    <row r="10" spans="1:5">
      <c r="A10" s="24"/>
      <c r="B10" s="26" t="s">
        <v>1116</v>
      </c>
      <c r="C10" s="24"/>
      <c r="D10" s="21"/>
      <c r="E10" s="21"/>
    </row>
    <row r="11" spans="1:5">
      <c r="A11" s="24"/>
      <c r="B11" s="27">
        <v>19.100000000000001</v>
      </c>
      <c r="C11" s="28" t="s">
        <v>1117</v>
      </c>
      <c r="D11" s="21"/>
      <c r="E11" s="21"/>
    </row>
    <row r="12" spans="1:5">
      <c r="A12" s="24"/>
      <c r="B12" s="27">
        <v>19.2</v>
      </c>
      <c r="C12" s="28" t="s">
        <v>1118</v>
      </c>
      <c r="D12" s="21"/>
      <c r="E12" s="21"/>
    </row>
    <row r="13" spans="1:5">
      <c r="A13" s="24"/>
      <c r="B13" s="27" t="s">
        <v>1119</v>
      </c>
      <c r="C13" s="28" t="s">
        <v>1120</v>
      </c>
      <c r="D13" s="21"/>
      <c r="E13" s="21"/>
    </row>
    <row r="14" spans="1:5">
      <c r="A14" s="23"/>
      <c r="B14" s="23"/>
      <c r="C14" s="23"/>
      <c r="D14" s="21"/>
      <c r="E14" s="21"/>
    </row>
    <row r="15" spans="1:5" ht="15.75">
      <c r="A15" s="24"/>
      <c r="B15" s="59"/>
      <c r="C15" s="59"/>
      <c r="D15" s="21"/>
      <c r="E15" s="21"/>
    </row>
    <row r="16" spans="1:5" ht="15.75">
      <c r="A16" s="24"/>
      <c r="B16" s="60" t="s">
        <v>1121</v>
      </c>
      <c r="C16" s="60"/>
      <c r="D16" s="21"/>
      <c r="E16" s="21"/>
    </row>
    <row r="17" spans="1:5">
      <c r="A17" s="23"/>
      <c r="B17" s="23"/>
      <c r="C17" s="23"/>
      <c r="D17" s="21"/>
      <c r="E17" s="21"/>
    </row>
    <row r="18" spans="1:5">
      <c r="A18" s="24"/>
      <c r="B18" s="29" t="s">
        <v>1122</v>
      </c>
      <c r="C18" s="24"/>
      <c r="D18" s="21"/>
      <c r="E18" s="21"/>
    </row>
    <row r="19" spans="1:5">
      <c r="A19" s="24"/>
      <c r="B19" s="61" t="s">
        <v>1123</v>
      </c>
      <c r="C19" s="61"/>
      <c r="D19" s="21"/>
      <c r="E19" s="21"/>
    </row>
    <row r="20" spans="1:5">
      <c r="A20" s="24"/>
      <c r="B20" s="61" t="s">
        <v>1124</v>
      </c>
      <c r="C20" s="61"/>
      <c r="D20" s="21"/>
      <c r="E20" s="21"/>
    </row>
    <row r="21" spans="1:5">
      <c r="A21" s="23"/>
      <c r="B21" s="23"/>
      <c r="C21" s="23"/>
      <c r="D21" s="21"/>
      <c r="E21" s="21"/>
    </row>
    <row r="22" spans="1:5">
      <c r="A22" s="23"/>
      <c r="B22" s="15" t="s">
        <v>1107</v>
      </c>
      <c r="C22" s="21"/>
      <c r="D22" s="21"/>
      <c r="E22" s="21"/>
    </row>
    <row r="23" spans="1:5">
      <c r="A23" s="23"/>
      <c r="B23" s="57" t="s">
        <v>1125</v>
      </c>
      <c r="C23" s="57"/>
      <c r="D23" s="57"/>
      <c r="E23" s="57"/>
    </row>
    <row r="24" spans="1:5">
      <c r="A24" s="23"/>
      <c r="B24" s="57" t="s">
        <v>1126</v>
      </c>
      <c r="C24" s="57"/>
      <c r="D24" s="57"/>
      <c r="E24" s="57"/>
    </row>
    <row r="25" spans="1:5">
      <c r="A25" s="23"/>
      <c r="B25" s="23"/>
      <c r="C25" s="23"/>
      <c r="D25" s="21"/>
      <c r="E25" s="21"/>
    </row>
    <row r="26" spans="1:5">
      <c r="A26" s="23"/>
      <c r="B26" s="30" t="str">
        <f ca="1">"© Commonwealth of Australia "&amp;YEAR(TODAY())</f>
        <v>© Commonwealth of Australia 2021</v>
      </c>
      <c r="C26" s="24"/>
      <c r="D26" s="21"/>
      <c r="E26" s="21"/>
    </row>
  </sheetData>
  <mergeCells count="7">
    <mergeCell ref="B24:E24"/>
    <mergeCell ref="B6:E6"/>
    <mergeCell ref="B15:C15"/>
    <mergeCell ref="B16:C16"/>
    <mergeCell ref="B19:C19"/>
    <mergeCell ref="B20:C20"/>
    <mergeCell ref="B23:E23"/>
  </mergeCells>
  <hyperlinks>
    <hyperlink ref="B16" r:id="rId1" xr:uid="{5E8AC457-1AD3-4C39-9807-2C9807AFEFFD}"/>
    <hyperlink ref="B13" location="Index!A12" display="Index" xr:uid="{781E4613-3844-4E1A-86D9-E33D9B6D782A}"/>
    <hyperlink ref="B26" r:id="rId2" display="© Commonwealth of Australia 2015" xr:uid="{5F4E73C5-12EA-476F-8CD3-36B9BF74B46A}"/>
    <hyperlink ref="B20" r:id="rId3" display="Explanatory Notes" xr:uid="{AA50322A-C220-40B8-90C2-0A644B3D2103}"/>
    <hyperlink ref="B19" r:id="rId4" xr:uid="{C5BACE73-57DC-4CEE-B993-3AF7CB8B5E54}"/>
    <hyperlink ref="B19:C19" r:id="rId5" display="Summary - link to be updated for 2021" xr:uid="{13D042C9-75B7-4416-96B9-984E0816403F}"/>
    <hyperlink ref="B20:C20" r:id="rId6" display="Methodology" xr:uid="{2D7CAB57-9520-492D-9ABB-49905DD61CB5}"/>
    <hyperlink ref="B11" location="'Table 19.1'!C14" display="'Table 19.1'!C14" xr:uid="{938AA5D7-4C48-4DB6-A43D-42FD6C19540A}"/>
    <hyperlink ref="B12" location="'Table 19.2'!C14" display="'Table 19.2'!C14" xr:uid="{75C0E930-E7BE-4C34-A69E-CFED6EFCC036}"/>
    <hyperlink ref="B24" r:id="rId7" display="or the Labour Surveys Branch at labour.statistics@abs.gov.au." xr:uid="{2B3B11C5-5827-4B03-BC4B-184CA4D6A3FB}"/>
    <hyperlink ref="B23:E23" r:id="rId8" display="For further information about these and related statistics visit www.abs.gov.au/about/contact-us" xr:uid="{BA41B926-F44D-44FA-8AFF-5CC53571E59F}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3964-0841-40CD-A4C7-91776CCEDC37}">
  <sheetPr>
    <pageSetUpPr fitToPage="1"/>
  </sheetPr>
  <dimension ref="A1:W60"/>
  <sheetViews>
    <sheetView zoomScaleNormal="100" workbookViewId="0">
      <pane xSplit="2" ySplit="11" topLeftCell="C12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defaultRowHeight="15" customHeight="1"/>
  <cols>
    <col min="1" max="1" width="3" customWidth="1"/>
    <col min="2" max="2" width="65.28515625" customWidth="1"/>
    <col min="3" max="23" width="14.7109375" customWidth="1"/>
    <col min="233" max="244" width="9.140625" customWidth="1"/>
    <col min="248" max="248" width="9.140625" customWidth="1"/>
    <col min="489" max="500" width="9.140625" customWidth="1"/>
    <col min="504" max="504" width="9.140625" customWidth="1"/>
    <col min="745" max="756" width="9.140625" customWidth="1"/>
    <col min="760" max="760" width="9.140625" customWidth="1"/>
    <col min="1001" max="1012" width="9.140625" customWidth="1"/>
    <col min="1016" max="1016" width="9.140625" customWidth="1"/>
    <col min="1257" max="1268" width="9.140625" customWidth="1"/>
    <col min="1272" max="1272" width="9.140625" customWidth="1"/>
    <col min="1513" max="1524" width="9.140625" customWidth="1"/>
    <col min="1528" max="1528" width="9.140625" customWidth="1"/>
    <col min="1769" max="1780" width="9.140625" customWidth="1"/>
    <col min="1784" max="1784" width="9.140625" customWidth="1"/>
    <col min="2025" max="2036" width="9.140625" customWidth="1"/>
    <col min="2040" max="2040" width="9.140625" customWidth="1"/>
    <col min="2281" max="2292" width="9.140625" customWidth="1"/>
    <col min="2296" max="2296" width="9.140625" customWidth="1"/>
    <col min="2537" max="2548" width="9.140625" customWidth="1"/>
    <col min="2552" max="2552" width="9.140625" customWidth="1"/>
    <col min="2793" max="2804" width="9.140625" customWidth="1"/>
    <col min="2808" max="2808" width="9.140625" customWidth="1"/>
    <col min="3049" max="3060" width="9.140625" customWidth="1"/>
    <col min="3064" max="3064" width="9.140625" customWidth="1"/>
    <col min="3305" max="3316" width="9.140625" customWidth="1"/>
    <col min="3320" max="3320" width="9.140625" customWidth="1"/>
    <col min="3561" max="3572" width="9.140625" customWidth="1"/>
    <col min="3576" max="3576" width="9.140625" customWidth="1"/>
    <col min="3817" max="3828" width="9.140625" customWidth="1"/>
    <col min="3832" max="3832" width="9.140625" customWidth="1"/>
    <col min="4073" max="4084" width="9.140625" customWidth="1"/>
    <col min="4088" max="4088" width="9.140625" customWidth="1"/>
    <col min="4329" max="4340" width="9.140625" customWidth="1"/>
    <col min="4344" max="4344" width="9.140625" customWidth="1"/>
    <col min="4585" max="4596" width="9.140625" customWidth="1"/>
    <col min="4600" max="4600" width="9.140625" customWidth="1"/>
    <col min="4841" max="4852" width="9.140625" customWidth="1"/>
    <col min="4856" max="4856" width="9.140625" customWidth="1"/>
    <col min="5097" max="5108" width="9.140625" customWidth="1"/>
    <col min="5112" max="5112" width="9.140625" customWidth="1"/>
    <col min="5353" max="5364" width="9.140625" customWidth="1"/>
    <col min="5368" max="5368" width="9.140625" customWidth="1"/>
    <col min="5609" max="5620" width="9.140625" customWidth="1"/>
    <col min="5624" max="5624" width="9.140625" customWidth="1"/>
    <col min="5865" max="5876" width="9.140625" customWidth="1"/>
    <col min="5880" max="5880" width="9.140625" customWidth="1"/>
    <col min="6121" max="6132" width="9.140625" customWidth="1"/>
    <col min="6136" max="6136" width="9.140625" customWidth="1"/>
    <col min="6377" max="6388" width="9.140625" customWidth="1"/>
    <col min="6392" max="6392" width="9.140625" customWidth="1"/>
    <col min="6633" max="6644" width="9.140625" customWidth="1"/>
    <col min="6648" max="6648" width="9.140625" customWidth="1"/>
    <col min="6889" max="6900" width="9.140625" customWidth="1"/>
    <col min="6904" max="6904" width="9.140625" customWidth="1"/>
    <col min="7145" max="7156" width="9.140625" customWidth="1"/>
    <col min="7160" max="7160" width="9.140625" customWidth="1"/>
    <col min="7401" max="7412" width="9.140625" customWidth="1"/>
    <col min="7416" max="7416" width="9.140625" customWidth="1"/>
    <col min="7657" max="7668" width="9.140625" customWidth="1"/>
    <col min="7672" max="7672" width="9.140625" customWidth="1"/>
    <col min="7913" max="7924" width="9.140625" customWidth="1"/>
    <col min="7928" max="7928" width="9.140625" customWidth="1"/>
    <col min="8169" max="8180" width="9.140625" customWidth="1"/>
    <col min="8184" max="8184" width="9.140625" customWidth="1"/>
    <col min="8425" max="8436" width="9.140625" customWidth="1"/>
    <col min="8440" max="8440" width="9.140625" customWidth="1"/>
    <col min="8681" max="8692" width="9.140625" customWidth="1"/>
    <col min="8696" max="8696" width="9.140625" customWidth="1"/>
    <col min="8937" max="8948" width="9.140625" customWidth="1"/>
    <col min="8952" max="8952" width="9.140625" customWidth="1"/>
    <col min="9193" max="9204" width="9.140625" customWidth="1"/>
    <col min="9208" max="9208" width="9.140625" customWidth="1"/>
    <col min="9449" max="9460" width="9.140625" customWidth="1"/>
    <col min="9464" max="9464" width="9.140625" customWidth="1"/>
    <col min="9705" max="9716" width="9.140625" customWidth="1"/>
    <col min="9720" max="9720" width="9.140625" customWidth="1"/>
    <col min="9961" max="9972" width="9.140625" customWidth="1"/>
    <col min="9976" max="9976" width="9.140625" customWidth="1"/>
    <col min="10217" max="10228" width="9.140625" customWidth="1"/>
    <col min="10232" max="10232" width="9.140625" customWidth="1"/>
    <col min="10473" max="10484" width="9.140625" customWidth="1"/>
    <col min="10488" max="10488" width="9.140625" customWidth="1"/>
    <col min="10729" max="10740" width="9.140625" customWidth="1"/>
    <col min="10744" max="10744" width="9.140625" customWidth="1"/>
    <col min="10985" max="10996" width="9.140625" customWidth="1"/>
    <col min="11000" max="11000" width="9.140625" customWidth="1"/>
    <col min="11241" max="11252" width="9.140625" customWidth="1"/>
    <col min="11256" max="11256" width="9.140625" customWidth="1"/>
    <col min="11497" max="11508" width="9.140625" customWidth="1"/>
    <col min="11512" max="11512" width="9.140625" customWidth="1"/>
    <col min="11753" max="11764" width="9.140625" customWidth="1"/>
    <col min="11768" max="11768" width="9.140625" customWidth="1"/>
    <col min="12009" max="12020" width="9.140625" customWidth="1"/>
    <col min="12024" max="12024" width="9.140625" customWidth="1"/>
    <col min="12265" max="12276" width="9.140625" customWidth="1"/>
    <col min="12280" max="12280" width="9.140625" customWidth="1"/>
    <col min="12521" max="12532" width="9.140625" customWidth="1"/>
    <col min="12536" max="12536" width="9.140625" customWidth="1"/>
    <col min="12777" max="12788" width="9.140625" customWidth="1"/>
    <col min="12792" max="12792" width="9.140625" customWidth="1"/>
    <col min="13033" max="13044" width="9.140625" customWidth="1"/>
    <col min="13048" max="13048" width="9.140625" customWidth="1"/>
    <col min="13289" max="13300" width="9.140625" customWidth="1"/>
    <col min="13304" max="13304" width="9.140625" customWidth="1"/>
    <col min="13545" max="13556" width="9.140625" customWidth="1"/>
    <col min="13560" max="13560" width="9.140625" customWidth="1"/>
    <col min="13801" max="13812" width="9.140625" customWidth="1"/>
    <col min="13816" max="13816" width="9.140625" customWidth="1"/>
    <col min="14057" max="14068" width="9.140625" customWidth="1"/>
    <col min="14072" max="14072" width="9.140625" customWidth="1"/>
    <col min="14313" max="14324" width="9.140625" customWidth="1"/>
    <col min="14328" max="14328" width="9.140625" customWidth="1"/>
    <col min="14569" max="14580" width="9.140625" customWidth="1"/>
    <col min="14584" max="14584" width="9.140625" customWidth="1"/>
    <col min="14825" max="14836" width="9.140625" customWidth="1"/>
    <col min="14840" max="14840" width="9.140625" customWidth="1"/>
    <col min="15081" max="15092" width="9.140625" customWidth="1"/>
    <col min="15096" max="15096" width="9.140625" customWidth="1"/>
    <col min="15337" max="15348" width="9.140625" customWidth="1"/>
    <col min="15352" max="15352" width="9.140625" customWidth="1"/>
    <col min="15593" max="15604" width="9.140625" customWidth="1"/>
    <col min="15608" max="15608" width="9.140625" customWidth="1"/>
    <col min="15849" max="15860" width="9.140625" customWidth="1"/>
    <col min="15864" max="15864" width="9.140625" customWidth="1"/>
    <col min="16105" max="16116" width="9.140625" customWidth="1"/>
    <col min="16120" max="16120" width="9.140625" customWidth="1"/>
  </cols>
  <sheetData>
    <row r="1" spans="1:23" ht="11.2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15.95" customHeight="1">
      <c r="A2" s="21"/>
      <c r="B2" s="32" t="s">
        <v>1104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1.25" customHeight="1">
      <c r="A3" s="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1.25" customHeight="1">
      <c r="A4" s="2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95" customHeight="1">
      <c r="A5" s="31"/>
      <c r="B5" s="33" t="s">
        <v>1105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ht="15.95" customHeight="1">
      <c r="A6" s="31"/>
      <c r="B6" s="62" t="str">
        <f>Contents!B6</f>
        <v>Table 19. Change in employment characteristics of persons employed last year by industry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15.95" customHeight="1">
      <c r="A7" s="31"/>
      <c r="B7" s="34" t="str">
        <f>Contents!B7</f>
        <v>Released at 11:30 am (Canberra time) Wed 7 Jul 2021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.75" customHeight="1">
      <c r="A8" s="63" t="str">
        <f>Contents!C11</f>
        <v>Table 19.1 - February 2021</v>
      </c>
      <c r="B8" s="63"/>
      <c r="C8" s="63"/>
      <c r="D8" s="63"/>
      <c r="E8" s="63"/>
      <c r="F8" s="63"/>
      <c r="G8" s="63"/>
      <c r="H8" s="63"/>
      <c r="I8" s="35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5" customHeight="1">
      <c r="A9" s="38"/>
      <c r="B9" s="38"/>
      <c r="C9" s="64" t="s">
        <v>1127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5" t="s">
        <v>1128</v>
      </c>
      <c r="W9" s="66" t="s">
        <v>1129</v>
      </c>
    </row>
    <row r="10" spans="1:23" ht="45">
      <c r="A10" s="38"/>
      <c r="B10" s="38"/>
      <c r="C10" s="39" t="s">
        <v>1130</v>
      </c>
      <c r="D10" s="39" t="s">
        <v>1131</v>
      </c>
      <c r="E10" s="39" t="s">
        <v>1132</v>
      </c>
      <c r="F10" s="39" t="s">
        <v>1133</v>
      </c>
      <c r="G10" s="39" t="s">
        <v>1134</v>
      </c>
      <c r="H10" s="39" t="s">
        <v>1135</v>
      </c>
      <c r="I10" s="39" t="s">
        <v>1136</v>
      </c>
      <c r="J10" s="39" t="s">
        <v>1137</v>
      </c>
      <c r="K10" s="39" t="s">
        <v>1138</v>
      </c>
      <c r="L10" s="39" t="s">
        <v>1139</v>
      </c>
      <c r="M10" s="39" t="s">
        <v>1140</v>
      </c>
      <c r="N10" s="39" t="s">
        <v>1141</v>
      </c>
      <c r="O10" s="39" t="s">
        <v>1142</v>
      </c>
      <c r="P10" s="39" t="s">
        <v>1143</v>
      </c>
      <c r="Q10" s="39" t="s">
        <v>1144</v>
      </c>
      <c r="R10" s="39" t="s">
        <v>1145</v>
      </c>
      <c r="S10" s="39" t="s">
        <v>1146</v>
      </c>
      <c r="T10" s="39" t="s">
        <v>1147</v>
      </c>
      <c r="U10" s="39" t="s">
        <v>1148</v>
      </c>
      <c r="V10" s="65"/>
      <c r="W10" s="66"/>
    </row>
    <row r="11" spans="1:23">
      <c r="A11" s="38"/>
      <c r="B11" s="38"/>
      <c r="C11" s="40" t="s">
        <v>1149</v>
      </c>
      <c r="D11" s="40" t="s">
        <v>1149</v>
      </c>
      <c r="E11" s="40" t="s">
        <v>1149</v>
      </c>
      <c r="F11" s="40" t="s">
        <v>1149</v>
      </c>
      <c r="G11" s="40" t="s">
        <v>1149</v>
      </c>
      <c r="H11" s="40" t="s">
        <v>1149</v>
      </c>
      <c r="I11" s="40" t="s">
        <v>1149</v>
      </c>
      <c r="J11" s="40" t="s">
        <v>1149</v>
      </c>
      <c r="K11" s="40" t="s">
        <v>1149</v>
      </c>
      <c r="L11" s="40" t="s">
        <v>1149</v>
      </c>
      <c r="M11" s="40" t="s">
        <v>1149</v>
      </c>
      <c r="N11" s="40" t="s">
        <v>1149</v>
      </c>
      <c r="O11" s="40" t="s">
        <v>1149</v>
      </c>
      <c r="P11" s="40" t="s">
        <v>1149</v>
      </c>
      <c r="Q11" s="40" t="s">
        <v>1149</v>
      </c>
      <c r="R11" s="40" t="s">
        <v>1149</v>
      </c>
      <c r="S11" s="40" t="s">
        <v>1149</v>
      </c>
      <c r="T11" s="40" t="s">
        <v>1149</v>
      </c>
      <c r="U11" s="40" t="s">
        <v>1149</v>
      </c>
      <c r="V11" s="40" t="s">
        <v>1149</v>
      </c>
      <c r="W11" s="40" t="s">
        <v>1149</v>
      </c>
    </row>
    <row r="12" spans="1:23">
      <c r="A12" s="41" t="s">
        <v>1150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spans="1:23">
      <c r="A13" s="44" t="s">
        <v>1151</v>
      </c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spans="1:23">
      <c r="A14" s="47"/>
      <c r="B14" s="45" t="s">
        <v>1152</v>
      </c>
      <c r="C14" s="48">
        <f>A124833046X_Latest</f>
        <v>302.851</v>
      </c>
      <c r="D14" s="48">
        <f>A124832182X_Latest</f>
        <v>224.44499999999999</v>
      </c>
      <c r="E14" s="48">
        <f>A124833154J_Latest</f>
        <v>800.11400000000003</v>
      </c>
      <c r="F14" s="48">
        <f>A124833262T_Latest</f>
        <v>131.91499999999999</v>
      </c>
      <c r="G14" s="48">
        <f>A124832290J_Latest</f>
        <v>1049.1469999999999</v>
      </c>
      <c r="H14" s="48">
        <f>A124832398K_Latest</f>
        <v>342.44099999999997</v>
      </c>
      <c r="I14" s="48">
        <f>A124832830K_Latest</f>
        <v>1170.0350000000001</v>
      </c>
      <c r="J14" s="48">
        <f>A124831966C_Latest</f>
        <v>707.66700000000003</v>
      </c>
      <c r="K14" s="48">
        <f>A124833370A_Latest</f>
        <v>600.64800000000002</v>
      </c>
      <c r="L14" s="48">
        <f>A124832938L_Latest</f>
        <v>193.096</v>
      </c>
      <c r="M14" s="48">
        <f>A124833586L_Latest</f>
        <v>449.53699999999998</v>
      </c>
      <c r="N14" s="48">
        <f>A124832074R_Latest</f>
        <v>195.86799999999999</v>
      </c>
      <c r="O14" s="48">
        <f>A124831534X_Latest</f>
        <v>1098.355</v>
      </c>
      <c r="P14" s="48">
        <f>A124831750T_Latest</f>
        <v>341.91199999999998</v>
      </c>
      <c r="Q14" s="48">
        <f>A124832506J_Latest</f>
        <v>796.91099999999994</v>
      </c>
      <c r="R14" s="48">
        <f>A124831858V_Latest</f>
        <v>1007.332</v>
      </c>
      <c r="S14" s="48">
        <f>A124832614T_Latest</f>
        <v>1590.915</v>
      </c>
      <c r="T14" s="48">
        <f>A124832722A_Latest</f>
        <v>212.32900000000001</v>
      </c>
      <c r="U14" s="48">
        <f>A124833694W_Latest</f>
        <v>451.637</v>
      </c>
      <c r="V14" s="48">
        <f>A124831642J_Latest</f>
        <v>1292.741</v>
      </c>
      <c r="W14" s="48">
        <f>A124833478C_Latest</f>
        <v>12964.626</v>
      </c>
    </row>
    <row r="15" spans="1:23">
      <c r="A15" s="47"/>
      <c r="B15" s="45" t="s">
        <v>1153</v>
      </c>
      <c r="C15" s="48">
        <f>A124833010W_Latest</f>
        <v>12.558</v>
      </c>
      <c r="D15" s="48">
        <f>A124832146R_Latest</f>
        <v>15.042</v>
      </c>
      <c r="E15" s="48">
        <f>A124833118X_Latest</f>
        <v>48.149000000000001</v>
      </c>
      <c r="F15" s="48">
        <f>A124833226J_Latest</f>
        <v>7.8689999999999998</v>
      </c>
      <c r="G15" s="48">
        <f>A124832254X_Latest</f>
        <v>45.073</v>
      </c>
      <c r="H15" s="48">
        <f>A124832362J_Latest</f>
        <v>12.831</v>
      </c>
      <c r="I15" s="48">
        <f>A124832794L_Latest</f>
        <v>74.260000000000005</v>
      </c>
      <c r="J15" s="48">
        <f>A124831930A_Latest</f>
        <v>63.697000000000003</v>
      </c>
      <c r="K15" s="48">
        <f>A124833334T_Latest</f>
        <v>32.093000000000004</v>
      </c>
      <c r="L15" s="48">
        <f>A124832902K_Latest</f>
        <v>7.4450000000000003</v>
      </c>
      <c r="M15" s="48">
        <f>A124833550K_Latest</f>
        <v>17.507000000000001</v>
      </c>
      <c r="N15" s="48">
        <f>A124832038F_Latest</f>
        <v>6.4009999999999998</v>
      </c>
      <c r="O15" s="48">
        <f>A124831498A_Latest</f>
        <v>51.122</v>
      </c>
      <c r="P15" s="48">
        <f>A124831714J_Latest</f>
        <v>30.465</v>
      </c>
      <c r="Q15" s="48">
        <f>A124832470T_Latest</f>
        <v>26.125</v>
      </c>
      <c r="R15" s="48">
        <f>A124831822T_Latest</f>
        <v>86.66</v>
      </c>
      <c r="S15" s="48">
        <f>A124832578V_Latest</f>
        <v>83.896000000000001</v>
      </c>
      <c r="T15" s="48">
        <f>A124832686C_Latest</f>
        <v>9.8650000000000002</v>
      </c>
      <c r="U15" s="48">
        <f>A124833658L_Latest</f>
        <v>21.617000000000001</v>
      </c>
      <c r="V15" s="48">
        <f>A124831606X_Latest</f>
        <v>182.89</v>
      </c>
      <c r="W15" s="48">
        <f>A124833442A_Latest</f>
        <v>837.46</v>
      </c>
    </row>
    <row r="16" spans="1:23">
      <c r="A16" s="44" t="s">
        <v>1129</v>
      </c>
      <c r="B16" s="45"/>
      <c r="C16" s="49">
        <f>A124832990W_Latest</f>
        <v>315.40899999999999</v>
      </c>
      <c r="D16" s="49">
        <f>A124832126F_Latest</f>
        <v>239.48699999999999</v>
      </c>
      <c r="E16" s="49">
        <f>A124833098A_Latest</f>
        <v>848.26400000000001</v>
      </c>
      <c r="F16" s="49">
        <f>A124833206X_Latest</f>
        <v>139.78399999999999</v>
      </c>
      <c r="G16" s="49">
        <f>A124832234R_Latest</f>
        <v>1094.221</v>
      </c>
      <c r="H16" s="49">
        <f>A124832342X_Latest</f>
        <v>355.27199999999999</v>
      </c>
      <c r="I16" s="49">
        <f>A124832774C_Latest</f>
        <v>1244.2940000000001</v>
      </c>
      <c r="J16" s="49">
        <f>A124831910T_Latest</f>
        <v>771.36500000000001</v>
      </c>
      <c r="K16" s="49">
        <f>A124833314J_Latest</f>
        <v>632.74099999999999</v>
      </c>
      <c r="L16" s="49">
        <f>A124832882L_Latest</f>
        <v>200.541</v>
      </c>
      <c r="M16" s="49">
        <f>A124833530A_Latest</f>
        <v>467.04399999999998</v>
      </c>
      <c r="N16" s="49">
        <f>A124832018W_Latest</f>
        <v>202.26900000000001</v>
      </c>
      <c r="O16" s="49">
        <f>A124831478T_Latest</f>
        <v>1149.4780000000001</v>
      </c>
      <c r="P16" s="49">
        <f>A124831694K_Latest</f>
        <v>372.37700000000001</v>
      </c>
      <c r="Q16" s="49">
        <f>A124832450J_Latest</f>
        <v>823.03599999999994</v>
      </c>
      <c r="R16" s="49">
        <f>A124831802J_Latest</f>
        <v>1093.991</v>
      </c>
      <c r="S16" s="49">
        <f>A124832558K_Latest</f>
        <v>1674.8109999999999</v>
      </c>
      <c r="T16" s="49">
        <f>A124832666V_Latest</f>
        <v>222.19399999999999</v>
      </c>
      <c r="U16" s="49">
        <f>A124833638C_Latest</f>
        <v>473.25400000000002</v>
      </c>
      <c r="V16" s="49">
        <f>A124831586A_Latest</f>
        <v>1475.63</v>
      </c>
      <c r="W16" s="49">
        <f>A124833422T_Latest</f>
        <v>13802.084999999999</v>
      </c>
    </row>
    <row r="17" spans="1:23">
      <c r="A17" s="41" t="s">
        <v>1152</v>
      </c>
      <c r="B17" s="50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spans="1:23">
      <c r="A18" s="44" t="s">
        <v>1154</v>
      </c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7"/>
      <c r="B19" s="45" t="s">
        <v>1155</v>
      </c>
      <c r="C19" s="48">
        <f>A124833014F_Latest</f>
        <v>11.228999999999999</v>
      </c>
      <c r="D19" s="48">
        <f>A124832150F_Latest</f>
        <v>26.814</v>
      </c>
      <c r="E19" s="48">
        <f>A124833122R_Latest</f>
        <v>56.027000000000001</v>
      </c>
      <c r="F19" s="48">
        <f>A124833230X_Latest</f>
        <v>6.8929999999999998</v>
      </c>
      <c r="G19" s="48">
        <f>A124832258J_Latest</f>
        <v>80.858000000000004</v>
      </c>
      <c r="H19" s="48">
        <f>A124832366T_Latest</f>
        <v>22.54</v>
      </c>
      <c r="I19" s="48">
        <f>A124832798W_Latest</f>
        <v>116.328</v>
      </c>
      <c r="J19" s="48">
        <f>A124831934K_Latest</f>
        <v>129.68199999999999</v>
      </c>
      <c r="K19" s="48">
        <f>A124833338A_Latest</f>
        <v>49.094999999999999</v>
      </c>
      <c r="L19" s="48">
        <f>A124832906V_Latest</f>
        <v>20.558</v>
      </c>
      <c r="M19" s="48">
        <f>A124833554V_Latest</f>
        <v>29.51</v>
      </c>
      <c r="N19" s="48">
        <f>A124832042W_Latest</f>
        <v>13.978999999999999</v>
      </c>
      <c r="O19" s="48">
        <f>A124831502F_Latest</f>
        <v>92.486999999999995</v>
      </c>
      <c r="P19" s="48">
        <f>A124831718T_Latest</f>
        <v>40.902000000000001</v>
      </c>
      <c r="Q19" s="48">
        <f>A124832474A_Latest</f>
        <v>51.817999999999998</v>
      </c>
      <c r="R19" s="48">
        <f>A124831826A_Latest</f>
        <v>67.013000000000005</v>
      </c>
      <c r="S19" s="48">
        <f>A124832582K_Latest</f>
        <v>114.31699999999999</v>
      </c>
      <c r="T19" s="48">
        <f>A124832690V_Latest</f>
        <v>20.806000000000001</v>
      </c>
      <c r="U19" s="48">
        <f>A124833662C_Latest</f>
        <v>32.576000000000001</v>
      </c>
      <c r="V19" s="48">
        <f>A124831610R_Latest</f>
        <v>1292.741</v>
      </c>
      <c r="W19" s="48">
        <f>A124833446K_Latest</f>
        <v>2280.9</v>
      </c>
    </row>
    <row r="20" spans="1:23">
      <c r="A20" s="47"/>
      <c r="B20" s="45" t="s">
        <v>1156</v>
      </c>
      <c r="C20" s="48">
        <f>A124832974W_Latest</f>
        <v>291.62200000000001</v>
      </c>
      <c r="D20" s="48">
        <f>A124832110L_Latest</f>
        <v>197.631</v>
      </c>
      <c r="E20" s="48">
        <f>A124833082J_Latest</f>
        <v>744.08699999999999</v>
      </c>
      <c r="F20" s="48">
        <f>A124833190T_Latest</f>
        <v>125.023</v>
      </c>
      <c r="G20" s="48">
        <f>A124832218R_Latest</f>
        <v>968.28899999999999</v>
      </c>
      <c r="H20" s="48">
        <f>A124832326X_Latest</f>
        <v>319.90100000000001</v>
      </c>
      <c r="I20" s="48">
        <f>A124832758C_Latest</f>
        <v>1053.7070000000001</v>
      </c>
      <c r="J20" s="48">
        <f>A124831894C_Latest</f>
        <v>577.98599999999999</v>
      </c>
      <c r="K20" s="48">
        <f>A124833298V_Latest</f>
        <v>551.553</v>
      </c>
      <c r="L20" s="48">
        <f>A124832866L_Latest</f>
        <v>172.53899999999999</v>
      </c>
      <c r="M20" s="48">
        <f>A124833514A_Latest</f>
        <v>420.02699999999999</v>
      </c>
      <c r="N20" s="48">
        <f>A124832002C_Latest</f>
        <v>181.88900000000001</v>
      </c>
      <c r="O20" s="48">
        <f>A124831462X_Latest</f>
        <v>1005.869</v>
      </c>
      <c r="P20" s="48">
        <f>A124831678K_Latest</f>
        <v>301.01</v>
      </c>
      <c r="Q20" s="48">
        <f>A124832434J_Latest</f>
        <v>745.09299999999996</v>
      </c>
      <c r="R20" s="48">
        <f>A124831786V_Latest</f>
        <v>940.31899999999996</v>
      </c>
      <c r="S20" s="48">
        <f>A124832542T_Latest</f>
        <v>1476.598</v>
      </c>
      <c r="T20" s="48">
        <f>A124832650A_Latest</f>
        <v>191.523</v>
      </c>
      <c r="U20" s="48">
        <f>A124833622K_Latest</f>
        <v>419.06099999999998</v>
      </c>
      <c r="V20" s="48" t="s">
        <v>1157</v>
      </c>
      <c r="W20" s="48">
        <f>A124833406T_Latest</f>
        <v>10683.726000000001</v>
      </c>
    </row>
    <row r="21" spans="1:23">
      <c r="A21" s="44" t="s">
        <v>1129</v>
      </c>
      <c r="B21" s="45"/>
      <c r="C21" s="49">
        <f>A124833046X_Latest</f>
        <v>302.851</v>
      </c>
      <c r="D21" s="49">
        <f>A124832182X_Latest</f>
        <v>224.44499999999999</v>
      </c>
      <c r="E21" s="49">
        <f>A124833154J_Latest</f>
        <v>800.11400000000003</v>
      </c>
      <c r="F21" s="49">
        <f>A124833262T_Latest</f>
        <v>131.91499999999999</v>
      </c>
      <c r="G21" s="49">
        <f>A124832290J_Latest</f>
        <v>1049.1469999999999</v>
      </c>
      <c r="H21" s="49">
        <f>A124832398K_Latest</f>
        <v>342.44099999999997</v>
      </c>
      <c r="I21" s="49">
        <f>A124832830K_Latest</f>
        <v>1170.0350000000001</v>
      </c>
      <c r="J21" s="49">
        <f>A124831966C_Latest</f>
        <v>707.66700000000003</v>
      </c>
      <c r="K21" s="49">
        <f>A124833370A_Latest</f>
        <v>600.64800000000002</v>
      </c>
      <c r="L21" s="49">
        <f>A124832938L_Latest</f>
        <v>193.096</v>
      </c>
      <c r="M21" s="49">
        <f>A124833586L_Latest</f>
        <v>449.53699999999998</v>
      </c>
      <c r="N21" s="49">
        <f>A124832074R_Latest</f>
        <v>195.86799999999999</v>
      </c>
      <c r="O21" s="49">
        <f>A124831534X_Latest</f>
        <v>1098.355</v>
      </c>
      <c r="P21" s="49">
        <f>A124831750T_Latest</f>
        <v>341.91199999999998</v>
      </c>
      <c r="Q21" s="49">
        <f>A124832506J_Latest</f>
        <v>796.91099999999994</v>
      </c>
      <c r="R21" s="49">
        <f>A124831858V_Latest</f>
        <v>1007.332</v>
      </c>
      <c r="S21" s="49">
        <f>A124832614T_Latest</f>
        <v>1590.915</v>
      </c>
      <c r="T21" s="49">
        <f>A124832722A_Latest</f>
        <v>212.32900000000001</v>
      </c>
      <c r="U21" s="49">
        <f>A124833694W_Latest</f>
        <v>451.637</v>
      </c>
      <c r="V21" s="49">
        <f>A124831642J_Latest</f>
        <v>1292.741</v>
      </c>
      <c r="W21" s="49">
        <f>A124833478C_Latest</f>
        <v>12964.626</v>
      </c>
    </row>
    <row r="22" spans="1:23">
      <c r="A22" s="41" t="s">
        <v>1155</v>
      </c>
      <c r="B22" s="5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spans="1:23">
      <c r="A23" s="44" t="s">
        <v>1158</v>
      </c>
      <c r="B23" s="45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</row>
    <row r="24" spans="1:23">
      <c r="A24" s="44"/>
      <c r="B24" s="45" t="s">
        <v>1159</v>
      </c>
      <c r="C24" s="48">
        <f>A124833070X_Latest</f>
        <v>2.8650000000000002</v>
      </c>
      <c r="D24" s="48">
        <f>A124832206F_Latest</f>
        <v>0.308</v>
      </c>
      <c r="E24" s="48">
        <f>A124833178A_Latest</f>
        <v>6.8090000000000002</v>
      </c>
      <c r="F24" s="48">
        <f>A124833286K_Latest</f>
        <v>0.39700000000000002</v>
      </c>
      <c r="G24" s="48">
        <f>A124832314R_Latest</f>
        <v>5.649</v>
      </c>
      <c r="H24" s="48">
        <f>A124832422X_Latest</f>
        <v>2.3929999999999998</v>
      </c>
      <c r="I24" s="48">
        <f>A124832854C_Latest</f>
        <v>10.226000000000001</v>
      </c>
      <c r="J24" s="48">
        <f>A124831990C_Latest</f>
        <v>8.8460000000000001</v>
      </c>
      <c r="K24" s="48">
        <f>A124833394V_Latest</f>
        <v>6.5620000000000003</v>
      </c>
      <c r="L24" s="48">
        <f>A124832962L_Latest</f>
        <v>3.476</v>
      </c>
      <c r="M24" s="48">
        <f>A124833610A_Latest</f>
        <v>1.7430000000000001</v>
      </c>
      <c r="N24" s="48">
        <f>A124832098J_Latest</f>
        <v>0.70699999999999996</v>
      </c>
      <c r="O24" s="48">
        <f>A124831558T_Latest</f>
        <v>11.315</v>
      </c>
      <c r="P24" s="48">
        <f>A124831774K_Latest</f>
        <v>2.3530000000000002</v>
      </c>
      <c r="Q24" s="48">
        <f>A124832530J_Latest</f>
        <v>5.2519999999999998</v>
      </c>
      <c r="R24" s="48">
        <f>A124831882V_Latest</f>
        <v>11.225</v>
      </c>
      <c r="S24" s="48">
        <f>A124832638K_Latest</f>
        <v>21.463000000000001</v>
      </c>
      <c r="T24" s="48">
        <f>A124832746V_Latest</f>
        <v>3.851</v>
      </c>
      <c r="U24" s="48">
        <f>A124833718C_Latest</f>
        <v>1.28</v>
      </c>
      <c r="V24" s="48">
        <f>A124831666A_Latest</f>
        <v>1196.92</v>
      </c>
      <c r="W24" s="48">
        <f>A124833502T_Latest</f>
        <v>1306.231</v>
      </c>
    </row>
    <row r="25" spans="1:23">
      <c r="A25" s="47"/>
      <c r="B25" s="45" t="s">
        <v>1160</v>
      </c>
      <c r="C25" s="48">
        <f>A124833050R_Latest</f>
        <v>8.3640000000000008</v>
      </c>
      <c r="D25" s="48">
        <f>A124832186J_Latest</f>
        <v>26.506</v>
      </c>
      <c r="E25" s="48">
        <f>A124833158T_Latest</f>
        <v>49.218000000000004</v>
      </c>
      <c r="F25" s="48">
        <f>A124833266A_Latest</f>
        <v>6.4960000000000004</v>
      </c>
      <c r="G25" s="48">
        <f>A124832294T_Latest</f>
        <v>75.209000000000003</v>
      </c>
      <c r="H25" s="48">
        <f>A124832402R_Latest</f>
        <v>20.146999999999998</v>
      </c>
      <c r="I25" s="48">
        <f>A124832834V_Latest</f>
        <v>106.102</v>
      </c>
      <c r="J25" s="48">
        <f>A124831970V_Latest</f>
        <v>120.836</v>
      </c>
      <c r="K25" s="48">
        <f>A124833374K_Latest</f>
        <v>42.533000000000001</v>
      </c>
      <c r="L25" s="48">
        <f>A124832942C_Latest</f>
        <v>17.082000000000001</v>
      </c>
      <c r="M25" s="48">
        <f>A124833590C_Latest</f>
        <v>27.768000000000001</v>
      </c>
      <c r="N25" s="48">
        <f>A124832078X_Latest</f>
        <v>13.271000000000001</v>
      </c>
      <c r="O25" s="48">
        <f>A124831538J_Latest</f>
        <v>81.171999999999997</v>
      </c>
      <c r="P25" s="48">
        <f>A124831754A_Latest</f>
        <v>38.548999999999999</v>
      </c>
      <c r="Q25" s="48">
        <f>A124832510X_Latest</f>
        <v>46.567</v>
      </c>
      <c r="R25" s="48">
        <f>A124831862K_Latest</f>
        <v>55.787999999999997</v>
      </c>
      <c r="S25" s="48">
        <f>A124832618A_Latest</f>
        <v>92.853999999999999</v>
      </c>
      <c r="T25" s="48">
        <f>A124832726K_Latest</f>
        <v>16.954999999999998</v>
      </c>
      <c r="U25" s="48">
        <f>A124833698F_Latest</f>
        <v>31.295999999999999</v>
      </c>
      <c r="V25" s="48">
        <f>A124831646T_Latest</f>
        <v>95.820999999999998</v>
      </c>
      <c r="W25" s="48">
        <f>A124833482V_Latest</f>
        <v>974.66899999999998</v>
      </c>
    </row>
    <row r="26" spans="1:23">
      <c r="A26" s="44" t="s">
        <v>1129</v>
      </c>
      <c r="B26" s="44"/>
      <c r="C26" s="49">
        <f>A124833014F_Latest</f>
        <v>11.228999999999999</v>
      </c>
      <c r="D26" s="49">
        <f>A124832150F_Latest</f>
        <v>26.814</v>
      </c>
      <c r="E26" s="49">
        <f>A124833122R_Latest</f>
        <v>56.027000000000001</v>
      </c>
      <c r="F26" s="49">
        <f>A124833230X_Latest</f>
        <v>6.8929999999999998</v>
      </c>
      <c r="G26" s="49">
        <f>A124832258J_Latest</f>
        <v>80.858000000000004</v>
      </c>
      <c r="H26" s="49">
        <f>A124832366T_Latest</f>
        <v>22.54</v>
      </c>
      <c r="I26" s="49">
        <f>A124832798W_Latest</f>
        <v>116.328</v>
      </c>
      <c r="J26" s="49">
        <f>A124831934K_Latest</f>
        <v>129.68199999999999</v>
      </c>
      <c r="K26" s="49">
        <f>A124833338A_Latest</f>
        <v>49.094999999999999</v>
      </c>
      <c r="L26" s="49">
        <f>A124832906V_Latest</f>
        <v>20.558</v>
      </c>
      <c r="M26" s="49">
        <f>A124833554V_Latest</f>
        <v>29.51</v>
      </c>
      <c r="N26" s="49">
        <f>A124832042W_Latest</f>
        <v>13.978999999999999</v>
      </c>
      <c r="O26" s="49">
        <f>A124831502F_Latest</f>
        <v>92.486999999999995</v>
      </c>
      <c r="P26" s="49">
        <f>A124831718T_Latest</f>
        <v>40.902000000000001</v>
      </c>
      <c r="Q26" s="49">
        <f>A124832474A_Latest</f>
        <v>51.817999999999998</v>
      </c>
      <c r="R26" s="49">
        <f>A124831826A_Latest</f>
        <v>67.013000000000005</v>
      </c>
      <c r="S26" s="49">
        <f>A124832582K_Latest</f>
        <v>114.31699999999999</v>
      </c>
      <c r="T26" s="49">
        <f>A124832690V_Latest</f>
        <v>20.806000000000001</v>
      </c>
      <c r="U26" s="49">
        <f>A124833662C_Latest</f>
        <v>32.576000000000001</v>
      </c>
      <c r="V26" s="49">
        <f>A124831610R_Latest</f>
        <v>1292.741</v>
      </c>
      <c r="W26" s="49">
        <f>A124833446K_Latest</f>
        <v>2280.9</v>
      </c>
    </row>
    <row r="27" spans="1:23">
      <c r="A27" s="41" t="s">
        <v>1160</v>
      </c>
      <c r="B27" s="50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spans="1:23">
      <c r="A28" s="44" t="s">
        <v>1161</v>
      </c>
      <c r="B28" s="52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</row>
    <row r="29" spans="1:23">
      <c r="A29" s="45"/>
      <c r="B29" s="45" t="s">
        <v>1162</v>
      </c>
      <c r="C29" s="48">
        <f>A124833054X_Latest</f>
        <v>4.1379999999999999</v>
      </c>
      <c r="D29" s="48">
        <f>A124832190X_Latest</f>
        <v>11.746</v>
      </c>
      <c r="E29" s="48">
        <f>A124833162J_Latest</f>
        <v>10.646000000000001</v>
      </c>
      <c r="F29" s="48">
        <f>A124833270T_Latest</f>
        <v>0.90200000000000002</v>
      </c>
      <c r="G29" s="48">
        <f>A124832298A_Latest</f>
        <v>41.139000000000003</v>
      </c>
      <c r="H29" s="48">
        <f>A124832406X_Latest</f>
        <v>5.7850000000000001</v>
      </c>
      <c r="I29" s="48">
        <f>A124832838C_Latest</f>
        <v>36.677</v>
      </c>
      <c r="J29" s="48">
        <f>A124831974C_Latest</f>
        <v>45.517000000000003</v>
      </c>
      <c r="K29" s="48">
        <f>A124833378V_Latest</f>
        <v>19.780999999999999</v>
      </c>
      <c r="L29" s="48">
        <f>A124832946L_Latest</f>
        <v>5.0789999999999997</v>
      </c>
      <c r="M29" s="48">
        <f>A124833594L_Latest</f>
        <v>14.098000000000001</v>
      </c>
      <c r="N29" s="48">
        <f>A124832082R_Latest</f>
        <v>3.8879999999999999</v>
      </c>
      <c r="O29" s="48">
        <f>A124831542X_Latest</f>
        <v>34.844999999999999</v>
      </c>
      <c r="P29" s="48">
        <f>A124831758K_Latest</f>
        <v>9.0709999999999997</v>
      </c>
      <c r="Q29" s="48">
        <f>A124832514J_Latest</f>
        <v>18.106000000000002</v>
      </c>
      <c r="R29" s="48">
        <f>A124831866V_Latest</f>
        <v>23.184999999999999</v>
      </c>
      <c r="S29" s="48">
        <f>A124832622T_Latest</f>
        <v>61.435000000000002</v>
      </c>
      <c r="T29" s="48">
        <f>A124832730A_Latest</f>
        <v>4.05</v>
      </c>
      <c r="U29" s="48">
        <f>A124833702K_Latest</f>
        <v>15.79</v>
      </c>
      <c r="V29" s="48" t="s">
        <v>1157</v>
      </c>
      <c r="W29" s="48">
        <f>A124833486C_Latest</f>
        <v>365.875</v>
      </c>
    </row>
    <row r="30" spans="1:23">
      <c r="A30" s="45"/>
      <c r="B30" s="45" t="s">
        <v>1163</v>
      </c>
      <c r="C30" s="48">
        <f>A124833018R_Latest</f>
        <v>4.2270000000000003</v>
      </c>
      <c r="D30" s="48">
        <f>A124832154R_Latest</f>
        <v>14.76</v>
      </c>
      <c r="E30" s="48">
        <f>A124833126X_Latest</f>
        <v>38.573</v>
      </c>
      <c r="F30" s="48">
        <f>A124833234J_Latest</f>
        <v>5.5940000000000003</v>
      </c>
      <c r="G30" s="48">
        <f>A124832262X_Latest</f>
        <v>34.07</v>
      </c>
      <c r="H30" s="48">
        <f>A124832370J_Latest</f>
        <v>14.363</v>
      </c>
      <c r="I30" s="48">
        <f>A124832802A_Latest</f>
        <v>69.424999999999997</v>
      </c>
      <c r="J30" s="48">
        <f>A124831938V_Latest</f>
        <v>75.317999999999998</v>
      </c>
      <c r="K30" s="48">
        <f>A124833342T_Latest</f>
        <v>22.751999999999999</v>
      </c>
      <c r="L30" s="48">
        <f>A124832910K_Latest</f>
        <v>12.003</v>
      </c>
      <c r="M30" s="48">
        <f>A124833558C_Latest</f>
        <v>13.67</v>
      </c>
      <c r="N30" s="48">
        <f>A124832046F_Latest</f>
        <v>9.3829999999999991</v>
      </c>
      <c r="O30" s="48">
        <f>A124831506R_Latest</f>
        <v>46.326999999999998</v>
      </c>
      <c r="P30" s="48">
        <f>A124831722J_Latest</f>
        <v>29.478999999999999</v>
      </c>
      <c r="Q30" s="48">
        <f>A124832478K_Latest</f>
        <v>28.460999999999999</v>
      </c>
      <c r="R30" s="48">
        <f>A124831830T_Latest</f>
        <v>32.603999999999999</v>
      </c>
      <c r="S30" s="48">
        <f>A124832586V_Latest</f>
        <v>31.419</v>
      </c>
      <c r="T30" s="48">
        <f>A124832694C_Latest</f>
        <v>12.904999999999999</v>
      </c>
      <c r="U30" s="48">
        <f>A124833666L_Latest</f>
        <v>15.506</v>
      </c>
      <c r="V30" s="48" t="s">
        <v>1157</v>
      </c>
      <c r="W30" s="48">
        <f>A124833450A_Latest</f>
        <v>510.83699999999999</v>
      </c>
    </row>
    <row r="31" spans="1:23">
      <c r="A31" s="44" t="s">
        <v>1164</v>
      </c>
      <c r="B31" s="4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</row>
    <row r="32" spans="1:23">
      <c r="A32" s="45"/>
      <c r="B32" s="45" t="s">
        <v>1165</v>
      </c>
      <c r="C32" s="48">
        <f>A124833022F_Latest</f>
        <v>4.9029999999999996</v>
      </c>
      <c r="D32" s="48">
        <f>A124832158X_Latest</f>
        <v>18.949000000000002</v>
      </c>
      <c r="E32" s="48">
        <f>A124833130R_Latest</f>
        <v>24.088999999999999</v>
      </c>
      <c r="F32" s="48">
        <f>A124833238T_Latest</f>
        <v>3.7669999999999999</v>
      </c>
      <c r="G32" s="48">
        <f>A124832266J_Latest</f>
        <v>57.707000000000001</v>
      </c>
      <c r="H32" s="48">
        <f>A124832374T_Latest</f>
        <v>15.153</v>
      </c>
      <c r="I32" s="48">
        <f>A124832806K_Latest</f>
        <v>55.970999999999997</v>
      </c>
      <c r="J32" s="48">
        <f>A124831942K_Latest</f>
        <v>68.899000000000001</v>
      </c>
      <c r="K32" s="48">
        <f>A124833346A_Latest</f>
        <v>24.969000000000001</v>
      </c>
      <c r="L32" s="48">
        <f>A124832914V_Latest</f>
        <v>12.225</v>
      </c>
      <c r="M32" s="48">
        <f>A124833562V_Latest</f>
        <v>23.681000000000001</v>
      </c>
      <c r="N32" s="48">
        <f>A124832050W_Latest</f>
        <v>5.9379999999999997</v>
      </c>
      <c r="O32" s="48">
        <f>A124831510F_Latest</f>
        <v>52.929000000000002</v>
      </c>
      <c r="P32" s="48">
        <f>A124831726T_Latest</f>
        <v>22.56</v>
      </c>
      <c r="Q32" s="48">
        <f>A124832482A_Latest</f>
        <v>32.762999999999998</v>
      </c>
      <c r="R32" s="48">
        <f>A124831834A_Latest</f>
        <v>37.192999999999998</v>
      </c>
      <c r="S32" s="48">
        <f>A124832590K_Latest</f>
        <v>69.784999999999997</v>
      </c>
      <c r="T32" s="48">
        <f>A124832698L_Latest</f>
        <v>11.69</v>
      </c>
      <c r="U32" s="48">
        <f>A124833670C_Latest</f>
        <v>21.864999999999998</v>
      </c>
      <c r="V32" s="48" t="s">
        <v>1157</v>
      </c>
      <c r="W32" s="48">
        <f>A124833454K_Latest</f>
        <v>566.00699999999995</v>
      </c>
    </row>
    <row r="33" spans="1:23">
      <c r="A33" s="45"/>
      <c r="B33" s="45" t="s">
        <v>1166</v>
      </c>
      <c r="C33" s="48">
        <f>A124833042R_Latest</f>
        <v>3.4609999999999999</v>
      </c>
      <c r="D33" s="48">
        <f>A124832178J_Latest</f>
        <v>7.556</v>
      </c>
      <c r="E33" s="48">
        <f>A124833150X_Latest</f>
        <v>25.129000000000001</v>
      </c>
      <c r="F33" s="48">
        <f>A124833258A_Latest</f>
        <v>2.7290000000000001</v>
      </c>
      <c r="G33" s="48">
        <f>A124832286T_Latest</f>
        <v>17.501000000000001</v>
      </c>
      <c r="H33" s="48">
        <f>A124832394A_Latest</f>
        <v>4.9939999999999998</v>
      </c>
      <c r="I33" s="48">
        <f>A124832826V_Latest</f>
        <v>50.131</v>
      </c>
      <c r="J33" s="48">
        <f>A124831962V_Latest</f>
        <v>50.853000000000002</v>
      </c>
      <c r="K33" s="48">
        <f>A124833366K_Latest</f>
        <v>16.884</v>
      </c>
      <c r="L33" s="48">
        <f>A124832934C_Latest</f>
        <v>4.8570000000000002</v>
      </c>
      <c r="M33" s="48">
        <f>A124833582C_Latest</f>
        <v>4.0869999999999997</v>
      </c>
      <c r="N33" s="48">
        <f>A124832070F_Latest</f>
        <v>7.3330000000000002</v>
      </c>
      <c r="O33" s="48">
        <f>A124831530R_Latest</f>
        <v>27.425000000000001</v>
      </c>
      <c r="P33" s="48">
        <f>A124831746A_Latest</f>
        <v>15.77</v>
      </c>
      <c r="Q33" s="48">
        <f>A124832502X_Latest</f>
        <v>13.804</v>
      </c>
      <c r="R33" s="48">
        <f>A124831854K_Latest</f>
        <v>18.472000000000001</v>
      </c>
      <c r="S33" s="48">
        <f>A124832610J_Latest</f>
        <v>22.952000000000002</v>
      </c>
      <c r="T33" s="48">
        <f>A124832718K_Latest</f>
        <v>5.2649999999999997</v>
      </c>
      <c r="U33" s="48">
        <f>A124833690L_Latest</f>
        <v>9.4309999999999992</v>
      </c>
      <c r="V33" s="48" t="s">
        <v>1157</v>
      </c>
      <c r="W33" s="48">
        <f>A124833474V_Latest</f>
        <v>308.63400000000001</v>
      </c>
    </row>
    <row r="34" spans="1:23">
      <c r="A34" s="44" t="s">
        <v>1167</v>
      </c>
      <c r="B34" s="45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1:23">
      <c r="A35" s="45"/>
      <c r="B35" s="45" t="s">
        <v>1168</v>
      </c>
      <c r="C35" s="48">
        <f>A124832994F_Latest</f>
        <v>1.0669999999999999</v>
      </c>
      <c r="D35" s="48">
        <f>A124832130W_Latest</f>
        <v>11.196</v>
      </c>
      <c r="E35" s="48">
        <f>A124833102F_Latest</f>
        <v>15.218</v>
      </c>
      <c r="F35" s="48">
        <f>A124833210R_Latest</f>
        <v>2.5129999999999999</v>
      </c>
      <c r="G35" s="48">
        <f>A124832238X_Latest</f>
        <v>29.492999999999999</v>
      </c>
      <c r="H35" s="48">
        <f>A124832346J_Latest</f>
        <v>6.452</v>
      </c>
      <c r="I35" s="48">
        <f>A124832778L_Latest</f>
        <v>29.812999999999999</v>
      </c>
      <c r="J35" s="48">
        <f>A124831914A_Latest</f>
        <v>23.939</v>
      </c>
      <c r="K35" s="48">
        <f>A124833318T_Latest</f>
        <v>11.742000000000001</v>
      </c>
      <c r="L35" s="48">
        <f>A124832886W_Latest</f>
        <v>5.3159999999999998</v>
      </c>
      <c r="M35" s="48">
        <f>A124833534K_Latest</f>
        <v>11.045999999999999</v>
      </c>
      <c r="N35" s="48">
        <f>A124832022L_Latest</f>
        <v>4.625</v>
      </c>
      <c r="O35" s="48">
        <f>A124831482J_Latest</f>
        <v>40.107999999999997</v>
      </c>
      <c r="P35" s="48">
        <f>A124831698V_Latest</f>
        <v>10.220000000000001</v>
      </c>
      <c r="Q35" s="48">
        <f>A124832454T_Latest</f>
        <v>17.071999999999999</v>
      </c>
      <c r="R35" s="48">
        <f>A124831806T_Latest</f>
        <v>13.923999999999999</v>
      </c>
      <c r="S35" s="48">
        <f>A124832562A_Latest</f>
        <v>29.318999999999999</v>
      </c>
      <c r="T35" s="48">
        <f>A124832670K_Latest</f>
        <v>6.4379999999999997</v>
      </c>
      <c r="U35" s="48">
        <f>A124833642V_Latest</f>
        <v>13.35</v>
      </c>
      <c r="V35" s="48" t="s">
        <v>1157</v>
      </c>
      <c r="W35" s="48">
        <f>A124833426A_Latest</f>
        <v>283.64400000000001</v>
      </c>
    </row>
    <row r="36" spans="1:23">
      <c r="A36" s="45"/>
      <c r="B36" s="45" t="s">
        <v>1169</v>
      </c>
      <c r="C36" s="48">
        <f>A124833058J_Latest</f>
        <v>3.1989999999999998</v>
      </c>
      <c r="D36" s="48">
        <f>A124832194J_Latest</f>
        <v>2.6539999999999999</v>
      </c>
      <c r="E36" s="48">
        <f>A124833166T_Latest</f>
        <v>19.164999999999999</v>
      </c>
      <c r="F36" s="48">
        <f>A124833274A_Latest</f>
        <v>0.92300000000000004</v>
      </c>
      <c r="G36" s="48">
        <f>A124832302F_Latest</f>
        <v>17.609000000000002</v>
      </c>
      <c r="H36" s="48">
        <f>A124832410R_Latest</f>
        <v>6.8070000000000004</v>
      </c>
      <c r="I36" s="48">
        <f>A124832842V_Latest</f>
        <v>50.51</v>
      </c>
      <c r="J36" s="48">
        <f>A124831978L_Latest</f>
        <v>56.244999999999997</v>
      </c>
      <c r="K36" s="48">
        <f>A124833382K_Latest</f>
        <v>14.504</v>
      </c>
      <c r="L36" s="48">
        <f>A124832950C_Latest</f>
        <v>7.3209999999999997</v>
      </c>
      <c r="M36" s="48">
        <f>A124833598W_Latest</f>
        <v>9.4130000000000003</v>
      </c>
      <c r="N36" s="48">
        <f>A124832086X_Latest</f>
        <v>2.8639999999999999</v>
      </c>
      <c r="O36" s="48">
        <f>A124831546J_Latest</f>
        <v>19.07</v>
      </c>
      <c r="P36" s="48">
        <f>A124831762A_Latest</f>
        <v>15.522</v>
      </c>
      <c r="Q36" s="48">
        <f>A124832518T_Latest</f>
        <v>15.465999999999999</v>
      </c>
      <c r="R36" s="48">
        <f>A124831870K_Latest</f>
        <v>23.068999999999999</v>
      </c>
      <c r="S36" s="48">
        <f>A124832626A_Latest</f>
        <v>36.716999999999999</v>
      </c>
      <c r="T36" s="48">
        <f>A124832734K_Latest</f>
        <v>5.6449999999999996</v>
      </c>
      <c r="U36" s="48">
        <f>A124833706V_Latest</f>
        <v>9.4290000000000003</v>
      </c>
      <c r="V36" s="48" t="s">
        <v>1157</v>
      </c>
      <c r="W36" s="48">
        <f>A124833490V_Latest</f>
        <v>316.50599999999997</v>
      </c>
    </row>
    <row r="37" spans="1:23">
      <c r="A37" s="45"/>
      <c r="B37" s="45" t="s">
        <v>1170</v>
      </c>
      <c r="C37" s="48">
        <f>A124832970L_Latest</f>
        <v>4.0970000000000004</v>
      </c>
      <c r="D37" s="48">
        <f>A124832106W_Latest</f>
        <v>12.656000000000001</v>
      </c>
      <c r="E37" s="48">
        <f>A124833078T_Latest</f>
        <v>14.836</v>
      </c>
      <c r="F37" s="48">
        <f>A124833186A_Latest</f>
        <v>3.06</v>
      </c>
      <c r="G37" s="48">
        <f>A124832214F_Latest</f>
        <v>28.106000000000002</v>
      </c>
      <c r="H37" s="48">
        <f>A124832322R_Latest</f>
        <v>6.8879999999999999</v>
      </c>
      <c r="I37" s="48">
        <f>A124832754V_Latest</f>
        <v>25.779</v>
      </c>
      <c r="J37" s="48">
        <f>A124831890V_Latest</f>
        <v>40.652000000000001</v>
      </c>
      <c r="K37" s="48">
        <f>A124833294K_Latest</f>
        <v>16.286999999999999</v>
      </c>
      <c r="L37" s="48">
        <f>A124832862C_Latest</f>
        <v>4.4450000000000003</v>
      </c>
      <c r="M37" s="48">
        <f>A124833510T_Latest</f>
        <v>7.3090000000000002</v>
      </c>
      <c r="N37" s="48">
        <f>A124831998W_Latest</f>
        <v>5.782</v>
      </c>
      <c r="O37" s="48">
        <f>A124831458J_Latest</f>
        <v>21.992999999999999</v>
      </c>
      <c r="P37" s="48">
        <f>A124831674A_Latest</f>
        <v>12.808</v>
      </c>
      <c r="Q37" s="48">
        <f>A124832430X_Latest</f>
        <v>14.029</v>
      </c>
      <c r="R37" s="48">
        <f>A124831782K_Latest</f>
        <v>18.795000000000002</v>
      </c>
      <c r="S37" s="48">
        <f>A124832538A_Latest</f>
        <v>26.817</v>
      </c>
      <c r="T37" s="48">
        <f>A124832646K_Latest</f>
        <v>4.8719999999999999</v>
      </c>
      <c r="U37" s="48">
        <f>A124833618V_Latest</f>
        <v>8.516</v>
      </c>
      <c r="V37" s="48" t="s">
        <v>1157</v>
      </c>
      <c r="W37" s="48">
        <f>A124833402J_Latest</f>
        <v>278.69799999999998</v>
      </c>
    </row>
    <row r="38" spans="1:23">
      <c r="A38" s="44" t="s">
        <v>1171</v>
      </c>
      <c r="B38" s="45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</row>
    <row r="39" spans="1:23">
      <c r="A39" s="45"/>
      <c r="B39" s="45" t="s">
        <v>1172</v>
      </c>
      <c r="C39" s="48">
        <f>A124833026R_Latest</f>
        <v>6.0910000000000002</v>
      </c>
      <c r="D39" s="48">
        <f>A124832162R_Latest</f>
        <v>17.606000000000002</v>
      </c>
      <c r="E39" s="48">
        <f>A124833134X_Latest</f>
        <v>29.890999999999998</v>
      </c>
      <c r="F39" s="48">
        <f>A124833242J_Latest</f>
        <v>4.2930000000000001</v>
      </c>
      <c r="G39" s="48">
        <f>A124832270X_Latest</f>
        <v>48.363999999999997</v>
      </c>
      <c r="H39" s="48">
        <f>A124832378A_Latest</f>
        <v>14.259</v>
      </c>
      <c r="I39" s="48">
        <f>A124832810A_Latest</f>
        <v>69.777000000000001</v>
      </c>
      <c r="J39" s="48">
        <f>A124831946V_Latest</f>
        <v>76.617000000000004</v>
      </c>
      <c r="K39" s="48">
        <f>A124833350T_Latest</f>
        <v>31.975000000000001</v>
      </c>
      <c r="L39" s="48">
        <f>A124832918C_Latest</f>
        <v>10.747</v>
      </c>
      <c r="M39" s="48">
        <f>A124833566C_Latest</f>
        <v>22.991</v>
      </c>
      <c r="N39" s="48">
        <f>A124832054F_Latest</f>
        <v>8.4580000000000002</v>
      </c>
      <c r="O39" s="48">
        <f>A124831514R_Latest</f>
        <v>53.484000000000002</v>
      </c>
      <c r="P39" s="48">
        <f>A124831730J_Latest</f>
        <v>26.911999999999999</v>
      </c>
      <c r="Q39" s="48">
        <f>A124832486K_Latest</f>
        <v>29.882000000000001</v>
      </c>
      <c r="R39" s="48">
        <f>A124831838K_Latest</f>
        <v>35.363999999999997</v>
      </c>
      <c r="S39" s="48">
        <f>A124832594V_Latest</f>
        <v>65.769000000000005</v>
      </c>
      <c r="T39" s="48">
        <f>A124832702T_Latest</f>
        <v>10.694000000000001</v>
      </c>
      <c r="U39" s="48">
        <f>A124833674L_Latest</f>
        <v>20.725999999999999</v>
      </c>
      <c r="V39" s="48" t="s">
        <v>1157</v>
      </c>
      <c r="W39" s="48">
        <f>A124833458V_Latest</f>
        <v>585.39099999999996</v>
      </c>
    </row>
    <row r="40" spans="1:23">
      <c r="A40" s="45"/>
      <c r="B40" s="45" t="s">
        <v>1173</v>
      </c>
      <c r="C40" s="48">
        <f>A124833030F_Latest</f>
        <v>2.274</v>
      </c>
      <c r="D40" s="48">
        <f>A124832166X_Latest</f>
        <v>8.8989999999999991</v>
      </c>
      <c r="E40" s="48">
        <f>A124833138J_Latest</f>
        <v>19.327999999999999</v>
      </c>
      <c r="F40" s="48">
        <f>A124833246T_Latest</f>
        <v>2.2029999999999998</v>
      </c>
      <c r="G40" s="48">
        <f>A124832274J_Latest</f>
        <v>26.844000000000001</v>
      </c>
      <c r="H40" s="48">
        <f>A124832382T_Latest</f>
        <v>5.8890000000000002</v>
      </c>
      <c r="I40" s="48">
        <f>A124832814K_Latest</f>
        <v>36.325000000000003</v>
      </c>
      <c r="J40" s="48">
        <f>A124831950K_Latest</f>
        <v>44.219000000000001</v>
      </c>
      <c r="K40" s="48">
        <f>A124833354A_Latest</f>
        <v>10.558</v>
      </c>
      <c r="L40" s="48">
        <f>A124832922V_Latest</f>
        <v>6.3339999999999996</v>
      </c>
      <c r="M40" s="48">
        <f>A124833570V_Latest</f>
        <v>4.7770000000000001</v>
      </c>
      <c r="N40" s="48">
        <f>A124832058R_Latest</f>
        <v>4.8129999999999997</v>
      </c>
      <c r="O40" s="48">
        <f>A124831518X_Latest</f>
        <v>27.687000000000001</v>
      </c>
      <c r="P40" s="48">
        <f>A124831734T_Latest</f>
        <v>11.638</v>
      </c>
      <c r="Q40" s="48">
        <f>A124832490A_Latest</f>
        <v>16.684000000000001</v>
      </c>
      <c r="R40" s="48">
        <f>A124831842A_Latest</f>
        <v>20.423999999999999</v>
      </c>
      <c r="S40" s="48">
        <f>A124832598C_Latest</f>
        <v>27.085000000000001</v>
      </c>
      <c r="T40" s="48">
        <f>A124832706A_Latest</f>
        <v>6.2610000000000001</v>
      </c>
      <c r="U40" s="48">
        <f>A124833678W_Latest</f>
        <v>10.57</v>
      </c>
      <c r="V40" s="48" t="s">
        <v>1157</v>
      </c>
      <c r="W40" s="48">
        <f>A124833462K_Latest</f>
        <v>293.45699999999999</v>
      </c>
    </row>
    <row r="41" spans="1:23">
      <c r="A41" s="44" t="s">
        <v>1129</v>
      </c>
      <c r="B41" s="53"/>
      <c r="C41" s="49">
        <f>A124833050R_Latest</f>
        <v>8.3640000000000008</v>
      </c>
      <c r="D41" s="49">
        <f>A124832186J_Latest</f>
        <v>26.506</v>
      </c>
      <c r="E41" s="49">
        <f>A124833158T_Latest</f>
        <v>49.218000000000004</v>
      </c>
      <c r="F41" s="49">
        <f>A124833266A_Latest</f>
        <v>6.4960000000000004</v>
      </c>
      <c r="G41" s="49">
        <f>A124832294T_Latest</f>
        <v>75.209000000000003</v>
      </c>
      <c r="H41" s="49">
        <f>A124832402R_Latest</f>
        <v>20.146999999999998</v>
      </c>
      <c r="I41" s="49">
        <f>A124832834V_Latest</f>
        <v>106.102</v>
      </c>
      <c r="J41" s="49">
        <f>A124831970V_Latest</f>
        <v>120.836</v>
      </c>
      <c r="K41" s="49">
        <f>A124833374K_Latest</f>
        <v>42.533000000000001</v>
      </c>
      <c r="L41" s="49">
        <f>A124832942C_Latest</f>
        <v>17.082000000000001</v>
      </c>
      <c r="M41" s="49">
        <f>A124833590C_Latest</f>
        <v>27.768000000000001</v>
      </c>
      <c r="N41" s="49">
        <f>A124832078X_Latest</f>
        <v>13.271000000000001</v>
      </c>
      <c r="O41" s="49">
        <f>A124831538J_Latest</f>
        <v>81.171999999999997</v>
      </c>
      <c r="P41" s="49">
        <f>A124831754A_Latest</f>
        <v>38.548999999999999</v>
      </c>
      <c r="Q41" s="49">
        <f>A124832510X_Latest</f>
        <v>46.567</v>
      </c>
      <c r="R41" s="49">
        <f>A124831862K_Latest</f>
        <v>55.787999999999997</v>
      </c>
      <c r="S41" s="49">
        <f>A124832618A_Latest</f>
        <v>92.853999999999999</v>
      </c>
      <c r="T41" s="49">
        <f>A124832726K_Latest</f>
        <v>16.954999999999998</v>
      </c>
      <c r="U41" s="49">
        <f>A124833698F_Latest</f>
        <v>31.295999999999999</v>
      </c>
      <c r="V41" s="49">
        <f>A124831646T_Latest</f>
        <v>95.820999999999998</v>
      </c>
      <c r="W41" s="49">
        <f>A124833482V_Latest</f>
        <v>974.66899999999998</v>
      </c>
    </row>
    <row r="42" spans="1:23">
      <c r="A42" s="41" t="s">
        <v>1156</v>
      </c>
      <c r="B42" s="50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</row>
    <row r="43" spans="1:23">
      <c r="A43" s="44" t="s">
        <v>1174</v>
      </c>
      <c r="B43" s="45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>
      <c r="A44" s="47"/>
      <c r="B44" s="45" t="s">
        <v>1175</v>
      </c>
      <c r="C44" s="48">
        <f>A124833062X_Latest</f>
        <v>99.2</v>
      </c>
      <c r="D44" s="48">
        <f>A124832198T_Latest</f>
        <v>194.697</v>
      </c>
      <c r="E44" s="48">
        <f>A124833170J_Latest</f>
        <v>621.76400000000001</v>
      </c>
      <c r="F44" s="48">
        <f>A124833278K_Latest</f>
        <v>117.404</v>
      </c>
      <c r="G44" s="48">
        <f>A124832306R_Latest</f>
        <v>591.10699999999997</v>
      </c>
      <c r="H44" s="48">
        <f>A124832414X_Latest</f>
        <v>271.89800000000002</v>
      </c>
      <c r="I44" s="48">
        <f>A124832846C_Latest</f>
        <v>929.24800000000005</v>
      </c>
      <c r="J44" s="48">
        <f>A124831982C_Latest</f>
        <v>488.90100000000001</v>
      </c>
      <c r="K44" s="48">
        <f>A124833386V_Latest</f>
        <v>430.988</v>
      </c>
      <c r="L44" s="48">
        <f>A124832954L_Latest</f>
        <v>149.042</v>
      </c>
      <c r="M44" s="48">
        <f>A124833602A_Latest</f>
        <v>374.17</v>
      </c>
      <c r="N44" s="48">
        <f>A124832090R_Latest</f>
        <v>117.658</v>
      </c>
      <c r="O44" s="48">
        <f>A124831550X_Latest</f>
        <v>735.83799999999997</v>
      </c>
      <c r="P44" s="48">
        <f>A124831766K_Latest</f>
        <v>189.84399999999999</v>
      </c>
      <c r="Q44" s="48">
        <f>A124832522J_Latest</f>
        <v>735.48400000000004</v>
      </c>
      <c r="R44" s="48">
        <f>A124831874V_Latest</f>
        <v>884.43100000000004</v>
      </c>
      <c r="S44" s="48">
        <f>A124832630T_Latest</f>
        <v>1320.184</v>
      </c>
      <c r="T44" s="48">
        <f>A124832738V_Latest</f>
        <v>149.17400000000001</v>
      </c>
      <c r="U44" s="48">
        <f>A124833710K_Latest</f>
        <v>271.56099999999998</v>
      </c>
      <c r="V44" s="48" t="s">
        <v>1157</v>
      </c>
      <c r="W44" s="48">
        <f>A124833494C_Latest</f>
        <v>8672.5939999999991</v>
      </c>
    </row>
    <row r="45" spans="1:23">
      <c r="A45" s="47"/>
      <c r="B45" s="45" t="s">
        <v>1176</v>
      </c>
      <c r="C45" s="48">
        <f>A124833038X_Latest</f>
        <v>192.423</v>
      </c>
      <c r="D45" s="48">
        <f>A124832174X_Latest</f>
        <v>2.9340000000000002</v>
      </c>
      <c r="E45" s="48">
        <f>A124833146J_Latest</f>
        <v>122.324</v>
      </c>
      <c r="F45" s="48">
        <f>A124833254T_Latest</f>
        <v>7.6180000000000003</v>
      </c>
      <c r="G45" s="48">
        <f>A124832282J_Latest</f>
        <v>377.18200000000002</v>
      </c>
      <c r="H45" s="48">
        <f>A124832390T_Latest</f>
        <v>48.003</v>
      </c>
      <c r="I45" s="48">
        <f>A124832822K_Latest</f>
        <v>124.459</v>
      </c>
      <c r="J45" s="48">
        <f>A124831958C_Latest</f>
        <v>89.084999999999994</v>
      </c>
      <c r="K45" s="48">
        <f>A124833362A_Latest</f>
        <v>120.565</v>
      </c>
      <c r="L45" s="48">
        <f>A124832930V_Latest</f>
        <v>23.495999999999999</v>
      </c>
      <c r="M45" s="48">
        <f>A124833578L_Latest</f>
        <v>45.856000000000002</v>
      </c>
      <c r="N45" s="48">
        <f>A124832066R_Latest</f>
        <v>64.230999999999995</v>
      </c>
      <c r="O45" s="48">
        <f>A124831526X_Latest</f>
        <v>270.02999999999997</v>
      </c>
      <c r="P45" s="48">
        <f>A124831742T_Latest</f>
        <v>111.167</v>
      </c>
      <c r="Q45" s="48">
        <f>A124832498V_Latest</f>
        <v>9.609</v>
      </c>
      <c r="R45" s="48">
        <f>A124831850A_Latest</f>
        <v>55.887</v>
      </c>
      <c r="S45" s="48">
        <f>A124832606T_Latest</f>
        <v>156.41399999999999</v>
      </c>
      <c r="T45" s="48">
        <f>A124832714A_Latest</f>
        <v>42.348999999999997</v>
      </c>
      <c r="U45" s="48">
        <f>A124833686W_Latest</f>
        <v>147.5</v>
      </c>
      <c r="V45" s="48" t="s">
        <v>1157</v>
      </c>
      <c r="W45" s="48">
        <f>A124833470K_Latest</f>
        <v>2011.1320000000001</v>
      </c>
    </row>
    <row r="46" spans="1:23">
      <c r="A46" s="44" t="s">
        <v>1129</v>
      </c>
      <c r="B46" s="45"/>
      <c r="C46" s="49">
        <f>A124832974W_Latest</f>
        <v>291.62200000000001</v>
      </c>
      <c r="D46" s="49">
        <f>A124832110L_Latest</f>
        <v>197.631</v>
      </c>
      <c r="E46" s="49">
        <f>A124833082J_Latest</f>
        <v>744.08699999999999</v>
      </c>
      <c r="F46" s="49">
        <f>A124833190T_Latest</f>
        <v>125.023</v>
      </c>
      <c r="G46" s="49">
        <f>A124832218R_Latest</f>
        <v>968.28899999999999</v>
      </c>
      <c r="H46" s="49">
        <f>A124832326X_Latest</f>
        <v>319.90100000000001</v>
      </c>
      <c r="I46" s="49">
        <f>A124832758C_Latest</f>
        <v>1053.7070000000001</v>
      </c>
      <c r="J46" s="49">
        <f>A124831894C_Latest</f>
        <v>577.98599999999999</v>
      </c>
      <c r="K46" s="49">
        <f>A124833298V_Latest</f>
        <v>551.553</v>
      </c>
      <c r="L46" s="49">
        <f>A124832866L_Latest</f>
        <v>172.53899999999999</v>
      </c>
      <c r="M46" s="49">
        <f>A124833514A_Latest</f>
        <v>420.02699999999999</v>
      </c>
      <c r="N46" s="49">
        <f>A124832002C_Latest</f>
        <v>181.88900000000001</v>
      </c>
      <c r="O46" s="49">
        <f>A124831462X_Latest</f>
        <v>1005.869</v>
      </c>
      <c r="P46" s="49">
        <f>A124831678K_Latest</f>
        <v>301.01</v>
      </c>
      <c r="Q46" s="49">
        <f>A124832434J_Latest</f>
        <v>745.09299999999996</v>
      </c>
      <c r="R46" s="49">
        <f>A124831786V_Latest</f>
        <v>940.31899999999996</v>
      </c>
      <c r="S46" s="49">
        <f>A124832542T_Latest</f>
        <v>1476.598</v>
      </c>
      <c r="T46" s="49">
        <f>A124832650A_Latest</f>
        <v>191.523</v>
      </c>
      <c r="U46" s="49">
        <f>A124833622K_Latest</f>
        <v>419.06099999999998</v>
      </c>
      <c r="V46" s="49" t="s">
        <v>1157</v>
      </c>
      <c r="W46" s="49">
        <f>A124833406T_Latest</f>
        <v>10683.726000000001</v>
      </c>
    </row>
    <row r="47" spans="1:23">
      <c r="A47" s="41" t="s">
        <v>1177</v>
      </c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</row>
    <row r="48" spans="1:23">
      <c r="A48" s="44" t="s">
        <v>1178</v>
      </c>
      <c r="B48" s="45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spans="1:23">
      <c r="A49" s="47"/>
      <c r="B49" s="45" t="s">
        <v>1179</v>
      </c>
      <c r="C49" s="48">
        <f>A124833066J_Latest</f>
        <v>97.08</v>
      </c>
      <c r="D49" s="48">
        <f>A124832202W_Latest</f>
        <v>183.08</v>
      </c>
      <c r="E49" s="48">
        <f>A124833174T_Latest</f>
        <v>596.47400000000005</v>
      </c>
      <c r="F49" s="48">
        <f>A124833282A_Latest</f>
        <v>110.30500000000001</v>
      </c>
      <c r="G49" s="48">
        <f>A124832310F_Latest</f>
        <v>572.45399999999995</v>
      </c>
      <c r="H49" s="48">
        <f>A124832418J_Latest</f>
        <v>259.72500000000002</v>
      </c>
      <c r="I49" s="48">
        <f>A124832850V_Latest</f>
        <v>875.29399999999998</v>
      </c>
      <c r="J49" s="48">
        <f>A124831986L_Latest</f>
        <v>462.47300000000001</v>
      </c>
      <c r="K49" s="48">
        <f>A124833390K_Latest</f>
        <v>416.52199999999999</v>
      </c>
      <c r="L49" s="48">
        <f>A124832958W_Latest</f>
        <v>144.423</v>
      </c>
      <c r="M49" s="48">
        <f>A124833606K_Latest</f>
        <v>343.95</v>
      </c>
      <c r="N49" s="48">
        <f>A124832094X_Latest</f>
        <v>113.087</v>
      </c>
      <c r="O49" s="48">
        <f>A124831554J_Latest</f>
        <v>701.30399999999997</v>
      </c>
      <c r="P49" s="48">
        <f>A124831770A_Latest</f>
        <v>181.80099999999999</v>
      </c>
      <c r="Q49" s="48">
        <f>A124832526T_Latest</f>
        <v>675.73500000000001</v>
      </c>
      <c r="R49" s="48">
        <f>A124831878C_Latest</f>
        <v>838.62199999999996</v>
      </c>
      <c r="S49" s="48">
        <f>A124832634A_Latest</f>
        <v>1258.8420000000001</v>
      </c>
      <c r="T49" s="48">
        <f>A124832742K_Latest</f>
        <v>144.315</v>
      </c>
      <c r="U49" s="48">
        <f>A124833714V_Latest</f>
        <v>260.80799999999999</v>
      </c>
      <c r="V49" s="48" t="s">
        <v>1157</v>
      </c>
      <c r="W49" s="48">
        <f>A124833498L_Latest</f>
        <v>8236.2929999999997</v>
      </c>
    </row>
    <row r="50" spans="1:23">
      <c r="A50" s="47"/>
      <c r="B50" s="45" t="s">
        <v>1180</v>
      </c>
      <c r="C50" s="48">
        <f>A124832978F_Latest</f>
        <v>0.67900000000000005</v>
      </c>
      <c r="D50" s="48">
        <f>A124832114W_Latest</f>
        <v>6.68</v>
      </c>
      <c r="E50" s="48">
        <f>A124833086T_Latest</f>
        <v>14.361000000000001</v>
      </c>
      <c r="F50" s="48">
        <f>A124833194A_Latest</f>
        <v>3.8879999999999999</v>
      </c>
      <c r="G50" s="48">
        <f>A124832222F_Latest</f>
        <v>9.3190000000000008</v>
      </c>
      <c r="H50" s="48">
        <f>A124832330R_Latest</f>
        <v>7.9290000000000003</v>
      </c>
      <c r="I50" s="48">
        <f>A124832762V_Latest</f>
        <v>23.64</v>
      </c>
      <c r="J50" s="48">
        <f>A124831898L_Latest</f>
        <v>8.3239999999999998</v>
      </c>
      <c r="K50" s="48">
        <f>A124833302X_Latest</f>
        <v>8.0440000000000005</v>
      </c>
      <c r="L50" s="48">
        <f>A124832870C_Latest</f>
        <v>3.0369999999999999</v>
      </c>
      <c r="M50" s="48">
        <f>A124833518K_Latest</f>
        <v>12.375</v>
      </c>
      <c r="N50" s="48">
        <f>A124832006L_Latest</f>
        <v>1.9159999999999999</v>
      </c>
      <c r="O50" s="48">
        <f>A124831466J_Latest</f>
        <v>21.123000000000001</v>
      </c>
      <c r="P50" s="48">
        <f>A124831682A_Latest</f>
        <v>4.16</v>
      </c>
      <c r="Q50" s="48">
        <f>A124832438T_Latest</f>
        <v>32.348999999999997</v>
      </c>
      <c r="R50" s="48">
        <f>A124831790K_Latest</f>
        <v>30.779</v>
      </c>
      <c r="S50" s="48">
        <f>A124832546A_Latest</f>
        <v>41.8</v>
      </c>
      <c r="T50" s="48">
        <f>A124832654K_Latest</f>
        <v>2.3980000000000001</v>
      </c>
      <c r="U50" s="48">
        <f>A124833626V_Latest</f>
        <v>7.4219999999999997</v>
      </c>
      <c r="V50" s="48" t="s">
        <v>1157</v>
      </c>
      <c r="W50" s="48">
        <f>A124833410J_Latest</f>
        <v>240.22200000000001</v>
      </c>
    </row>
    <row r="51" spans="1:23">
      <c r="A51" s="47"/>
      <c r="B51" s="45" t="s">
        <v>1181</v>
      </c>
      <c r="C51" s="48">
        <f>A124832998R_Latest</f>
        <v>1.4410000000000001</v>
      </c>
      <c r="D51" s="48">
        <f>A124832134F_Latest</f>
        <v>4.9370000000000003</v>
      </c>
      <c r="E51" s="48">
        <f>A124833106R_Latest</f>
        <v>10.446</v>
      </c>
      <c r="F51" s="48">
        <f>A124833214X_Latest</f>
        <v>3.2120000000000002</v>
      </c>
      <c r="G51" s="48">
        <f>A124832242R_Latest</f>
        <v>8.7850000000000001</v>
      </c>
      <c r="H51" s="48">
        <f>A124832350X_Latest</f>
        <v>4.2439999999999998</v>
      </c>
      <c r="I51" s="48">
        <f>A124832782C_Latest</f>
        <v>29.831</v>
      </c>
      <c r="J51" s="48">
        <f>A124831918K_Latest</f>
        <v>18.103000000000002</v>
      </c>
      <c r="K51" s="48">
        <f>A124833322J_Latest</f>
        <v>5.8849999999999998</v>
      </c>
      <c r="L51" s="48">
        <f>A124832890L_Latest</f>
        <v>0.60899999999999999</v>
      </c>
      <c r="M51" s="48">
        <f>A124833538V_Latest</f>
        <v>17.135000000000002</v>
      </c>
      <c r="N51" s="48">
        <f>A124832026W_Latest</f>
        <v>2.6549999999999998</v>
      </c>
      <c r="O51" s="48">
        <f>A124831486T_Latest</f>
        <v>12.647</v>
      </c>
      <c r="P51" s="48">
        <f>A124831702X_Latest</f>
        <v>3.7</v>
      </c>
      <c r="Q51" s="48">
        <f>A124832458A_Latest</f>
        <v>25.013000000000002</v>
      </c>
      <c r="R51" s="48">
        <f>A124831810J_Latest</f>
        <v>14.395</v>
      </c>
      <c r="S51" s="48">
        <f>A124832566K_Latest</f>
        <v>19.542000000000002</v>
      </c>
      <c r="T51" s="48">
        <f>A124832674V_Latest</f>
        <v>2.46</v>
      </c>
      <c r="U51" s="48">
        <f>A124833646C_Latest</f>
        <v>3.331</v>
      </c>
      <c r="V51" s="48" t="s">
        <v>1157</v>
      </c>
      <c r="W51" s="48">
        <f>A124833430T_Latest</f>
        <v>188.37200000000001</v>
      </c>
    </row>
    <row r="52" spans="1:23">
      <c r="A52" s="44" t="s">
        <v>1182</v>
      </c>
      <c r="B52" s="45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</row>
    <row r="53" spans="1:23">
      <c r="A53" s="47"/>
      <c r="B53" s="45" t="s">
        <v>1183</v>
      </c>
      <c r="C53" s="48">
        <f>A124833034R_Latest</f>
        <v>71.600999999999999</v>
      </c>
      <c r="D53" s="48">
        <f>A124832170R_Latest</f>
        <v>171.78</v>
      </c>
      <c r="E53" s="48">
        <f>A124833142X_Latest</f>
        <v>479.49</v>
      </c>
      <c r="F53" s="48">
        <f>A124833250J_Latest</f>
        <v>97.406000000000006</v>
      </c>
      <c r="G53" s="48">
        <f>A124832278T_Latest</f>
        <v>460.03</v>
      </c>
      <c r="H53" s="48">
        <f>A124832386A_Latest</f>
        <v>210.614</v>
      </c>
      <c r="I53" s="48">
        <f>A124832818V_Latest</f>
        <v>602.97199999999998</v>
      </c>
      <c r="J53" s="48">
        <f>A124831954V_Latest</f>
        <v>267.85399999999998</v>
      </c>
      <c r="K53" s="48">
        <f>A124833358K_Latest</f>
        <v>297.73</v>
      </c>
      <c r="L53" s="48">
        <f>A124832926C_Latest</f>
        <v>105.754</v>
      </c>
      <c r="M53" s="48">
        <f>A124833574C_Latest</f>
        <v>318.85300000000001</v>
      </c>
      <c r="N53" s="48">
        <f>A124832062F_Latest</f>
        <v>85.295000000000002</v>
      </c>
      <c r="O53" s="48">
        <f>A124831522R_Latest</f>
        <v>574.48800000000006</v>
      </c>
      <c r="P53" s="48">
        <f>A124831738A_Latest</f>
        <v>129.07599999999999</v>
      </c>
      <c r="Q53" s="48">
        <f>A124832494K_Latest</f>
        <v>585.072</v>
      </c>
      <c r="R53" s="48">
        <f>A124831846K_Latest</f>
        <v>619.697</v>
      </c>
      <c r="S53" s="48">
        <f>A124832602J_Latest</f>
        <v>938.86300000000006</v>
      </c>
      <c r="T53" s="48">
        <f>A124832710T_Latest</f>
        <v>86.334000000000003</v>
      </c>
      <c r="U53" s="48">
        <f>A124833682L_Latest</f>
        <v>195.333</v>
      </c>
      <c r="V53" s="48" t="s">
        <v>1157</v>
      </c>
      <c r="W53" s="48">
        <f>A124833466V_Latest</f>
        <v>6298.24</v>
      </c>
    </row>
    <row r="54" spans="1:23">
      <c r="A54" s="47"/>
      <c r="B54" s="45" t="s">
        <v>1184</v>
      </c>
      <c r="C54" s="48">
        <f>A124833074J_Latest</f>
        <v>4.2859999999999996</v>
      </c>
      <c r="D54" s="48">
        <f>A124832210W_Latest</f>
        <v>3.0609999999999999</v>
      </c>
      <c r="E54" s="48">
        <f>A124833182T_Latest</f>
        <v>39.052999999999997</v>
      </c>
      <c r="F54" s="48">
        <f>A124833290A_Latest</f>
        <v>4.1059999999999999</v>
      </c>
      <c r="G54" s="48">
        <f>A124832318X_Latest</f>
        <v>21.821000000000002</v>
      </c>
      <c r="H54" s="48">
        <f>A124832426J_Latest</f>
        <v>12.116</v>
      </c>
      <c r="I54" s="48">
        <f>A124832858L_Latest</f>
        <v>78.340999999999994</v>
      </c>
      <c r="J54" s="48">
        <f>A124831994L_Latest</f>
        <v>45.014000000000003</v>
      </c>
      <c r="K54" s="48">
        <f>A124833398C_Latest</f>
        <v>26.724</v>
      </c>
      <c r="L54" s="48">
        <f>A124832966W_Latest</f>
        <v>9.3179999999999996</v>
      </c>
      <c r="M54" s="48">
        <f>A124833614K_Latest</f>
        <v>16.431999999999999</v>
      </c>
      <c r="N54" s="48">
        <f>A124832102L_Latest</f>
        <v>9.6329999999999991</v>
      </c>
      <c r="O54" s="48">
        <f>A124831562J_Latest</f>
        <v>46.715000000000003</v>
      </c>
      <c r="P54" s="48">
        <f>A124831778V_Latest</f>
        <v>19.109000000000002</v>
      </c>
      <c r="Q54" s="48">
        <f>A124832534T_Latest</f>
        <v>33.097000000000001</v>
      </c>
      <c r="R54" s="48">
        <f>A124831886C_Latest</f>
        <v>85.924000000000007</v>
      </c>
      <c r="S54" s="48">
        <f>A124832642A_Latest</f>
        <v>109.125</v>
      </c>
      <c r="T54" s="48">
        <f>A124832750K_Latest</f>
        <v>23.4</v>
      </c>
      <c r="U54" s="48">
        <f>A124833722V_Latest</f>
        <v>13.156000000000001</v>
      </c>
      <c r="V54" s="48" t="s">
        <v>1157</v>
      </c>
      <c r="W54" s="48">
        <f>A124833506A_Latest</f>
        <v>600.42899999999997</v>
      </c>
    </row>
    <row r="55" spans="1:23">
      <c r="A55" s="47"/>
      <c r="B55" s="45" t="s">
        <v>1185</v>
      </c>
      <c r="C55" s="48">
        <f>A124832982W_Latest</f>
        <v>3.03</v>
      </c>
      <c r="D55" s="48">
        <f>A124832118F_Latest</f>
        <v>7.1059999999999999</v>
      </c>
      <c r="E55" s="48">
        <f>A124833090J_Latest</f>
        <v>26.135999999999999</v>
      </c>
      <c r="F55" s="48">
        <f>A124833198K_Latest</f>
        <v>2.5339999999999998</v>
      </c>
      <c r="G55" s="48">
        <f>A124832226R_Latest</f>
        <v>23.91</v>
      </c>
      <c r="H55" s="48">
        <f>A124832334X_Latest</f>
        <v>19.611000000000001</v>
      </c>
      <c r="I55" s="48">
        <f>A124832766C_Latest</f>
        <v>69.292000000000002</v>
      </c>
      <c r="J55" s="48">
        <f>A124831902T_Latest</f>
        <v>45.451999999999998</v>
      </c>
      <c r="K55" s="48">
        <f>A124833306J_Latest</f>
        <v>31.370999999999999</v>
      </c>
      <c r="L55" s="48">
        <f>A124832874L_Latest</f>
        <v>6.7770000000000001</v>
      </c>
      <c r="M55" s="48">
        <f>A124833522A_Latest</f>
        <v>11.385</v>
      </c>
      <c r="N55" s="48">
        <f>A124832010C_Latest</f>
        <v>4.2889999999999997</v>
      </c>
      <c r="O55" s="48">
        <f>A124831470X_Latest</f>
        <v>35.340000000000003</v>
      </c>
      <c r="P55" s="48">
        <f>A124831686K_Latest</f>
        <v>18.152999999999999</v>
      </c>
      <c r="Q55" s="48">
        <f>A124832442J_Latest</f>
        <v>37.869</v>
      </c>
      <c r="R55" s="48">
        <f>A124831794V_Latest</f>
        <v>74.813999999999993</v>
      </c>
      <c r="S55" s="48">
        <f>A124832550T_Latest</f>
        <v>101.396</v>
      </c>
      <c r="T55" s="48">
        <f>A124832658V_Latest</f>
        <v>18.297000000000001</v>
      </c>
      <c r="U55" s="48">
        <f>A124833630K_Latest</f>
        <v>23.369</v>
      </c>
      <c r="V55" s="48" t="s">
        <v>1157</v>
      </c>
      <c r="W55" s="48">
        <f>A124833414T_Latest</f>
        <v>560.12800000000004</v>
      </c>
    </row>
    <row r="56" spans="1:23">
      <c r="A56" s="47"/>
      <c r="B56" s="45" t="s">
        <v>1186</v>
      </c>
      <c r="C56" s="48">
        <f>A124833002W_Latest</f>
        <v>20.283000000000001</v>
      </c>
      <c r="D56" s="48">
        <f>A124832138R_Latest</f>
        <v>12.75</v>
      </c>
      <c r="E56" s="48">
        <f>A124833110F_Latest</f>
        <v>77.084999999999994</v>
      </c>
      <c r="F56" s="48">
        <f>A124833218J_Latest</f>
        <v>13.359</v>
      </c>
      <c r="G56" s="48">
        <f>A124832246X_Latest</f>
        <v>85.344999999999999</v>
      </c>
      <c r="H56" s="48">
        <f>A124832354J_Latest</f>
        <v>29.559000000000001</v>
      </c>
      <c r="I56" s="48">
        <f>A124832786L_Latest</f>
        <v>178.642</v>
      </c>
      <c r="J56" s="48">
        <f>A124831922A_Latest</f>
        <v>130.58000000000001</v>
      </c>
      <c r="K56" s="48">
        <f>A124833326T_Latest</f>
        <v>75.164000000000001</v>
      </c>
      <c r="L56" s="48">
        <f>A124832894W_Latest</f>
        <v>27.193000000000001</v>
      </c>
      <c r="M56" s="48">
        <f>A124833542K_Latest</f>
        <v>27.501000000000001</v>
      </c>
      <c r="N56" s="48">
        <f>A124832030L_Latest</f>
        <v>18.440999999999999</v>
      </c>
      <c r="O56" s="48">
        <f>A124831490J_Latest</f>
        <v>79.296000000000006</v>
      </c>
      <c r="P56" s="48">
        <f>A124831706J_Latest</f>
        <v>23.507000000000001</v>
      </c>
      <c r="Q56" s="48">
        <f>A124832462T_Latest</f>
        <v>79.445999999999998</v>
      </c>
      <c r="R56" s="48">
        <f>A124831814T_Latest</f>
        <v>103.996</v>
      </c>
      <c r="S56" s="48">
        <f>A124832570A_Latest</f>
        <v>170.80099999999999</v>
      </c>
      <c r="T56" s="48">
        <f>A124832678C_Latest</f>
        <v>21.143999999999998</v>
      </c>
      <c r="U56" s="48">
        <f>A124833650V_Latest</f>
        <v>39.703000000000003</v>
      </c>
      <c r="V56" s="48" t="s">
        <v>1157</v>
      </c>
      <c r="W56" s="48">
        <f>A124833434A_Latest</f>
        <v>1213.796</v>
      </c>
    </row>
    <row r="57" spans="1:23">
      <c r="A57" s="44" t="s">
        <v>1187</v>
      </c>
      <c r="B57" s="45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</row>
    <row r="58" spans="1:23">
      <c r="A58" s="47"/>
      <c r="B58" s="45" t="s">
        <v>1188</v>
      </c>
      <c r="C58" s="48">
        <f>A124832986F_Latest</f>
        <v>5.0910000000000002</v>
      </c>
      <c r="D58" s="48">
        <f>A124832122W_Latest</f>
        <v>36.338999999999999</v>
      </c>
      <c r="E58" s="48">
        <f>A124833094T_Latest</f>
        <v>68.655000000000001</v>
      </c>
      <c r="F58" s="48">
        <f>A124833202R_Latest</f>
        <v>20.643000000000001</v>
      </c>
      <c r="G58" s="48">
        <f>A124832230F_Latest</f>
        <v>65.372</v>
      </c>
      <c r="H58" s="48">
        <f>A124832338J_Latest</f>
        <v>31.925000000000001</v>
      </c>
      <c r="I58" s="48">
        <f>A124832770V_Latest</f>
        <v>125.774</v>
      </c>
      <c r="J58" s="48">
        <f>A124831906A_Latest</f>
        <v>73.63</v>
      </c>
      <c r="K58" s="48">
        <f>A124833310X_Latest</f>
        <v>48.573</v>
      </c>
      <c r="L58" s="48">
        <f>A124832878W_Latest</f>
        <v>19.661000000000001</v>
      </c>
      <c r="M58" s="48">
        <f>A124833526K_Latest</f>
        <v>89.088999999999999</v>
      </c>
      <c r="N58" s="48">
        <f>A124832014L_Latest</f>
        <v>11.221</v>
      </c>
      <c r="O58" s="48">
        <f>A124831474J_Latest</f>
        <v>140.72900000000001</v>
      </c>
      <c r="P58" s="48">
        <f>A124831690A_Latest</f>
        <v>27.431000000000001</v>
      </c>
      <c r="Q58" s="48">
        <f>A124832446T_Latest</f>
        <v>185.542</v>
      </c>
      <c r="R58" s="48">
        <f>A124831798C_Latest</f>
        <v>132.196</v>
      </c>
      <c r="S58" s="48">
        <f>A124832554A_Latest</f>
        <v>187.13200000000001</v>
      </c>
      <c r="T58" s="48">
        <f>A124832662K_Latest</f>
        <v>21.248999999999999</v>
      </c>
      <c r="U58" s="48">
        <f>A124833634V_Latest</f>
        <v>36.164000000000001</v>
      </c>
      <c r="V58" s="48" t="s">
        <v>1157</v>
      </c>
      <c r="W58" s="48">
        <f>A124833418A_Latest</f>
        <v>1326.4169999999999</v>
      </c>
    </row>
    <row r="59" spans="1:23">
      <c r="A59" s="47"/>
      <c r="B59" s="45" t="s">
        <v>1189</v>
      </c>
      <c r="C59" s="48">
        <f>A124833006F_Latest</f>
        <v>94.108999999999995</v>
      </c>
      <c r="D59" s="48">
        <f>A124832142F_Latest</f>
        <v>158.35900000000001</v>
      </c>
      <c r="E59" s="48">
        <f>A124833114R_Latest</f>
        <v>553.10799999999995</v>
      </c>
      <c r="F59" s="48">
        <f>A124833222X_Latest</f>
        <v>96.762</v>
      </c>
      <c r="G59" s="48">
        <f>A124832250R_Latest</f>
        <v>525.73500000000001</v>
      </c>
      <c r="H59" s="48">
        <f>A124832358T_Latest</f>
        <v>239.97300000000001</v>
      </c>
      <c r="I59" s="48">
        <f>A124832790C_Latest</f>
        <v>803.47299999999996</v>
      </c>
      <c r="J59" s="48">
        <f>A124831926K_Latest</f>
        <v>415.27</v>
      </c>
      <c r="K59" s="48">
        <f>A124833330J_Latest</f>
        <v>382.41500000000002</v>
      </c>
      <c r="L59" s="48">
        <f>A124832898F_Latest</f>
        <v>129.381</v>
      </c>
      <c r="M59" s="48">
        <f>A124833546V_Latest</f>
        <v>285.08100000000002</v>
      </c>
      <c r="N59" s="48">
        <f>A124832034W_Latest</f>
        <v>106.437</v>
      </c>
      <c r="O59" s="48">
        <f>A124831494T_Latest</f>
        <v>595.10900000000004</v>
      </c>
      <c r="P59" s="48">
        <f>A124831710X_Latest</f>
        <v>162.41300000000001</v>
      </c>
      <c r="Q59" s="48">
        <f>A124832466A_Latest</f>
        <v>549.94200000000001</v>
      </c>
      <c r="R59" s="48">
        <f>A124831818A_Latest</f>
        <v>752.23500000000001</v>
      </c>
      <c r="S59" s="48">
        <f>A124832574K_Latest</f>
        <v>1133.0519999999999</v>
      </c>
      <c r="T59" s="48">
        <f>A124832682V_Latest</f>
        <v>127.925</v>
      </c>
      <c r="U59" s="48">
        <f>A124833654C_Latest</f>
        <v>235.39699999999999</v>
      </c>
      <c r="V59" s="48" t="s">
        <v>1157</v>
      </c>
      <c r="W59" s="48">
        <f>A124833438K_Latest</f>
        <v>7346.1760000000004</v>
      </c>
    </row>
    <row r="60" spans="1:23">
      <c r="A60" s="44" t="s">
        <v>1129</v>
      </c>
      <c r="B60" s="45"/>
      <c r="C60" s="49">
        <f>A124833062X_Latest</f>
        <v>99.2</v>
      </c>
      <c r="D60" s="49">
        <f>A124832198T_Latest</f>
        <v>194.697</v>
      </c>
      <c r="E60" s="49">
        <f>A124833170J_Latest</f>
        <v>621.76400000000001</v>
      </c>
      <c r="F60" s="49">
        <f>A124833278K_Latest</f>
        <v>117.404</v>
      </c>
      <c r="G60" s="49">
        <f>A124832306R_Latest</f>
        <v>591.10699999999997</v>
      </c>
      <c r="H60" s="49">
        <f>A124832414X_Latest</f>
        <v>271.89800000000002</v>
      </c>
      <c r="I60" s="49">
        <f>A124832846C_Latest</f>
        <v>929.24800000000005</v>
      </c>
      <c r="J60" s="49">
        <f>A124831982C_Latest</f>
        <v>488.90100000000001</v>
      </c>
      <c r="K60" s="49">
        <f>A124833386V_Latest</f>
        <v>430.988</v>
      </c>
      <c r="L60" s="49">
        <f>A124832954L_Latest</f>
        <v>149.042</v>
      </c>
      <c r="M60" s="49">
        <f>A124833602A_Latest</f>
        <v>374.17</v>
      </c>
      <c r="N60" s="49">
        <f>A124832090R_Latest</f>
        <v>117.658</v>
      </c>
      <c r="O60" s="49">
        <f>A124831550X_Latest</f>
        <v>735.83799999999997</v>
      </c>
      <c r="P60" s="49">
        <f>A124831766K_Latest</f>
        <v>189.84399999999999</v>
      </c>
      <c r="Q60" s="49">
        <f>A124832522J_Latest</f>
        <v>735.48400000000004</v>
      </c>
      <c r="R60" s="49">
        <f>A124831874V_Latest</f>
        <v>884.43100000000004</v>
      </c>
      <c r="S60" s="49">
        <f>A124832630T_Latest</f>
        <v>1320.184</v>
      </c>
      <c r="T60" s="49">
        <f>A124832738V_Latest</f>
        <v>149.17400000000001</v>
      </c>
      <c r="U60" s="49">
        <f>A124833710K_Latest</f>
        <v>271.56099999999998</v>
      </c>
      <c r="V60" s="49" t="s">
        <v>1157</v>
      </c>
      <c r="W60" s="49">
        <f>A124833494C_Latest</f>
        <v>8672.5939999999991</v>
      </c>
    </row>
  </sheetData>
  <mergeCells count="5">
    <mergeCell ref="B6:L6"/>
    <mergeCell ref="A8:H8"/>
    <mergeCell ref="C9:U9"/>
    <mergeCell ref="V9:V10"/>
    <mergeCell ref="W9:W10"/>
  </mergeCells>
  <pageMargins left="0.74803149606299213" right="0.74803149606299213" top="0.98425196850393704" bottom="0.98425196850393704" header="0.51181102362204722" footer="0.51181102362204722"/>
  <pageSetup paperSize="8" scale="34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93D4-DD1D-4B78-82EB-9B3878AF77FA}">
  <sheetPr>
    <pageSetUpPr fitToPage="1"/>
  </sheetPr>
  <dimension ref="A1:W63"/>
  <sheetViews>
    <sheetView zoomScaleNormal="100" workbookViewId="0">
      <pane xSplit="2" ySplit="11" topLeftCell="C12" activePane="bottomRight" state="frozen"/>
      <selection activeCell="Z1" sqref="Z1"/>
      <selection pane="topRight" activeCell="Z1" sqref="Z1"/>
      <selection pane="bottomLeft" activeCell="Z1" sqref="Z1"/>
      <selection pane="bottomRight"/>
    </sheetView>
  </sheetViews>
  <sheetFormatPr defaultRowHeight="15" customHeight="1"/>
  <cols>
    <col min="1" max="1" width="3" customWidth="1"/>
    <col min="2" max="2" width="65.28515625" customWidth="1"/>
    <col min="3" max="23" width="14.7109375" customWidth="1"/>
    <col min="233" max="244" width="9.140625" customWidth="1"/>
    <col min="248" max="248" width="9.140625" customWidth="1"/>
    <col min="489" max="500" width="9.140625" customWidth="1"/>
    <col min="504" max="504" width="9.140625" customWidth="1"/>
    <col min="745" max="756" width="9.140625" customWidth="1"/>
    <col min="760" max="760" width="9.140625" customWidth="1"/>
    <col min="1001" max="1012" width="9.140625" customWidth="1"/>
    <col min="1016" max="1016" width="9.140625" customWidth="1"/>
    <col min="1257" max="1268" width="9.140625" customWidth="1"/>
    <col min="1272" max="1272" width="9.140625" customWidth="1"/>
    <col min="1513" max="1524" width="9.140625" customWidth="1"/>
    <col min="1528" max="1528" width="9.140625" customWidth="1"/>
    <col min="1769" max="1780" width="9.140625" customWidth="1"/>
    <col min="1784" max="1784" width="9.140625" customWidth="1"/>
    <col min="2025" max="2036" width="9.140625" customWidth="1"/>
    <col min="2040" max="2040" width="9.140625" customWidth="1"/>
    <col min="2281" max="2292" width="9.140625" customWidth="1"/>
    <col min="2296" max="2296" width="9.140625" customWidth="1"/>
    <col min="2537" max="2548" width="9.140625" customWidth="1"/>
    <col min="2552" max="2552" width="9.140625" customWidth="1"/>
    <col min="2793" max="2804" width="9.140625" customWidth="1"/>
    <col min="2808" max="2808" width="9.140625" customWidth="1"/>
    <col min="3049" max="3060" width="9.140625" customWidth="1"/>
    <col min="3064" max="3064" width="9.140625" customWidth="1"/>
    <col min="3305" max="3316" width="9.140625" customWidth="1"/>
    <col min="3320" max="3320" width="9.140625" customWidth="1"/>
    <col min="3561" max="3572" width="9.140625" customWidth="1"/>
    <col min="3576" max="3576" width="9.140625" customWidth="1"/>
    <col min="3817" max="3828" width="9.140625" customWidth="1"/>
    <col min="3832" max="3832" width="9.140625" customWidth="1"/>
    <col min="4073" max="4084" width="9.140625" customWidth="1"/>
    <col min="4088" max="4088" width="9.140625" customWidth="1"/>
    <col min="4329" max="4340" width="9.140625" customWidth="1"/>
    <col min="4344" max="4344" width="9.140625" customWidth="1"/>
    <col min="4585" max="4596" width="9.140625" customWidth="1"/>
    <col min="4600" max="4600" width="9.140625" customWidth="1"/>
    <col min="4841" max="4852" width="9.140625" customWidth="1"/>
    <col min="4856" max="4856" width="9.140625" customWidth="1"/>
    <col min="5097" max="5108" width="9.140625" customWidth="1"/>
    <col min="5112" max="5112" width="9.140625" customWidth="1"/>
    <col min="5353" max="5364" width="9.140625" customWidth="1"/>
    <col min="5368" max="5368" width="9.140625" customWidth="1"/>
    <col min="5609" max="5620" width="9.140625" customWidth="1"/>
    <col min="5624" max="5624" width="9.140625" customWidth="1"/>
    <col min="5865" max="5876" width="9.140625" customWidth="1"/>
    <col min="5880" max="5880" width="9.140625" customWidth="1"/>
    <col min="6121" max="6132" width="9.140625" customWidth="1"/>
    <col min="6136" max="6136" width="9.140625" customWidth="1"/>
    <col min="6377" max="6388" width="9.140625" customWidth="1"/>
    <col min="6392" max="6392" width="9.140625" customWidth="1"/>
    <col min="6633" max="6644" width="9.140625" customWidth="1"/>
    <col min="6648" max="6648" width="9.140625" customWidth="1"/>
    <col min="6889" max="6900" width="9.140625" customWidth="1"/>
    <col min="6904" max="6904" width="9.140625" customWidth="1"/>
    <col min="7145" max="7156" width="9.140625" customWidth="1"/>
    <col min="7160" max="7160" width="9.140625" customWidth="1"/>
    <col min="7401" max="7412" width="9.140625" customWidth="1"/>
    <col min="7416" max="7416" width="9.140625" customWidth="1"/>
    <col min="7657" max="7668" width="9.140625" customWidth="1"/>
    <col min="7672" max="7672" width="9.140625" customWidth="1"/>
    <col min="7913" max="7924" width="9.140625" customWidth="1"/>
    <col min="7928" max="7928" width="9.140625" customWidth="1"/>
    <col min="8169" max="8180" width="9.140625" customWidth="1"/>
    <col min="8184" max="8184" width="9.140625" customWidth="1"/>
    <col min="8425" max="8436" width="9.140625" customWidth="1"/>
    <col min="8440" max="8440" width="9.140625" customWidth="1"/>
    <col min="8681" max="8692" width="9.140625" customWidth="1"/>
    <col min="8696" max="8696" width="9.140625" customWidth="1"/>
    <col min="8937" max="8948" width="9.140625" customWidth="1"/>
    <col min="8952" max="8952" width="9.140625" customWidth="1"/>
    <col min="9193" max="9204" width="9.140625" customWidth="1"/>
    <col min="9208" max="9208" width="9.140625" customWidth="1"/>
    <col min="9449" max="9460" width="9.140625" customWidth="1"/>
    <col min="9464" max="9464" width="9.140625" customWidth="1"/>
    <col min="9705" max="9716" width="9.140625" customWidth="1"/>
    <col min="9720" max="9720" width="9.140625" customWidth="1"/>
    <col min="9961" max="9972" width="9.140625" customWidth="1"/>
    <col min="9976" max="9976" width="9.140625" customWidth="1"/>
    <col min="10217" max="10228" width="9.140625" customWidth="1"/>
    <col min="10232" max="10232" width="9.140625" customWidth="1"/>
    <col min="10473" max="10484" width="9.140625" customWidth="1"/>
    <col min="10488" max="10488" width="9.140625" customWidth="1"/>
    <col min="10729" max="10740" width="9.140625" customWidth="1"/>
    <col min="10744" max="10744" width="9.140625" customWidth="1"/>
    <col min="10985" max="10996" width="9.140625" customWidth="1"/>
    <col min="11000" max="11000" width="9.140625" customWidth="1"/>
    <col min="11241" max="11252" width="9.140625" customWidth="1"/>
    <col min="11256" max="11256" width="9.140625" customWidth="1"/>
    <col min="11497" max="11508" width="9.140625" customWidth="1"/>
    <col min="11512" max="11512" width="9.140625" customWidth="1"/>
    <col min="11753" max="11764" width="9.140625" customWidth="1"/>
    <col min="11768" max="11768" width="9.140625" customWidth="1"/>
    <col min="12009" max="12020" width="9.140625" customWidth="1"/>
    <col min="12024" max="12024" width="9.140625" customWidth="1"/>
    <col min="12265" max="12276" width="9.140625" customWidth="1"/>
    <col min="12280" max="12280" width="9.140625" customWidth="1"/>
    <col min="12521" max="12532" width="9.140625" customWidth="1"/>
    <col min="12536" max="12536" width="9.140625" customWidth="1"/>
    <col min="12777" max="12788" width="9.140625" customWidth="1"/>
    <col min="12792" max="12792" width="9.140625" customWidth="1"/>
    <col min="13033" max="13044" width="9.140625" customWidth="1"/>
    <col min="13048" max="13048" width="9.140625" customWidth="1"/>
    <col min="13289" max="13300" width="9.140625" customWidth="1"/>
    <col min="13304" max="13304" width="9.140625" customWidth="1"/>
    <col min="13545" max="13556" width="9.140625" customWidth="1"/>
    <col min="13560" max="13560" width="9.140625" customWidth="1"/>
    <col min="13801" max="13812" width="9.140625" customWidth="1"/>
    <col min="13816" max="13816" width="9.140625" customWidth="1"/>
    <col min="14057" max="14068" width="9.140625" customWidth="1"/>
    <col min="14072" max="14072" width="9.140625" customWidth="1"/>
    <col min="14313" max="14324" width="9.140625" customWidth="1"/>
    <col min="14328" max="14328" width="9.140625" customWidth="1"/>
    <col min="14569" max="14580" width="9.140625" customWidth="1"/>
    <col min="14584" max="14584" width="9.140625" customWidth="1"/>
    <col min="14825" max="14836" width="9.140625" customWidth="1"/>
    <col min="14840" max="14840" width="9.140625" customWidth="1"/>
    <col min="15081" max="15092" width="9.140625" customWidth="1"/>
    <col min="15096" max="15096" width="9.140625" customWidth="1"/>
    <col min="15337" max="15348" width="9.140625" customWidth="1"/>
    <col min="15352" max="15352" width="9.140625" customWidth="1"/>
    <col min="15593" max="15604" width="9.140625" customWidth="1"/>
    <col min="15608" max="15608" width="9.140625" customWidth="1"/>
    <col min="15849" max="15860" width="9.140625" customWidth="1"/>
    <col min="15864" max="15864" width="9.140625" customWidth="1"/>
    <col min="16105" max="16116" width="9.140625" customWidth="1"/>
    <col min="16120" max="16120" width="9.140625" customWidth="1"/>
  </cols>
  <sheetData>
    <row r="1" spans="1:23" ht="11.2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ht="15.95" customHeight="1">
      <c r="A2" s="21"/>
      <c r="B2" s="32" t="s">
        <v>1104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1.25" customHeight="1">
      <c r="A3" s="2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1.25" customHeight="1">
      <c r="A4" s="2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95" customHeight="1">
      <c r="A5" s="31"/>
      <c r="B5" s="33" t="s">
        <v>1105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</row>
    <row r="6" spans="1:23" ht="15.95" customHeight="1">
      <c r="A6" s="31"/>
      <c r="B6" s="62" t="str">
        <f>Contents!B6</f>
        <v>Table 19. Change in employment characteristics of persons employed last year by industry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ht="15.95" customHeight="1">
      <c r="A7" s="31"/>
      <c r="B7" s="34" t="str">
        <f>Contents!B7</f>
        <v>Released at 11:30 am (Canberra time) Wed 7 Jul 2021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.75" customHeight="1">
      <c r="A8" s="63" t="str">
        <f>Contents!C12</f>
        <v>Table 19.2 - Time Series IDs</v>
      </c>
      <c r="B8" s="63"/>
      <c r="C8" s="63"/>
      <c r="D8" s="63"/>
      <c r="E8" s="63"/>
      <c r="F8" s="63"/>
      <c r="G8" s="63"/>
      <c r="H8" s="63"/>
      <c r="I8" s="35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5" customHeight="1">
      <c r="A9" s="38"/>
      <c r="B9" s="38"/>
      <c r="C9" s="64" t="s">
        <v>1127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5" t="s">
        <v>1128</v>
      </c>
      <c r="W9" s="66" t="s">
        <v>1129</v>
      </c>
    </row>
    <row r="10" spans="1:23" ht="45">
      <c r="A10" s="38"/>
      <c r="B10" s="38"/>
      <c r="C10" s="39" t="s">
        <v>1130</v>
      </c>
      <c r="D10" s="39" t="s">
        <v>1131</v>
      </c>
      <c r="E10" s="39" t="s">
        <v>1132</v>
      </c>
      <c r="F10" s="39" t="s">
        <v>1133</v>
      </c>
      <c r="G10" s="39" t="s">
        <v>1134</v>
      </c>
      <c r="H10" s="39" t="s">
        <v>1135</v>
      </c>
      <c r="I10" s="39" t="s">
        <v>1136</v>
      </c>
      <c r="J10" s="39" t="s">
        <v>1137</v>
      </c>
      <c r="K10" s="39" t="s">
        <v>1138</v>
      </c>
      <c r="L10" s="39" t="s">
        <v>1139</v>
      </c>
      <c r="M10" s="39" t="s">
        <v>1140</v>
      </c>
      <c r="N10" s="39" t="s">
        <v>1141</v>
      </c>
      <c r="O10" s="39" t="s">
        <v>1142</v>
      </c>
      <c r="P10" s="39" t="s">
        <v>1143</v>
      </c>
      <c r="Q10" s="39" t="s">
        <v>1144</v>
      </c>
      <c r="R10" s="39" t="s">
        <v>1145</v>
      </c>
      <c r="S10" s="39" t="s">
        <v>1146</v>
      </c>
      <c r="T10" s="39" t="s">
        <v>1147</v>
      </c>
      <c r="U10" s="39" t="s">
        <v>1148</v>
      </c>
      <c r="V10" s="65"/>
      <c r="W10" s="66"/>
    </row>
    <row r="11" spans="1:23">
      <c r="A11" s="38"/>
      <c r="B11" s="38"/>
      <c r="C11" s="40" t="s">
        <v>1149</v>
      </c>
      <c r="D11" s="40" t="s">
        <v>1149</v>
      </c>
      <c r="E11" s="40" t="s">
        <v>1149</v>
      </c>
      <c r="F11" s="40" t="s">
        <v>1149</v>
      </c>
      <c r="G11" s="40" t="s">
        <v>1149</v>
      </c>
      <c r="H11" s="40" t="s">
        <v>1149</v>
      </c>
      <c r="I11" s="40" t="s">
        <v>1149</v>
      </c>
      <c r="J11" s="40" t="s">
        <v>1149</v>
      </c>
      <c r="K11" s="40" t="s">
        <v>1149</v>
      </c>
      <c r="L11" s="40" t="s">
        <v>1149</v>
      </c>
      <c r="M11" s="40" t="s">
        <v>1149</v>
      </c>
      <c r="N11" s="40" t="s">
        <v>1149</v>
      </c>
      <c r="O11" s="40" t="s">
        <v>1149</v>
      </c>
      <c r="P11" s="40" t="s">
        <v>1149</v>
      </c>
      <c r="Q11" s="40" t="s">
        <v>1149</v>
      </c>
      <c r="R11" s="40" t="s">
        <v>1149</v>
      </c>
      <c r="S11" s="40" t="s">
        <v>1149</v>
      </c>
      <c r="T11" s="40" t="s">
        <v>1149</v>
      </c>
      <c r="U11" s="40" t="s">
        <v>1149</v>
      </c>
      <c r="V11" s="40" t="s">
        <v>1149</v>
      </c>
      <c r="W11" s="40" t="s">
        <v>1149</v>
      </c>
    </row>
    <row r="12" spans="1:23">
      <c r="A12" s="41" t="s">
        <v>1150</v>
      </c>
      <c r="B12" s="50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1:23">
      <c r="A13" s="44" t="s">
        <v>1151</v>
      </c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</row>
    <row r="14" spans="1:23">
      <c r="A14" s="47"/>
      <c r="B14" s="45" t="s">
        <v>1152</v>
      </c>
      <c r="C14" s="19" t="s">
        <v>263</v>
      </c>
      <c r="D14" s="19" t="s">
        <v>290</v>
      </c>
      <c r="E14" s="19" t="s">
        <v>317</v>
      </c>
      <c r="F14" s="19" t="s">
        <v>344</v>
      </c>
      <c r="G14" s="19" t="s">
        <v>371</v>
      </c>
      <c r="H14" s="19" t="s">
        <v>398</v>
      </c>
      <c r="I14" s="19" t="s">
        <v>425</v>
      </c>
      <c r="J14" s="19" t="s">
        <v>452</v>
      </c>
      <c r="K14" s="19" t="s">
        <v>479</v>
      </c>
      <c r="L14" s="19" t="s">
        <v>506</v>
      </c>
      <c r="M14" s="19" t="s">
        <v>783</v>
      </c>
      <c r="N14" s="19" t="s">
        <v>810</v>
      </c>
      <c r="O14" s="19" t="s">
        <v>837</v>
      </c>
      <c r="P14" s="19" t="s">
        <v>864</v>
      </c>
      <c r="Q14" s="19" t="s">
        <v>891</v>
      </c>
      <c r="R14" s="19" t="s">
        <v>918</v>
      </c>
      <c r="S14" s="19" t="s">
        <v>945</v>
      </c>
      <c r="T14" s="19" t="s">
        <v>972</v>
      </c>
      <c r="U14" s="19" t="s">
        <v>999</v>
      </c>
      <c r="V14" s="19" t="s">
        <v>1072</v>
      </c>
      <c r="W14" s="19" t="s">
        <v>1078</v>
      </c>
    </row>
    <row r="15" spans="1:23">
      <c r="A15" s="47"/>
      <c r="B15" s="45" t="s">
        <v>1153</v>
      </c>
      <c r="C15" s="19" t="s">
        <v>288</v>
      </c>
      <c r="D15" s="19" t="s">
        <v>315</v>
      </c>
      <c r="E15" s="19" t="s">
        <v>342</v>
      </c>
      <c r="F15" s="19" t="s">
        <v>369</v>
      </c>
      <c r="G15" s="19" t="s">
        <v>396</v>
      </c>
      <c r="H15" s="19" t="s">
        <v>423</v>
      </c>
      <c r="I15" s="19" t="s">
        <v>450</v>
      </c>
      <c r="J15" s="19" t="s">
        <v>477</v>
      </c>
      <c r="K15" s="19" t="s">
        <v>504</v>
      </c>
      <c r="L15" s="19" t="s">
        <v>781</v>
      </c>
      <c r="M15" s="19" t="s">
        <v>808</v>
      </c>
      <c r="N15" s="19" t="s">
        <v>835</v>
      </c>
      <c r="O15" s="19" t="s">
        <v>862</v>
      </c>
      <c r="P15" s="19" t="s">
        <v>889</v>
      </c>
      <c r="Q15" s="19" t="s">
        <v>916</v>
      </c>
      <c r="R15" s="19" t="s">
        <v>943</v>
      </c>
      <c r="S15" s="19" t="s">
        <v>970</v>
      </c>
      <c r="T15" s="19" t="s">
        <v>997</v>
      </c>
      <c r="U15" s="19" t="s">
        <v>1070</v>
      </c>
      <c r="V15" s="19" t="s">
        <v>1076</v>
      </c>
      <c r="W15" s="19" t="s">
        <v>1103</v>
      </c>
    </row>
    <row r="16" spans="1:23">
      <c r="A16" s="44" t="s">
        <v>1129</v>
      </c>
      <c r="B16" s="45"/>
      <c r="C16" s="19" t="s">
        <v>262</v>
      </c>
      <c r="D16" s="19" t="s">
        <v>289</v>
      </c>
      <c r="E16" s="19" t="s">
        <v>316</v>
      </c>
      <c r="F16" s="19" t="s">
        <v>343</v>
      </c>
      <c r="G16" s="19" t="s">
        <v>370</v>
      </c>
      <c r="H16" s="19" t="s">
        <v>397</v>
      </c>
      <c r="I16" s="19" t="s">
        <v>424</v>
      </c>
      <c r="J16" s="19" t="s">
        <v>451</v>
      </c>
      <c r="K16" s="19" t="s">
        <v>478</v>
      </c>
      <c r="L16" s="19" t="s">
        <v>505</v>
      </c>
      <c r="M16" s="19" t="s">
        <v>782</v>
      </c>
      <c r="N16" s="19" t="s">
        <v>809</v>
      </c>
      <c r="O16" s="19" t="s">
        <v>836</v>
      </c>
      <c r="P16" s="19" t="s">
        <v>863</v>
      </c>
      <c r="Q16" s="19" t="s">
        <v>890</v>
      </c>
      <c r="R16" s="19" t="s">
        <v>917</v>
      </c>
      <c r="S16" s="19" t="s">
        <v>944</v>
      </c>
      <c r="T16" s="19" t="s">
        <v>971</v>
      </c>
      <c r="U16" s="19" t="s">
        <v>998</v>
      </c>
      <c r="V16" s="19" t="s">
        <v>1071</v>
      </c>
      <c r="W16" s="19" t="s">
        <v>1077</v>
      </c>
    </row>
    <row r="17" spans="1:23">
      <c r="A17" s="41" t="s">
        <v>1152</v>
      </c>
      <c r="B17" s="50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3">
      <c r="A18" s="44" t="s">
        <v>1154</v>
      </c>
      <c r="B18" s="4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>
      <c r="A19" s="47"/>
      <c r="B19" s="45" t="s">
        <v>1155</v>
      </c>
      <c r="C19" s="19" t="s">
        <v>264</v>
      </c>
      <c r="D19" s="19" t="s">
        <v>291</v>
      </c>
      <c r="E19" s="19" t="s">
        <v>318</v>
      </c>
      <c r="F19" s="19" t="s">
        <v>345</v>
      </c>
      <c r="G19" s="19" t="s">
        <v>372</v>
      </c>
      <c r="H19" s="19" t="s">
        <v>399</v>
      </c>
      <c r="I19" s="19" t="s">
        <v>426</v>
      </c>
      <c r="J19" s="19" t="s">
        <v>453</v>
      </c>
      <c r="K19" s="19" t="s">
        <v>480</v>
      </c>
      <c r="L19" s="19" t="s">
        <v>507</v>
      </c>
      <c r="M19" s="19" t="s">
        <v>784</v>
      </c>
      <c r="N19" s="19" t="s">
        <v>811</v>
      </c>
      <c r="O19" s="19" t="s">
        <v>838</v>
      </c>
      <c r="P19" s="19" t="s">
        <v>865</v>
      </c>
      <c r="Q19" s="19" t="s">
        <v>892</v>
      </c>
      <c r="R19" s="19" t="s">
        <v>919</v>
      </c>
      <c r="S19" s="19" t="s">
        <v>946</v>
      </c>
      <c r="T19" s="19" t="s">
        <v>973</v>
      </c>
      <c r="U19" s="19" t="s">
        <v>1000</v>
      </c>
      <c r="V19" s="19" t="s">
        <v>1073</v>
      </c>
      <c r="W19" s="19" t="s">
        <v>1079</v>
      </c>
    </row>
    <row r="20" spans="1:23">
      <c r="A20" s="47"/>
      <c r="B20" s="45" t="s">
        <v>1156</v>
      </c>
      <c r="C20" s="19" t="s">
        <v>276</v>
      </c>
      <c r="D20" s="19" t="s">
        <v>303</v>
      </c>
      <c r="E20" s="19" t="s">
        <v>330</v>
      </c>
      <c r="F20" s="19" t="s">
        <v>357</v>
      </c>
      <c r="G20" s="19" t="s">
        <v>384</v>
      </c>
      <c r="H20" s="19" t="s">
        <v>411</v>
      </c>
      <c r="I20" s="19" t="s">
        <v>438</v>
      </c>
      <c r="J20" s="19" t="s">
        <v>465</v>
      </c>
      <c r="K20" s="19" t="s">
        <v>492</v>
      </c>
      <c r="L20" s="19" t="s">
        <v>769</v>
      </c>
      <c r="M20" s="19" t="s">
        <v>796</v>
      </c>
      <c r="N20" s="19" t="s">
        <v>823</v>
      </c>
      <c r="O20" s="19" t="s">
        <v>850</v>
      </c>
      <c r="P20" s="19" t="s">
        <v>877</v>
      </c>
      <c r="Q20" s="19" t="s">
        <v>904</v>
      </c>
      <c r="R20" s="19" t="s">
        <v>931</v>
      </c>
      <c r="S20" s="19" t="s">
        <v>958</v>
      </c>
      <c r="T20" s="19" t="s">
        <v>985</v>
      </c>
      <c r="U20" s="19" t="s">
        <v>1058</v>
      </c>
      <c r="V20" s="48" t="s">
        <v>1157</v>
      </c>
      <c r="W20" s="19" t="s">
        <v>1091</v>
      </c>
    </row>
    <row r="21" spans="1:23">
      <c r="A21" s="44" t="s">
        <v>1129</v>
      </c>
      <c r="B21" s="45"/>
      <c r="C21" s="19" t="s">
        <v>263</v>
      </c>
      <c r="D21" s="19" t="s">
        <v>290</v>
      </c>
      <c r="E21" s="19" t="s">
        <v>317</v>
      </c>
      <c r="F21" s="19" t="s">
        <v>344</v>
      </c>
      <c r="G21" s="19" t="s">
        <v>371</v>
      </c>
      <c r="H21" s="19" t="s">
        <v>398</v>
      </c>
      <c r="I21" s="19" t="s">
        <v>425</v>
      </c>
      <c r="J21" s="19" t="s">
        <v>452</v>
      </c>
      <c r="K21" s="19" t="s">
        <v>479</v>
      </c>
      <c r="L21" s="19" t="s">
        <v>506</v>
      </c>
      <c r="M21" s="19" t="s">
        <v>783</v>
      </c>
      <c r="N21" s="19" t="s">
        <v>810</v>
      </c>
      <c r="O21" s="19" t="s">
        <v>837</v>
      </c>
      <c r="P21" s="19" t="s">
        <v>864</v>
      </c>
      <c r="Q21" s="19" t="s">
        <v>891</v>
      </c>
      <c r="R21" s="19" t="s">
        <v>918</v>
      </c>
      <c r="S21" s="19" t="s">
        <v>945</v>
      </c>
      <c r="T21" s="19" t="s">
        <v>972</v>
      </c>
      <c r="U21" s="19" t="s">
        <v>999</v>
      </c>
      <c r="V21" s="19" t="s">
        <v>1072</v>
      </c>
      <c r="W21" s="19" t="s">
        <v>1078</v>
      </c>
    </row>
    <row r="22" spans="1:23">
      <c r="A22" s="41" t="s">
        <v>1155</v>
      </c>
      <c r="B22" s="50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</row>
    <row r="23" spans="1:23">
      <c r="A23" s="44" t="s">
        <v>1158</v>
      </c>
      <c r="B23" s="4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>
      <c r="A24" s="44"/>
      <c r="B24" s="45" t="s">
        <v>1159</v>
      </c>
      <c r="C24" s="19" t="s">
        <v>275</v>
      </c>
      <c r="D24" s="19" t="s">
        <v>302</v>
      </c>
      <c r="E24" s="19" t="s">
        <v>329</v>
      </c>
      <c r="F24" s="19" t="s">
        <v>356</v>
      </c>
      <c r="G24" s="19" t="s">
        <v>383</v>
      </c>
      <c r="H24" s="19" t="s">
        <v>410</v>
      </c>
      <c r="I24" s="19" t="s">
        <v>437</v>
      </c>
      <c r="J24" s="19" t="s">
        <v>464</v>
      </c>
      <c r="K24" s="19" t="s">
        <v>491</v>
      </c>
      <c r="L24" s="19" t="s">
        <v>768</v>
      </c>
      <c r="M24" s="19" t="s">
        <v>795</v>
      </c>
      <c r="N24" s="19" t="s">
        <v>822</v>
      </c>
      <c r="O24" s="19" t="s">
        <v>849</v>
      </c>
      <c r="P24" s="19" t="s">
        <v>876</v>
      </c>
      <c r="Q24" s="19" t="s">
        <v>903</v>
      </c>
      <c r="R24" s="19" t="s">
        <v>930</v>
      </c>
      <c r="S24" s="19" t="s">
        <v>957</v>
      </c>
      <c r="T24" s="19" t="s">
        <v>984</v>
      </c>
      <c r="U24" s="19" t="s">
        <v>1011</v>
      </c>
      <c r="V24" s="19" t="s">
        <v>1075</v>
      </c>
      <c r="W24" s="19" t="s">
        <v>1090</v>
      </c>
    </row>
    <row r="25" spans="1:23">
      <c r="A25" s="47"/>
      <c r="B25" s="45" t="s">
        <v>1160</v>
      </c>
      <c r="C25" s="19" t="s">
        <v>265</v>
      </c>
      <c r="D25" s="19" t="s">
        <v>292</v>
      </c>
      <c r="E25" s="19" t="s">
        <v>319</v>
      </c>
      <c r="F25" s="19" t="s">
        <v>346</v>
      </c>
      <c r="G25" s="19" t="s">
        <v>373</v>
      </c>
      <c r="H25" s="19" t="s">
        <v>400</v>
      </c>
      <c r="I25" s="19" t="s">
        <v>427</v>
      </c>
      <c r="J25" s="19" t="s">
        <v>454</v>
      </c>
      <c r="K25" s="19" t="s">
        <v>481</v>
      </c>
      <c r="L25" s="19" t="s">
        <v>508</v>
      </c>
      <c r="M25" s="19" t="s">
        <v>785</v>
      </c>
      <c r="N25" s="19" t="s">
        <v>812</v>
      </c>
      <c r="O25" s="19" t="s">
        <v>839</v>
      </c>
      <c r="P25" s="19" t="s">
        <v>866</v>
      </c>
      <c r="Q25" s="19" t="s">
        <v>893</v>
      </c>
      <c r="R25" s="19" t="s">
        <v>920</v>
      </c>
      <c r="S25" s="19" t="s">
        <v>947</v>
      </c>
      <c r="T25" s="19" t="s">
        <v>974</v>
      </c>
      <c r="U25" s="19" t="s">
        <v>1001</v>
      </c>
      <c r="V25" s="19" t="s">
        <v>1074</v>
      </c>
      <c r="W25" s="19" t="s">
        <v>1080</v>
      </c>
    </row>
    <row r="26" spans="1:23">
      <c r="A26" s="44" t="s">
        <v>1129</v>
      </c>
      <c r="B26" s="44"/>
      <c r="C26" s="19" t="s">
        <v>264</v>
      </c>
      <c r="D26" s="19" t="s">
        <v>291</v>
      </c>
      <c r="E26" s="19" t="s">
        <v>318</v>
      </c>
      <c r="F26" s="19" t="s">
        <v>345</v>
      </c>
      <c r="G26" s="19" t="s">
        <v>372</v>
      </c>
      <c r="H26" s="19" t="s">
        <v>399</v>
      </c>
      <c r="I26" s="19" t="s">
        <v>426</v>
      </c>
      <c r="J26" s="19" t="s">
        <v>453</v>
      </c>
      <c r="K26" s="19" t="s">
        <v>480</v>
      </c>
      <c r="L26" s="19" t="s">
        <v>507</v>
      </c>
      <c r="M26" s="19" t="s">
        <v>784</v>
      </c>
      <c r="N26" s="19" t="s">
        <v>811</v>
      </c>
      <c r="O26" s="19" t="s">
        <v>838</v>
      </c>
      <c r="P26" s="19" t="s">
        <v>865</v>
      </c>
      <c r="Q26" s="19" t="s">
        <v>892</v>
      </c>
      <c r="R26" s="19" t="s">
        <v>919</v>
      </c>
      <c r="S26" s="19" t="s">
        <v>946</v>
      </c>
      <c r="T26" s="19" t="s">
        <v>973</v>
      </c>
      <c r="U26" s="19" t="s">
        <v>1000</v>
      </c>
      <c r="V26" s="19" t="s">
        <v>1073</v>
      </c>
      <c r="W26" s="19" t="s">
        <v>1079</v>
      </c>
    </row>
    <row r="27" spans="1:23">
      <c r="A27" s="41" t="s">
        <v>1160</v>
      </c>
      <c r="B27" s="5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</row>
    <row r="28" spans="1:23">
      <c r="A28" s="44" t="s">
        <v>1161</v>
      </c>
      <c r="B28" s="5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>
      <c r="A29" s="45"/>
      <c r="B29" s="45" t="s">
        <v>1162</v>
      </c>
      <c r="C29" s="19" t="s">
        <v>266</v>
      </c>
      <c r="D29" s="19" t="s">
        <v>293</v>
      </c>
      <c r="E29" s="19" t="s">
        <v>320</v>
      </c>
      <c r="F29" s="19" t="s">
        <v>347</v>
      </c>
      <c r="G29" s="19" t="s">
        <v>374</v>
      </c>
      <c r="H29" s="19" t="s">
        <v>401</v>
      </c>
      <c r="I29" s="19" t="s">
        <v>428</v>
      </c>
      <c r="J29" s="19" t="s">
        <v>455</v>
      </c>
      <c r="K29" s="19" t="s">
        <v>482</v>
      </c>
      <c r="L29" s="19" t="s">
        <v>509</v>
      </c>
      <c r="M29" s="19" t="s">
        <v>786</v>
      </c>
      <c r="N29" s="19" t="s">
        <v>813</v>
      </c>
      <c r="O29" s="19" t="s">
        <v>840</v>
      </c>
      <c r="P29" s="19" t="s">
        <v>867</v>
      </c>
      <c r="Q29" s="19" t="s">
        <v>894</v>
      </c>
      <c r="R29" s="19" t="s">
        <v>921</v>
      </c>
      <c r="S29" s="19" t="s">
        <v>948</v>
      </c>
      <c r="T29" s="19" t="s">
        <v>975</v>
      </c>
      <c r="U29" s="19" t="s">
        <v>1002</v>
      </c>
      <c r="V29" s="48" t="s">
        <v>1157</v>
      </c>
      <c r="W29" s="19" t="s">
        <v>1081</v>
      </c>
    </row>
    <row r="30" spans="1:23">
      <c r="A30" s="45"/>
      <c r="B30" s="45" t="s">
        <v>1163</v>
      </c>
      <c r="C30" s="19" t="s">
        <v>267</v>
      </c>
      <c r="D30" s="19" t="s">
        <v>294</v>
      </c>
      <c r="E30" s="19" t="s">
        <v>321</v>
      </c>
      <c r="F30" s="19" t="s">
        <v>348</v>
      </c>
      <c r="G30" s="19" t="s">
        <v>375</v>
      </c>
      <c r="H30" s="19" t="s">
        <v>402</v>
      </c>
      <c r="I30" s="19" t="s">
        <v>429</v>
      </c>
      <c r="J30" s="19" t="s">
        <v>456</v>
      </c>
      <c r="K30" s="19" t="s">
        <v>483</v>
      </c>
      <c r="L30" s="19" t="s">
        <v>510</v>
      </c>
      <c r="M30" s="19" t="s">
        <v>787</v>
      </c>
      <c r="N30" s="19" t="s">
        <v>814</v>
      </c>
      <c r="O30" s="19" t="s">
        <v>841</v>
      </c>
      <c r="P30" s="19" t="s">
        <v>868</v>
      </c>
      <c r="Q30" s="19" t="s">
        <v>895</v>
      </c>
      <c r="R30" s="19" t="s">
        <v>922</v>
      </c>
      <c r="S30" s="19" t="s">
        <v>949</v>
      </c>
      <c r="T30" s="19" t="s">
        <v>976</v>
      </c>
      <c r="U30" s="19" t="s">
        <v>1003</v>
      </c>
      <c r="V30" s="48" t="s">
        <v>1157</v>
      </c>
      <c r="W30" s="19" t="s">
        <v>1082</v>
      </c>
    </row>
    <row r="31" spans="1:23">
      <c r="A31" s="44" t="s">
        <v>1164</v>
      </c>
      <c r="B31" s="4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8"/>
      <c r="W31" s="19"/>
    </row>
    <row r="32" spans="1:23">
      <c r="A32" s="45"/>
      <c r="B32" s="45" t="s">
        <v>1165</v>
      </c>
      <c r="C32" s="19" t="s">
        <v>268</v>
      </c>
      <c r="D32" s="19" t="s">
        <v>295</v>
      </c>
      <c r="E32" s="19" t="s">
        <v>322</v>
      </c>
      <c r="F32" s="19" t="s">
        <v>349</v>
      </c>
      <c r="G32" s="19" t="s">
        <v>376</v>
      </c>
      <c r="H32" s="19" t="s">
        <v>403</v>
      </c>
      <c r="I32" s="19" t="s">
        <v>430</v>
      </c>
      <c r="J32" s="19" t="s">
        <v>457</v>
      </c>
      <c r="K32" s="19" t="s">
        <v>484</v>
      </c>
      <c r="L32" s="19" t="s">
        <v>511</v>
      </c>
      <c r="M32" s="19" t="s">
        <v>788</v>
      </c>
      <c r="N32" s="19" t="s">
        <v>815</v>
      </c>
      <c r="O32" s="19" t="s">
        <v>842</v>
      </c>
      <c r="P32" s="19" t="s">
        <v>869</v>
      </c>
      <c r="Q32" s="19" t="s">
        <v>896</v>
      </c>
      <c r="R32" s="19" t="s">
        <v>923</v>
      </c>
      <c r="S32" s="19" t="s">
        <v>950</v>
      </c>
      <c r="T32" s="19" t="s">
        <v>977</v>
      </c>
      <c r="U32" s="19" t="s">
        <v>1004</v>
      </c>
      <c r="V32" s="48" t="s">
        <v>1157</v>
      </c>
      <c r="W32" s="19" t="s">
        <v>1083</v>
      </c>
    </row>
    <row r="33" spans="1:23">
      <c r="A33" s="45"/>
      <c r="B33" s="45" t="s">
        <v>1166</v>
      </c>
      <c r="C33" s="19" t="s">
        <v>269</v>
      </c>
      <c r="D33" s="19" t="s">
        <v>296</v>
      </c>
      <c r="E33" s="19" t="s">
        <v>323</v>
      </c>
      <c r="F33" s="19" t="s">
        <v>350</v>
      </c>
      <c r="G33" s="19" t="s">
        <v>377</v>
      </c>
      <c r="H33" s="19" t="s">
        <v>404</v>
      </c>
      <c r="I33" s="19" t="s">
        <v>431</v>
      </c>
      <c r="J33" s="19" t="s">
        <v>458</v>
      </c>
      <c r="K33" s="19" t="s">
        <v>485</v>
      </c>
      <c r="L33" s="19" t="s">
        <v>762</v>
      </c>
      <c r="M33" s="19" t="s">
        <v>789</v>
      </c>
      <c r="N33" s="19" t="s">
        <v>816</v>
      </c>
      <c r="O33" s="19" t="s">
        <v>843</v>
      </c>
      <c r="P33" s="19" t="s">
        <v>870</v>
      </c>
      <c r="Q33" s="19" t="s">
        <v>897</v>
      </c>
      <c r="R33" s="19" t="s">
        <v>924</v>
      </c>
      <c r="S33" s="19" t="s">
        <v>951</v>
      </c>
      <c r="T33" s="19" t="s">
        <v>978</v>
      </c>
      <c r="U33" s="19" t="s">
        <v>1005</v>
      </c>
      <c r="V33" s="48" t="s">
        <v>1157</v>
      </c>
      <c r="W33" s="19" t="s">
        <v>1084</v>
      </c>
    </row>
    <row r="34" spans="1:23">
      <c r="A34" s="44" t="s">
        <v>1167</v>
      </c>
      <c r="B34" s="45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48"/>
      <c r="W34" s="19"/>
    </row>
    <row r="35" spans="1:23">
      <c r="A35" s="45"/>
      <c r="B35" s="45" t="s">
        <v>1168</v>
      </c>
      <c r="C35" s="19" t="s">
        <v>270</v>
      </c>
      <c r="D35" s="19" t="s">
        <v>297</v>
      </c>
      <c r="E35" s="19" t="s">
        <v>324</v>
      </c>
      <c r="F35" s="19" t="s">
        <v>351</v>
      </c>
      <c r="G35" s="19" t="s">
        <v>378</v>
      </c>
      <c r="H35" s="19" t="s">
        <v>405</v>
      </c>
      <c r="I35" s="19" t="s">
        <v>432</v>
      </c>
      <c r="J35" s="19" t="s">
        <v>459</v>
      </c>
      <c r="K35" s="19" t="s">
        <v>486</v>
      </c>
      <c r="L35" s="19" t="s">
        <v>763</v>
      </c>
      <c r="M35" s="19" t="s">
        <v>790</v>
      </c>
      <c r="N35" s="19" t="s">
        <v>817</v>
      </c>
      <c r="O35" s="19" t="s">
        <v>844</v>
      </c>
      <c r="P35" s="19" t="s">
        <v>871</v>
      </c>
      <c r="Q35" s="19" t="s">
        <v>898</v>
      </c>
      <c r="R35" s="19" t="s">
        <v>925</v>
      </c>
      <c r="S35" s="19" t="s">
        <v>952</v>
      </c>
      <c r="T35" s="19" t="s">
        <v>979</v>
      </c>
      <c r="U35" s="19" t="s">
        <v>1006</v>
      </c>
      <c r="V35" s="48" t="s">
        <v>1157</v>
      </c>
      <c r="W35" s="19" t="s">
        <v>1085</v>
      </c>
    </row>
    <row r="36" spans="1:23">
      <c r="A36" s="45"/>
      <c r="B36" s="45" t="s">
        <v>1169</v>
      </c>
      <c r="C36" s="19" t="s">
        <v>271</v>
      </c>
      <c r="D36" s="19" t="s">
        <v>298</v>
      </c>
      <c r="E36" s="19" t="s">
        <v>325</v>
      </c>
      <c r="F36" s="19" t="s">
        <v>352</v>
      </c>
      <c r="G36" s="19" t="s">
        <v>379</v>
      </c>
      <c r="H36" s="19" t="s">
        <v>406</v>
      </c>
      <c r="I36" s="19" t="s">
        <v>433</v>
      </c>
      <c r="J36" s="19" t="s">
        <v>460</v>
      </c>
      <c r="K36" s="19" t="s">
        <v>487</v>
      </c>
      <c r="L36" s="19" t="s">
        <v>764</v>
      </c>
      <c r="M36" s="19" t="s">
        <v>791</v>
      </c>
      <c r="N36" s="19" t="s">
        <v>818</v>
      </c>
      <c r="O36" s="19" t="s">
        <v>845</v>
      </c>
      <c r="P36" s="19" t="s">
        <v>872</v>
      </c>
      <c r="Q36" s="19" t="s">
        <v>899</v>
      </c>
      <c r="R36" s="19" t="s">
        <v>926</v>
      </c>
      <c r="S36" s="19" t="s">
        <v>953</v>
      </c>
      <c r="T36" s="19" t="s">
        <v>980</v>
      </c>
      <c r="U36" s="19" t="s">
        <v>1007</v>
      </c>
      <c r="V36" s="48" t="s">
        <v>1157</v>
      </c>
      <c r="W36" s="19" t="s">
        <v>1086</v>
      </c>
    </row>
    <row r="37" spans="1:23">
      <c r="A37" s="45"/>
      <c r="B37" s="45" t="s">
        <v>1170</v>
      </c>
      <c r="C37" s="19" t="s">
        <v>272</v>
      </c>
      <c r="D37" s="19" t="s">
        <v>299</v>
      </c>
      <c r="E37" s="19" t="s">
        <v>326</v>
      </c>
      <c r="F37" s="19" t="s">
        <v>353</v>
      </c>
      <c r="G37" s="19" t="s">
        <v>380</v>
      </c>
      <c r="H37" s="19" t="s">
        <v>407</v>
      </c>
      <c r="I37" s="19" t="s">
        <v>434</v>
      </c>
      <c r="J37" s="19" t="s">
        <v>461</v>
      </c>
      <c r="K37" s="19" t="s">
        <v>488</v>
      </c>
      <c r="L37" s="19" t="s">
        <v>765</v>
      </c>
      <c r="M37" s="19" t="s">
        <v>792</v>
      </c>
      <c r="N37" s="19" t="s">
        <v>819</v>
      </c>
      <c r="O37" s="19" t="s">
        <v>846</v>
      </c>
      <c r="P37" s="19" t="s">
        <v>873</v>
      </c>
      <c r="Q37" s="19" t="s">
        <v>900</v>
      </c>
      <c r="R37" s="19" t="s">
        <v>927</v>
      </c>
      <c r="S37" s="19" t="s">
        <v>954</v>
      </c>
      <c r="T37" s="19" t="s">
        <v>981</v>
      </c>
      <c r="U37" s="19" t="s">
        <v>1008</v>
      </c>
      <c r="V37" s="48" t="s">
        <v>1157</v>
      </c>
      <c r="W37" s="19" t="s">
        <v>1087</v>
      </c>
    </row>
    <row r="38" spans="1:23">
      <c r="A38" s="44" t="s">
        <v>1171</v>
      </c>
      <c r="B38" s="45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48"/>
      <c r="W38" s="19"/>
    </row>
    <row r="39" spans="1:23">
      <c r="A39" s="45"/>
      <c r="B39" s="45" t="s">
        <v>1172</v>
      </c>
      <c r="C39" s="19" t="s">
        <v>273</v>
      </c>
      <c r="D39" s="19" t="s">
        <v>300</v>
      </c>
      <c r="E39" s="19" t="s">
        <v>327</v>
      </c>
      <c r="F39" s="19" t="s">
        <v>354</v>
      </c>
      <c r="G39" s="19" t="s">
        <v>381</v>
      </c>
      <c r="H39" s="19" t="s">
        <v>408</v>
      </c>
      <c r="I39" s="19" t="s">
        <v>435</v>
      </c>
      <c r="J39" s="19" t="s">
        <v>462</v>
      </c>
      <c r="K39" s="19" t="s">
        <v>489</v>
      </c>
      <c r="L39" s="19" t="s">
        <v>766</v>
      </c>
      <c r="M39" s="19" t="s">
        <v>793</v>
      </c>
      <c r="N39" s="19" t="s">
        <v>820</v>
      </c>
      <c r="O39" s="19" t="s">
        <v>847</v>
      </c>
      <c r="P39" s="19" t="s">
        <v>874</v>
      </c>
      <c r="Q39" s="19" t="s">
        <v>901</v>
      </c>
      <c r="R39" s="19" t="s">
        <v>928</v>
      </c>
      <c r="S39" s="19" t="s">
        <v>955</v>
      </c>
      <c r="T39" s="19" t="s">
        <v>982</v>
      </c>
      <c r="U39" s="19" t="s">
        <v>1009</v>
      </c>
      <c r="V39" s="48" t="s">
        <v>1157</v>
      </c>
      <c r="W39" s="19" t="s">
        <v>1088</v>
      </c>
    </row>
    <row r="40" spans="1:23">
      <c r="A40" s="45"/>
      <c r="B40" s="45" t="s">
        <v>1173</v>
      </c>
      <c r="C40" s="19" t="s">
        <v>274</v>
      </c>
      <c r="D40" s="19" t="s">
        <v>301</v>
      </c>
      <c r="E40" s="19" t="s">
        <v>328</v>
      </c>
      <c r="F40" s="19" t="s">
        <v>355</v>
      </c>
      <c r="G40" s="19" t="s">
        <v>382</v>
      </c>
      <c r="H40" s="19" t="s">
        <v>409</v>
      </c>
      <c r="I40" s="19" t="s">
        <v>436</v>
      </c>
      <c r="J40" s="19" t="s">
        <v>463</v>
      </c>
      <c r="K40" s="19" t="s">
        <v>490</v>
      </c>
      <c r="L40" s="19" t="s">
        <v>767</v>
      </c>
      <c r="M40" s="19" t="s">
        <v>794</v>
      </c>
      <c r="N40" s="19" t="s">
        <v>821</v>
      </c>
      <c r="O40" s="19" t="s">
        <v>848</v>
      </c>
      <c r="P40" s="19" t="s">
        <v>875</v>
      </c>
      <c r="Q40" s="19" t="s">
        <v>902</v>
      </c>
      <c r="R40" s="19" t="s">
        <v>929</v>
      </c>
      <c r="S40" s="19" t="s">
        <v>956</v>
      </c>
      <c r="T40" s="19" t="s">
        <v>983</v>
      </c>
      <c r="U40" s="19" t="s">
        <v>1010</v>
      </c>
      <c r="V40" s="48" t="s">
        <v>1157</v>
      </c>
      <c r="W40" s="19" t="s">
        <v>1089</v>
      </c>
    </row>
    <row r="41" spans="1:23">
      <c r="A41" s="44" t="s">
        <v>1129</v>
      </c>
      <c r="B41" s="53"/>
      <c r="C41" s="19" t="s">
        <v>265</v>
      </c>
      <c r="D41" s="19" t="s">
        <v>292</v>
      </c>
      <c r="E41" s="19" t="s">
        <v>319</v>
      </c>
      <c r="F41" s="19" t="s">
        <v>346</v>
      </c>
      <c r="G41" s="19" t="s">
        <v>373</v>
      </c>
      <c r="H41" s="19" t="s">
        <v>400</v>
      </c>
      <c r="I41" s="19" t="s">
        <v>427</v>
      </c>
      <c r="J41" s="19" t="s">
        <v>454</v>
      </c>
      <c r="K41" s="19" t="s">
        <v>481</v>
      </c>
      <c r="L41" s="19" t="s">
        <v>508</v>
      </c>
      <c r="M41" s="19" t="s">
        <v>785</v>
      </c>
      <c r="N41" s="19" t="s">
        <v>812</v>
      </c>
      <c r="O41" s="19" t="s">
        <v>839</v>
      </c>
      <c r="P41" s="19" t="s">
        <v>866</v>
      </c>
      <c r="Q41" s="19" t="s">
        <v>893</v>
      </c>
      <c r="R41" s="19" t="s">
        <v>920</v>
      </c>
      <c r="S41" s="19" t="s">
        <v>947</v>
      </c>
      <c r="T41" s="19" t="s">
        <v>974</v>
      </c>
      <c r="U41" s="19" t="s">
        <v>1001</v>
      </c>
      <c r="V41" s="19" t="s">
        <v>1074</v>
      </c>
      <c r="W41" s="19" t="s">
        <v>1080</v>
      </c>
    </row>
    <row r="42" spans="1:23">
      <c r="A42" s="41" t="s">
        <v>1156</v>
      </c>
      <c r="B42" s="50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1"/>
      <c r="W42" s="54"/>
    </row>
    <row r="43" spans="1:23">
      <c r="A43" s="44" t="s">
        <v>1174</v>
      </c>
      <c r="B43" s="4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48"/>
      <c r="W43" s="19"/>
    </row>
    <row r="44" spans="1:23">
      <c r="A44" s="47"/>
      <c r="B44" s="45" t="s">
        <v>1175</v>
      </c>
      <c r="C44" s="19" t="s">
        <v>277</v>
      </c>
      <c r="D44" s="19" t="s">
        <v>304</v>
      </c>
      <c r="E44" s="19" t="s">
        <v>331</v>
      </c>
      <c r="F44" s="19" t="s">
        <v>358</v>
      </c>
      <c r="G44" s="19" t="s">
        <v>385</v>
      </c>
      <c r="H44" s="19" t="s">
        <v>412</v>
      </c>
      <c r="I44" s="19" t="s">
        <v>439</v>
      </c>
      <c r="J44" s="19" t="s">
        <v>466</v>
      </c>
      <c r="K44" s="19" t="s">
        <v>493</v>
      </c>
      <c r="L44" s="19" t="s">
        <v>770</v>
      </c>
      <c r="M44" s="19" t="s">
        <v>797</v>
      </c>
      <c r="N44" s="19" t="s">
        <v>824</v>
      </c>
      <c r="O44" s="19" t="s">
        <v>851</v>
      </c>
      <c r="P44" s="19" t="s">
        <v>878</v>
      </c>
      <c r="Q44" s="19" t="s">
        <v>905</v>
      </c>
      <c r="R44" s="19" t="s">
        <v>932</v>
      </c>
      <c r="S44" s="19" t="s">
        <v>959</v>
      </c>
      <c r="T44" s="19" t="s">
        <v>986</v>
      </c>
      <c r="U44" s="19" t="s">
        <v>1059</v>
      </c>
      <c r="V44" s="48" t="s">
        <v>1157</v>
      </c>
      <c r="W44" s="19" t="s">
        <v>1092</v>
      </c>
    </row>
    <row r="45" spans="1:23">
      <c r="A45" s="47"/>
      <c r="B45" s="45" t="s">
        <v>1176</v>
      </c>
      <c r="C45" s="19" t="s">
        <v>287</v>
      </c>
      <c r="D45" s="19" t="s">
        <v>314</v>
      </c>
      <c r="E45" s="19" t="s">
        <v>341</v>
      </c>
      <c r="F45" s="19" t="s">
        <v>368</v>
      </c>
      <c r="G45" s="19" t="s">
        <v>395</v>
      </c>
      <c r="H45" s="19" t="s">
        <v>422</v>
      </c>
      <c r="I45" s="19" t="s">
        <v>449</v>
      </c>
      <c r="J45" s="19" t="s">
        <v>476</v>
      </c>
      <c r="K45" s="19" t="s">
        <v>503</v>
      </c>
      <c r="L45" s="19" t="s">
        <v>780</v>
      </c>
      <c r="M45" s="19" t="s">
        <v>807</v>
      </c>
      <c r="N45" s="19" t="s">
        <v>834</v>
      </c>
      <c r="O45" s="19" t="s">
        <v>861</v>
      </c>
      <c r="P45" s="19" t="s">
        <v>888</v>
      </c>
      <c r="Q45" s="19" t="s">
        <v>915</v>
      </c>
      <c r="R45" s="19" t="s">
        <v>942</v>
      </c>
      <c r="S45" s="19" t="s">
        <v>969</v>
      </c>
      <c r="T45" s="19" t="s">
        <v>996</v>
      </c>
      <c r="U45" s="19" t="s">
        <v>1069</v>
      </c>
      <c r="V45" s="48" t="s">
        <v>1157</v>
      </c>
      <c r="W45" s="19" t="s">
        <v>1102</v>
      </c>
    </row>
    <row r="46" spans="1:23">
      <c r="A46" s="44" t="s">
        <v>1129</v>
      </c>
      <c r="B46" s="45"/>
      <c r="C46" s="19" t="s">
        <v>276</v>
      </c>
      <c r="D46" s="19" t="s">
        <v>303</v>
      </c>
      <c r="E46" s="19" t="s">
        <v>330</v>
      </c>
      <c r="F46" s="19" t="s">
        <v>357</v>
      </c>
      <c r="G46" s="19" t="s">
        <v>384</v>
      </c>
      <c r="H46" s="19" t="s">
        <v>411</v>
      </c>
      <c r="I46" s="19" t="s">
        <v>438</v>
      </c>
      <c r="J46" s="19" t="s">
        <v>465</v>
      </c>
      <c r="K46" s="19" t="s">
        <v>492</v>
      </c>
      <c r="L46" s="19" t="s">
        <v>769</v>
      </c>
      <c r="M46" s="19" t="s">
        <v>796</v>
      </c>
      <c r="N46" s="19" t="s">
        <v>823</v>
      </c>
      <c r="O46" s="19" t="s">
        <v>850</v>
      </c>
      <c r="P46" s="19" t="s">
        <v>877</v>
      </c>
      <c r="Q46" s="19" t="s">
        <v>904</v>
      </c>
      <c r="R46" s="19" t="s">
        <v>931</v>
      </c>
      <c r="S46" s="19" t="s">
        <v>958</v>
      </c>
      <c r="T46" s="19" t="s">
        <v>985</v>
      </c>
      <c r="U46" s="19" t="s">
        <v>1058</v>
      </c>
      <c r="V46" s="49" t="s">
        <v>1157</v>
      </c>
      <c r="W46" s="19" t="s">
        <v>1091</v>
      </c>
    </row>
    <row r="47" spans="1:23">
      <c r="A47" s="41" t="s">
        <v>1177</v>
      </c>
      <c r="B47" s="50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1"/>
      <c r="W47" s="54"/>
    </row>
    <row r="48" spans="1:23">
      <c r="A48" s="44" t="s">
        <v>1178</v>
      </c>
      <c r="B48" s="45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48"/>
      <c r="W48" s="19"/>
    </row>
    <row r="49" spans="1:23">
      <c r="A49" s="47"/>
      <c r="B49" s="45" t="s">
        <v>1179</v>
      </c>
      <c r="C49" s="19" t="s">
        <v>278</v>
      </c>
      <c r="D49" s="19" t="s">
        <v>305</v>
      </c>
      <c r="E49" s="19" t="s">
        <v>332</v>
      </c>
      <c r="F49" s="19" t="s">
        <v>359</v>
      </c>
      <c r="G49" s="19" t="s">
        <v>386</v>
      </c>
      <c r="H49" s="19" t="s">
        <v>413</v>
      </c>
      <c r="I49" s="19" t="s">
        <v>440</v>
      </c>
      <c r="J49" s="19" t="s">
        <v>467</v>
      </c>
      <c r="K49" s="19" t="s">
        <v>494</v>
      </c>
      <c r="L49" s="19" t="s">
        <v>771</v>
      </c>
      <c r="M49" s="19" t="s">
        <v>798</v>
      </c>
      <c r="N49" s="19" t="s">
        <v>825</v>
      </c>
      <c r="O49" s="19" t="s">
        <v>852</v>
      </c>
      <c r="P49" s="19" t="s">
        <v>879</v>
      </c>
      <c r="Q49" s="19" t="s">
        <v>906</v>
      </c>
      <c r="R49" s="19" t="s">
        <v>933</v>
      </c>
      <c r="S49" s="19" t="s">
        <v>960</v>
      </c>
      <c r="T49" s="19" t="s">
        <v>987</v>
      </c>
      <c r="U49" s="19" t="s">
        <v>1060</v>
      </c>
      <c r="V49" s="48" t="s">
        <v>1157</v>
      </c>
      <c r="W49" s="19" t="s">
        <v>1093</v>
      </c>
    </row>
    <row r="50" spans="1:23">
      <c r="A50" s="47"/>
      <c r="B50" s="45" t="s">
        <v>1180</v>
      </c>
      <c r="C50" s="19" t="s">
        <v>279</v>
      </c>
      <c r="D50" s="19" t="s">
        <v>306</v>
      </c>
      <c r="E50" s="19" t="s">
        <v>333</v>
      </c>
      <c r="F50" s="19" t="s">
        <v>360</v>
      </c>
      <c r="G50" s="19" t="s">
        <v>387</v>
      </c>
      <c r="H50" s="19" t="s">
        <v>414</v>
      </c>
      <c r="I50" s="19" t="s">
        <v>441</v>
      </c>
      <c r="J50" s="19" t="s">
        <v>468</v>
      </c>
      <c r="K50" s="19" t="s">
        <v>495</v>
      </c>
      <c r="L50" s="19" t="s">
        <v>772</v>
      </c>
      <c r="M50" s="19" t="s">
        <v>799</v>
      </c>
      <c r="N50" s="19" t="s">
        <v>826</v>
      </c>
      <c r="O50" s="19" t="s">
        <v>853</v>
      </c>
      <c r="P50" s="19" t="s">
        <v>880</v>
      </c>
      <c r="Q50" s="19" t="s">
        <v>907</v>
      </c>
      <c r="R50" s="19" t="s">
        <v>934</v>
      </c>
      <c r="S50" s="19" t="s">
        <v>961</v>
      </c>
      <c r="T50" s="19" t="s">
        <v>988</v>
      </c>
      <c r="U50" s="19" t="s">
        <v>1061</v>
      </c>
      <c r="V50" s="48" t="s">
        <v>1157</v>
      </c>
      <c r="W50" s="19" t="s">
        <v>1094</v>
      </c>
    </row>
    <row r="51" spans="1:23">
      <c r="A51" s="47"/>
      <c r="B51" s="45" t="s">
        <v>1181</v>
      </c>
      <c r="C51" s="19" t="s">
        <v>280</v>
      </c>
      <c r="D51" s="19" t="s">
        <v>307</v>
      </c>
      <c r="E51" s="19" t="s">
        <v>334</v>
      </c>
      <c r="F51" s="19" t="s">
        <v>361</v>
      </c>
      <c r="G51" s="19" t="s">
        <v>388</v>
      </c>
      <c r="H51" s="19" t="s">
        <v>415</v>
      </c>
      <c r="I51" s="19" t="s">
        <v>442</v>
      </c>
      <c r="J51" s="19" t="s">
        <v>469</v>
      </c>
      <c r="K51" s="19" t="s">
        <v>496</v>
      </c>
      <c r="L51" s="19" t="s">
        <v>773</v>
      </c>
      <c r="M51" s="19" t="s">
        <v>800</v>
      </c>
      <c r="N51" s="19" t="s">
        <v>827</v>
      </c>
      <c r="O51" s="19" t="s">
        <v>854</v>
      </c>
      <c r="P51" s="19" t="s">
        <v>881</v>
      </c>
      <c r="Q51" s="19" t="s">
        <v>908</v>
      </c>
      <c r="R51" s="19" t="s">
        <v>935</v>
      </c>
      <c r="S51" s="19" t="s">
        <v>962</v>
      </c>
      <c r="T51" s="19" t="s">
        <v>989</v>
      </c>
      <c r="U51" s="19" t="s">
        <v>1062</v>
      </c>
      <c r="V51" s="48" t="s">
        <v>1157</v>
      </c>
      <c r="W51" s="19" t="s">
        <v>1095</v>
      </c>
    </row>
    <row r="52" spans="1:23">
      <c r="A52" s="44" t="s">
        <v>1182</v>
      </c>
      <c r="B52" s="4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48"/>
      <c r="W52" s="19"/>
    </row>
    <row r="53" spans="1:23">
      <c r="A53" s="47"/>
      <c r="B53" s="45" t="s">
        <v>1183</v>
      </c>
      <c r="C53" s="19" t="s">
        <v>281</v>
      </c>
      <c r="D53" s="19" t="s">
        <v>308</v>
      </c>
      <c r="E53" s="19" t="s">
        <v>335</v>
      </c>
      <c r="F53" s="19" t="s">
        <v>362</v>
      </c>
      <c r="G53" s="19" t="s">
        <v>389</v>
      </c>
      <c r="H53" s="19" t="s">
        <v>416</v>
      </c>
      <c r="I53" s="19" t="s">
        <v>443</v>
      </c>
      <c r="J53" s="19" t="s">
        <v>470</v>
      </c>
      <c r="K53" s="19" t="s">
        <v>497</v>
      </c>
      <c r="L53" s="19" t="s">
        <v>774</v>
      </c>
      <c r="M53" s="19" t="s">
        <v>801</v>
      </c>
      <c r="N53" s="19" t="s">
        <v>828</v>
      </c>
      <c r="O53" s="19" t="s">
        <v>855</v>
      </c>
      <c r="P53" s="19" t="s">
        <v>882</v>
      </c>
      <c r="Q53" s="19" t="s">
        <v>909</v>
      </c>
      <c r="R53" s="19" t="s">
        <v>936</v>
      </c>
      <c r="S53" s="19" t="s">
        <v>963</v>
      </c>
      <c r="T53" s="19" t="s">
        <v>990</v>
      </c>
      <c r="U53" s="19" t="s">
        <v>1063</v>
      </c>
      <c r="V53" s="48" t="s">
        <v>1157</v>
      </c>
      <c r="W53" s="19" t="s">
        <v>1096</v>
      </c>
    </row>
    <row r="54" spans="1:23">
      <c r="A54" s="47"/>
      <c r="B54" s="45" t="s">
        <v>1184</v>
      </c>
      <c r="C54" s="19" t="s">
        <v>282</v>
      </c>
      <c r="D54" s="19" t="s">
        <v>309</v>
      </c>
      <c r="E54" s="19" t="s">
        <v>336</v>
      </c>
      <c r="F54" s="19" t="s">
        <v>363</v>
      </c>
      <c r="G54" s="19" t="s">
        <v>390</v>
      </c>
      <c r="H54" s="19" t="s">
        <v>417</v>
      </c>
      <c r="I54" s="19" t="s">
        <v>444</v>
      </c>
      <c r="J54" s="19" t="s">
        <v>471</v>
      </c>
      <c r="K54" s="19" t="s">
        <v>498</v>
      </c>
      <c r="L54" s="19" t="s">
        <v>775</v>
      </c>
      <c r="M54" s="19" t="s">
        <v>802</v>
      </c>
      <c r="N54" s="19" t="s">
        <v>829</v>
      </c>
      <c r="O54" s="19" t="s">
        <v>856</v>
      </c>
      <c r="P54" s="19" t="s">
        <v>883</v>
      </c>
      <c r="Q54" s="19" t="s">
        <v>910</v>
      </c>
      <c r="R54" s="19" t="s">
        <v>937</v>
      </c>
      <c r="S54" s="19" t="s">
        <v>964</v>
      </c>
      <c r="T54" s="19" t="s">
        <v>991</v>
      </c>
      <c r="U54" s="19" t="s">
        <v>1064</v>
      </c>
      <c r="V54" s="48" t="s">
        <v>1157</v>
      </c>
      <c r="W54" s="19" t="s">
        <v>1097</v>
      </c>
    </row>
    <row r="55" spans="1:23">
      <c r="A55" s="47"/>
      <c r="B55" s="45" t="s">
        <v>1185</v>
      </c>
      <c r="C55" s="19" t="s">
        <v>283</v>
      </c>
      <c r="D55" s="19" t="s">
        <v>310</v>
      </c>
      <c r="E55" s="19" t="s">
        <v>337</v>
      </c>
      <c r="F55" s="19" t="s">
        <v>364</v>
      </c>
      <c r="G55" s="19" t="s">
        <v>391</v>
      </c>
      <c r="H55" s="19" t="s">
        <v>418</v>
      </c>
      <c r="I55" s="19" t="s">
        <v>445</v>
      </c>
      <c r="J55" s="19" t="s">
        <v>472</v>
      </c>
      <c r="K55" s="19" t="s">
        <v>499</v>
      </c>
      <c r="L55" s="19" t="s">
        <v>776</v>
      </c>
      <c r="M55" s="19" t="s">
        <v>803</v>
      </c>
      <c r="N55" s="19" t="s">
        <v>830</v>
      </c>
      <c r="O55" s="19" t="s">
        <v>857</v>
      </c>
      <c r="P55" s="19" t="s">
        <v>884</v>
      </c>
      <c r="Q55" s="19" t="s">
        <v>911</v>
      </c>
      <c r="R55" s="19" t="s">
        <v>938</v>
      </c>
      <c r="S55" s="19" t="s">
        <v>965</v>
      </c>
      <c r="T55" s="19" t="s">
        <v>992</v>
      </c>
      <c r="U55" s="19" t="s">
        <v>1065</v>
      </c>
      <c r="V55" s="48" t="s">
        <v>1157</v>
      </c>
      <c r="W55" s="19" t="s">
        <v>1098</v>
      </c>
    </row>
    <row r="56" spans="1:23">
      <c r="A56" s="47"/>
      <c r="B56" s="45" t="s">
        <v>1186</v>
      </c>
      <c r="C56" s="19" t="s">
        <v>284</v>
      </c>
      <c r="D56" s="19" t="s">
        <v>311</v>
      </c>
      <c r="E56" s="19" t="s">
        <v>338</v>
      </c>
      <c r="F56" s="19" t="s">
        <v>365</v>
      </c>
      <c r="G56" s="19" t="s">
        <v>392</v>
      </c>
      <c r="H56" s="19" t="s">
        <v>419</v>
      </c>
      <c r="I56" s="19" t="s">
        <v>446</v>
      </c>
      <c r="J56" s="19" t="s">
        <v>473</v>
      </c>
      <c r="K56" s="19" t="s">
        <v>500</v>
      </c>
      <c r="L56" s="19" t="s">
        <v>777</v>
      </c>
      <c r="M56" s="19" t="s">
        <v>804</v>
      </c>
      <c r="N56" s="19" t="s">
        <v>831</v>
      </c>
      <c r="O56" s="19" t="s">
        <v>858</v>
      </c>
      <c r="P56" s="19" t="s">
        <v>885</v>
      </c>
      <c r="Q56" s="19" t="s">
        <v>912</v>
      </c>
      <c r="R56" s="19" t="s">
        <v>939</v>
      </c>
      <c r="S56" s="19" t="s">
        <v>966</v>
      </c>
      <c r="T56" s="19" t="s">
        <v>993</v>
      </c>
      <c r="U56" s="19" t="s">
        <v>1066</v>
      </c>
      <c r="V56" s="48" t="s">
        <v>1157</v>
      </c>
      <c r="W56" s="19" t="s">
        <v>1099</v>
      </c>
    </row>
    <row r="57" spans="1:23">
      <c r="A57" s="44" t="s">
        <v>1187</v>
      </c>
      <c r="B57" s="4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48"/>
      <c r="W57" s="19"/>
    </row>
    <row r="58" spans="1:23">
      <c r="A58" s="47"/>
      <c r="B58" s="45" t="s">
        <v>1188</v>
      </c>
      <c r="C58" s="19" t="s">
        <v>285</v>
      </c>
      <c r="D58" s="19" t="s">
        <v>312</v>
      </c>
      <c r="E58" s="19" t="s">
        <v>339</v>
      </c>
      <c r="F58" s="19" t="s">
        <v>366</v>
      </c>
      <c r="G58" s="19" t="s">
        <v>393</v>
      </c>
      <c r="H58" s="19" t="s">
        <v>420</v>
      </c>
      <c r="I58" s="19" t="s">
        <v>447</v>
      </c>
      <c r="J58" s="19" t="s">
        <v>474</v>
      </c>
      <c r="K58" s="19" t="s">
        <v>501</v>
      </c>
      <c r="L58" s="19" t="s">
        <v>778</v>
      </c>
      <c r="M58" s="19" t="s">
        <v>805</v>
      </c>
      <c r="N58" s="19" t="s">
        <v>832</v>
      </c>
      <c r="O58" s="19" t="s">
        <v>859</v>
      </c>
      <c r="P58" s="19" t="s">
        <v>886</v>
      </c>
      <c r="Q58" s="19" t="s">
        <v>913</v>
      </c>
      <c r="R58" s="19" t="s">
        <v>940</v>
      </c>
      <c r="S58" s="19" t="s">
        <v>967</v>
      </c>
      <c r="T58" s="19" t="s">
        <v>994</v>
      </c>
      <c r="U58" s="19" t="s">
        <v>1067</v>
      </c>
      <c r="V58" s="48" t="s">
        <v>1157</v>
      </c>
      <c r="W58" s="19" t="s">
        <v>1100</v>
      </c>
    </row>
    <row r="59" spans="1:23">
      <c r="A59" s="47"/>
      <c r="B59" s="45" t="s">
        <v>1189</v>
      </c>
      <c r="C59" s="19" t="s">
        <v>286</v>
      </c>
      <c r="D59" s="19" t="s">
        <v>313</v>
      </c>
      <c r="E59" s="19" t="s">
        <v>340</v>
      </c>
      <c r="F59" s="19" t="s">
        <v>367</v>
      </c>
      <c r="G59" s="19" t="s">
        <v>394</v>
      </c>
      <c r="H59" s="19" t="s">
        <v>421</v>
      </c>
      <c r="I59" s="19" t="s">
        <v>448</v>
      </c>
      <c r="J59" s="19" t="s">
        <v>475</v>
      </c>
      <c r="K59" s="19" t="s">
        <v>502</v>
      </c>
      <c r="L59" s="19" t="s">
        <v>779</v>
      </c>
      <c r="M59" s="19" t="s">
        <v>806</v>
      </c>
      <c r="N59" s="19" t="s">
        <v>833</v>
      </c>
      <c r="O59" s="19" t="s">
        <v>860</v>
      </c>
      <c r="P59" s="19" t="s">
        <v>887</v>
      </c>
      <c r="Q59" s="19" t="s">
        <v>914</v>
      </c>
      <c r="R59" s="19" t="s">
        <v>941</v>
      </c>
      <c r="S59" s="19" t="s">
        <v>968</v>
      </c>
      <c r="T59" s="19" t="s">
        <v>995</v>
      </c>
      <c r="U59" s="19" t="s">
        <v>1068</v>
      </c>
      <c r="V59" s="48" t="s">
        <v>1157</v>
      </c>
      <c r="W59" s="19" t="s">
        <v>1101</v>
      </c>
    </row>
    <row r="60" spans="1:23">
      <c r="A60" s="44" t="s">
        <v>1129</v>
      </c>
      <c r="B60" s="45"/>
      <c r="C60" s="19" t="s">
        <v>277</v>
      </c>
      <c r="D60" s="19" t="s">
        <v>304</v>
      </c>
      <c r="E60" s="19" t="s">
        <v>331</v>
      </c>
      <c r="F60" s="19" t="s">
        <v>358</v>
      </c>
      <c r="G60" s="19" t="s">
        <v>385</v>
      </c>
      <c r="H60" s="19" t="s">
        <v>412</v>
      </c>
      <c r="I60" s="19" t="s">
        <v>439</v>
      </c>
      <c r="J60" s="19" t="s">
        <v>466</v>
      </c>
      <c r="K60" s="19" t="s">
        <v>493</v>
      </c>
      <c r="L60" s="19" t="s">
        <v>770</v>
      </c>
      <c r="M60" s="19" t="s">
        <v>797</v>
      </c>
      <c r="N60" s="19" t="s">
        <v>824</v>
      </c>
      <c r="O60" s="19" t="s">
        <v>851</v>
      </c>
      <c r="P60" s="19" t="s">
        <v>878</v>
      </c>
      <c r="Q60" s="19" t="s">
        <v>905</v>
      </c>
      <c r="R60" s="19" t="s">
        <v>932</v>
      </c>
      <c r="S60" s="19" t="s">
        <v>959</v>
      </c>
      <c r="T60" s="19" t="s">
        <v>986</v>
      </c>
      <c r="U60" s="19" t="s">
        <v>1059</v>
      </c>
      <c r="V60" s="49" t="s">
        <v>1157</v>
      </c>
      <c r="W60" s="19" t="s">
        <v>1092</v>
      </c>
    </row>
    <row r="61" spans="1:23">
      <c r="A61" s="55"/>
      <c r="B61" s="55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5"/>
    </row>
    <row r="62" spans="1:23">
      <c r="A62" s="55"/>
      <c r="B62" s="55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5"/>
    </row>
    <row r="63" spans="1:23">
      <c r="A63" s="30" t="s">
        <v>1190</v>
      </c>
      <c r="B63" s="55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5"/>
    </row>
  </sheetData>
  <mergeCells count="5">
    <mergeCell ref="B6:L6"/>
    <mergeCell ref="A8:H8"/>
    <mergeCell ref="C9:U9"/>
    <mergeCell ref="V9:V10"/>
    <mergeCell ref="W9:W10"/>
  </mergeCells>
  <hyperlinks>
    <hyperlink ref="C16" location="A124832990W" display="A124832990W" xr:uid="{189AA79D-64A6-4C9E-9130-4F939C65D5F4}"/>
    <hyperlink ref="C14" location="A124833046X" display="A124833046X" xr:uid="{07296121-87F8-45DA-A402-107F82A3EC8E}"/>
    <hyperlink ref="C19" location="A124833014F" display="A124833014F" xr:uid="{32EFD70B-2F84-49BF-8E94-02D085AC0A74}"/>
    <hyperlink ref="C25" location="A124833050R" display="A124833050R" xr:uid="{52ACC778-A2A7-424E-9767-8B5A2AEB573D}"/>
    <hyperlink ref="C29" location="A124833054X" display="A124833054X" xr:uid="{8D6F4BD4-4563-4AF5-B6CF-F2A51E84028A}"/>
    <hyperlink ref="C30" location="A124833018R" display="A124833018R" xr:uid="{7ABB780E-C7F8-431C-8CB8-61262C8D2FE3}"/>
    <hyperlink ref="C32" location="A124833022F" display="A124833022F" xr:uid="{59ED83C9-3C6B-4420-8F4E-2EFADDC54960}"/>
    <hyperlink ref="C33" location="A124833042R" display="A124833042R" xr:uid="{745D4B2E-EE6E-40AA-AEBE-CF4447EB8A26}"/>
    <hyperlink ref="C35" location="A124832994F" display="A124832994F" xr:uid="{B962B41B-BD7B-4E61-9431-012D57BD99B1}"/>
    <hyperlink ref="C36" location="A124833058J" display="A124833058J" xr:uid="{9FB2C143-C70A-429B-818E-653A65866FFD}"/>
    <hyperlink ref="C37" location="A124832970L" display="A124832970L" xr:uid="{36CD1279-4ECD-4B95-AD08-FF0875E3F0A4}"/>
    <hyperlink ref="C39" location="A124833026R" display="A124833026R" xr:uid="{4D82018A-E3D6-402A-B7ED-E53C03058C17}"/>
    <hyperlink ref="C40" location="A124833030F" display="A124833030F" xr:uid="{8839874F-4552-4EDD-8758-BB283C8DE124}"/>
    <hyperlink ref="C24" location="A124833070X" display="A124833070X" xr:uid="{C3C61F37-6E74-4D01-8CE9-7362582CCFD1}"/>
    <hyperlink ref="C20" location="A124832974W" display="A124832974W" xr:uid="{9B4AB62B-6155-4966-BE9F-C00591C4F795}"/>
    <hyperlink ref="C44" location="A124833062X" display="A124833062X" xr:uid="{4BBD129A-5125-44B1-9A93-5CAE839A52A1}"/>
    <hyperlink ref="C49" location="A124833066J" display="A124833066J" xr:uid="{46E2E77E-3384-4206-B03C-A29D86BF0E21}"/>
    <hyperlink ref="C50" location="A124832978F" display="A124832978F" xr:uid="{712A51B1-7D7B-43F3-B86D-B3154473EFDD}"/>
    <hyperlink ref="C51" location="A124832998R" display="A124832998R" xr:uid="{32E895AD-0C87-4F36-A9C6-A66AD9C0C76B}"/>
    <hyperlink ref="C53" location="A124833034R" display="A124833034R" xr:uid="{A2FEAC8B-0CE7-4251-84B8-659985508BF4}"/>
    <hyperlink ref="C54" location="A124833074J" display="A124833074J" xr:uid="{397FAEFB-A418-4A9C-8CF3-ABE260492781}"/>
    <hyperlink ref="C55" location="A124832982W" display="A124832982W" xr:uid="{FB2F4954-9913-4ADC-877C-807843BEA40E}"/>
    <hyperlink ref="C56" location="A124833002W" display="A124833002W" xr:uid="{6203C1CA-8007-4F7A-A6F1-A0C1A915A4E8}"/>
    <hyperlink ref="C58" location="A124832986F" display="A124832986F" xr:uid="{8A47460F-0615-48E7-B1B4-A9BC4BF14721}"/>
    <hyperlink ref="C59" location="A124833006F" display="A124833006F" xr:uid="{533B2EA9-2223-47B6-9334-C43B32391A8B}"/>
    <hyperlink ref="C45" location="A124833038X" display="A124833038X" xr:uid="{953C6E82-F87A-4A84-9AEE-2D3D1122E3F7}"/>
    <hyperlink ref="C15" location="A124833010W" display="A124833010W" xr:uid="{533780C7-086E-4831-A088-C0528542DBA8}"/>
    <hyperlink ref="D16" location="A124832126F" display="A124832126F" xr:uid="{1EC6E9A6-60CE-491D-A444-DAB08AD4B2F4}"/>
    <hyperlink ref="D14" location="A124832182X" display="A124832182X" xr:uid="{E4E08AA9-D1B2-4253-A2C8-C074F45882B4}"/>
    <hyperlink ref="D19" location="A124832150F" display="A124832150F" xr:uid="{87EAB8C8-8EF8-4D71-BA64-54735730B70D}"/>
    <hyperlink ref="D25" location="A124832186J" display="A124832186J" xr:uid="{588552C6-5E99-4297-BBC0-3B4416FFA198}"/>
    <hyperlink ref="D29" location="A124832190X" display="A124832190X" xr:uid="{481A8E28-52CA-499C-A706-FE0488B81F88}"/>
    <hyperlink ref="D30" location="A124832154R" display="A124832154R" xr:uid="{8D8C61CA-9EE6-4993-846E-7E8656078DC2}"/>
    <hyperlink ref="D32" location="A124832158X" display="A124832158X" xr:uid="{F9A58E97-0550-437A-9FF3-99595E2C951D}"/>
    <hyperlink ref="D33" location="A124832178J" display="A124832178J" xr:uid="{071D0E05-D941-4A5E-ABB2-FB0DD613EBC9}"/>
    <hyperlink ref="D35" location="A124832130W" display="A124832130W" xr:uid="{752DC52E-9305-4930-9FEB-FC25F0E08E84}"/>
    <hyperlink ref="D36" location="A124832194J" display="A124832194J" xr:uid="{60882946-BC6C-4A22-ABB5-BBDD69237E3E}"/>
    <hyperlink ref="D37" location="A124832106W" display="A124832106W" xr:uid="{89A4D544-3BFB-47CE-8299-4E07FE3FD9B2}"/>
    <hyperlink ref="D39" location="A124832162R" display="A124832162R" xr:uid="{D3336907-0D4D-44CE-8730-83F98C2446A5}"/>
    <hyperlink ref="D40" location="A124832166X" display="A124832166X" xr:uid="{BE48083E-9859-4845-B68A-1C8305959A6E}"/>
    <hyperlink ref="D24" location="A124832206F" display="A124832206F" xr:uid="{2491FF89-339C-4F0C-8BA8-6E40CB20CC63}"/>
    <hyperlink ref="D20" location="A124832110L" display="A124832110L" xr:uid="{5A4A783D-3340-4C28-8ABE-5081359D59A7}"/>
    <hyperlink ref="D44" location="A124832198T" display="A124832198T" xr:uid="{48608411-CE0D-4BDB-8C9A-CC24FDD81545}"/>
    <hyperlink ref="D49" location="A124832202W" display="A124832202W" xr:uid="{1D09AD2D-A59C-4632-B329-7BBACAF05454}"/>
    <hyperlink ref="D50" location="A124832114W" display="A124832114W" xr:uid="{040376F1-A89C-455D-99FA-98EEC6A01C3B}"/>
    <hyperlink ref="D51" location="A124832134F" display="A124832134F" xr:uid="{562C2F04-7553-40EE-A7E7-79A70241D713}"/>
    <hyperlink ref="D53" location="A124832170R" display="A124832170R" xr:uid="{F3DE5CFA-7E62-4C32-B672-2ABAE7D295B6}"/>
    <hyperlink ref="D54" location="A124832210W" display="A124832210W" xr:uid="{58A0C8BE-2357-411D-94C0-4AC3201355F9}"/>
    <hyperlink ref="D55" location="A124832118F" display="A124832118F" xr:uid="{BC2062E2-FCA9-43AC-AB91-E453E1D4B4B0}"/>
    <hyperlink ref="D56" location="A124832138R" display="A124832138R" xr:uid="{E1CE1C3A-B6E9-47C1-AD55-294C05CEA6AF}"/>
    <hyperlink ref="D58" location="A124832122W" display="A124832122W" xr:uid="{BAB46D80-419D-4E4E-91E2-DCB9DC081824}"/>
    <hyperlink ref="D59" location="A124832142F" display="A124832142F" xr:uid="{3335665A-8C02-4918-9C57-2EE24FB759E6}"/>
    <hyperlink ref="D45" location="A124832174X" display="A124832174X" xr:uid="{1C7F4D70-CE8D-4D3D-AA9A-EA176978FA60}"/>
    <hyperlink ref="D15" location="A124832146R" display="A124832146R" xr:uid="{1093BD75-1658-49A2-B81C-3BF35375B14E}"/>
    <hyperlink ref="E16" location="A124833098A" display="A124833098A" xr:uid="{3AF31E2F-913A-42B6-B34D-841EA18CD1C6}"/>
    <hyperlink ref="E14" location="A124833154J" display="A124833154J" xr:uid="{E085A4EA-742F-440E-99B4-D3FC1FAF5755}"/>
    <hyperlink ref="E19" location="A124833122R" display="A124833122R" xr:uid="{929D437C-BB85-46EB-BC5E-B1930C40C3F1}"/>
    <hyperlink ref="E25" location="A124833158T" display="A124833158T" xr:uid="{AA0944BD-7292-444A-B822-372D752DCAC9}"/>
    <hyperlink ref="E29" location="A124833162J" display="A124833162J" xr:uid="{758A88A5-4980-4BD9-BE16-67FFF3BD407C}"/>
    <hyperlink ref="E30" location="A124833126X" display="A124833126X" xr:uid="{78FCFAD5-4072-48D3-8A28-BE0F2281A2B7}"/>
    <hyperlink ref="E32" location="A124833130R" display="A124833130R" xr:uid="{26A85746-1E95-4D3C-B9EC-D706C78C4F3D}"/>
    <hyperlink ref="E33" location="A124833150X" display="A124833150X" xr:uid="{D36F956D-C7CC-470D-9EC1-64370E22F056}"/>
    <hyperlink ref="E35" location="A124833102F" display="A124833102F" xr:uid="{E60B677C-7A1F-419D-8EAE-4753DA6BAB1C}"/>
    <hyperlink ref="E36" location="A124833166T" display="A124833166T" xr:uid="{D3752208-B1F4-4D95-BC4F-7ED5CD155125}"/>
    <hyperlink ref="E37" location="A124833078T" display="A124833078T" xr:uid="{A326490D-0D8B-4A93-BE55-BA5A01393576}"/>
    <hyperlink ref="E39" location="A124833134X" display="A124833134X" xr:uid="{3B9FD9D6-0678-4864-99AC-1DC66C9E9330}"/>
    <hyperlink ref="E40" location="A124833138J" display="A124833138J" xr:uid="{2654E319-CB76-41D6-8B3E-1B7077141175}"/>
    <hyperlink ref="E24" location="A124833178A" display="A124833178A" xr:uid="{5243F9DE-B031-449B-BC9B-37F50EA7949F}"/>
    <hyperlink ref="E20" location="A124833082J" display="A124833082J" xr:uid="{80BABE63-BE5C-46BE-B06E-F75579AC25E8}"/>
    <hyperlink ref="E44" location="A124833170J" display="A124833170J" xr:uid="{93598BCA-FD88-4A37-906E-F40149F2B532}"/>
    <hyperlink ref="E49" location="A124833174T" display="A124833174T" xr:uid="{32CCADD3-C8E2-4E86-820F-3913A2A84850}"/>
    <hyperlink ref="E50" location="A124833086T" display="A124833086T" xr:uid="{8C4841A8-AE1D-4724-91AA-A1394F2F5516}"/>
    <hyperlink ref="E51" location="A124833106R" display="A124833106R" xr:uid="{A77A2029-58F2-42CE-9DC6-1FCFECD6F07F}"/>
    <hyperlink ref="E53" location="A124833142X" display="A124833142X" xr:uid="{B381A3B3-B7BB-4557-B7E3-E923A804C2F9}"/>
    <hyperlink ref="E54" location="A124833182T" display="A124833182T" xr:uid="{F103C4B4-667E-41ED-88F6-C177511F88E1}"/>
    <hyperlink ref="E55" location="A124833090J" display="A124833090J" xr:uid="{AD7B4AFE-9653-491D-9866-70E950635F6C}"/>
    <hyperlink ref="E56" location="A124833110F" display="A124833110F" xr:uid="{0B7A9EE5-8F6A-4FDF-AC87-4318535F7528}"/>
    <hyperlink ref="E58" location="A124833094T" display="A124833094T" xr:uid="{1CDE0998-20E5-40D4-BFAB-C3653144233B}"/>
    <hyperlink ref="E59" location="A124833114R" display="A124833114R" xr:uid="{30EB94AB-6FC4-418C-83DC-A09A365C2AF8}"/>
    <hyperlink ref="E45" location="A124833146J" display="A124833146J" xr:uid="{06C622B3-3505-4C61-ABD7-52CB097D592B}"/>
    <hyperlink ref="E15" location="A124833118X" display="A124833118X" xr:uid="{19F44900-F41D-4577-981B-1ACD9F1B2544}"/>
    <hyperlink ref="F16" location="A124833206X" display="A124833206X" xr:uid="{C9F4EBE3-6A50-4576-BA31-45A6CA637011}"/>
    <hyperlink ref="F14" location="A124833262T" display="A124833262T" xr:uid="{2BC72843-B1BF-4DBA-987E-C2CA050988DD}"/>
    <hyperlink ref="F19" location="A124833230X" display="A124833230X" xr:uid="{4A866DC0-2807-48DA-ABB1-300149D36BBD}"/>
    <hyperlink ref="F25" location="A124833266A" display="A124833266A" xr:uid="{0D79B1E9-756D-4979-A7B5-877CBB757C5F}"/>
    <hyperlink ref="F29" location="A124833270T" display="A124833270T" xr:uid="{1D1E6C59-E51E-4A5D-AC12-2553C862CA36}"/>
    <hyperlink ref="F30" location="A124833234J" display="A124833234J" xr:uid="{E074C24F-CAD1-4751-B17D-5DD5D68624A1}"/>
    <hyperlink ref="F32" location="A124833238T" display="A124833238T" xr:uid="{52DF4809-414C-4ACA-BC78-4ACEC535D167}"/>
    <hyperlink ref="F33" location="A124833258A" display="A124833258A" xr:uid="{EC53AD3B-E4DB-4220-AABC-1379F767D643}"/>
    <hyperlink ref="F35" location="A124833210R" display="A124833210R" xr:uid="{2D58E558-5B32-4FDE-A8CB-0E1A3B8E950F}"/>
    <hyperlink ref="F36" location="A124833274A" display="A124833274A" xr:uid="{5B195884-D9B2-44B4-BF0C-9B0892E93D61}"/>
    <hyperlink ref="F37" location="A124833186A" display="A124833186A" xr:uid="{B253D328-B5EE-4685-B969-FFF533E2D68F}"/>
    <hyperlink ref="F39" location="A124833242J" display="A124833242J" xr:uid="{A74E6E48-2440-4C16-B7FD-2D9F3A4B4688}"/>
    <hyperlink ref="F40" location="A124833246T" display="A124833246T" xr:uid="{24BE22BE-6CE6-409D-99B3-91CE1BC801EB}"/>
    <hyperlink ref="F24" location="A124833286K" display="A124833286K" xr:uid="{05CEDF22-74A0-4BC1-A0DF-7397C3BCDC3C}"/>
    <hyperlink ref="F20" location="A124833190T" display="A124833190T" xr:uid="{A59070B7-20B9-438A-8D25-D9C7AFF9B69D}"/>
    <hyperlink ref="F44" location="A124833278K" display="A124833278K" xr:uid="{619D1F70-EC1F-468A-AB27-0D7D8CE62DB3}"/>
    <hyperlink ref="F49" location="A124833282A" display="A124833282A" xr:uid="{C27498BA-C177-42DD-A9F6-F4724EB61EC0}"/>
    <hyperlink ref="F50" location="A124833194A" display="A124833194A" xr:uid="{8E4C056D-304F-4934-9D4C-C0D78D3A078B}"/>
    <hyperlink ref="F51" location="A124833214X" display="A124833214X" xr:uid="{456F7835-A935-4077-8527-B011EFC6F579}"/>
    <hyperlink ref="F53" location="A124833250J" display="A124833250J" xr:uid="{8E13E263-77C7-49DC-B3B6-DD329130357E}"/>
    <hyperlink ref="F54" location="A124833290A" display="A124833290A" xr:uid="{7764469D-480B-4064-BF5B-A8CA1F933856}"/>
    <hyperlink ref="F55" location="A124833198K" display="A124833198K" xr:uid="{0D6F4194-1E1F-445C-B170-AB2FA9EAE5A0}"/>
    <hyperlink ref="F56" location="A124833218J" display="A124833218J" xr:uid="{2A3A0E94-6015-48C8-A5DE-A98B61C6EA84}"/>
    <hyperlink ref="F58" location="A124833202R" display="A124833202R" xr:uid="{FADFDE96-9C4A-4A35-B214-B38A8DEBBA66}"/>
    <hyperlink ref="F59" location="A124833222X" display="A124833222X" xr:uid="{8D444490-64BA-425C-958A-BF1608810072}"/>
    <hyperlink ref="F45" location="A124833254T" display="A124833254T" xr:uid="{173D3459-65BE-4123-A78A-39A2D548E218}"/>
    <hyperlink ref="F15" location="A124833226J" display="A124833226J" xr:uid="{360F2108-B342-48E8-954D-CD8225E132FC}"/>
    <hyperlink ref="G16" location="A124832234R" display="A124832234R" xr:uid="{8D9058C8-CEE9-4D27-9858-247E3543B72C}"/>
    <hyperlink ref="G14" location="A124832290J" display="A124832290J" xr:uid="{6E6EC1AC-A93B-4B94-88BF-B02B663F010C}"/>
    <hyperlink ref="G19" location="A124832258J" display="A124832258J" xr:uid="{86CE361D-FE8D-483E-9F0D-D37BD5262DCA}"/>
    <hyperlink ref="G25" location="A124832294T" display="A124832294T" xr:uid="{32B5EAD1-F364-478E-82C3-2E3E8EFC8579}"/>
    <hyperlink ref="G29" location="A124832298A" display="A124832298A" xr:uid="{FDE4192B-DA03-44A3-818F-C4A62630411F}"/>
    <hyperlink ref="G30" location="A124832262X" display="A124832262X" xr:uid="{465A4A28-038F-4ED4-A528-34F6C5AF4DB7}"/>
    <hyperlink ref="G32" location="A124832266J" display="A124832266J" xr:uid="{D90702A6-2494-4619-AF90-E78F2CE75748}"/>
    <hyperlink ref="G33" location="A124832286T" display="A124832286T" xr:uid="{DA8DED31-31DA-485E-ABF4-0745673FBE41}"/>
    <hyperlink ref="G35" location="A124832238X" display="A124832238X" xr:uid="{988437C0-CF3E-419B-8D44-D57F12F72B8D}"/>
    <hyperlink ref="G36" location="A124832302F" display="A124832302F" xr:uid="{6BDDB94E-41E1-410E-96C7-133115390A78}"/>
    <hyperlink ref="G37" location="A124832214F" display="A124832214F" xr:uid="{AD0D4729-70C9-460E-AA1E-43A7B985CDDC}"/>
    <hyperlink ref="G39" location="A124832270X" display="A124832270X" xr:uid="{C4121FD3-595A-4B4A-A71B-B5B0C3A2F27E}"/>
    <hyperlink ref="G40" location="A124832274J" display="A124832274J" xr:uid="{C9789929-EB83-47BD-BA0B-A6B66D8C84CD}"/>
    <hyperlink ref="G24" location="A124832314R" display="A124832314R" xr:uid="{826B92F7-35CB-4068-8464-D46863A73BB6}"/>
    <hyperlink ref="G20" location="A124832218R" display="A124832218R" xr:uid="{EFD4244A-B548-4422-9A9B-E9446D6B06C9}"/>
    <hyperlink ref="G44" location="A124832306R" display="A124832306R" xr:uid="{677AF223-3DA2-47A1-916F-4E9874D6BF29}"/>
    <hyperlink ref="G49" location="A124832310F" display="A124832310F" xr:uid="{ACAC02F7-11AE-424B-9108-171060086B2E}"/>
    <hyperlink ref="G50" location="A124832222F" display="A124832222F" xr:uid="{05CAB789-C607-4BC2-ACCB-EF11FE8629C6}"/>
    <hyperlink ref="G51" location="A124832242R" display="A124832242R" xr:uid="{1E5A8E22-ED15-47FC-92BE-0EA64805D2E0}"/>
    <hyperlink ref="G53" location="A124832278T" display="A124832278T" xr:uid="{FF2CFDA4-988A-4EDB-BEFD-E315E5380BC9}"/>
    <hyperlink ref="G54" location="A124832318X" display="A124832318X" xr:uid="{7F37001E-13A8-4B80-A034-59CE75FAF2B4}"/>
    <hyperlink ref="G55" location="A124832226R" display="A124832226R" xr:uid="{2F04A2F8-A5A7-4FB8-97CA-7B0DAF38C9F4}"/>
    <hyperlink ref="G56" location="A124832246X" display="A124832246X" xr:uid="{3B203BF2-CB51-4ADD-8314-5DDE88CBE9D3}"/>
    <hyperlink ref="G58" location="A124832230F" display="A124832230F" xr:uid="{B4A275F5-00E2-46C0-9BEF-F4A901DA879A}"/>
    <hyperlink ref="G59" location="A124832250R" display="A124832250R" xr:uid="{11BEC246-A633-4C7E-B9A3-581E17E8E407}"/>
    <hyperlink ref="G45" location="A124832282J" display="A124832282J" xr:uid="{B1E34127-64FD-45C9-9188-A2936069DA8A}"/>
    <hyperlink ref="G15" location="A124832254X" display="A124832254X" xr:uid="{4C2A5DBF-4492-4E87-AC52-6F7D491D8D87}"/>
    <hyperlink ref="H16" location="A124832342X" display="A124832342X" xr:uid="{13D8115C-C37A-42D6-AAF2-E2C64FF68FC8}"/>
    <hyperlink ref="H14" location="A124832398K" display="A124832398K" xr:uid="{FB0382A5-B672-421D-9551-F21207C4C1C8}"/>
    <hyperlink ref="H19" location="A124832366T" display="A124832366T" xr:uid="{D6E11AE5-33D9-47CD-819D-2211EF376432}"/>
    <hyperlink ref="H25" location="A124832402R" display="A124832402R" xr:uid="{9038EB35-5EF5-4485-BDB7-0EFB0DCC2F66}"/>
    <hyperlink ref="H29" location="A124832406X" display="A124832406X" xr:uid="{A77E36F3-0B02-40BF-8382-FAA97E291C0C}"/>
    <hyperlink ref="H30" location="A124832370J" display="A124832370J" xr:uid="{554CFB6C-8587-4D61-8850-152B3DE60D78}"/>
    <hyperlink ref="H32" location="A124832374T" display="A124832374T" xr:uid="{6BC2482E-717B-4AD2-88D1-5605F8AA987A}"/>
    <hyperlink ref="H33" location="A124832394A" display="A124832394A" xr:uid="{C98B032F-9673-41A6-A911-56334692DF76}"/>
    <hyperlink ref="H35" location="A124832346J" display="A124832346J" xr:uid="{2B86E994-80C3-4D77-9B79-A0F0DBC851BF}"/>
    <hyperlink ref="H36" location="A124832410R" display="A124832410R" xr:uid="{F79F1D34-19FB-4BFC-9D9D-F86C8DA99B12}"/>
    <hyperlink ref="H37" location="A124832322R" display="A124832322R" xr:uid="{05F211E0-B8BA-4B1C-9E1F-4C1B69628BDC}"/>
    <hyperlink ref="H39" location="A124832378A" display="A124832378A" xr:uid="{0A64605A-04A9-452C-AB1B-0208A6379CEE}"/>
    <hyperlink ref="H40" location="A124832382T" display="A124832382T" xr:uid="{67F485C6-526B-4ED0-A7B8-240B85FD475F}"/>
    <hyperlink ref="H24" location="A124832422X" display="A124832422X" xr:uid="{9BB06F12-90E8-4E4A-A9E4-7824267CC595}"/>
    <hyperlink ref="H20" location="A124832326X" display="A124832326X" xr:uid="{1E98048F-C050-490E-BE9F-D55E84F082BE}"/>
    <hyperlink ref="H44" location="A124832414X" display="A124832414X" xr:uid="{C2D3E381-2BE3-45A2-B9A9-82A9B7CB176D}"/>
    <hyperlink ref="H49" location="A124832418J" display="A124832418J" xr:uid="{81D379F7-C0DD-4C03-A238-947A898CE6D9}"/>
    <hyperlink ref="H50" location="A124832330R" display="A124832330R" xr:uid="{867949B7-B7AF-4AA2-820D-A8AEB00B362B}"/>
    <hyperlink ref="H51" location="A124832350X" display="A124832350X" xr:uid="{098D93DA-91D6-4ACF-853A-2BA79DAD78BC}"/>
    <hyperlink ref="H53" location="A124832386A" display="A124832386A" xr:uid="{D918F46D-8434-4243-8E93-FF04E0374BF7}"/>
    <hyperlink ref="H54" location="A124832426J" display="A124832426J" xr:uid="{D7F0024E-2A6B-40D8-8627-DC84A56F147E}"/>
    <hyperlink ref="H55" location="A124832334X" display="A124832334X" xr:uid="{F556A0F5-50FB-42BC-88A4-6282A4752EC8}"/>
    <hyperlink ref="H56" location="A124832354J" display="A124832354J" xr:uid="{18CCF815-11D6-451F-B4F3-C511B1D9D859}"/>
    <hyperlink ref="H58" location="A124832338J" display="A124832338J" xr:uid="{EE03BD05-88B3-4B08-A4FD-EADA228DCCD0}"/>
    <hyperlink ref="H59" location="A124832358T" display="A124832358T" xr:uid="{AED34F2D-1FE0-42EC-9B46-13A1FC0B7AA4}"/>
    <hyperlink ref="H45" location="A124832390T" display="A124832390T" xr:uid="{BC8145A3-0B99-4D24-99AB-756346C51980}"/>
    <hyperlink ref="H15" location="A124832362J" display="A124832362J" xr:uid="{08557FFC-861D-44BE-83F1-E3F13DCFA1EA}"/>
    <hyperlink ref="I16" location="A124832774C" display="A124832774C" xr:uid="{4CCC14F4-C572-4E3D-B5D4-C87690483751}"/>
    <hyperlink ref="I14" location="A124832830K" display="A124832830K" xr:uid="{3B504A39-8640-4B4E-99DD-368EA8E4FB8E}"/>
    <hyperlink ref="I19" location="A124832798W" display="A124832798W" xr:uid="{DE84DAB5-B33A-4FE2-B06E-8D1CC31976CB}"/>
    <hyperlink ref="I25" location="A124832834V" display="A124832834V" xr:uid="{C184447B-294F-4AB7-B160-8590AFC6B970}"/>
    <hyperlink ref="I29" location="A124832838C" display="A124832838C" xr:uid="{BEA5758C-01E8-4554-80C1-BB20412F6443}"/>
    <hyperlink ref="I30" location="A124832802A" display="A124832802A" xr:uid="{70DB8377-1D39-4685-9144-DE1BF7E570E0}"/>
    <hyperlink ref="I32" location="A124832806K" display="A124832806K" xr:uid="{58A8C501-46C0-4447-9E07-2AA54EEB3649}"/>
    <hyperlink ref="I33" location="A124832826V" display="A124832826V" xr:uid="{3A461E39-48F5-42FC-B15D-0787736D7AD5}"/>
    <hyperlink ref="I35" location="A124832778L" display="A124832778L" xr:uid="{E0518150-C03D-49AF-B90A-79B795995DAC}"/>
    <hyperlink ref="I36" location="A124832842V" display="A124832842V" xr:uid="{B8255F39-6B6F-4D0D-9256-4E110D4C7D3A}"/>
    <hyperlink ref="I37" location="A124832754V" display="A124832754V" xr:uid="{0D38CD87-32F1-4B90-9106-96734EAF5794}"/>
    <hyperlink ref="I39" location="A124832810A" display="A124832810A" xr:uid="{6B61420E-F4BA-4FD7-9468-606D3DA19E71}"/>
    <hyperlink ref="I40" location="A124832814K" display="A124832814K" xr:uid="{CAE1288A-6627-41AE-A63A-A30F191C56D8}"/>
    <hyperlink ref="I24" location="A124832854C" display="A124832854C" xr:uid="{759953BC-3930-45E9-94E2-A293591E0746}"/>
    <hyperlink ref="I20" location="A124832758C" display="A124832758C" xr:uid="{B35C2BA7-87E1-411A-A425-79BE9FBE0EAD}"/>
    <hyperlink ref="I44" location="A124832846C" display="A124832846C" xr:uid="{E2AE6E71-65FC-4A81-AD7A-5FE6BCBF6AA3}"/>
    <hyperlink ref="I49" location="A124832850V" display="A124832850V" xr:uid="{8B50587B-6C1A-48AC-890B-09FC0FB01B42}"/>
    <hyperlink ref="I50" location="A124832762V" display="A124832762V" xr:uid="{0FA019EC-FB98-4FDF-9537-1A3244EAC0A3}"/>
    <hyperlink ref="I51" location="A124832782C" display="A124832782C" xr:uid="{09982E0B-F198-449A-9B09-0CDA92895707}"/>
    <hyperlink ref="I53" location="A124832818V" display="A124832818V" xr:uid="{A00B567A-C803-42D6-A8AB-83CD850D7C36}"/>
    <hyperlink ref="I54" location="A124832858L" display="A124832858L" xr:uid="{F88B072B-797A-4270-AF0D-4B0188F23A8C}"/>
    <hyperlink ref="I55" location="A124832766C" display="A124832766C" xr:uid="{1635B291-A907-4708-95E6-9EFCF996D0C9}"/>
    <hyperlink ref="I56" location="A124832786L" display="A124832786L" xr:uid="{FFF4B64F-56A1-4F5D-BE32-E35FDF6D834B}"/>
    <hyperlink ref="I58" location="A124832770V" display="A124832770V" xr:uid="{B1DE2343-6EC9-4BEC-AA35-B98C71BE2212}"/>
    <hyperlink ref="I59" location="A124832790C" display="A124832790C" xr:uid="{F4A3CD6F-525E-4F83-9178-12267E49DA80}"/>
    <hyperlink ref="I45" location="A124832822K" display="A124832822K" xr:uid="{8765837D-31A7-42FB-877E-B9C6DCCE409E}"/>
    <hyperlink ref="I15" location="A124832794L" display="A124832794L" xr:uid="{B0B9DB83-EB92-42D6-A970-FC0F16B55CE6}"/>
    <hyperlink ref="J16" location="A124831910T" display="A124831910T" xr:uid="{EB148FFE-4C80-4F04-AA61-44C6C70A6EF4}"/>
    <hyperlink ref="J14" location="A124831966C" display="A124831966C" xr:uid="{289AC101-C26F-441F-8745-61FC55029ADA}"/>
    <hyperlink ref="J19" location="A124831934K" display="A124831934K" xr:uid="{B4C2891A-A35F-49CE-8FFB-FBFEDD7E1FCB}"/>
    <hyperlink ref="J25" location="A124831970V" display="A124831970V" xr:uid="{F4FE54B9-3C46-4BA4-94E9-BC6043024688}"/>
    <hyperlink ref="J29" location="A124831974C" display="A124831974C" xr:uid="{E8B8F61B-3250-449B-A9CC-BDFD6A4867C1}"/>
    <hyperlink ref="J30" location="A124831938V" display="A124831938V" xr:uid="{DA555F61-2990-4264-8D06-87FF3A9284B2}"/>
    <hyperlink ref="J32" location="A124831942K" display="A124831942K" xr:uid="{6F98EF03-3723-46BE-BB22-A60209CD7CA5}"/>
    <hyperlink ref="J33" location="A124831962V" display="A124831962V" xr:uid="{169BD5B7-0D86-490C-8F18-12FA4BD35751}"/>
    <hyperlink ref="J35" location="A124831914A" display="A124831914A" xr:uid="{8109FA4A-E8EB-4253-A947-FB4680F5B565}"/>
    <hyperlink ref="J36" location="A124831978L" display="A124831978L" xr:uid="{2A15CCE4-3C51-4762-98AB-1FED78E010C1}"/>
    <hyperlink ref="J37" location="A124831890V" display="A124831890V" xr:uid="{1611B668-5520-4563-8689-BF0B0090749E}"/>
    <hyperlink ref="J39" location="A124831946V" display="A124831946V" xr:uid="{1ABF8900-6B5D-4125-870D-3D2DFED4B77B}"/>
    <hyperlink ref="J40" location="A124831950K" display="A124831950K" xr:uid="{551537E3-3C5D-4610-9E04-65EA44351FC3}"/>
    <hyperlink ref="J24" location="A124831990C" display="A124831990C" xr:uid="{6BBF4E98-44C8-4791-ADBF-137CF4530CAC}"/>
    <hyperlink ref="J20" location="A124831894C" display="A124831894C" xr:uid="{A67078B3-8F52-466C-9D4C-729F6F153984}"/>
    <hyperlink ref="J44" location="A124831982C" display="A124831982C" xr:uid="{A5381D0D-FD1B-4D72-8C4A-19D55C185163}"/>
    <hyperlink ref="J49" location="A124831986L" display="A124831986L" xr:uid="{25E87C58-26CE-4774-B5B2-EA80BFC6694E}"/>
    <hyperlink ref="J50" location="A124831898L" display="A124831898L" xr:uid="{AC287BBA-155E-4844-8332-64C525818906}"/>
    <hyperlink ref="J51" location="A124831918K" display="A124831918K" xr:uid="{1ECDA0AE-AD81-45A8-98D0-3A17BB99AC41}"/>
    <hyperlink ref="J53" location="A124831954V" display="A124831954V" xr:uid="{0C988E6A-8135-4C6C-9883-8064E8D338AA}"/>
    <hyperlink ref="J54" location="A124831994L" display="A124831994L" xr:uid="{3588042B-5A9F-46AA-83DA-E14784E4C94A}"/>
    <hyperlink ref="J55" location="A124831902T" display="A124831902T" xr:uid="{642863C7-1677-4E61-9F34-7259557BB03F}"/>
    <hyperlink ref="J56" location="A124831922A" display="A124831922A" xr:uid="{C817E0ED-2B34-4F7E-B9F6-B6B67D2FE8A3}"/>
    <hyperlink ref="J58" location="A124831906A" display="A124831906A" xr:uid="{333A8F45-F58E-4A2A-9A52-377454E0D2AF}"/>
    <hyperlink ref="J59" location="A124831926K" display="A124831926K" xr:uid="{28E6D23F-DD52-4657-8623-DC4AD2C3FD41}"/>
    <hyperlink ref="J45" location="A124831958C" display="A124831958C" xr:uid="{D2E17262-2905-4FFD-AA23-C12D42E3225A}"/>
    <hyperlink ref="J15" location="A124831930A" display="A124831930A" xr:uid="{7A080334-071F-4018-B0B0-6CD2BCD25221}"/>
    <hyperlink ref="K16" location="A124833314J" display="A124833314J" xr:uid="{399500F0-CF73-48DA-B8A8-7BFD1EEC88ED}"/>
    <hyperlink ref="K14" location="A124833370A" display="A124833370A" xr:uid="{02A0EBC6-ADF7-4E71-91A1-3DDF276D2BCA}"/>
    <hyperlink ref="K19" location="A124833338A" display="A124833338A" xr:uid="{55B8157E-70E4-4F30-9BE8-02FA0AEC3349}"/>
    <hyperlink ref="K25" location="A124833374K" display="A124833374K" xr:uid="{7B29BB6F-E208-4081-9912-4624A1196285}"/>
    <hyperlink ref="K29" location="A124833378V" display="A124833378V" xr:uid="{C179E064-B263-4417-A6E5-C12133D488C7}"/>
    <hyperlink ref="K30" location="A124833342T" display="A124833342T" xr:uid="{42D9EB36-5F14-4ABB-976C-265FEBB437F3}"/>
    <hyperlink ref="K32" location="A124833346A" display="A124833346A" xr:uid="{3E2321F9-594F-42B6-A5D7-E94EABF0F361}"/>
    <hyperlink ref="K33" location="A124833366K" display="A124833366K" xr:uid="{595810D9-9C8F-40B2-9A22-5BA82D84C988}"/>
    <hyperlink ref="K35" location="A124833318T" display="A124833318T" xr:uid="{66B7686D-2258-4520-A520-D21CCD4A4AF4}"/>
    <hyperlink ref="K36" location="A124833382K" display="A124833382K" xr:uid="{805EFB37-A943-4483-88D9-B07AA0C5DDC2}"/>
    <hyperlink ref="K37" location="A124833294K" display="A124833294K" xr:uid="{AFF8A4E3-6770-44F9-AC0E-666ECE4C22B5}"/>
    <hyperlink ref="K39" location="A124833350T" display="A124833350T" xr:uid="{7B9BA377-A83F-474D-9EE2-9C0161944175}"/>
    <hyperlink ref="K40" location="A124833354A" display="A124833354A" xr:uid="{F3A6BEB6-E3CD-4433-85D8-8A1DEA30B7F3}"/>
    <hyperlink ref="K24" location="A124833394V" display="A124833394V" xr:uid="{4A641920-841F-44CB-8355-228B4E076526}"/>
    <hyperlink ref="K20" location="A124833298V" display="A124833298V" xr:uid="{0C28E575-8931-4455-B00B-2962C0636F67}"/>
    <hyperlink ref="K44" location="A124833386V" display="A124833386V" xr:uid="{43774F5B-2A44-4998-9C1C-913C1A29E344}"/>
    <hyperlink ref="K49" location="A124833390K" display="A124833390K" xr:uid="{CA952AC6-5AC1-49CA-8057-F0C7A5AEB413}"/>
    <hyperlink ref="K50" location="A124833302X" display="A124833302X" xr:uid="{3994F378-CA19-4D2F-8C19-91DF2868F163}"/>
    <hyperlink ref="K51" location="A124833322J" display="A124833322J" xr:uid="{5FBD5BC3-FDBA-4130-BAD5-C9DA5107D065}"/>
    <hyperlink ref="K53" location="A124833358K" display="A124833358K" xr:uid="{57C0459B-A0C9-4705-BC0D-67D4BAE42566}"/>
    <hyperlink ref="K54" location="A124833398C" display="A124833398C" xr:uid="{755DBA33-7881-4D28-A4A0-FCDA4DA8A165}"/>
    <hyperlink ref="K55" location="A124833306J" display="A124833306J" xr:uid="{EE062A94-6018-45A6-8FC7-9731DF9A6C36}"/>
    <hyperlink ref="K56" location="A124833326T" display="A124833326T" xr:uid="{D4932EA4-D733-4562-8971-F033672F6578}"/>
    <hyperlink ref="K58" location="A124833310X" display="A124833310X" xr:uid="{09D9C862-D2B0-40D7-9A20-096D814C894E}"/>
    <hyperlink ref="K59" location="A124833330J" display="A124833330J" xr:uid="{6D1ABA88-0493-49DF-9EE4-66E133FCF828}"/>
    <hyperlink ref="K45" location="A124833362A" display="A124833362A" xr:uid="{7D2A5CD3-8241-4965-82B1-FB725AFB6F54}"/>
    <hyperlink ref="K15" location="A124833334T" display="A124833334T" xr:uid="{62D0ADBD-0BDC-4F78-89C2-4A5C0290AF1C}"/>
    <hyperlink ref="L16" location="A124832882L" display="A124832882L" xr:uid="{62E07165-E0E5-4698-8A90-5D8C9DB2C66D}"/>
    <hyperlink ref="L14" location="A124832938L" display="A124832938L" xr:uid="{3DE092F7-82E4-455C-A22C-392317E5FCCC}"/>
    <hyperlink ref="L19" location="A124832906V" display="A124832906V" xr:uid="{AA56F181-397E-4C3C-884B-6CDDF269A08E}"/>
    <hyperlink ref="L25" location="A124832942C" display="A124832942C" xr:uid="{875CD184-141D-4515-9EDA-DF2B599ED9EC}"/>
    <hyperlink ref="L29" location="A124832946L" display="A124832946L" xr:uid="{89D0DE77-39FF-457B-BDF1-AA377553BC3C}"/>
    <hyperlink ref="L30" location="A124832910K" display="A124832910K" xr:uid="{DE7EF544-35D5-4766-AB2A-0D7990568F49}"/>
    <hyperlink ref="L32" location="A124832914V" display="A124832914V" xr:uid="{0C48ACE2-526B-4853-B8E3-689566B64940}"/>
    <hyperlink ref="L33" location="A124832934C" display="A124832934C" xr:uid="{F717EF6D-9A44-4777-A522-3C980534917C}"/>
    <hyperlink ref="L35" location="A124832886W" display="A124832886W" xr:uid="{FE8C15F9-910A-4C88-AAFA-4E6F7607C5A8}"/>
    <hyperlink ref="L36" location="A124832950C" display="A124832950C" xr:uid="{064108B1-B50C-4DF1-89EA-33976745EC73}"/>
    <hyperlink ref="L37" location="A124832862C" display="A124832862C" xr:uid="{BE85DB33-C3C1-4617-A682-02E7930FBD98}"/>
    <hyperlink ref="L39" location="A124832918C" display="A124832918C" xr:uid="{A6A4747E-A7A6-4A02-90DE-6007D2C1C04F}"/>
    <hyperlink ref="L40" location="A124832922V" display="A124832922V" xr:uid="{A6CD39FB-1BC6-48DF-9342-4267F3BDD72C}"/>
    <hyperlink ref="L24" location="A124832962L" display="A124832962L" xr:uid="{230E9A3C-7BF2-498C-8497-62E7A65FD9C5}"/>
    <hyperlink ref="L20" location="A124832866L" display="A124832866L" xr:uid="{F8E1CCBA-DAFD-4E6A-9CA2-5AD806BB416A}"/>
    <hyperlink ref="L44" location="A124832954L" display="A124832954L" xr:uid="{8E8346A6-4582-46EA-BDDC-546FD52C0C8E}"/>
    <hyperlink ref="L49" location="A124832958W" display="A124832958W" xr:uid="{60CAF6B6-808F-4BB1-9BB1-235A4339AB0B}"/>
    <hyperlink ref="L50" location="A124832870C" display="A124832870C" xr:uid="{82F55642-57C4-49CC-B372-FB12EDDEE921}"/>
    <hyperlink ref="L51" location="A124832890L" display="A124832890L" xr:uid="{F59E21FA-84B4-46F4-B993-34227E757007}"/>
    <hyperlink ref="L53" location="A124832926C" display="A124832926C" xr:uid="{F9C5DF47-8228-4B32-ABF3-ACB58F097E0C}"/>
    <hyperlink ref="L54" location="A124832966W" display="A124832966W" xr:uid="{69A25F3C-9BC0-4098-B798-E130BBA7A2CC}"/>
    <hyperlink ref="L55" location="A124832874L" display="A124832874L" xr:uid="{8489FCD6-416B-4C64-A26F-225246D214FB}"/>
    <hyperlink ref="L56" location="A124832894W" display="A124832894W" xr:uid="{005F55D6-E96A-4ACF-BED3-A7008D7E80CC}"/>
    <hyperlink ref="L58" location="A124832878W" display="A124832878W" xr:uid="{7A904022-DC56-4435-9D3D-FEEF0CE544B4}"/>
    <hyperlink ref="L59" location="A124832898F" display="A124832898F" xr:uid="{415E9C9C-D270-4B27-B1AF-BD27B2F4BCDD}"/>
    <hyperlink ref="L45" location="A124832930V" display="A124832930V" xr:uid="{E59EA217-3D1E-4670-9593-A2D34DF18C5D}"/>
    <hyperlink ref="L15" location="A124832902K" display="A124832902K" xr:uid="{EE0A3251-382F-44D1-8268-95FE233341ED}"/>
    <hyperlink ref="M16" location="A124833530A" display="A124833530A" xr:uid="{E7416F46-B0DB-4F8A-A26C-39028D859496}"/>
    <hyperlink ref="M14" location="A124833586L" display="A124833586L" xr:uid="{014B12D0-64CD-4C3A-B806-4E18723E66C8}"/>
    <hyperlink ref="M19" location="A124833554V" display="A124833554V" xr:uid="{7A0302B5-BBE0-422B-B9B3-21C349E3488A}"/>
    <hyperlink ref="M25" location="A124833590C" display="A124833590C" xr:uid="{9ECA7270-F13C-40E6-91FC-395ABBDFF9B3}"/>
    <hyperlink ref="M29" location="A124833594L" display="A124833594L" xr:uid="{53DFC953-3ED7-40DF-8FC6-9F55F6BF9A17}"/>
    <hyperlink ref="M30" location="A124833558C" display="A124833558C" xr:uid="{156E636D-9BD7-4932-9811-4FE4B0FDC7E7}"/>
    <hyperlink ref="M32" location="A124833562V" display="A124833562V" xr:uid="{36CEFAAC-8DD7-4D5D-8D3D-BDE540E2AC48}"/>
    <hyperlink ref="M33" location="A124833582C" display="A124833582C" xr:uid="{F42F8DA4-9C59-466B-8F40-EA3F5A339AFD}"/>
    <hyperlink ref="M35" location="A124833534K" display="A124833534K" xr:uid="{E07E34AA-EF41-4D47-B886-725771D665C2}"/>
    <hyperlink ref="M36" location="A124833598W" display="A124833598W" xr:uid="{CFA1887E-08B7-4A29-BDF7-8188F32C59D0}"/>
    <hyperlink ref="M37" location="A124833510T" display="A124833510T" xr:uid="{07BAABC8-48C0-4CD4-8646-A482DB886EE3}"/>
    <hyperlink ref="M39" location="A124833566C" display="A124833566C" xr:uid="{87B6E437-24A9-4079-8B6D-A0AAA610869F}"/>
    <hyperlink ref="M40" location="A124833570V" display="A124833570V" xr:uid="{7F2D4E6A-EF7B-4B3C-A6BB-AE9EF9073015}"/>
    <hyperlink ref="M24" location="A124833610A" display="A124833610A" xr:uid="{E1A83F4F-BD98-4315-9F7C-FCA2972F8A79}"/>
    <hyperlink ref="M20" location="A124833514A" display="A124833514A" xr:uid="{5F43C894-6CB6-4F24-9BE0-888054E3B014}"/>
    <hyperlink ref="M44" location="A124833602A" display="A124833602A" xr:uid="{9E5F864C-6BCC-4337-B7E7-07A91BCB4DA3}"/>
    <hyperlink ref="M49" location="A124833606K" display="A124833606K" xr:uid="{62FD54A0-24FC-49BD-8443-322EEB9A1592}"/>
    <hyperlink ref="M50" location="A124833518K" display="A124833518K" xr:uid="{538765D7-CAB6-4315-A44D-E587F28B1E7D}"/>
    <hyperlink ref="M51" location="A124833538V" display="A124833538V" xr:uid="{380CF081-E40D-42CF-8CC9-79B13B1231D5}"/>
    <hyperlink ref="M53" location="A124833574C" display="A124833574C" xr:uid="{BD3AE25F-3A9A-4626-80D8-DA561EB2E788}"/>
    <hyperlink ref="M54" location="A124833614K" display="A124833614K" xr:uid="{495290A1-8D69-4CFE-ADAC-B2CF36ABBF9C}"/>
    <hyperlink ref="M55" location="A124833522A" display="A124833522A" xr:uid="{611D7E21-966E-49B2-8BAC-CD15B0077ECC}"/>
    <hyperlink ref="M56" location="A124833542K" display="A124833542K" xr:uid="{924AF101-C0B8-47B8-917F-07CD12894F83}"/>
    <hyperlink ref="M58" location="A124833526K" display="A124833526K" xr:uid="{0C0AB6FE-55B2-48BC-BFBC-201C24C94602}"/>
    <hyperlink ref="M59" location="A124833546V" display="A124833546V" xr:uid="{BB5567A2-11EF-4B6C-B5DE-9D36D86E2BB8}"/>
    <hyperlink ref="M45" location="A124833578L" display="A124833578L" xr:uid="{5F05CCB2-39D1-4020-BDE0-D3A321906B20}"/>
    <hyperlink ref="M15" location="A124833550K" display="A124833550K" xr:uid="{BAEE1DAD-2880-4AEB-A83B-A6DA444793F9}"/>
    <hyperlink ref="N16" location="A124832018W" display="A124832018W" xr:uid="{F0238A30-20B1-4EAF-99C8-CED36A82A85F}"/>
    <hyperlink ref="N14" location="A124832074R" display="A124832074R" xr:uid="{7D9D8C21-01E7-41A4-9E3A-405B12933109}"/>
    <hyperlink ref="N19" location="A124832042W" display="A124832042W" xr:uid="{87BCBBE7-FCD9-43D2-A979-A9CA348FB4A3}"/>
    <hyperlink ref="N25" location="A124832078X" display="A124832078X" xr:uid="{C302B1B5-4674-4CE9-8386-F352EA851EA2}"/>
    <hyperlink ref="N29" location="A124832082R" display="A124832082R" xr:uid="{C953B41B-D7FC-4F6D-9941-83E7E07A701C}"/>
    <hyperlink ref="N30" location="A124832046F" display="A124832046F" xr:uid="{E11EAF69-0AB8-4BA5-A29B-CD6E34F2BD69}"/>
    <hyperlink ref="N32" location="A124832050W" display="A124832050W" xr:uid="{36BF0AAB-42BE-4FB4-8A2F-26B281E75E54}"/>
    <hyperlink ref="N33" location="A124832070F" display="A124832070F" xr:uid="{023EE04A-020D-4E9F-96D3-94690DC3824F}"/>
    <hyperlink ref="N35" location="A124832022L" display="A124832022L" xr:uid="{83967BC3-CE12-4FF1-A2E9-6C7F61F8DB00}"/>
    <hyperlink ref="N36" location="A124832086X" display="A124832086X" xr:uid="{F7BC8BA9-0E90-4D7A-98A1-D15CC3472CDB}"/>
    <hyperlink ref="N37" location="A124831998W" display="A124831998W" xr:uid="{7343912D-6C4E-4D3A-9CDF-8DDAD1CEC8AD}"/>
    <hyperlink ref="N39" location="A124832054F" display="A124832054F" xr:uid="{87AE9117-DDA8-4CF2-88E8-A5B1EB9BAFB9}"/>
    <hyperlink ref="N40" location="A124832058R" display="A124832058R" xr:uid="{6BAB024C-B3D3-4F13-BE5D-FC1DE01FBB87}"/>
    <hyperlink ref="N24" location="A124832098J" display="A124832098J" xr:uid="{01738086-1429-46E3-9D0A-88ED0CD1C952}"/>
    <hyperlink ref="N20" location="A124832002C" display="A124832002C" xr:uid="{C79581FA-1D41-475F-930C-7BFBA29F1A8F}"/>
    <hyperlink ref="N44" location="A124832090R" display="A124832090R" xr:uid="{3DA7DE2D-34CA-4BFE-957A-87816164ACC3}"/>
    <hyperlink ref="N49" location="A124832094X" display="A124832094X" xr:uid="{3FF35EA7-99ED-4403-8441-1FD002F41DD7}"/>
    <hyperlink ref="N50" location="A124832006L" display="A124832006L" xr:uid="{9556D151-A77E-459F-A6F9-174A25A411E1}"/>
    <hyperlink ref="N51" location="A124832026W" display="A124832026W" xr:uid="{74B86BFC-0A30-4578-9B64-96113F5E8AC2}"/>
    <hyperlink ref="N53" location="A124832062F" display="A124832062F" xr:uid="{79688236-F8F2-4183-AB81-4799E855B67F}"/>
    <hyperlink ref="N54" location="A124832102L" display="A124832102L" xr:uid="{D89ACCD3-123B-45A0-B1BB-F5926FF8134D}"/>
    <hyperlink ref="N55" location="A124832010C" display="A124832010C" xr:uid="{B93E56BA-EE34-49AE-959A-EAA0BEE67943}"/>
    <hyperlink ref="N56" location="A124832030L" display="A124832030L" xr:uid="{969FB1E7-CD8A-467B-8AF5-C5E81A70E6A4}"/>
    <hyperlink ref="N58" location="A124832014L" display="A124832014L" xr:uid="{5C7EB0D0-3132-41B4-8DFA-D0396BE4169F}"/>
    <hyperlink ref="N59" location="A124832034W" display="A124832034W" xr:uid="{86C9F688-0A50-4D5F-A3E9-AD39F6AB78A9}"/>
    <hyperlink ref="N45" location="A124832066R" display="A124832066R" xr:uid="{23FA5CEA-24DD-4B61-94C2-21321C8C25A7}"/>
    <hyperlink ref="N15" location="A124832038F" display="A124832038F" xr:uid="{C69AB237-6EC1-4457-A597-A2A25FC49331}"/>
    <hyperlink ref="O16" location="A124831478T" display="A124831478T" xr:uid="{AAA6011A-6D36-4B01-A502-E8F700481443}"/>
    <hyperlink ref="O14" location="A124831534X" display="A124831534X" xr:uid="{1B87099E-0804-430D-82DA-25EA88F4E05B}"/>
    <hyperlink ref="O19" location="A124831502F" display="A124831502F" xr:uid="{EA538D94-D59C-4C37-8857-C896625242FA}"/>
    <hyperlink ref="O25" location="A124831538J" display="A124831538J" xr:uid="{5D6A526F-C513-4396-A429-BF332C11EED2}"/>
    <hyperlink ref="O29" location="A124831542X" display="A124831542X" xr:uid="{D0D86D94-1AD7-40DC-8E20-7F84B32C3082}"/>
    <hyperlink ref="O30" location="A124831506R" display="A124831506R" xr:uid="{277A013B-20E5-4CFC-88E3-C62674E9F775}"/>
    <hyperlink ref="O32" location="A124831510F" display="A124831510F" xr:uid="{F5D206E0-2BF7-42DD-BF9A-E4E5D79A5746}"/>
    <hyperlink ref="O33" location="A124831530R" display="A124831530R" xr:uid="{EFE1B5B9-7A06-4C73-AF24-A7074F57C68B}"/>
    <hyperlink ref="O35" location="A124831482J" display="A124831482J" xr:uid="{2C79631F-C20C-43B4-9706-71AE22BB0867}"/>
    <hyperlink ref="O36" location="A124831546J" display="A124831546J" xr:uid="{45EBDED3-B948-4C40-8114-1F7360F63A57}"/>
    <hyperlink ref="O37" location="A124831458J" display="A124831458J" xr:uid="{B5F0BE9E-BB76-41C5-BAE2-D84EE4DD7A9B}"/>
    <hyperlink ref="O39" location="A124831514R" display="A124831514R" xr:uid="{06DDD315-D470-47B0-998A-84A1E8F2B39C}"/>
    <hyperlink ref="O40" location="A124831518X" display="A124831518X" xr:uid="{A4A6A8FB-B48B-4A0F-AECD-ADFEBEBF7108}"/>
    <hyperlink ref="O24" location="A124831558T" display="A124831558T" xr:uid="{5A9F7356-B133-42FD-BBE1-AE3F1BDCBE54}"/>
    <hyperlink ref="O20" location="A124831462X" display="A124831462X" xr:uid="{5DC4B2E8-F376-46DE-95E8-55BD6BA7AE63}"/>
    <hyperlink ref="O44" location="A124831550X" display="A124831550X" xr:uid="{E0B383F2-DA59-4148-AB38-4E4086D59873}"/>
    <hyperlink ref="O49" location="A124831554J" display="A124831554J" xr:uid="{A441E434-ECFB-4475-9AA0-647B889A842F}"/>
    <hyperlink ref="O50" location="A124831466J" display="A124831466J" xr:uid="{D9D8C6C9-106F-4CF8-AEAB-D81CFEE626AF}"/>
    <hyperlink ref="O51" location="A124831486T" display="A124831486T" xr:uid="{7AA236B7-48EA-491D-B536-A3017F7BFC14}"/>
    <hyperlink ref="O53" location="A124831522R" display="A124831522R" xr:uid="{DDA0A3DF-5DE0-44D4-ABA7-6E8944C43176}"/>
    <hyperlink ref="O54" location="A124831562J" display="A124831562J" xr:uid="{17160D87-D8DF-4C16-AA96-B813BBF89C99}"/>
    <hyperlink ref="O55" location="A124831470X" display="A124831470X" xr:uid="{336D1A0E-4F8E-4989-91FE-160766499E07}"/>
    <hyperlink ref="O56" location="A124831490J" display="A124831490J" xr:uid="{EABF58AB-0E0F-4810-A23B-BD557CB14C86}"/>
    <hyperlink ref="O58" location="A124831474J" display="A124831474J" xr:uid="{1DA79B6E-9153-4F8D-8EF9-CB5586CA6123}"/>
    <hyperlink ref="O59" location="A124831494T" display="A124831494T" xr:uid="{9F857D4F-1613-46BC-A5AB-A848F92DB2A6}"/>
    <hyperlink ref="O45" location="A124831526X" display="A124831526X" xr:uid="{26326688-5FE6-4235-A9E4-7692A0327FDC}"/>
    <hyperlink ref="O15" location="A124831498A" display="A124831498A" xr:uid="{343CF822-9EDD-4B50-BDA0-95995061CAA6}"/>
    <hyperlink ref="P16" location="A124831694K" display="A124831694K" xr:uid="{E5DF2EC9-B0D8-4619-B256-039A5C0AE818}"/>
    <hyperlink ref="P14" location="A124831750T" display="A124831750T" xr:uid="{A29C0963-2493-4185-986F-4C77D0341A47}"/>
    <hyperlink ref="P19" location="A124831718T" display="A124831718T" xr:uid="{756D593F-14E5-4FD2-ADA6-3809061FB404}"/>
    <hyperlink ref="P25" location="A124831754A" display="A124831754A" xr:uid="{68649760-4028-4AC9-A39E-AA1B371F98DB}"/>
    <hyperlink ref="P29" location="A124831758K" display="A124831758K" xr:uid="{7AE933ED-1112-4D10-80D4-AE822E3158EC}"/>
    <hyperlink ref="P30" location="A124831722J" display="A124831722J" xr:uid="{4AD0E7FF-A637-42B9-B7AB-B82B2D4ED9C3}"/>
    <hyperlink ref="P32" location="A124831726T" display="A124831726T" xr:uid="{2E1FD6A3-0C9B-4BA8-83B4-C8DD5F50B062}"/>
    <hyperlink ref="P33" location="A124831746A" display="A124831746A" xr:uid="{6B3A37A1-229D-4E95-8392-99A18874DBF3}"/>
    <hyperlink ref="P35" location="A124831698V" display="A124831698V" xr:uid="{5B57F70C-06A5-435E-A626-38BA0658748C}"/>
    <hyperlink ref="P36" location="A124831762A" display="A124831762A" xr:uid="{A4C91A55-821E-4FFF-BD40-622EC3C6FF0A}"/>
    <hyperlink ref="P37" location="A124831674A" display="A124831674A" xr:uid="{D5030879-3E3A-4F36-974C-EC726BE34770}"/>
    <hyperlink ref="P39" location="A124831730J" display="A124831730J" xr:uid="{013C8487-B52D-45AB-8998-83C7E23548EA}"/>
    <hyperlink ref="P40" location="A124831734T" display="A124831734T" xr:uid="{053C4DAF-D0DF-4365-B5AA-86F59975102D}"/>
    <hyperlink ref="P24" location="A124831774K" display="A124831774K" xr:uid="{A7E8C250-C2C1-47BD-8571-657C631C3435}"/>
    <hyperlink ref="P20" location="A124831678K" display="A124831678K" xr:uid="{A0E99D83-DD04-47D5-9FA1-E7AC722A3E33}"/>
    <hyperlink ref="P44" location="A124831766K" display="A124831766K" xr:uid="{2546920E-AB33-48B1-A548-AB553FC362F6}"/>
    <hyperlink ref="P49" location="A124831770A" display="A124831770A" xr:uid="{1ABB35D1-8A20-49CE-BCED-B4CE0DA7DB5B}"/>
    <hyperlink ref="P50" location="A124831682A" display="A124831682A" xr:uid="{8F44C6EC-24C7-4483-810B-CB5E7DCAC8B1}"/>
    <hyperlink ref="P51" location="A124831702X" display="A124831702X" xr:uid="{5DC9FE36-F5B6-4097-8D6F-CA6BD42A40B6}"/>
    <hyperlink ref="P53" location="A124831738A" display="A124831738A" xr:uid="{5279F2C6-CA79-438D-91D2-359A55741E34}"/>
    <hyperlink ref="P54" location="A124831778V" display="A124831778V" xr:uid="{6A5F5C31-18F0-43C3-AEFF-369D09B225F3}"/>
    <hyperlink ref="P55" location="A124831686K" display="A124831686K" xr:uid="{B7229815-8720-486A-B43C-6517946724BF}"/>
    <hyperlink ref="P56" location="A124831706J" display="A124831706J" xr:uid="{594636C1-27FE-4C7B-8F0D-4CA155876D94}"/>
    <hyperlink ref="P58" location="A124831690A" display="A124831690A" xr:uid="{F988A8FF-C676-45CF-8BB4-D5C0B4FD3B94}"/>
    <hyperlink ref="P59" location="A124831710X" display="A124831710X" xr:uid="{A00BB9F1-7C64-47BF-8864-DA00C3B9BBDC}"/>
    <hyperlink ref="P45" location="A124831742T" display="A124831742T" xr:uid="{2CB18E52-5CB1-41CA-9862-594E8CC2476D}"/>
    <hyperlink ref="P15" location="A124831714J" display="A124831714J" xr:uid="{89814FB4-312C-4471-A4E4-E02538BFAFC0}"/>
    <hyperlink ref="Q16" location="A124832450J" display="A124832450J" xr:uid="{5AAE7552-F778-4D31-9550-40CAF40CA153}"/>
    <hyperlink ref="Q14" location="A124832506J" display="A124832506J" xr:uid="{B1DF6C06-A858-4E2D-B4D5-420A7B530E28}"/>
    <hyperlink ref="Q19" location="A124832474A" display="A124832474A" xr:uid="{72DCD788-6102-4B25-9789-D2DC888F6C62}"/>
    <hyperlink ref="Q25" location="A124832510X" display="A124832510X" xr:uid="{C166045C-DE7D-4D11-AD85-15ED45BEF710}"/>
    <hyperlink ref="Q29" location="A124832514J" display="A124832514J" xr:uid="{0223B41F-7320-408A-BA2D-E9E44BDD8D5D}"/>
    <hyperlink ref="Q30" location="A124832478K" display="A124832478K" xr:uid="{DBCC9A1B-7B2C-40E0-86DA-8FA19897F9C3}"/>
    <hyperlink ref="Q32" location="A124832482A" display="A124832482A" xr:uid="{9ABBCDAD-3407-47A6-8F2A-A41FFC079725}"/>
    <hyperlink ref="Q33" location="A124832502X" display="A124832502X" xr:uid="{F1637BF8-0FC8-465F-80E4-F6896628AE49}"/>
    <hyperlink ref="Q35" location="A124832454T" display="A124832454T" xr:uid="{CFAA89F7-C840-45F2-BF2E-2D6925C41C21}"/>
    <hyperlink ref="Q36" location="A124832518T" display="A124832518T" xr:uid="{2F9C2A7B-F10C-42AA-9235-5F60D5DDA24B}"/>
    <hyperlink ref="Q37" location="A124832430X" display="A124832430X" xr:uid="{5B21D79C-635D-432E-99EE-31299505F1F8}"/>
    <hyperlink ref="Q39" location="A124832486K" display="A124832486K" xr:uid="{637673FA-4A2E-49B2-A68D-684B445CCE1F}"/>
    <hyperlink ref="Q40" location="A124832490A" display="A124832490A" xr:uid="{9E66A2AF-EE0F-420C-AE5B-34005707B14D}"/>
    <hyperlink ref="Q24" location="A124832530J" display="A124832530J" xr:uid="{FB7C9047-5F37-4900-A349-80B860153382}"/>
    <hyperlink ref="Q20" location="A124832434J" display="A124832434J" xr:uid="{F1420787-2338-48C2-8FFC-3CC4E6F56183}"/>
    <hyperlink ref="Q44" location="A124832522J" display="A124832522J" xr:uid="{64BC0FFA-7213-45D1-9702-41761D2D0253}"/>
    <hyperlink ref="Q49" location="A124832526T" display="A124832526T" xr:uid="{1FDEE4AA-C357-41E3-B1A6-0C73BAD492B5}"/>
    <hyperlink ref="Q50" location="A124832438T" display="A124832438T" xr:uid="{AF7A5D14-A170-4A1E-8765-0C5AA23A04AC}"/>
    <hyperlink ref="Q51" location="A124832458A" display="A124832458A" xr:uid="{D8C08DD4-5FD3-426F-8C19-FB0D250AABE4}"/>
    <hyperlink ref="Q53" location="A124832494K" display="A124832494K" xr:uid="{8F776F6F-957E-42E8-991F-A80830661C8E}"/>
    <hyperlink ref="Q54" location="A124832534T" display="A124832534T" xr:uid="{6FB8664B-121C-4619-8A56-DA32BBA44E29}"/>
    <hyperlink ref="Q55" location="A124832442J" display="A124832442J" xr:uid="{AB63640D-5C41-4673-8720-EFDA1F8D6495}"/>
    <hyperlink ref="Q56" location="A124832462T" display="A124832462T" xr:uid="{B1407CE7-DFD8-49C4-A5DA-AA38011C9293}"/>
    <hyperlink ref="Q58" location="A124832446T" display="A124832446T" xr:uid="{9930929A-62AE-43C7-A007-32852A70CE16}"/>
    <hyperlink ref="Q59" location="A124832466A" display="A124832466A" xr:uid="{17041E86-CF43-4C20-B93E-98DF486EA39C}"/>
    <hyperlink ref="Q45" location="A124832498V" display="A124832498V" xr:uid="{9E9ECFB0-99F8-47EE-AAE1-5FB9E8EA0C5D}"/>
    <hyperlink ref="Q15" location="A124832470T" display="A124832470T" xr:uid="{70153993-C785-41CE-A8C0-4DD85B270DB8}"/>
    <hyperlink ref="R16" location="A124831802J" display="A124831802J" xr:uid="{7709826D-2858-4100-B171-B16799E3EF41}"/>
    <hyperlink ref="R14" location="A124831858V" display="A124831858V" xr:uid="{2A72CD00-3E05-4AD9-B1EE-5C4A2376A7CC}"/>
    <hyperlink ref="R19" location="A124831826A" display="A124831826A" xr:uid="{4E2DB0BA-65E2-4FBD-99FA-D32EFA00B51B}"/>
    <hyperlink ref="R25" location="A124831862K" display="A124831862K" xr:uid="{1FC1161A-6254-47E9-BEC4-9BBC3ADF3002}"/>
    <hyperlink ref="R29" location="A124831866V" display="A124831866V" xr:uid="{0AFC1ECC-C448-4FCD-BC50-05576E36B21D}"/>
    <hyperlink ref="R30" location="A124831830T" display="A124831830T" xr:uid="{9EF4D949-25DF-4A7E-A22D-13FB9ACCF20A}"/>
    <hyperlink ref="R32" location="A124831834A" display="A124831834A" xr:uid="{8A050AA6-3314-447D-8302-126DB6914D5B}"/>
    <hyperlink ref="R33" location="A124831854K" display="A124831854K" xr:uid="{C6706DBF-ED1D-4EE7-A323-4AE6D2B5F7F0}"/>
    <hyperlink ref="R35" location="A124831806T" display="A124831806T" xr:uid="{8833680F-1033-44F9-AB47-3A75F16E6C0D}"/>
    <hyperlink ref="R36" location="A124831870K" display="A124831870K" xr:uid="{9A83C614-3229-4D01-9531-3B15B1E91DA9}"/>
    <hyperlink ref="R37" location="A124831782K" display="A124831782K" xr:uid="{7ED2A831-EA82-415D-9E99-016684492A65}"/>
    <hyperlink ref="R39" location="A124831838K" display="A124831838K" xr:uid="{8921415E-058E-4123-97E0-42E38659B4F1}"/>
    <hyperlink ref="R40" location="A124831842A" display="A124831842A" xr:uid="{4B4D8A22-9374-4919-BCD0-E8BC8A797603}"/>
    <hyperlink ref="R24" location="A124831882V" display="A124831882V" xr:uid="{DA7E25E1-6B65-4E89-98DD-85BDF6B09C78}"/>
    <hyperlink ref="R20" location="A124831786V" display="A124831786V" xr:uid="{16BC1B30-6DE9-448D-8B4A-803026C3C883}"/>
    <hyperlink ref="R44" location="A124831874V" display="A124831874V" xr:uid="{7642E5D1-6EFF-467E-965C-99CDFF7AED38}"/>
    <hyperlink ref="R49" location="A124831878C" display="A124831878C" xr:uid="{9846AB5D-5C32-4198-B8CD-634639E47353}"/>
    <hyperlink ref="R50" location="A124831790K" display="A124831790K" xr:uid="{D4DF28DB-E361-4710-B278-31A2D2C4B9B0}"/>
    <hyperlink ref="R51" location="A124831810J" display="A124831810J" xr:uid="{83A969E5-FDAB-4E37-83C9-12DBD4404FAB}"/>
    <hyperlink ref="R53" location="A124831846K" display="A124831846K" xr:uid="{E5F4975B-656C-423F-83E6-02BF195BBFF6}"/>
    <hyperlink ref="R54" location="A124831886C" display="A124831886C" xr:uid="{FB2BF45B-AF63-467D-A904-4E2EA34B06E7}"/>
    <hyperlink ref="R55" location="A124831794V" display="A124831794V" xr:uid="{72CD9E03-6D73-4E0E-AE51-4D98E8760AA5}"/>
    <hyperlink ref="R56" location="A124831814T" display="A124831814T" xr:uid="{CFDFC76F-E9B2-4ED9-8968-7FD876287B84}"/>
    <hyperlink ref="R58" location="A124831798C" display="A124831798C" xr:uid="{B93948D2-AD6F-4D59-8342-B95DAEF5C646}"/>
    <hyperlink ref="R59" location="A124831818A" display="A124831818A" xr:uid="{7AD6E3FC-C502-4F9D-B7CE-2CE296526328}"/>
    <hyperlink ref="R45" location="A124831850A" display="A124831850A" xr:uid="{9F13FE11-6F97-4F88-A1F3-7457D6B1F840}"/>
    <hyperlink ref="R15" location="A124831822T" display="A124831822T" xr:uid="{AA56274D-492B-4FB7-B572-5CB40E45B412}"/>
    <hyperlink ref="S16" location="A124832558K" display="A124832558K" xr:uid="{DACEB0BA-3B69-4812-989A-294B89762AD3}"/>
    <hyperlink ref="S14" location="A124832614T" display="A124832614T" xr:uid="{C4139EE4-0E95-4DA7-9A4C-DA99EC96D98B}"/>
    <hyperlink ref="S19" location="A124832582K" display="A124832582K" xr:uid="{931941B8-EC2D-43DC-A37C-6F02228F5381}"/>
    <hyperlink ref="S25" location="A124832618A" display="A124832618A" xr:uid="{BEAB614F-2276-4BC2-B94D-4D405942D080}"/>
    <hyperlink ref="S29" location="A124832622T" display="A124832622T" xr:uid="{D690DBD9-C4AB-4528-9BAD-AEEBE6A4035A}"/>
    <hyperlink ref="S30" location="A124832586V" display="A124832586V" xr:uid="{7499E2C5-308C-4F42-8ECF-1285804C6881}"/>
    <hyperlink ref="S32" location="A124832590K" display="A124832590K" xr:uid="{7DD9CC78-B10D-434F-8D12-941ED1F30B15}"/>
    <hyperlink ref="S33" location="A124832610J" display="A124832610J" xr:uid="{CF629091-652C-493E-B24B-ED1E1C37421B}"/>
    <hyperlink ref="S35" location="A124832562A" display="A124832562A" xr:uid="{ED9F4039-CAF6-4877-9503-FFC1F0330652}"/>
    <hyperlink ref="S36" location="A124832626A" display="A124832626A" xr:uid="{20B8AD6F-96F4-4DB4-9F39-C455C676E5BF}"/>
    <hyperlink ref="S37" location="A124832538A" display="A124832538A" xr:uid="{C02BE5F1-5AD0-4485-93FD-99936056FB82}"/>
    <hyperlink ref="S39" location="A124832594V" display="A124832594V" xr:uid="{BE15F460-DBB0-4C9B-B5FB-6E734FDE3FEB}"/>
    <hyperlink ref="S40" location="A124832598C" display="A124832598C" xr:uid="{36D26B36-0148-4D18-AEFA-1BF3784F6CD6}"/>
    <hyperlink ref="S24" location="A124832638K" display="A124832638K" xr:uid="{070FC68F-8E54-4776-85A3-6516A68A3BF7}"/>
    <hyperlink ref="S20" location="A124832542T" display="A124832542T" xr:uid="{11EB73D5-D918-4A25-9AD5-531F9D41EA9A}"/>
    <hyperlink ref="S44" location="A124832630T" display="A124832630T" xr:uid="{C74DD484-6A1F-45B0-8A01-575A7EFE528A}"/>
    <hyperlink ref="S49" location="A124832634A" display="A124832634A" xr:uid="{49A8CCB6-07D2-4FD3-89F2-3B84382423C6}"/>
    <hyperlink ref="S50" location="A124832546A" display="A124832546A" xr:uid="{B83326BD-A7B6-4FD8-B5A0-9C9E5A763DDC}"/>
    <hyperlink ref="S51" location="A124832566K" display="A124832566K" xr:uid="{473EC8FC-3E2A-4BA4-B77E-38BF86FA2DB1}"/>
    <hyperlink ref="S53" location="A124832602J" display="A124832602J" xr:uid="{CE89F124-B8E1-419C-87D3-B81FA4C85EBC}"/>
    <hyperlink ref="S54" location="A124832642A" display="A124832642A" xr:uid="{B4EB69D3-CF8B-4C25-BAFC-923FDA74CF60}"/>
    <hyperlink ref="S55" location="A124832550T" display="A124832550T" xr:uid="{84C884EB-22A8-4673-9D50-8FDC039A1450}"/>
    <hyperlink ref="S56" location="A124832570A" display="A124832570A" xr:uid="{FBC28911-4FE5-4F41-B6D0-3CDD66268272}"/>
    <hyperlink ref="S58" location="A124832554A" display="A124832554A" xr:uid="{97921820-1C58-4528-98F6-7EDDE7CB8035}"/>
    <hyperlink ref="S59" location="A124832574K" display="A124832574K" xr:uid="{05ACD44A-62BE-4686-A14A-956D2535FD60}"/>
    <hyperlink ref="S45" location="A124832606T" display="A124832606T" xr:uid="{116E7689-C138-47A5-8C55-261E8DCEE0CE}"/>
    <hyperlink ref="S15" location="A124832578V" display="A124832578V" xr:uid="{E805DFE3-F5B6-413C-8CE4-EAC2C064DB36}"/>
    <hyperlink ref="T16" location="A124832666V" display="A124832666V" xr:uid="{24713829-9A9A-447F-B961-AECC48C25B25}"/>
    <hyperlink ref="T14" location="A124832722A" display="A124832722A" xr:uid="{3BA5170E-060E-4E41-B6BB-51F21F4F3B6D}"/>
    <hyperlink ref="T19" location="A124832690V" display="A124832690V" xr:uid="{EACB2E66-8946-4113-965D-075A559B43EF}"/>
    <hyperlink ref="T25" location="A124832726K" display="A124832726K" xr:uid="{7F9FB743-42DB-4604-9476-CD8F00C6E92A}"/>
    <hyperlink ref="T29" location="A124832730A" display="A124832730A" xr:uid="{31803D00-81A8-478A-935D-BC5511C8CFC7}"/>
    <hyperlink ref="T30" location="A124832694C" display="A124832694C" xr:uid="{42594BD9-21D8-4D12-AAC3-C91D4119BFDD}"/>
    <hyperlink ref="T32" location="A124832698L" display="A124832698L" xr:uid="{710F459E-7E29-4AA5-9221-063E2EB428AB}"/>
    <hyperlink ref="T33" location="A124832718K" display="A124832718K" xr:uid="{CD063D7F-C32C-4946-BF33-F9E50F79FDB0}"/>
    <hyperlink ref="T35" location="A124832670K" display="A124832670K" xr:uid="{041D8133-D2B2-45FA-88F8-FE2A187B8F00}"/>
    <hyperlink ref="T36" location="A124832734K" display="A124832734K" xr:uid="{86245F27-90CE-4B27-8BC4-E0B6F4599F0F}"/>
    <hyperlink ref="T37" location="A124832646K" display="A124832646K" xr:uid="{4FD1BE7C-4DCC-4A22-AAA4-84D206634D20}"/>
    <hyperlink ref="T39" location="A124832702T" display="A124832702T" xr:uid="{24DAAE64-C53D-4A10-9847-9CEB5F39F600}"/>
    <hyperlink ref="T40" location="A124832706A" display="A124832706A" xr:uid="{CF043A10-5B00-4C7F-9E93-388D15FA331F}"/>
    <hyperlink ref="T24" location="A124832746V" display="A124832746V" xr:uid="{229C745C-7036-4E1B-A67C-8F3831E4FD10}"/>
    <hyperlink ref="T20" location="A124832650A" display="A124832650A" xr:uid="{F76D68DB-2EC2-4DB7-A493-731365345CC9}"/>
    <hyperlink ref="T44" location="A124832738V" display="A124832738V" xr:uid="{50713AE9-124C-460D-97E2-A2EF7980995C}"/>
    <hyperlink ref="T49" location="A124832742K" display="A124832742K" xr:uid="{5116A2CF-F4AB-4DDB-88A4-8B005E05BA33}"/>
    <hyperlink ref="T50" location="A124832654K" display="A124832654K" xr:uid="{71915D31-FEFC-479E-9347-C2F60BA61123}"/>
    <hyperlink ref="T51" location="A124832674V" display="A124832674V" xr:uid="{4861F4B6-50AF-4905-ABE7-69D370B1F9ED}"/>
    <hyperlink ref="T53" location="A124832710T" display="A124832710T" xr:uid="{D19C7B0B-19F6-4D42-8583-80D29D2A1658}"/>
    <hyperlink ref="T54" location="A124832750K" display="A124832750K" xr:uid="{DFF84B24-C2E5-46DC-8EC4-F137FBCECB05}"/>
    <hyperlink ref="T55" location="A124832658V" display="A124832658V" xr:uid="{11D7012E-B70C-48B3-98EE-777A076AC422}"/>
    <hyperlink ref="T56" location="A124832678C" display="A124832678C" xr:uid="{617FC596-8562-4E8F-A1CA-0337624565B5}"/>
    <hyperlink ref="T58" location="A124832662K" display="A124832662K" xr:uid="{31CBF976-BBA2-4778-8685-161879AF4BA3}"/>
    <hyperlink ref="T59" location="A124832682V" display="A124832682V" xr:uid="{2553D4F0-397F-4BE8-8457-BDEECFD98FDC}"/>
    <hyperlink ref="T45" location="A124832714A" display="A124832714A" xr:uid="{95E05A90-5B74-455C-B602-239A52ED7250}"/>
    <hyperlink ref="T15" location="A124832686C" display="A124832686C" xr:uid="{ADE3D868-82FD-496C-A84A-19E055A4534E}"/>
    <hyperlink ref="U16" location="A124833638C" display="A124833638C" xr:uid="{2C4E8129-AEEF-4CBA-8036-12BBF2949804}"/>
    <hyperlink ref="U14" location="A124833694W" display="A124833694W" xr:uid="{09A659A3-2B08-4253-A5F2-7468783A7D5B}"/>
    <hyperlink ref="U19" location="A124833662C" display="A124833662C" xr:uid="{2F639255-4C8C-4D7F-9103-D5DAC3F3C072}"/>
    <hyperlink ref="U25" location="A124833698F" display="A124833698F" xr:uid="{D9909A85-89F7-4EC9-B2EA-C3ECB3D0BB23}"/>
    <hyperlink ref="U29" location="A124833702K" display="A124833702K" xr:uid="{82BF03CD-EC1F-4524-A8C6-14865B0398F7}"/>
    <hyperlink ref="U30" location="A124833666L" display="A124833666L" xr:uid="{89E7C051-A991-410C-B85C-DFCB9BD5B3C7}"/>
    <hyperlink ref="U32" location="A124833670C" display="A124833670C" xr:uid="{1889FE3A-FBA7-49F5-BCEE-09A87BA6F274}"/>
    <hyperlink ref="U33" location="A124833690L" display="A124833690L" xr:uid="{FF31F89D-95CC-425D-8324-65A2450654EA}"/>
    <hyperlink ref="U35" location="A124833642V" display="A124833642V" xr:uid="{8DB94C21-54C9-41F9-B00C-9988344C3307}"/>
    <hyperlink ref="U36" location="A124833706V" display="A124833706V" xr:uid="{701E3E17-8A42-4303-A1E4-217962AFC36C}"/>
    <hyperlink ref="U37" location="A124833618V" display="A124833618V" xr:uid="{88298C26-64C4-4635-A888-0C851C2070E5}"/>
    <hyperlink ref="U39" location="A124833674L" display="A124833674L" xr:uid="{1377EFE5-72FF-406E-AFEB-17A5CC839229}"/>
    <hyperlink ref="U40" location="A124833678W" display="A124833678W" xr:uid="{894507B5-E3EA-4084-84CB-963DB93E8061}"/>
    <hyperlink ref="U24" location="A124833718C" display="A124833718C" xr:uid="{5844E858-7D06-4E79-8659-094662166A18}"/>
    <hyperlink ref="U20" location="A124833622K" display="A124833622K" xr:uid="{4A7DDE2E-B980-46BF-8D60-095EAF38DA90}"/>
    <hyperlink ref="U44" location="A124833710K" display="A124833710K" xr:uid="{BAF73851-A0DE-4450-AFBB-D80B49C03649}"/>
    <hyperlink ref="U49" location="A124833714V" display="A124833714V" xr:uid="{2846E104-BB1E-432A-AFCB-7F57E33B3D76}"/>
    <hyperlink ref="U50" location="A124833626V" display="A124833626V" xr:uid="{13EDF0E2-0617-4C0A-83E6-6580B769C665}"/>
    <hyperlink ref="U51" location="A124833646C" display="A124833646C" xr:uid="{92915134-7980-4055-8796-7075E3D11C4A}"/>
    <hyperlink ref="U53" location="A124833682L" display="A124833682L" xr:uid="{009847E9-27EC-4BE7-A43F-51F8A22A95DA}"/>
    <hyperlink ref="U54" location="A124833722V" display="A124833722V" xr:uid="{D0D2EB2B-CB89-4175-969C-E72E5C1A2DB0}"/>
    <hyperlink ref="U55" location="A124833630K" display="A124833630K" xr:uid="{52D02481-F9F6-46C1-AF61-40A6ABE73FE9}"/>
    <hyperlink ref="U56" location="A124833650V" display="A124833650V" xr:uid="{FC4F41D9-9470-46AA-A0D7-CCC82D9D29DF}"/>
    <hyperlink ref="U58" location="A124833634V" display="A124833634V" xr:uid="{61BB7EEE-5352-4409-9853-51D3C9054BE2}"/>
    <hyperlink ref="U59" location="A124833654C" display="A124833654C" xr:uid="{67AA71E2-908C-4BE2-ADA6-501EBB90B4E9}"/>
    <hyperlink ref="U45" location="A124833686W" display="A124833686W" xr:uid="{1CE029FF-6BAB-48ED-A1A2-3EFBD5AE1AA2}"/>
    <hyperlink ref="U15" location="A124833658L" display="A124833658L" xr:uid="{4F7BC31C-2642-4559-A673-55960EDAE785}"/>
    <hyperlink ref="V16" location="A124831586A" display="A124831586A" xr:uid="{BA50264F-7946-4C8E-B0B0-C7A995FBCDC8}"/>
    <hyperlink ref="V14" location="A124831642J" display="A124831642J" xr:uid="{01405CEE-8CFD-4422-8297-9883E98BE778}"/>
    <hyperlink ref="V19" location="A124831610R" display="A124831610R" xr:uid="{2F1AAC6C-0049-4985-867C-6DD0F5BCBF33}"/>
    <hyperlink ref="V25" location="A124831646T" display="A124831646T" xr:uid="{B668383F-8B0A-4119-A024-E37897995FC8}"/>
    <hyperlink ref="V24" location="A124831666A" display="A124831666A" xr:uid="{10A6B556-1BEA-4A0A-9A82-DD665A243408}"/>
    <hyperlink ref="V15" location="A124831606X" display="A124831606X" xr:uid="{DDEBB8E8-3BDC-4CD4-BFAD-EA75C9F7C71C}"/>
    <hyperlink ref="W16" location="A124833422T" display="A124833422T" xr:uid="{F9F706CC-BCAA-4605-BFDD-719B50A7D5C8}"/>
    <hyperlink ref="W14" location="A124833478C" display="A124833478C" xr:uid="{D198A8F2-0C09-4884-84F2-78B718EDD5E1}"/>
    <hyperlink ref="W19" location="A124833446K" display="A124833446K" xr:uid="{2572CE70-3E97-40D9-8DCC-65BD44D85E17}"/>
    <hyperlink ref="W25" location="A124833482V" display="A124833482V" xr:uid="{29DC8893-F1B2-4351-BBE5-9BB47CF1BDA6}"/>
    <hyperlink ref="W29" location="A124833486C" display="A124833486C" xr:uid="{553B4D09-887A-421D-BB91-5DA73BC3AC0D}"/>
    <hyperlink ref="W30" location="A124833450A" display="A124833450A" xr:uid="{7DB9B467-9EB1-424B-91D8-573E6CA94EEE}"/>
    <hyperlink ref="W32" location="A124833454K" display="A124833454K" xr:uid="{D9FE3459-A45C-485C-B86E-90B110A11617}"/>
    <hyperlink ref="W33" location="A124833474V" display="A124833474V" xr:uid="{34E5BDB9-2F3E-4994-B437-819FB434142A}"/>
    <hyperlink ref="W35" location="A124833426A" display="A124833426A" xr:uid="{EC898378-7DE1-4B38-A816-4A16C4344BF0}"/>
    <hyperlink ref="W36" location="A124833490V" display="A124833490V" xr:uid="{E19C4CE8-2FF0-4D9B-89FD-3F4205CD877E}"/>
    <hyperlink ref="W37" location="A124833402J" display="A124833402J" xr:uid="{1927D2B4-71D6-4456-BEA8-748E3FDF87D6}"/>
    <hyperlink ref="W39" location="A124833458V" display="A124833458V" xr:uid="{6FBF937C-E00D-4801-855F-4E3C3A151405}"/>
    <hyperlink ref="W40" location="A124833462K" display="A124833462K" xr:uid="{34387044-9B96-43C7-8FDD-5F11B3D4112F}"/>
    <hyperlink ref="W24" location="A124833502T" display="A124833502T" xr:uid="{58A32C0E-148D-42C3-9166-A440B31D1EFB}"/>
    <hyperlink ref="W20" location="A124833406T" display="A124833406T" xr:uid="{17E8C36C-CB43-4415-A202-B7661F29044F}"/>
    <hyperlink ref="W44" location="A124833494C" display="A124833494C" xr:uid="{5EDF9507-3D16-49A5-906A-788515CA50DC}"/>
    <hyperlink ref="W49" location="A124833498L" display="A124833498L" xr:uid="{2CF4F1A8-18F8-413C-8EEB-720CE2B334F7}"/>
    <hyperlink ref="W50" location="A124833410J" display="A124833410J" xr:uid="{3D15B3AF-A316-4FA3-B457-9734892A3B5E}"/>
    <hyperlink ref="W51" location="A124833430T" display="A124833430T" xr:uid="{434D6EBD-4E8A-47B9-B246-B2C3EEC60AFC}"/>
    <hyperlink ref="W53" location="A124833466V" display="A124833466V" xr:uid="{4EA1ED5F-DF13-448F-8F80-6077C7747F45}"/>
    <hyperlink ref="W54" location="A124833506A" display="A124833506A" xr:uid="{A329C6B2-5296-4A3C-84D7-019B66E8084F}"/>
    <hyperlink ref="W55" location="A124833414T" display="A124833414T" xr:uid="{14EF296C-25A0-4C07-BF69-F31916064030}"/>
    <hyperlink ref="W56" location="A124833434A" display="A124833434A" xr:uid="{3A38AD97-5FD5-4769-89AA-1BAFB0A1A778}"/>
    <hyperlink ref="W58" location="A124833418A" display="A124833418A" xr:uid="{8068957B-2DA2-495B-9A8C-5ADCD0E4224C}"/>
    <hyperlink ref="W59" location="A124833438K" display="A124833438K" xr:uid="{24F0D7C7-6321-406E-A07E-7EEBAEB6E4C4}"/>
    <hyperlink ref="W45" location="A124833470K" display="A124833470K" xr:uid="{7FA08518-31CD-4DF9-9B7F-C71A68FD0F66}"/>
    <hyperlink ref="W15" location="A124833442A" display="A124833442A" xr:uid="{EE074D5C-DF64-4023-9675-877C21CF1785}"/>
    <hyperlink ref="C21" location="A124833046X" display="A124833046X" xr:uid="{A4A230D9-1B4A-4578-A003-AE526EDA7950}"/>
    <hyperlink ref="D21" location="A124832182X" display="A124832182X" xr:uid="{E5F3735C-3383-4D3E-A70C-37D2EDDFC599}"/>
    <hyperlink ref="E21" location="A124833154J" display="A124833154J" xr:uid="{9E83F381-C746-47C8-AB43-5041CDC402F1}"/>
    <hyperlink ref="F21" location="A124833262T" display="A124833262T" xr:uid="{E5784CE3-3BE0-407B-A212-6B684134081D}"/>
    <hyperlink ref="G21" location="A124832290J" display="A124832290J" xr:uid="{9BFB0823-9179-498A-9205-B5C28249A123}"/>
    <hyperlink ref="H21" location="A124832398K" display="A124832398K" xr:uid="{16986272-39FE-4D5C-A7C1-D630100FBD3E}"/>
    <hyperlink ref="I21" location="A124832830K" display="A124832830K" xr:uid="{1D711930-4321-443F-85A2-88BEF52A4695}"/>
    <hyperlink ref="J21" location="A124831966C" display="A124831966C" xr:uid="{75D2A020-0F5A-4B81-B90A-A5F24EFA25D0}"/>
    <hyperlink ref="K21" location="A124833370A" display="A124833370A" xr:uid="{4884CA78-F44A-4A0B-8EF0-4808AE80469B}"/>
    <hyperlink ref="L21" location="A124832938L" display="A124832938L" xr:uid="{A130E7EF-A000-46D3-B070-4194E7356F67}"/>
    <hyperlink ref="M21" location="A124833586L" display="A124833586L" xr:uid="{2E407FC1-C199-4AF4-88C2-6CDB6E889B82}"/>
    <hyperlink ref="N21" location="A124832074R" display="A124832074R" xr:uid="{F712162B-9DD8-4FAF-B436-AF7E501AA84E}"/>
    <hyperlink ref="O21" location="A124831534X" display="A124831534X" xr:uid="{F9AF5B0A-C1B2-483D-88C5-C358CAE1F378}"/>
    <hyperlink ref="P21" location="A124831750T" display="A124831750T" xr:uid="{132F5476-AC0A-417D-8D28-D0F9DABD4DA8}"/>
    <hyperlink ref="Q21" location="A124832506J" display="A124832506J" xr:uid="{3343F1C9-0258-4C62-BE02-B66D6CD5920A}"/>
    <hyperlink ref="R21" location="A124831858V" display="A124831858V" xr:uid="{7958FFDF-4D4D-4F22-86B1-11003E11E784}"/>
    <hyperlink ref="S21" location="A124832614T" display="A124832614T" xr:uid="{CF41CC86-457F-4B88-983A-29BFB2F57246}"/>
    <hyperlink ref="T21" location="A124832722A" display="A124832722A" xr:uid="{17A6DE3C-DAA3-40CC-948C-262252A5C2CF}"/>
    <hyperlink ref="U21" location="A124833694W" display="A124833694W" xr:uid="{3BCD3524-AFC0-4B50-8821-91A0FBC25A69}"/>
    <hyperlink ref="V21" location="A124831642J" display="A124831642J" xr:uid="{6F7E1A96-3C84-451C-A42F-BA70A1364E72}"/>
    <hyperlink ref="W21" location="A124833478C" display="A124833478C" xr:uid="{D8B6F19F-3C79-460D-9B48-E07FAD0BB31C}"/>
    <hyperlink ref="C26" location="A124833014F" display="A124833014F" xr:uid="{C3E78406-2124-4C78-A49C-716405362073}"/>
    <hyperlink ref="D26" location="A124832150F" display="A124832150F" xr:uid="{87C75F80-63E7-436E-887D-1B84EEEFF1C0}"/>
    <hyperlink ref="E26" location="A124833122R" display="A124833122R" xr:uid="{D47CCC85-A314-45CA-9FF9-D9831BB476E4}"/>
    <hyperlink ref="F26" location="A124833230X" display="A124833230X" xr:uid="{8F53C416-AB38-4F3C-947C-3E28FD1B6D94}"/>
    <hyperlink ref="G26" location="A124832258J" display="A124832258J" xr:uid="{7CBA230D-E6EB-4157-8B6D-8B9475A7F544}"/>
    <hyperlink ref="H26" location="A124832366T" display="A124832366T" xr:uid="{76875868-7AFF-4EA8-B053-23F1CC875BAF}"/>
    <hyperlink ref="I26" location="A124832798W" display="A124832798W" xr:uid="{A718ACB3-40F9-41DE-862A-4499DA983623}"/>
    <hyperlink ref="J26" location="A124831934K" display="A124831934K" xr:uid="{7E08BCA1-45CF-42DA-BA42-BB54300C427C}"/>
    <hyperlink ref="K26" location="A124833338A" display="A124833338A" xr:uid="{4C1D2543-803A-4712-96C1-815EC4EEB6B8}"/>
    <hyperlink ref="L26" location="A124832906V" display="A124832906V" xr:uid="{77D22B33-2B29-4E5D-9F21-37BF702D2F98}"/>
    <hyperlink ref="M26" location="A124833554V" display="A124833554V" xr:uid="{9DF2F0C3-1E83-4001-93BE-AC4A62887EC4}"/>
    <hyperlink ref="N26" location="A124832042W" display="A124832042W" xr:uid="{7DA19DB1-140E-4F02-B72C-3CE0DFD9F7E5}"/>
    <hyperlink ref="O26" location="A124831502F" display="A124831502F" xr:uid="{35FFD743-B3F1-4439-9AC6-E6A7843175FA}"/>
    <hyperlink ref="P26" location="A124831718T" display="A124831718T" xr:uid="{42597BA1-5CAB-4A64-A289-DFFA80D24601}"/>
    <hyperlink ref="Q26" location="A124832474A" display="A124832474A" xr:uid="{62E52D15-6109-46EE-8A86-447D3DBA51AD}"/>
    <hyperlink ref="R26" location="A124831826A" display="A124831826A" xr:uid="{834F2636-E917-4925-9DB1-0876CE8ED012}"/>
    <hyperlink ref="S26" location="A124832582K" display="A124832582K" xr:uid="{E5FBBC28-21C0-4A10-8233-526714D6759F}"/>
    <hyperlink ref="T26" location="A124832690V" display="A124832690V" xr:uid="{470EBA4A-9EB2-4B07-87A3-C55F4BF2A5CC}"/>
    <hyperlink ref="U26" location="A124833662C" display="A124833662C" xr:uid="{C14C2EB6-23E7-4F0E-9043-EE54231D69CA}"/>
    <hyperlink ref="V26" location="A124831610R" display="A124831610R" xr:uid="{E565B361-B4C9-4D83-B26D-287E5CD6D5B7}"/>
    <hyperlink ref="W26" location="A124833446K" display="A124833446K" xr:uid="{37306481-E1EC-4FD8-8DD9-E02A9099D563}"/>
    <hyperlink ref="C46" location="A124832974W" display="A124832974W" xr:uid="{9407BE91-E7E4-42D1-9CB4-B96D3317DF07}"/>
    <hyperlink ref="D46" location="A124832110L" display="A124832110L" xr:uid="{F48C7357-83CE-4514-BEDC-B44648366A73}"/>
    <hyperlink ref="E46" location="A124833082J" display="A124833082J" xr:uid="{915BFA7C-6781-419E-96A7-E379B90F6EFB}"/>
    <hyperlink ref="F46" location="A124833190T" display="A124833190T" xr:uid="{54FB39AA-A5EE-42A3-B24F-C60669CBA81C}"/>
    <hyperlink ref="G46" location="A124832218R" display="A124832218R" xr:uid="{DF1BE560-78C4-4806-8A54-75CA4A8DFDEB}"/>
    <hyperlink ref="H46" location="A124832326X" display="A124832326X" xr:uid="{079DD2E5-E2D0-45D7-8C40-F386BFE72DE9}"/>
    <hyperlink ref="I46" location="A124832758C" display="A124832758C" xr:uid="{C07B8796-98D2-4A4B-9960-F5D6E0C83F05}"/>
    <hyperlink ref="J46" location="A124831894C" display="A124831894C" xr:uid="{94CACFB5-7DD1-4145-A3A1-3AE0D03E6FAE}"/>
    <hyperlink ref="K46" location="A124833298V" display="A124833298V" xr:uid="{6C2B700E-A290-476D-9331-24E68B3F7C95}"/>
    <hyperlink ref="L46" location="A124832866L" display="A124832866L" xr:uid="{C573E237-4A64-4F0B-B223-63079323B23F}"/>
    <hyperlink ref="M46" location="A124833514A" display="A124833514A" xr:uid="{3EF632C7-9D00-4218-AB9A-FAA86A0B5776}"/>
    <hyperlink ref="N46" location="A124832002C" display="A124832002C" xr:uid="{00CE7AEF-E972-486B-8C78-D0EDDF23EA96}"/>
    <hyperlink ref="O46" location="A124831462X" display="A124831462X" xr:uid="{897F64CB-65F0-4C27-B981-6EE64779F04F}"/>
    <hyperlink ref="P46" location="A124831678K" display="A124831678K" xr:uid="{FF5A7E53-6A9D-45DC-9B12-944EAE224881}"/>
    <hyperlink ref="Q46" location="A124832434J" display="A124832434J" xr:uid="{593AD611-28B4-4639-A9F7-72BBB2C0490C}"/>
    <hyperlink ref="R46" location="A124831786V" display="A124831786V" xr:uid="{4002F2DD-BB66-43A8-B964-AB17ECDADEE3}"/>
    <hyperlink ref="S46" location="A124832542T" display="A124832542T" xr:uid="{90102177-1D64-4B93-9DF8-8124A3395CF0}"/>
    <hyperlink ref="T46" location="A124832650A" display="A124832650A" xr:uid="{2E27E184-DCF6-45C6-B8D4-7725CF2CFF34}"/>
    <hyperlink ref="U46" location="A124833622K" display="A124833622K" xr:uid="{0D42490A-42E5-49D6-8037-E608C3BFB5A1}"/>
    <hyperlink ref="W46" location="A124833406T" display="A124833406T" xr:uid="{0A173C71-5201-41AB-AFC2-51AFA91697D2}"/>
    <hyperlink ref="C60" location="A124833062X" display="A124833062X" xr:uid="{B310EDF1-1F20-4747-826C-642670463C95}"/>
    <hyperlink ref="D60" location="A124832198T" display="A124832198T" xr:uid="{C1095462-6C12-4456-B65C-B6E3A59F5B4B}"/>
    <hyperlink ref="E60" location="A124833170J" display="A124833170J" xr:uid="{12C1FC7C-E010-498A-BBC6-0E86B6D12A3B}"/>
    <hyperlink ref="F60" location="A124833278K" display="A124833278K" xr:uid="{74F5330B-CF8B-41F2-BCB5-D3C5C46D481F}"/>
    <hyperlink ref="G60" location="A124832306R" display="A124832306R" xr:uid="{31F753A6-E2C1-4074-BEE1-32692FC0949C}"/>
    <hyperlink ref="H60" location="A124832414X" display="A124832414X" xr:uid="{FA568F84-6CD7-4256-AEC9-1185A4E44568}"/>
    <hyperlink ref="I60" location="A124832846C" display="A124832846C" xr:uid="{59E79014-DC97-4B60-9EC2-4E7DC215981F}"/>
    <hyperlink ref="J60" location="A124831982C" display="A124831982C" xr:uid="{9CF0EA1E-5CCF-4D78-8552-FA9EF568D927}"/>
    <hyperlink ref="K60" location="A124833386V" display="A124833386V" xr:uid="{0C188739-3898-4835-BFA1-B6A8B27D1872}"/>
    <hyperlink ref="L60" location="A124832954L" display="A124832954L" xr:uid="{68696ABA-0960-4F07-B503-3764EE11E626}"/>
    <hyperlink ref="M60" location="A124833602A" display="A124833602A" xr:uid="{0A49791A-2E96-43DA-9D07-D928479AB3A9}"/>
    <hyperlink ref="N60" location="A124832090R" display="A124832090R" xr:uid="{06F7C713-13CA-496A-9E6B-EB7D9BC69216}"/>
    <hyperlink ref="O60" location="A124831550X" display="A124831550X" xr:uid="{9C1B0ED5-A60D-47C5-B558-ED10BB077A7B}"/>
    <hyperlink ref="P60" location="A124831766K" display="A124831766K" xr:uid="{B252D55B-AE8D-4C75-9B40-3EBAFFD35736}"/>
    <hyperlink ref="Q60" location="A124832522J" display="A124832522J" xr:uid="{70BBFD6B-9D2C-4EC0-B10A-F8050B26BB58}"/>
    <hyperlink ref="R60" location="A124831874V" display="A124831874V" xr:uid="{2B00D7AE-0211-4E32-AE17-103DE267B005}"/>
    <hyperlink ref="S60" location="A124832630T" display="A124832630T" xr:uid="{94F58BD1-DC27-4A49-BD31-8D387BD5A137}"/>
    <hyperlink ref="T60" location="A124832738V" display="A124832738V" xr:uid="{AD0EC4B4-1045-40A2-947B-A6F9F6637AAB}"/>
    <hyperlink ref="U60" location="A124833710K" display="A124833710K" xr:uid="{721FB2A4-6515-4784-B0AA-1DFF71896979}"/>
    <hyperlink ref="W60" location="A124833494C" display="A124833494C" xr:uid="{B38667E5-49CC-405C-9DEB-F6649538D3C1}"/>
    <hyperlink ref="C41" location="A124833050R" display="A124833050R" xr:uid="{DBEE221A-3823-4CDF-88B1-54ABDC3FEE3D}"/>
    <hyperlink ref="D41" location="A124832186J" display="A124832186J" xr:uid="{3246A667-A179-472B-BE74-75623742D70F}"/>
    <hyperlink ref="E41" location="A124833158T" display="A124833158T" xr:uid="{2F119DB2-3DD0-4502-BA30-420E00EF3FB8}"/>
    <hyperlink ref="F41" location="A124833266A" display="A124833266A" xr:uid="{DEB398F4-E841-48FD-9649-BD780A2E1E9A}"/>
    <hyperlink ref="G41" location="A124832294T" display="A124832294T" xr:uid="{AB61D729-0C69-4870-AB24-64A5F55986A9}"/>
    <hyperlink ref="H41" location="A124832402R" display="A124832402R" xr:uid="{2E442D9F-518C-4F82-95AE-5E2C303E1B10}"/>
    <hyperlink ref="I41" location="A124832834V" display="A124832834V" xr:uid="{FEBE2806-EAC8-4003-973F-09973259D1F4}"/>
    <hyperlink ref="J41" location="A124831970V" display="A124831970V" xr:uid="{547C94D0-9FC5-4A4F-8FA2-EDD0BC0E565D}"/>
    <hyperlink ref="K41" location="A124833374K" display="A124833374K" xr:uid="{16872837-9E6F-478D-A667-B1013B4E4B67}"/>
    <hyperlink ref="L41" location="A124832942C" display="A124832942C" xr:uid="{FF0F1141-5588-4872-8A36-5283B6591C85}"/>
    <hyperlink ref="M41" location="A124833590C" display="A124833590C" xr:uid="{5E489941-1119-48C4-8EC4-9B38FE5A2756}"/>
    <hyperlink ref="N41" location="A124832078X" display="A124832078X" xr:uid="{FD37FDF1-E7DC-43FC-B641-74503CB7DB23}"/>
    <hyperlink ref="O41" location="A124831538J" display="A124831538J" xr:uid="{9D5EC6C0-02F2-4ADE-99F6-E64D8591DCCC}"/>
    <hyperlink ref="P41" location="A124831754A" display="A124831754A" xr:uid="{F8E2BB42-EFA9-4B66-9B20-B623B65E45A8}"/>
    <hyperlink ref="Q41" location="A124832510X" display="A124832510X" xr:uid="{3E863EC1-238B-42BA-80CD-5C14FF9E173B}"/>
    <hyperlink ref="R41" location="A124831862K" display="A124831862K" xr:uid="{B6612DDD-286D-467F-9B61-D83FA00AA576}"/>
    <hyperlink ref="S41" location="A124832618A" display="A124832618A" xr:uid="{DB4B4671-EB7D-4E89-B64E-14F78A1B6D88}"/>
    <hyperlink ref="T41" location="A124832726K" display="A124832726K" xr:uid="{08D72B3A-A939-47C8-8C70-0B99931D7186}"/>
    <hyperlink ref="U41" location="A124833698F" display="A124833698F" xr:uid="{7808FF02-3BD0-4E9A-BE3F-09E35E125DB9}"/>
    <hyperlink ref="W41" location="A124833482V" display="A124833482V" xr:uid="{37B86226-3E2C-4602-889E-594766B41309}"/>
    <hyperlink ref="A63" r:id="rId1" display="© Commonwealth of Australia 2015" xr:uid="{B0749E51-F288-4878-9B43-64EC68E73499}"/>
    <hyperlink ref="V41" location="A124831646T" display="A124831646T" xr:uid="{71BBAC5A-66F4-47EA-A5E0-C532F56D1FD9}"/>
  </hyperlinks>
  <pageMargins left="0.74803149606299213" right="0.74803149606299213" top="0.98425196850393704" bottom="0.98425196850393704" header="0.51181102362204722" footer="0.51181102362204722"/>
  <pageSetup paperSize="8" scale="59" fitToHeight="0" orientation="portrait" r:id="rId2"/>
  <headerFooter>
    <oddHeader>&amp;C&amp;"Calibri"&amp;10&amp;KFF0000OFFICIAL: Census and Statistics Act&amp;1#</oddHeader>
    <oddFooter>&amp;C&amp;1#&amp;"Calibri"&amp;10&amp;KFF0000OFFICIAL: Census and Statistics Act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59"/>
  <sheetViews>
    <sheetView showGridLines="0" workbookViewId="0">
      <pane ySplit="11" topLeftCell="A12" activePane="bottomLeft" state="frozen"/>
      <selection pane="bottomLeft"/>
    </sheetView>
  </sheetViews>
  <sheetFormatPr defaultColWidth="7.7109375" defaultRowHeight="11.25"/>
  <cols>
    <col min="1" max="1" width="17.85546875" style="11" customWidth="1"/>
    <col min="2" max="2" width="19.140625" style="11" customWidth="1"/>
    <col min="3" max="3" width="30.7109375" style="11" customWidth="1"/>
    <col min="4" max="4" width="7.7109375" style="11"/>
    <col min="5" max="5" width="11" style="11" bestFit="1" customWidth="1"/>
    <col min="6" max="11" width="7.7109375" style="11"/>
    <col min="12" max="12" width="9.7109375" style="11" customWidth="1"/>
    <col min="13" max="25" width="7.7109375" style="11"/>
    <col min="26" max="26" width="7.7109375" style="11" customWidth="1"/>
    <col min="27" max="16384" width="7.7109375" style="11"/>
  </cols>
  <sheetData>
    <row r="2" spans="1:13" ht="12.75">
      <c r="B2" s="13" t="s">
        <v>1104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5.75">
      <c r="B5" s="14" t="s">
        <v>1105</v>
      </c>
    </row>
    <row r="6" spans="1:13" ht="15.75" customHeight="1">
      <c r="B6" s="58" t="s">
        <v>1106</v>
      </c>
      <c r="C6" s="58"/>
      <c r="D6" s="58"/>
      <c r="E6" s="58"/>
      <c r="F6" s="58"/>
      <c r="G6" s="58"/>
      <c r="H6" s="58"/>
      <c r="I6" s="58"/>
      <c r="J6" s="58"/>
      <c r="K6" s="58"/>
      <c r="L6" s="58"/>
    </row>
    <row r="8" spans="1:13" ht="15">
      <c r="D8" s="16" t="s">
        <v>1108</v>
      </c>
    </row>
    <row r="9" spans="1:13" s="17" customFormat="1"/>
    <row r="10" spans="1:13" ht="22.5" customHeight="1">
      <c r="A10" s="18" t="s">
        <v>1109</v>
      </c>
      <c r="B10" s="18"/>
      <c r="C10" s="18"/>
      <c r="D10" s="18" t="s">
        <v>251</v>
      </c>
      <c r="E10" s="18" t="s">
        <v>258</v>
      </c>
      <c r="F10" s="18" t="s">
        <v>255</v>
      </c>
      <c r="G10" s="18" t="s">
        <v>256</v>
      </c>
      <c r="H10" s="18" t="s">
        <v>1110</v>
      </c>
      <c r="I10" s="18" t="s">
        <v>250</v>
      </c>
      <c r="J10" s="18" t="s">
        <v>252</v>
      </c>
      <c r="K10" s="18" t="s">
        <v>1111</v>
      </c>
      <c r="L10" s="18" t="s">
        <v>254</v>
      </c>
    </row>
    <row r="12" spans="1:13">
      <c r="A12" s="11" t="s">
        <v>0</v>
      </c>
      <c r="D12" s="11" t="s">
        <v>260</v>
      </c>
      <c r="E12" s="19" t="s">
        <v>262</v>
      </c>
      <c r="F12" s="10">
        <v>42036</v>
      </c>
      <c r="G12" s="10">
        <v>44228</v>
      </c>
      <c r="H12" s="11">
        <v>7</v>
      </c>
      <c r="I12" s="20" t="s">
        <v>259</v>
      </c>
      <c r="J12" s="11" t="s">
        <v>261</v>
      </c>
      <c r="K12" s="11" t="s">
        <v>1113</v>
      </c>
      <c r="L12" s="11">
        <v>2</v>
      </c>
    </row>
    <row r="13" spans="1:13">
      <c r="A13" s="11" t="s">
        <v>1</v>
      </c>
      <c r="D13" s="11" t="s">
        <v>260</v>
      </c>
      <c r="E13" s="19" t="s">
        <v>263</v>
      </c>
      <c r="F13" s="10">
        <v>42036</v>
      </c>
      <c r="G13" s="10">
        <v>44228</v>
      </c>
      <c r="H13" s="11">
        <v>7</v>
      </c>
      <c r="I13" s="20" t="s">
        <v>259</v>
      </c>
      <c r="J13" s="11" t="s">
        <v>261</v>
      </c>
      <c r="K13" s="11" t="s">
        <v>1113</v>
      </c>
      <c r="L13" s="11">
        <v>2</v>
      </c>
    </row>
    <row r="14" spans="1:13">
      <c r="A14" s="11" t="s">
        <v>2</v>
      </c>
      <c r="D14" s="11" t="s">
        <v>260</v>
      </c>
      <c r="E14" s="19" t="s">
        <v>264</v>
      </c>
      <c r="F14" s="10">
        <v>42036</v>
      </c>
      <c r="G14" s="10">
        <v>44228</v>
      </c>
      <c r="H14" s="11">
        <v>7</v>
      </c>
      <c r="I14" s="20" t="s">
        <v>259</v>
      </c>
      <c r="J14" s="11" t="s">
        <v>261</v>
      </c>
      <c r="K14" s="11" t="s">
        <v>1113</v>
      </c>
      <c r="L14" s="11">
        <v>2</v>
      </c>
    </row>
    <row r="15" spans="1:13">
      <c r="A15" s="11" t="s">
        <v>3</v>
      </c>
      <c r="D15" s="11" t="s">
        <v>260</v>
      </c>
      <c r="E15" s="19" t="s">
        <v>265</v>
      </c>
      <c r="F15" s="10">
        <v>42036</v>
      </c>
      <c r="G15" s="10">
        <v>44228</v>
      </c>
      <c r="H15" s="11">
        <v>7</v>
      </c>
      <c r="I15" s="20" t="s">
        <v>259</v>
      </c>
      <c r="J15" s="11" t="s">
        <v>261</v>
      </c>
      <c r="K15" s="11" t="s">
        <v>1113</v>
      </c>
      <c r="L15" s="11">
        <v>2</v>
      </c>
    </row>
    <row r="16" spans="1:13">
      <c r="A16" s="11" t="s">
        <v>4</v>
      </c>
      <c r="D16" s="11" t="s">
        <v>260</v>
      </c>
      <c r="E16" s="19" t="s">
        <v>266</v>
      </c>
      <c r="F16" s="10">
        <v>42036</v>
      </c>
      <c r="G16" s="10">
        <v>44228</v>
      </c>
      <c r="H16" s="11">
        <v>7</v>
      </c>
      <c r="I16" s="20" t="s">
        <v>259</v>
      </c>
      <c r="J16" s="11" t="s">
        <v>261</v>
      </c>
      <c r="K16" s="11" t="s">
        <v>1113</v>
      </c>
      <c r="L16" s="11">
        <v>2</v>
      </c>
    </row>
    <row r="17" spans="1:12">
      <c r="A17" s="11" t="s">
        <v>5</v>
      </c>
      <c r="D17" s="11" t="s">
        <v>260</v>
      </c>
      <c r="E17" s="19" t="s">
        <v>267</v>
      </c>
      <c r="F17" s="10">
        <v>42036</v>
      </c>
      <c r="G17" s="10">
        <v>44228</v>
      </c>
      <c r="H17" s="11">
        <v>7</v>
      </c>
      <c r="I17" s="20" t="s">
        <v>259</v>
      </c>
      <c r="J17" s="11" t="s">
        <v>261</v>
      </c>
      <c r="K17" s="11" t="s">
        <v>1113</v>
      </c>
      <c r="L17" s="11">
        <v>2</v>
      </c>
    </row>
    <row r="18" spans="1:12">
      <c r="A18" s="11" t="s">
        <v>6</v>
      </c>
      <c r="D18" s="11" t="s">
        <v>260</v>
      </c>
      <c r="E18" s="19" t="s">
        <v>268</v>
      </c>
      <c r="F18" s="10">
        <v>42036</v>
      </c>
      <c r="G18" s="10">
        <v>44228</v>
      </c>
      <c r="H18" s="11">
        <v>7</v>
      </c>
      <c r="I18" s="20" t="s">
        <v>259</v>
      </c>
      <c r="J18" s="11" t="s">
        <v>261</v>
      </c>
      <c r="K18" s="11" t="s">
        <v>1113</v>
      </c>
      <c r="L18" s="11">
        <v>2</v>
      </c>
    </row>
    <row r="19" spans="1:12">
      <c r="A19" s="11" t="s">
        <v>7</v>
      </c>
      <c r="D19" s="11" t="s">
        <v>260</v>
      </c>
      <c r="E19" s="19" t="s">
        <v>269</v>
      </c>
      <c r="F19" s="10">
        <v>42036</v>
      </c>
      <c r="G19" s="10">
        <v>44228</v>
      </c>
      <c r="H19" s="11">
        <v>7</v>
      </c>
      <c r="I19" s="20" t="s">
        <v>259</v>
      </c>
      <c r="J19" s="11" t="s">
        <v>261</v>
      </c>
      <c r="K19" s="11" t="s">
        <v>1113</v>
      </c>
      <c r="L19" s="11">
        <v>2</v>
      </c>
    </row>
    <row r="20" spans="1:12">
      <c r="A20" s="11" t="s">
        <v>8</v>
      </c>
      <c r="D20" s="11" t="s">
        <v>260</v>
      </c>
      <c r="E20" s="19" t="s">
        <v>270</v>
      </c>
      <c r="F20" s="10">
        <v>42036</v>
      </c>
      <c r="G20" s="10">
        <v>44228</v>
      </c>
      <c r="H20" s="11">
        <v>7</v>
      </c>
      <c r="I20" s="20" t="s">
        <v>259</v>
      </c>
      <c r="J20" s="11" t="s">
        <v>261</v>
      </c>
      <c r="K20" s="11" t="s">
        <v>1113</v>
      </c>
      <c r="L20" s="11">
        <v>2</v>
      </c>
    </row>
    <row r="21" spans="1:12">
      <c r="A21" s="11" t="s">
        <v>9</v>
      </c>
      <c r="D21" s="11" t="s">
        <v>260</v>
      </c>
      <c r="E21" s="19" t="s">
        <v>271</v>
      </c>
      <c r="F21" s="10">
        <v>42036</v>
      </c>
      <c r="G21" s="10">
        <v>44228</v>
      </c>
      <c r="H21" s="11">
        <v>7</v>
      </c>
      <c r="I21" s="20" t="s">
        <v>259</v>
      </c>
      <c r="J21" s="11" t="s">
        <v>261</v>
      </c>
      <c r="K21" s="11" t="s">
        <v>1113</v>
      </c>
      <c r="L21" s="11">
        <v>2</v>
      </c>
    </row>
    <row r="22" spans="1:12">
      <c r="A22" s="11" t="s">
        <v>10</v>
      </c>
      <c r="D22" s="11" t="s">
        <v>260</v>
      </c>
      <c r="E22" s="19" t="s">
        <v>272</v>
      </c>
      <c r="F22" s="10">
        <v>42036</v>
      </c>
      <c r="G22" s="10">
        <v>44228</v>
      </c>
      <c r="H22" s="11">
        <v>7</v>
      </c>
      <c r="I22" s="20" t="s">
        <v>259</v>
      </c>
      <c r="J22" s="11" t="s">
        <v>261</v>
      </c>
      <c r="K22" s="11" t="s">
        <v>1113</v>
      </c>
      <c r="L22" s="11">
        <v>2</v>
      </c>
    </row>
    <row r="23" spans="1:12">
      <c r="A23" s="11" t="s">
        <v>11</v>
      </c>
      <c r="D23" s="11" t="s">
        <v>260</v>
      </c>
      <c r="E23" s="19" t="s">
        <v>273</v>
      </c>
      <c r="F23" s="10">
        <v>42036</v>
      </c>
      <c r="G23" s="10">
        <v>44228</v>
      </c>
      <c r="H23" s="11">
        <v>7</v>
      </c>
      <c r="I23" s="20" t="s">
        <v>259</v>
      </c>
      <c r="J23" s="11" t="s">
        <v>261</v>
      </c>
      <c r="K23" s="11" t="s">
        <v>1113</v>
      </c>
      <c r="L23" s="11">
        <v>2</v>
      </c>
    </row>
    <row r="24" spans="1:12">
      <c r="A24" s="11" t="s">
        <v>12</v>
      </c>
      <c r="D24" s="11" t="s">
        <v>260</v>
      </c>
      <c r="E24" s="19" t="s">
        <v>274</v>
      </c>
      <c r="F24" s="10">
        <v>42036</v>
      </c>
      <c r="G24" s="10">
        <v>44228</v>
      </c>
      <c r="H24" s="11">
        <v>7</v>
      </c>
      <c r="I24" s="20" t="s">
        <v>259</v>
      </c>
      <c r="J24" s="11" t="s">
        <v>261</v>
      </c>
      <c r="K24" s="11" t="s">
        <v>1113</v>
      </c>
      <c r="L24" s="11">
        <v>2</v>
      </c>
    </row>
    <row r="25" spans="1:12">
      <c r="A25" s="11" t="s">
        <v>13</v>
      </c>
      <c r="D25" s="11" t="s">
        <v>260</v>
      </c>
      <c r="E25" s="19" t="s">
        <v>275</v>
      </c>
      <c r="F25" s="10">
        <v>42036</v>
      </c>
      <c r="G25" s="10">
        <v>44228</v>
      </c>
      <c r="H25" s="11">
        <v>7</v>
      </c>
      <c r="I25" s="20" t="s">
        <v>259</v>
      </c>
      <c r="J25" s="11" t="s">
        <v>261</v>
      </c>
      <c r="K25" s="11" t="s">
        <v>1113</v>
      </c>
      <c r="L25" s="11">
        <v>2</v>
      </c>
    </row>
    <row r="26" spans="1:12">
      <c r="A26" s="11" t="s">
        <v>14</v>
      </c>
      <c r="D26" s="11" t="s">
        <v>260</v>
      </c>
      <c r="E26" s="19" t="s">
        <v>276</v>
      </c>
      <c r="F26" s="10">
        <v>42036</v>
      </c>
      <c r="G26" s="10">
        <v>44228</v>
      </c>
      <c r="H26" s="11">
        <v>7</v>
      </c>
      <c r="I26" s="20" t="s">
        <v>259</v>
      </c>
      <c r="J26" s="11" t="s">
        <v>261</v>
      </c>
      <c r="K26" s="11" t="s">
        <v>1113</v>
      </c>
      <c r="L26" s="11">
        <v>2</v>
      </c>
    </row>
    <row r="27" spans="1:12">
      <c r="A27" s="11" t="s">
        <v>15</v>
      </c>
      <c r="D27" s="11" t="s">
        <v>260</v>
      </c>
      <c r="E27" s="19" t="s">
        <v>277</v>
      </c>
      <c r="F27" s="10">
        <v>42036</v>
      </c>
      <c r="G27" s="10">
        <v>44228</v>
      </c>
      <c r="H27" s="11">
        <v>7</v>
      </c>
      <c r="I27" s="20" t="s">
        <v>259</v>
      </c>
      <c r="J27" s="11" t="s">
        <v>261</v>
      </c>
      <c r="K27" s="11" t="s">
        <v>1113</v>
      </c>
      <c r="L27" s="11">
        <v>2</v>
      </c>
    </row>
    <row r="28" spans="1:12">
      <c r="A28" s="11" t="s">
        <v>16</v>
      </c>
      <c r="D28" s="11" t="s">
        <v>260</v>
      </c>
      <c r="E28" s="19" t="s">
        <v>278</v>
      </c>
      <c r="F28" s="10">
        <v>42036</v>
      </c>
      <c r="G28" s="10">
        <v>44228</v>
      </c>
      <c r="H28" s="11">
        <v>7</v>
      </c>
      <c r="I28" s="20" t="s">
        <v>259</v>
      </c>
      <c r="J28" s="11" t="s">
        <v>261</v>
      </c>
      <c r="K28" s="11" t="s">
        <v>1113</v>
      </c>
      <c r="L28" s="11">
        <v>2</v>
      </c>
    </row>
    <row r="29" spans="1:12">
      <c r="A29" s="11" t="s">
        <v>17</v>
      </c>
      <c r="D29" s="11" t="s">
        <v>260</v>
      </c>
      <c r="E29" s="19" t="s">
        <v>279</v>
      </c>
      <c r="F29" s="10">
        <v>42036</v>
      </c>
      <c r="G29" s="10">
        <v>44228</v>
      </c>
      <c r="H29" s="11">
        <v>7</v>
      </c>
      <c r="I29" s="20" t="s">
        <v>259</v>
      </c>
      <c r="J29" s="11" t="s">
        <v>261</v>
      </c>
      <c r="K29" s="11" t="s">
        <v>1113</v>
      </c>
      <c r="L29" s="11">
        <v>2</v>
      </c>
    </row>
    <row r="30" spans="1:12">
      <c r="A30" s="11" t="s">
        <v>18</v>
      </c>
      <c r="D30" s="11" t="s">
        <v>260</v>
      </c>
      <c r="E30" s="19" t="s">
        <v>280</v>
      </c>
      <c r="F30" s="10">
        <v>42036</v>
      </c>
      <c r="G30" s="10">
        <v>44228</v>
      </c>
      <c r="H30" s="11">
        <v>7</v>
      </c>
      <c r="I30" s="20" t="s">
        <v>259</v>
      </c>
      <c r="J30" s="11" t="s">
        <v>261</v>
      </c>
      <c r="K30" s="11" t="s">
        <v>1113</v>
      </c>
      <c r="L30" s="11">
        <v>2</v>
      </c>
    </row>
    <row r="31" spans="1:12">
      <c r="A31" s="11" t="s">
        <v>19</v>
      </c>
      <c r="D31" s="11" t="s">
        <v>260</v>
      </c>
      <c r="E31" s="19" t="s">
        <v>281</v>
      </c>
      <c r="F31" s="10">
        <v>42036</v>
      </c>
      <c r="G31" s="10">
        <v>44228</v>
      </c>
      <c r="H31" s="11">
        <v>7</v>
      </c>
      <c r="I31" s="20" t="s">
        <v>259</v>
      </c>
      <c r="J31" s="11" t="s">
        <v>261</v>
      </c>
      <c r="K31" s="11" t="s">
        <v>1113</v>
      </c>
      <c r="L31" s="11">
        <v>2</v>
      </c>
    </row>
    <row r="32" spans="1:12">
      <c r="A32" s="11" t="s">
        <v>20</v>
      </c>
      <c r="D32" s="11" t="s">
        <v>260</v>
      </c>
      <c r="E32" s="19" t="s">
        <v>282</v>
      </c>
      <c r="F32" s="10">
        <v>42036</v>
      </c>
      <c r="G32" s="10">
        <v>44228</v>
      </c>
      <c r="H32" s="11">
        <v>7</v>
      </c>
      <c r="I32" s="20" t="s">
        <v>259</v>
      </c>
      <c r="J32" s="11" t="s">
        <v>261</v>
      </c>
      <c r="K32" s="11" t="s">
        <v>1113</v>
      </c>
      <c r="L32" s="11">
        <v>2</v>
      </c>
    </row>
    <row r="33" spans="1:12">
      <c r="A33" s="11" t="s">
        <v>21</v>
      </c>
      <c r="D33" s="11" t="s">
        <v>260</v>
      </c>
      <c r="E33" s="19" t="s">
        <v>283</v>
      </c>
      <c r="F33" s="10">
        <v>42036</v>
      </c>
      <c r="G33" s="10">
        <v>44228</v>
      </c>
      <c r="H33" s="11">
        <v>7</v>
      </c>
      <c r="I33" s="20" t="s">
        <v>259</v>
      </c>
      <c r="J33" s="11" t="s">
        <v>261</v>
      </c>
      <c r="K33" s="11" t="s">
        <v>1113</v>
      </c>
      <c r="L33" s="11">
        <v>2</v>
      </c>
    </row>
    <row r="34" spans="1:12">
      <c r="A34" s="11" t="s">
        <v>22</v>
      </c>
      <c r="D34" s="11" t="s">
        <v>260</v>
      </c>
      <c r="E34" s="19" t="s">
        <v>284</v>
      </c>
      <c r="F34" s="10">
        <v>42036</v>
      </c>
      <c r="G34" s="10">
        <v>44228</v>
      </c>
      <c r="H34" s="11">
        <v>7</v>
      </c>
      <c r="I34" s="20" t="s">
        <v>259</v>
      </c>
      <c r="J34" s="11" t="s">
        <v>261</v>
      </c>
      <c r="K34" s="11" t="s">
        <v>1113</v>
      </c>
      <c r="L34" s="11">
        <v>2</v>
      </c>
    </row>
    <row r="35" spans="1:12">
      <c r="A35" s="11" t="s">
        <v>23</v>
      </c>
      <c r="D35" s="11" t="s">
        <v>260</v>
      </c>
      <c r="E35" s="19" t="s">
        <v>285</v>
      </c>
      <c r="F35" s="10">
        <v>42036</v>
      </c>
      <c r="G35" s="10">
        <v>44228</v>
      </c>
      <c r="H35" s="11">
        <v>7</v>
      </c>
      <c r="I35" s="20" t="s">
        <v>259</v>
      </c>
      <c r="J35" s="11" t="s">
        <v>261</v>
      </c>
      <c r="K35" s="11" t="s">
        <v>1113</v>
      </c>
      <c r="L35" s="11">
        <v>2</v>
      </c>
    </row>
    <row r="36" spans="1:12">
      <c r="A36" s="11" t="s">
        <v>24</v>
      </c>
      <c r="D36" s="11" t="s">
        <v>260</v>
      </c>
      <c r="E36" s="19" t="s">
        <v>286</v>
      </c>
      <c r="F36" s="10">
        <v>42036</v>
      </c>
      <c r="G36" s="10">
        <v>44228</v>
      </c>
      <c r="H36" s="11">
        <v>7</v>
      </c>
      <c r="I36" s="20" t="s">
        <v>259</v>
      </c>
      <c r="J36" s="11" t="s">
        <v>261</v>
      </c>
      <c r="K36" s="11" t="s">
        <v>1113</v>
      </c>
      <c r="L36" s="11">
        <v>2</v>
      </c>
    </row>
    <row r="37" spans="1:12">
      <c r="A37" s="11" t="s">
        <v>25</v>
      </c>
      <c r="D37" s="11" t="s">
        <v>260</v>
      </c>
      <c r="E37" s="19" t="s">
        <v>287</v>
      </c>
      <c r="F37" s="10">
        <v>42036</v>
      </c>
      <c r="G37" s="10">
        <v>44228</v>
      </c>
      <c r="H37" s="11">
        <v>7</v>
      </c>
      <c r="I37" s="20" t="s">
        <v>259</v>
      </c>
      <c r="J37" s="11" t="s">
        <v>261</v>
      </c>
      <c r="K37" s="11" t="s">
        <v>1113</v>
      </c>
      <c r="L37" s="11">
        <v>2</v>
      </c>
    </row>
    <row r="38" spans="1:12">
      <c r="A38" s="11" t="s">
        <v>26</v>
      </c>
      <c r="D38" s="11" t="s">
        <v>260</v>
      </c>
      <c r="E38" s="19" t="s">
        <v>288</v>
      </c>
      <c r="F38" s="10">
        <v>42036</v>
      </c>
      <c r="G38" s="10">
        <v>44228</v>
      </c>
      <c r="H38" s="11">
        <v>7</v>
      </c>
      <c r="I38" s="20" t="s">
        <v>259</v>
      </c>
      <c r="J38" s="11" t="s">
        <v>261</v>
      </c>
      <c r="K38" s="11" t="s">
        <v>1113</v>
      </c>
      <c r="L38" s="11">
        <v>2</v>
      </c>
    </row>
    <row r="39" spans="1:12">
      <c r="A39" s="11" t="s">
        <v>27</v>
      </c>
      <c r="D39" s="11" t="s">
        <v>260</v>
      </c>
      <c r="E39" s="19" t="s">
        <v>289</v>
      </c>
      <c r="F39" s="10">
        <v>42036</v>
      </c>
      <c r="G39" s="10">
        <v>44228</v>
      </c>
      <c r="H39" s="11">
        <v>7</v>
      </c>
      <c r="I39" s="20" t="s">
        <v>259</v>
      </c>
      <c r="J39" s="11" t="s">
        <v>261</v>
      </c>
      <c r="K39" s="11" t="s">
        <v>1113</v>
      </c>
      <c r="L39" s="11">
        <v>2</v>
      </c>
    </row>
    <row r="40" spans="1:12">
      <c r="A40" s="11" t="s">
        <v>28</v>
      </c>
      <c r="D40" s="11" t="s">
        <v>260</v>
      </c>
      <c r="E40" s="19" t="s">
        <v>290</v>
      </c>
      <c r="F40" s="10">
        <v>42036</v>
      </c>
      <c r="G40" s="10">
        <v>44228</v>
      </c>
      <c r="H40" s="11">
        <v>7</v>
      </c>
      <c r="I40" s="20" t="s">
        <v>259</v>
      </c>
      <c r="J40" s="11" t="s">
        <v>261</v>
      </c>
      <c r="K40" s="11" t="s">
        <v>1113</v>
      </c>
      <c r="L40" s="11">
        <v>2</v>
      </c>
    </row>
    <row r="41" spans="1:12">
      <c r="A41" s="11" t="s">
        <v>29</v>
      </c>
      <c r="D41" s="11" t="s">
        <v>260</v>
      </c>
      <c r="E41" s="19" t="s">
        <v>291</v>
      </c>
      <c r="F41" s="10">
        <v>42036</v>
      </c>
      <c r="G41" s="10">
        <v>44228</v>
      </c>
      <c r="H41" s="11">
        <v>7</v>
      </c>
      <c r="I41" s="20" t="s">
        <v>259</v>
      </c>
      <c r="J41" s="11" t="s">
        <v>261</v>
      </c>
      <c r="K41" s="11" t="s">
        <v>1113</v>
      </c>
      <c r="L41" s="11">
        <v>2</v>
      </c>
    </row>
    <row r="42" spans="1:12">
      <c r="A42" s="11" t="s">
        <v>30</v>
      </c>
      <c r="D42" s="11" t="s">
        <v>260</v>
      </c>
      <c r="E42" s="19" t="s">
        <v>292</v>
      </c>
      <c r="F42" s="10">
        <v>42036</v>
      </c>
      <c r="G42" s="10">
        <v>44228</v>
      </c>
      <c r="H42" s="11">
        <v>7</v>
      </c>
      <c r="I42" s="20" t="s">
        <v>259</v>
      </c>
      <c r="J42" s="11" t="s">
        <v>261</v>
      </c>
      <c r="K42" s="11" t="s">
        <v>1113</v>
      </c>
      <c r="L42" s="11">
        <v>2</v>
      </c>
    </row>
    <row r="43" spans="1:12">
      <c r="A43" s="11" t="s">
        <v>31</v>
      </c>
      <c r="D43" s="11" t="s">
        <v>260</v>
      </c>
      <c r="E43" s="19" t="s">
        <v>293</v>
      </c>
      <c r="F43" s="10">
        <v>42036</v>
      </c>
      <c r="G43" s="10">
        <v>44228</v>
      </c>
      <c r="H43" s="11">
        <v>7</v>
      </c>
      <c r="I43" s="20" t="s">
        <v>259</v>
      </c>
      <c r="J43" s="11" t="s">
        <v>261</v>
      </c>
      <c r="K43" s="11" t="s">
        <v>1113</v>
      </c>
      <c r="L43" s="11">
        <v>2</v>
      </c>
    </row>
    <row r="44" spans="1:12">
      <c r="A44" s="11" t="s">
        <v>32</v>
      </c>
      <c r="D44" s="11" t="s">
        <v>260</v>
      </c>
      <c r="E44" s="19" t="s">
        <v>294</v>
      </c>
      <c r="F44" s="10">
        <v>42036</v>
      </c>
      <c r="G44" s="10">
        <v>44228</v>
      </c>
      <c r="H44" s="11">
        <v>7</v>
      </c>
      <c r="I44" s="20" t="s">
        <v>259</v>
      </c>
      <c r="J44" s="11" t="s">
        <v>261</v>
      </c>
      <c r="K44" s="11" t="s">
        <v>1113</v>
      </c>
      <c r="L44" s="11">
        <v>2</v>
      </c>
    </row>
    <row r="45" spans="1:12">
      <c r="A45" s="11" t="s">
        <v>33</v>
      </c>
      <c r="D45" s="11" t="s">
        <v>260</v>
      </c>
      <c r="E45" s="19" t="s">
        <v>295</v>
      </c>
      <c r="F45" s="10">
        <v>42036</v>
      </c>
      <c r="G45" s="10">
        <v>44228</v>
      </c>
      <c r="H45" s="11">
        <v>7</v>
      </c>
      <c r="I45" s="20" t="s">
        <v>259</v>
      </c>
      <c r="J45" s="11" t="s">
        <v>261</v>
      </c>
      <c r="K45" s="11" t="s">
        <v>1113</v>
      </c>
      <c r="L45" s="11">
        <v>2</v>
      </c>
    </row>
    <row r="46" spans="1:12">
      <c r="A46" s="11" t="s">
        <v>34</v>
      </c>
      <c r="D46" s="11" t="s">
        <v>260</v>
      </c>
      <c r="E46" s="19" t="s">
        <v>296</v>
      </c>
      <c r="F46" s="10">
        <v>42036</v>
      </c>
      <c r="G46" s="10">
        <v>44228</v>
      </c>
      <c r="H46" s="11">
        <v>7</v>
      </c>
      <c r="I46" s="20" t="s">
        <v>259</v>
      </c>
      <c r="J46" s="11" t="s">
        <v>261</v>
      </c>
      <c r="K46" s="11" t="s">
        <v>1113</v>
      </c>
      <c r="L46" s="11">
        <v>2</v>
      </c>
    </row>
    <row r="47" spans="1:12">
      <c r="A47" s="11" t="s">
        <v>35</v>
      </c>
      <c r="D47" s="11" t="s">
        <v>260</v>
      </c>
      <c r="E47" s="19" t="s">
        <v>297</v>
      </c>
      <c r="F47" s="10">
        <v>42036</v>
      </c>
      <c r="G47" s="10">
        <v>44228</v>
      </c>
      <c r="H47" s="11">
        <v>7</v>
      </c>
      <c r="I47" s="20" t="s">
        <v>259</v>
      </c>
      <c r="J47" s="11" t="s">
        <v>261</v>
      </c>
      <c r="K47" s="11" t="s">
        <v>1113</v>
      </c>
      <c r="L47" s="11">
        <v>2</v>
      </c>
    </row>
    <row r="48" spans="1:12">
      <c r="A48" s="11" t="s">
        <v>36</v>
      </c>
      <c r="D48" s="11" t="s">
        <v>260</v>
      </c>
      <c r="E48" s="19" t="s">
        <v>298</v>
      </c>
      <c r="F48" s="10">
        <v>42036</v>
      </c>
      <c r="G48" s="10">
        <v>44228</v>
      </c>
      <c r="H48" s="11">
        <v>7</v>
      </c>
      <c r="I48" s="20" t="s">
        <v>259</v>
      </c>
      <c r="J48" s="11" t="s">
        <v>261</v>
      </c>
      <c r="K48" s="11" t="s">
        <v>1113</v>
      </c>
      <c r="L48" s="11">
        <v>2</v>
      </c>
    </row>
    <row r="49" spans="1:12">
      <c r="A49" s="11" t="s">
        <v>37</v>
      </c>
      <c r="D49" s="11" t="s">
        <v>260</v>
      </c>
      <c r="E49" s="19" t="s">
        <v>299</v>
      </c>
      <c r="F49" s="10">
        <v>42036</v>
      </c>
      <c r="G49" s="10">
        <v>44228</v>
      </c>
      <c r="H49" s="11">
        <v>7</v>
      </c>
      <c r="I49" s="20" t="s">
        <v>259</v>
      </c>
      <c r="J49" s="11" t="s">
        <v>261</v>
      </c>
      <c r="K49" s="11" t="s">
        <v>1113</v>
      </c>
      <c r="L49" s="11">
        <v>2</v>
      </c>
    </row>
    <row r="50" spans="1:12">
      <c r="A50" s="11" t="s">
        <v>38</v>
      </c>
      <c r="D50" s="11" t="s">
        <v>260</v>
      </c>
      <c r="E50" s="19" t="s">
        <v>300</v>
      </c>
      <c r="F50" s="10">
        <v>42036</v>
      </c>
      <c r="G50" s="10">
        <v>44228</v>
      </c>
      <c r="H50" s="11">
        <v>7</v>
      </c>
      <c r="I50" s="20" t="s">
        <v>259</v>
      </c>
      <c r="J50" s="11" t="s">
        <v>261</v>
      </c>
      <c r="K50" s="11" t="s">
        <v>1113</v>
      </c>
      <c r="L50" s="11">
        <v>2</v>
      </c>
    </row>
    <row r="51" spans="1:12">
      <c r="A51" s="11" t="s">
        <v>39</v>
      </c>
      <c r="D51" s="11" t="s">
        <v>260</v>
      </c>
      <c r="E51" s="19" t="s">
        <v>301</v>
      </c>
      <c r="F51" s="10">
        <v>42036</v>
      </c>
      <c r="G51" s="10">
        <v>44228</v>
      </c>
      <c r="H51" s="11">
        <v>7</v>
      </c>
      <c r="I51" s="20" t="s">
        <v>259</v>
      </c>
      <c r="J51" s="11" t="s">
        <v>261</v>
      </c>
      <c r="K51" s="11" t="s">
        <v>1113</v>
      </c>
      <c r="L51" s="11">
        <v>2</v>
      </c>
    </row>
    <row r="52" spans="1:12">
      <c r="A52" s="11" t="s">
        <v>40</v>
      </c>
      <c r="D52" s="11" t="s">
        <v>260</v>
      </c>
      <c r="E52" s="19" t="s">
        <v>302</v>
      </c>
      <c r="F52" s="10">
        <v>42036</v>
      </c>
      <c r="G52" s="10">
        <v>44228</v>
      </c>
      <c r="H52" s="11">
        <v>7</v>
      </c>
      <c r="I52" s="20" t="s">
        <v>259</v>
      </c>
      <c r="J52" s="11" t="s">
        <v>261</v>
      </c>
      <c r="K52" s="11" t="s">
        <v>1113</v>
      </c>
      <c r="L52" s="11">
        <v>2</v>
      </c>
    </row>
    <row r="53" spans="1:12">
      <c r="A53" s="11" t="s">
        <v>41</v>
      </c>
      <c r="D53" s="11" t="s">
        <v>260</v>
      </c>
      <c r="E53" s="19" t="s">
        <v>303</v>
      </c>
      <c r="F53" s="10">
        <v>42036</v>
      </c>
      <c r="G53" s="10">
        <v>44228</v>
      </c>
      <c r="H53" s="11">
        <v>7</v>
      </c>
      <c r="I53" s="20" t="s">
        <v>259</v>
      </c>
      <c r="J53" s="11" t="s">
        <v>261</v>
      </c>
      <c r="K53" s="11" t="s">
        <v>1113</v>
      </c>
      <c r="L53" s="11">
        <v>2</v>
      </c>
    </row>
    <row r="54" spans="1:12">
      <c r="A54" s="11" t="s">
        <v>42</v>
      </c>
      <c r="D54" s="11" t="s">
        <v>260</v>
      </c>
      <c r="E54" s="19" t="s">
        <v>304</v>
      </c>
      <c r="F54" s="10">
        <v>42036</v>
      </c>
      <c r="G54" s="10">
        <v>44228</v>
      </c>
      <c r="H54" s="11">
        <v>7</v>
      </c>
      <c r="I54" s="20" t="s">
        <v>259</v>
      </c>
      <c r="J54" s="11" t="s">
        <v>261</v>
      </c>
      <c r="K54" s="11" t="s">
        <v>1113</v>
      </c>
      <c r="L54" s="11">
        <v>2</v>
      </c>
    </row>
    <row r="55" spans="1:12">
      <c r="A55" s="11" t="s">
        <v>43</v>
      </c>
      <c r="D55" s="11" t="s">
        <v>260</v>
      </c>
      <c r="E55" s="19" t="s">
        <v>305</v>
      </c>
      <c r="F55" s="10">
        <v>42036</v>
      </c>
      <c r="G55" s="10">
        <v>44228</v>
      </c>
      <c r="H55" s="11">
        <v>7</v>
      </c>
      <c r="I55" s="20" t="s">
        <v>259</v>
      </c>
      <c r="J55" s="11" t="s">
        <v>261</v>
      </c>
      <c r="K55" s="11" t="s">
        <v>1113</v>
      </c>
      <c r="L55" s="11">
        <v>2</v>
      </c>
    </row>
    <row r="56" spans="1:12">
      <c r="A56" s="11" t="s">
        <v>44</v>
      </c>
      <c r="D56" s="11" t="s">
        <v>260</v>
      </c>
      <c r="E56" s="19" t="s">
        <v>306</v>
      </c>
      <c r="F56" s="10">
        <v>42036</v>
      </c>
      <c r="G56" s="10">
        <v>44228</v>
      </c>
      <c r="H56" s="11">
        <v>7</v>
      </c>
      <c r="I56" s="20" t="s">
        <v>259</v>
      </c>
      <c r="J56" s="11" t="s">
        <v>261</v>
      </c>
      <c r="K56" s="11" t="s">
        <v>1113</v>
      </c>
      <c r="L56" s="11">
        <v>2</v>
      </c>
    </row>
    <row r="57" spans="1:12">
      <c r="A57" s="11" t="s">
        <v>45</v>
      </c>
      <c r="D57" s="11" t="s">
        <v>260</v>
      </c>
      <c r="E57" s="19" t="s">
        <v>307</v>
      </c>
      <c r="F57" s="10">
        <v>42036</v>
      </c>
      <c r="G57" s="10">
        <v>44228</v>
      </c>
      <c r="H57" s="11">
        <v>7</v>
      </c>
      <c r="I57" s="20" t="s">
        <v>259</v>
      </c>
      <c r="J57" s="11" t="s">
        <v>261</v>
      </c>
      <c r="K57" s="11" t="s">
        <v>1113</v>
      </c>
      <c r="L57" s="11">
        <v>2</v>
      </c>
    </row>
    <row r="58" spans="1:12">
      <c r="A58" s="11" t="s">
        <v>46</v>
      </c>
      <c r="D58" s="11" t="s">
        <v>260</v>
      </c>
      <c r="E58" s="19" t="s">
        <v>308</v>
      </c>
      <c r="F58" s="10">
        <v>42036</v>
      </c>
      <c r="G58" s="10">
        <v>44228</v>
      </c>
      <c r="H58" s="11">
        <v>7</v>
      </c>
      <c r="I58" s="20" t="s">
        <v>259</v>
      </c>
      <c r="J58" s="11" t="s">
        <v>261</v>
      </c>
      <c r="K58" s="11" t="s">
        <v>1113</v>
      </c>
      <c r="L58" s="11">
        <v>2</v>
      </c>
    </row>
    <row r="59" spans="1:12">
      <c r="A59" s="11" t="s">
        <v>47</v>
      </c>
      <c r="D59" s="11" t="s">
        <v>260</v>
      </c>
      <c r="E59" s="19" t="s">
        <v>309</v>
      </c>
      <c r="F59" s="10">
        <v>42036</v>
      </c>
      <c r="G59" s="10">
        <v>44228</v>
      </c>
      <c r="H59" s="11">
        <v>7</v>
      </c>
      <c r="I59" s="20" t="s">
        <v>259</v>
      </c>
      <c r="J59" s="11" t="s">
        <v>261</v>
      </c>
      <c r="K59" s="11" t="s">
        <v>1113</v>
      </c>
      <c r="L59" s="11">
        <v>2</v>
      </c>
    </row>
    <row r="60" spans="1:12">
      <c r="A60" s="11" t="s">
        <v>48</v>
      </c>
      <c r="D60" s="11" t="s">
        <v>260</v>
      </c>
      <c r="E60" s="19" t="s">
        <v>310</v>
      </c>
      <c r="F60" s="10">
        <v>42036</v>
      </c>
      <c r="G60" s="10">
        <v>44228</v>
      </c>
      <c r="H60" s="11">
        <v>7</v>
      </c>
      <c r="I60" s="20" t="s">
        <v>259</v>
      </c>
      <c r="J60" s="11" t="s">
        <v>261</v>
      </c>
      <c r="K60" s="11" t="s">
        <v>1113</v>
      </c>
      <c r="L60" s="11">
        <v>2</v>
      </c>
    </row>
    <row r="61" spans="1:12">
      <c r="A61" s="11" t="s">
        <v>49</v>
      </c>
      <c r="D61" s="11" t="s">
        <v>260</v>
      </c>
      <c r="E61" s="19" t="s">
        <v>311</v>
      </c>
      <c r="F61" s="10">
        <v>42036</v>
      </c>
      <c r="G61" s="10">
        <v>44228</v>
      </c>
      <c r="H61" s="11">
        <v>7</v>
      </c>
      <c r="I61" s="20" t="s">
        <v>259</v>
      </c>
      <c r="J61" s="11" t="s">
        <v>261</v>
      </c>
      <c r="K61" s="11" t="s">
        <v>1113</v>
      </c>
      <c r="L61" s="11">
        <v>2</v>
      </c>
    </row>
    <row r="62" spans="1:12">
      <c r="A62" s="11" t="s">
        <v>50</v>
      </c>
      <c r="D62" s="11" t="s">
        <v>260</v>
      </c>
      <c r="E62" s="19" t="s">
        <v>312</v>
      </c>
      <c r="F62" s="10">
        <v>42036</v>
      </c>
      <c r="G62" s="10">
        <v>44228</v>
      </c>
      <c r="H62" s="11">
        <v>7</v>
      </c>
      <c r="I62" s="20" t="s">
        <v>259</v>
      </c>
      <c r="J62" s="11" t="s">
        <v>261</v>
      </c>
      <c r="K62" s="11" t="s">
        <v>1113</v>
      </c>
      <c r="L62" s="11">
        <v>2</v>
      </c>
    </row>
    <row r="63" spans="1:12">
      <c r="A63" s="11" t="s">
        <v>51</v>
      </c>
      <c r="D63" s="11" t="s">
        <v>260</v>
      </c>
      <c r="E63" s="19" t="s">
        <v>313</v>
      </c>
      <c r="F63" s="10">
        <v>42036</v>
      </c>
      <c r="G63" s="10">
        <v>44228</v>
      </c>
      <c r="H63" s="11">
        <v>7</v>
      </c>
      <c r="I63" s="20" t="s">
        <v>259</v>
      </c>
      <c r="J63" s="11" t="s">
        <v>261</v>
      </c>
      <c r="K63" s="11" t="s">
        <v>1113</v>
      </c>
      <c r="L63" s="11">
        <v>2</v>
      </c>
    </row>
    <row r="64" spans="1:12">
      <c r="A64" s="11" t="s">
        <v>52</v>
      </c>
      <c r="D64" s="11" t="s">
        <v>260</v>
      </c>
      <c r="E64" s="19" t="s">
        <v>314</v>
      </c>
      <c r="F64" s="10">
        <v>42036</v>
      </c>
      <c r="G64" s="10">
        <v>44228</v>
      </c>
      <c r="H64" s="11">
        <v>7</v>
      </c>
      <c r="I64" s="20" t="s">
        <v>259</v>
      </c>
      <c r="J64" s="11" t="s">
        <v>261</v>
      </c>
      <c r="K64" s="11" t="s">
        <v>1113</v>
      </c>
      <c r="L64" s="11">
        <v>2</v>
      </c>
    </row>
    <row r="65" spans="1:12">
      <c r="A65" s="11" t="s">
        <v>53</v>
      </c>
      <c r="D65" s="11" t="s">
        <v>260</v>
      </c>
      <c r="E65" s="19" t="s">
        <v>315</v>
      </c>
      <c r="F65" s="10">
        <v>42036</v>
      </c>
      <c r="G65" s="10">
        <v>44228</v>
      </c>
      <c r="H65" s="11">
        <v>7</v>
      </c>
      <c r="I65" s="20" t="s">
        <v>259</v>
      </c>
      <c r="J65" s="11" t="s">
        <v>261</v>
      </c>
      <c r="K65" s="11" t="s">
        <v>1113</v>
      </c>
      <c r="L65" s="11">
        <v>2</v>
      </c>
    </row>
    <row r="66" spans="1:12">
      <c r="A66" s="11" t="s">
        <v>54</v>
      </c>
      <c r="D66" s="11" t="s">
        <v>260</v>
      </c>
      <c r="E66" s="19" t="s">
        <v>316</v>
      </c>
      <c r="F66" s="10">
        <v>42036</v>
      </c>
      <c r="G66" s="10">
        <v>44228</v>
      </c>
      <c r="H66" s="11">
        <v>7</v>
      </c>
      <c r="I66" s="20" t="s">
        <v>259</v>
      </c>
      <c r="J66" s="11" t="s">
        <v>261</v>
      </c>
      <c r="K66" s="11" t="s">
        <v>1113</v>
      </c>
      <c r="L66" s="11">
        <v>2</v>
      </c>
    </row>
    <row r="67" spans="1:12">
      <c r="A67" s="11" t="s">
        <v>55</v>
      </c>
      <c r="D67" s="11" t="s">
        <v>260</v>
      </c>
      <c r="E67" s="19" t="s">
        <v>317</v>
      </c>
      <c r="F67" s="10">
        <v>42036</v>
      </c>
      <c r="G67" s="10">
        <v>44228</v>
      </c>
      <c r="H67" s="11">
        <v>7</v>
      </c>
      <c r="I67" s="20" t="s">
        <v>259</v>
      </c>
      <c r="J67" s="11" t="s">
        <v>261</v>
      </c>
      <c r="K67" s="11" t="s">
        <v>1113</v>
      </c>
      <c r="L67" s="11">
        <v>2</v>
      </c>
    </row>
    <row r="68" spans="1:12">
      <c r="A68" s="11" t="s">
        <v>56</v>
      </c>
      <c r="D68" s="11" t="s">
        <v>260</v>
      </c>
      <c r="E68" s="19" t="s">
        <v>318</v>
      </c>
      <c r="F68" s="10">
        <v>42036</v>
      </c>
      <c r="G68" s="10">
        <v>44228</v>
      </c>
      <c r="H68" s="11">
        <v>7</v>
      </c>
      <c r="I68" s="20" t="s">
        <v>259</v>
      </c>
      <c r="J68" s="11" t="s">
        <v>261</v>
      </c>
      <c r="K68" s="11" t="s">
        <v>1113</v>
      </c>
      <c r="L68" s="11">
        <v>2</v>
      </c>
    </row>
    <row r="69" spans="1:12">
      <c r="A69" s="11" t="s">
        <v>57</v>
      </c>
      <c r="D69" s="11" t="s">
        <v>260</v>
      </c>
      <c r="E69" s="19" t="s">
        <v>319</v>
      </c>
      <c r="F69" s="10">
        <v>42036</v>
      </c>
      <c r="G69" s="10">
        <v>44228</v>
      </c>
      <c r="H69" s="11">
        <v>7</v>
      </c>
      <c r="I69" s="20" t="s">
        <v>259</v>
      </c>
      <c r="J69" s="11" t="s">
        <v>261</v>
      </c>
      <c r="K69" s="11" t="s">
        <v>1113</v>
      </c>
      <c r="L69" s="11">
        <v>2</v>
      </c>
    </row>
    <row r="70" spans="1:12">
      <c r="A70" s="11" t="s">
        <v>58</v>
      </c>
      <c r="D70" s="11" t="s">
        <v>260</v>
      </c>
      <c r="E70" s="19" t="s">
        <v>320</v>
      </c>
      <c r="F70" s="10">
        <v>42036</v>
      </c>
      <c r="G70" s="10">
        <v>44228</v>
      </c>
      <c r="H70" s="11">
        <v>7</v>
      </c>
      <c r="I70" s="20" t="s">
        <v>259</v>
      </c>
      <c r="J70" s="11" t="s">
        <v>261</v>
      </c>
      <c r="K70" s="11" t="s">
        <v>1113</v>
      </c>
      <c r="L70" s="11">
        <v>2</v>
      </c>
    </row>
    <row r="71" spans="1:12">
      <c r="A71" s="11" t="s">
        <v>59</v>
      </c>
      <c r="D71" s="11" t="s">
        <v>260</v>
      </c>
      <c r="E71" s="19" t="s">
        <v>321</v>
      </c>
      <c r="F71" s="10">
        <v>42036</v>
      </c>
      <c r="G71" s="10">
        <v>44228</v>
      </c>
      <c r="H71" s="11">
        <v>7</v>
      </c>
      <c r="I71" s="20" t="s">
        <v>259</v>
      </c>
      <c r="J71" s="11" t="s">
        <v>261</v>
      </c>
      <c r="K71" s="11" t="s">
        <v>1113</v>
      </c>
      <c r="L71" s="11">
        <v>2</v>
      </c>
    </row>
    <row r="72" spans="1:12">
      <c r="A72" s="11" t="s">
        <v>60</v>
      </c>
      <c r="D72" s="11" t="s">
        <v>260</v>
      </c>
      <c r="E72" s="19" t="s">
        <v>322</v>
      </c>
      <c r="F72" s="10">
        <v>42036</v>
      </c>
      <c r="G72" s="10">
        <v>44228</v>
      </c>
      <c r="H72" s="11">
        <v>7</v>
      </c>
      <c r="I72" s="20" t="s">
        <v>259</v>
      </c>
      <c r="J72" s="11" t="s">
        <v>261</v>
      </c>
      <c r="K72" s="11" t="s">
        <v>1113</v>
      </c>
      <c r="L72" s="11">
        <v>2</v>
      </c>
    </row>
    <row r="73" spans="1:12">
      <c r="A73" s="11" t="s">
        <v>61</v>
      </c>
      <c r="D73" s="11" t="s">
        <v>260</v>
      </c>
      <c r="E73" s="19" t="s">
        <v>323</v>
      </c>
      <c r="F73" s="10">
        <v>42036</v>
      </c>
      <c r="G73" s="10">
        <v>44228</v>
      </c>
      <c r="H73" s="11">
        <v>7</v>
      </c>
      <c r="I73" s="20" t="s">
        <v>259</v>
      </c>
      <c r="J73" s="11" t="s">
        <v>261</v>
      </c>
      <c r="K73" s="11" t="s">
        <v>1113</v>
      </c>
      <c r="L73" s="11">
        <v>2</v>
      </c>
    </row>
    <row r="74" spans="1:12">
      <c r="A74" s="11" t="s">
        <v>62</v>
      </c>
      <c r="D74" s="11" t="s">
        <v>260</v>
      </c>
      <c r="E74" s="19" t="s">
        <v>324</v>
      </c>
      <c r="F74" s="10">
        <v>42036</v>
      </c>
      <c r="G74" s="10">
        <v>44228</v>
      </c>
      <c r="H74" s="11">
        <v>7</v>
      </c>
      <c r="I74" s="20" t="s">
        <v>259</v>
      </c>
      <c r="J74" s="11" t="s">
        <v>261</v>
      </c>
      <c r="K74" s="11" t="s">
        <v>1113</v>
      </c>
      <c r="L74" s="11">
        <v>2</v>
      </c>
    </row>
    <row r="75" spans="1:12">
      <c r="A75" s="11" t="s">
        <v>63</v>
      </c>
      <c r="D75" s="11" t="s">
        <v>260</v>
      </c>
      <c r="E75" s="19" t="s">
        <v>325</v>
      </c>
      <c r="F75" s="10">
        <v>42036</v>
      </c>
      <c r="G75" s="10">
        <v>44228</v>
      </c>
      <c r="H75" s="11">
        <v>7</v>
      </c>
      <c r="I75" s="20" t="s">
        <v>259</v>
      </c>
      <c r="J75" s="11" t="s">
        <v>261</v>
      </c>
      <c r="K75" s="11" t="s">
        <v>1113</v>
      </c>
      <c r="L75" s="11">
        <v>2</v>
      </c>
    </row>
    <row r="76" spans="1:12">
      <c r="A76" s="11" t="s">
        <v>64</v>
      </c>
      <c r="D76" s="11" t="s">
        <v>260</v>
      </c>
      <c r="E76" s="19" t="s">
        <v>326</v>
      </c>
      <c r="F76" s="10">
        <v>42036</v>
      </c>
      <c r="G76" s="10">
        <v>44228</v>
      </c>
      <c r="H76" s="11">
        <v>7</v>
      </c>
      <c r="I76" s="20" t="s">
        <v>259</v>
      </c>
      <c r="J76" s="11" t="s">
        <v>261</v>
      </c>
      <c r="K76" s="11" t="s">
        <v>1113</v>
      </c>
      <c r="L76" s="11">
        <v>2</v>
      </c>
    </row>
    <row r="77" spans="1:12">
      <c r="A77" s="11" t="s">
        <v>65</v>
      </c>
      <c r="D77" s="11" t="s">
        <v>260</v>
      </c>
      <c r="E77" s="19" t="s">
        <v>327</v>
      </c>
      <c r="F77" s="10">
        <v>42036</v>
      </c>
      <c r="G77" s="10">
        <v>44228</v>
      </c>
      <c r="H77" s="11">
        <v>7</v>
      </c>
      <c r="I77" s="20" t="s">
        <v>259</v>
      </c>
      <c r="J77" s="11" t="s">
        <v>261</v>
      </c>
      <c r="K77" s="11" t="s">
        <v>1113</v>
      </c>
      <c r="L77" s="11">
        <v>2</v>
      </c>
    </row>
    <row r="78" spans="1:12">
      <c r="A78" s="11" t="s">
        <v>66</v>
      </c>
      <c r="D78" s="11" t="s">
        <v>260</v>
      </c>
      <c r="E78" s="19" t="s">
        <v>328</v>
      </c>
      <c r="F78" s="10">
        <v>42036</v>
      </c>
      <c r="G78" s="10">
        <v>44228</v>
      </c>
      <c r="H78" s="11">
        <v>7</v>
      </c>
      <c r="I78" s="20" t="s">
        <v>259</v>
      </c>
      <c r="J78" s="11" t="s">
        <v>261</v>
      </c>
      <c r="K78" s="11" t="s">
        <v>1113</v>
      </c>
      <c r="L78" s="11">
        <v>2</v>
      </c>
    </row>
    <row r="79" spans="1:12">
      <c r="A79" s="11" t="s">
        <v>67</v>
      </c>
      <c r="D79" s="11" t="s">
        <v>260</v>
      </c>
      <c r="E79" s="19" t="s">
        <v>329</v>
      </c>
      <c r="F79" s="10">
        <v>42036</v>
      </c>
      <c r="G79" s="10">
        <v>44228</v>
      </c>
      <c r="H79" s="11">
        <v>7</v>
      </c>
      <c r="I79" s="20" t="s">
        <v>259</v>
      </c>
      <c r="J79" s="11" t="s">
        <v>261</v>
      </c>
      <c r="K79" s="11" t="s">
        <v>1113</v>
      </c>
      <c r="L79" s="11">
        <v>2</v>
      </c>
    </row>
    <row r="80" spans="1:12">
      <c r="A80" s="11" t="s">
        <v>68</v>
      </c>
      <c r="D80" s="11" t="s">
        <v>260</v>
      </c>
      <c r="E80" s="19" t="s">
        <v>330</v>
      </c>
      <c r="F80" s="10">
        <v>42036</v>
      </c>
      <c r="G80" s="10">
        <v>44228</v>
      </c>
      <c r="H80" s="11">
        <v>7</v>
      </c>
      <c r="I80" s="20" t="s">
        <v>259</v>
      </c>
      <c r="J80" s="11" t="s">
        <v>261</v>
      </c>
      <c r="K80" s="11" t="s">
        <v>1113</v>
      </c>
      <c r="L80" s="11">
        <v>2</v>
      </c>
    </row>
    <row r="81" spans="1:12">
      <c r="A81" s="11" t="s">
        <v>69</v>
      </c>
      <c r="D81" s="11" t="s">
        <v>260</v>
      </c>
      <c r="E81" s="19" t="s">
        <v>331</v>
      </c>
      <c r="F81" s="10">
        <v>42036</v>
      </c>
      <c r="G81" s="10">
        <v>44228</v>
      </c>
      <c r="H81" s="11">
        <v>7</v>
      </c>
      <c r="I81" s="20" t="s">
        <v>259</v>
      </c>
      <c r="J81" s="11" t="s">
        <v>261</v>
      </c>
      <c r="K81" s="11" t="s">
        <v>1113</v>
      </c>
      <c r="L81" s="11">
        <v>2</v>
      </c>
    </row>
    <row r="82" spans="1:12">
      <c r="A82" s="11" t="s">
        <v>70</v>
      </c>
      <c r="D82" s="11" t="s">
        <v>260</v>
      </c>
      <c r="E82" s="19" t="s">
        <v>332</v>
      </c>
      <c r="F82" s="10">
        <v>42036</v>
      </c>
      <c r="G82" s="10">
        <v>44228</v>
      </c>
      <c r="H82" s="11">
        <v>7</v>
      </c>
      <c r="I82" s="20" t="s">
        <v>259</v>
      </c>
      <c r="J82" s="11" t="s">
        <v>261</v>
      </c>
      <c r="K82" s="11" t="s">
        <v>1113</v>
      </c>
      <c r="L82" s="11">
        <v>2</v>
      </c>
    </row>
    <row r="83" spans="1:12">
      <c r="A83" s="11" t="s">
        <v>71</v>
      </c>
      <c r="D83" s="11" t="s">
        <v>260</v>
      </c>
      <c r="E83" s="19" t="s">
        <v>333</v>
      </c>
      <c r="F83" s="10">
        <v>42036</v>
      </c>
      <c r="G83" s="10">
        <v>44228</v>
      </c>
      <c r="H83" s="11">
        <v>7</v>
      </c>
      <c r="I83" s="20" t="s">
        <v>259</v>
      </c>
      <c r="J83" s="11" t="s">
        <v>261</v>
      </c>
      <c r="K83" s="11" t="s">
        <v>1113</v>
      </c>
      <c r="L83" s="11">
        <v>2</v>
      </c>
    </row>
    <row r="84" spans="1:12">
      <c r="A84" s="11" t="s">
        <v>72</v>
      </c>
      <c r="D84" s="11" t="s">
        <v>260</v>
      </c>
      <c r="E84" s="19" t="s">
        <v>334</v>
      </c>
      <c r="F84" s="10">
        <v>42036</v>
      </c>
      <c r="G84" s="10">
        <v>44228</v>
      </c>
      <c r="H84" s="11">
        <v>7</v>
      </c>
      <c r="I84" s="20" t="s">
        <v>259</v>
      </c>
      <c r="J84" s="11" t="s">
        <v>261</v>
      </c>
      <c r="K84" s="11" t="s">
        <v>1113</v>
      </c>
      <c r="L84" s="11">
        <v>2</v>
      </c>
    </row>
    <row r="85" spans="1:12">
      <c r="A85" s="11" t="s">
        <v>73</v>
      </c>
      <c r="D85" s="11" t="s">
        <v>260</v>
      </c>
      <c r="E85" s="19" t="s">
        <v>335</v>
      </c>
      <c r="F85" s="10">
        <v>42036</v>
      </c>
      <c r="G85" s="10">
        <v>44228</v>
      </c>
      <c r="H85" s="11">
        <v>7</v>
      </c>
      <c r="I85" s="20" t="s">
        <v>259</v>
      </c>
      <c r="J85" s="11" t="s">
        <v>261</v>
      </c>
      <c r="K85" s="11" t="s">
        <v>1113</v>
      </c>
      <c r="L85" s="11">
        <v>2</v>
      </c>
    </row>
    <row r="86" spans="1:12">
      <c r="A86" s="11" t="s">
        <v>74</v>
      </c>
      <c r="D86" s="11" t="s">
        <v>260</v>
      </c>
      <c r="E86" s="19" t="s">
        <v>336</v>
      </c>
      <c r="F86" s="10">
        <v>42036</v>
      </c>
      <c r="G86" s="10">
        <v>44228</v>
      </c>
      <c r="H86" s="11">
        <v>7</v>
      </c>
      <c r="I86" s="20" t="s">
        <v>259</v>
      </c>
      <c r="J86" s="11" t="s">
        <v>261</v>
      </c>
      <c r="K86" s="11" t="s">
        <v>1113</v>
      </c>
      <c r="L86" s="11">
        <v>2</v>
      </c>
    </row>
    <row r="87" spans="1:12">
      <c r="A87" s="11" t="s">
        <v>75</v>
      </c>
      <c r="D87" s="11" t="s">
        <v>260</v>
      </c>
      <c r="E87" s="19" t="s">
        <v>337</v>
      </c>
      <c r="F87" s="10">
        <v>42036</v>
      </c>
      <c r="G87" s="10">
        <v>44228</v>
      </c>
      <c r="H87" s="11">
        <v>7</v>
      </c>
      <c r="I87" s="20" t="s">
        <v>259</v>
      </c>
      <c r="J87" s="11" t="s">
        <v>261</v>
      </c>
      <c r="K87" s="11" t="s">
        <v>1113</v>
      </c>
      <c r="L87" s="11">
        <v>2</v>
      </c>
    </row>
    <row r="88" spans="1:12">
      <c r="A88" s="11" t="s">
        <v>76</v>
      </c>
      <c r="D88" s="11" t="s">
        <v>260</v>
      </c>
      <c r="E88" s="19" t="s">
        <v>338</v>
      </c>
      <c r="F88" s="10">
        <v>42036</v>
      </c>
      <c r="G88" s="10">
        <v>44228</v>
      </c>
      <c r="H88" s="11">
        <v>7</v>
      </c>
      <c r="I88" s="20" t="s">
        <v>259</v>
      </c>
      <c r="J88" s="11" t="s">
        <v>261</v>
      </c>
      <c r="K88" s="11" t="s">
        <v>1113</v>
      </c>
      <c r="L88" s="11">
        <v>2</v>
      </c>
    </row>
    <row r="89" spans="1:12">
      <c r="A89" s="11" t="s">
        <v>77</v>
      </c>
      <c r="D89" s="11" t="s">
        <v>260</v>
      </c>
      <c r="E89" s="19" t="s">
        <v>339</v>
      </c>
      <c r="F89" s="10">
        <v>42036</v>
      </c>
      <c r="G89" s="10">
        <v>44228</v>
      </c>
      <c r="H89" s="11">
        <v>7</v>
      </c>
      <c r="I89" s="20" t="s">
        <v>259</v>
      </c>
      <c r="J89" s="11" t="s">
        <v>261</v>
      </c>
      <c r="K89" s="11" t="s">
        <v>1113</v>
      </c>
      <c r="L89" s="11">
        <v>2</v>
      </c>
    </row>
    <row r="90" spans="1:12">
      <c r="A90" s="11" t="s">
        <v>78</v>
      </c>
      <c r="D90" s="11" t="s">
        <v>260</v>
      </c>
      <c r="E90" s="19" t="s">
        <v>340</v>
      </c>
      <c r="F90" s="10">
        <v>42036</v>
      </c>
      <c r="G90" s="10">
        <v>44228</v>
      </c>
      <c r="H90" s="11">
        <v>7</v>
      </c>
      <c r="I90" s="20" t="s">
        <v>259</v>
      </c>
      <c r="J90" s="11" t="s">
        <v>261</v>
      </c>
      <c r="K90" s="11" t="s">
        <v>1113</v>
      </c>
      <c r="L90" s="11">
        <v>2</v>
      </c>
    </row>
    <row r="91" spans="1:12">
      <c r="A91" s="11" t="s">
        <v>79</v>
      </c>
      <c r="D91" s="11" t="s">
        <v>260</v>
      </c>
      <c r="E91" s="19" t="s">
        <v>341</v>
      </c>
      <c r="F91" s="10">
        <v>42036</v>
      </c>
      <c r="G91" s="10">
        <v>44228</v>
      </c>
      <c r="H91" s="11">
        <v>7</v>
      </c>
      <c r="I91" s="20" t="s">
        <v>259</v>
      </c>
      <c r="J91" s="11" t="s">
        <v>261</v>
      </c>
      <c r="K91" s="11" t="s">
        <v>1113</v>
      </c>
      <c r="L91" s="11">
        <v>2</v>
      </c>
    </row>
    <row r="92" spans="1:12">
      <c r="A92" s="11" t="s">
        <v>80</v>
      </c>
      <c r="D92" s="11" t="s">
        <v>260</v>
      </c>
      <c r="E92" s="19" t="s">
        <v>342</v>
      </c>
      <c r="F92" s="10">
        <v>42036</v>
      </c>
      <c r="G92" s="10">
        <v>44228</v>
      </c>
      <c r="H92" s="11">
        <v>7</v>
      </c>
      <c r="I92" s="20" t="s">
        <v>259</v>
      </c>
      <c r="J92" s="11" t="s">
        <v>261</v>
      </c>
      <c r="K92" s="11" t="s">
        <v>1113</v>
      </c>
      <c r="L92" s="11">
        <v>2</v>
      </c>
    </row>
    <row r="93" spans="1:12">
      <c r="A93" s="11" t="s">
        <v>81</v>
      </c>
      <c r="D93" s="11" t="s">
        <v>260</v>
      </c>
      <c r="E93" s="19" t="s">
        <v>343</v>
      </c>
      <c r="F93" s="10">
        <v>42036</v>
      </c>
      <c r="G93" s="10">
        <v>44228</v>
      </c>
      <c r="H93" s="11">
        <v>7</v>
      </c>
      <c r="I93" s="20" t="s">
        <v>259</v>
      </c>
      <c r="J93" s="11" t="s">
        <v>261</v>
      </c>
      <c r="K93" s="11" t="s">
        <v>1113</v>
      </c>
      <c r="L93" s="11">
        <v>2</v>
      </c>
    </row>
    <row r="94" spans="1:12">
      <c r="A94" s="11" t="s">
        <v>82</v>
      </c>
      <c r="D94" s="11" t="s">
        <v>260</v>
      </c>
      <c r="E94" s="19" t="s">
        <v>344</v>
      </c>
      <c r="F94" s="10">
        <v>42036</v>
      </c>
      <c r="G94" s="10">
        <v>44228</v>
      </c>
      <c r="H94" s="11">
        <v>7</v>
      </c>
      <c r="I94" s="20" t="s">
        <v>259</v>
      </c>
      <c r="J94" s="11" t="s">
        <v>261</v>
      </c>
      <c r="K94" s="11" t="s">
        <v>1113</v>
      </c>
      <c r="L94" s="11">
        <v>2</v>
      </c>
    </row>
    <row r="95" spans="1:12">
      <c r="A95" s="11" t="s">
        <v>83</v>
      </c>
      <c r="D95" s="11" t="s">
        <v>260</v>
      </c>
      <c r="E95" s="19" t="s">
        <v>345</v>
      </c>
      <c r="F95" s="10">
        <v>42036</v>
      </c>
      <c r="G95" s="10">
        <v>44228</v>
      </c>
      <c r="H95" s="11">
        <v>7</v>
      </c>
      <c r="I95" s="20" t="s">
        <v>259</v>
      </c>
      <c r="J95" s="11" t="s">
        <v>261</v>
      </c>
      <c r="K95" s="11" t="s">
        <v>1113</v>
      </c>
      <c r="L95" s="11">
        <v>2</v>
      </c>
    </row>
    <row r="96" spans="1:12">
      <c r="A96" s="11" t="s">
        <v>84</v>
      </c>
      <c r="D96" s="11" t="s">
        <v>260</v>
      </c>
      <c r="E96" s="19" t="s">
        <v>346</v>
      </c>
      <c r="F96" s="10">
        <v>42036</v>
      </c>
      <c r="G96" s="10">
        <v>44228</v>
      </c>
      <c r="H96" s="11">
        <v>7</v>
      </c>
      <c r="I96" s="20" t="s">
        <v>259</v>
      </c>
      <c r="J96" s="11" t="s">
        <v>261</v>
      </c>
      <c r="K96" s="11" t="s">
        <v>1113</v>
      </c>
      <c r="L96" s="11">
        <v>2</v>
      </c>
    </row>
    <row r="97" spans="1:12">
      <c r="A97" s="11" t="s">
        <v>85</v>
      </c>
      <c r="D97" s="11" t="s">
        <v>260</v>
      </c>
      <c r="E97" s="19" t="s">
        <v>347</v>
      </c>
      <c r="F97" s="10">
        <v>42036</v>
      </c>
      <c r="G97" s="10">
        <v>44228</v>
      </c>
      <c r="H97" s="11">
        <v>7</v>
      </c>
      <c r="I97" s="20" t="s">
        <v>259</v>
      </c>
      <c r="J97" s="11" t="s">
        <v>261</v>
      </c>
      <c r="K97" s="11" t="s">
        <v>1113</v>
      </c>
      <c r="L97" s="11">
        <v>2</v>
      </c>
    </row>
    <row r="98" spans="1:12">
      <c r="A98" s="11" t="s">
        <v>86</v>
      </c>
      <c r="D98" s="11" t="s">
        <v>260</v>
      </c>
      <c r="E98" s="19" t="s">
        <v>348</v>
      </c>
      <c r="F98" s="10">
        <v>42036</v>
      </c>
      <c r="G98" s="10">
        <v>44228</v>
      </c>
      <c r="H98" s="11">
        <v>7</v>
      </c>
      <c r="I98" s="20" t="s">
        <v>259</v>
      </c>
      <c r="J98" s="11" t="s">
        <v>261</v>
      </c>
      <c r="K98" s="11" t="s">
        <v>1113</v>
      </c>
      <c r="L98" s="11">
        <v>2</v>
      </c>
    </row>
    <row r="99" spans="1:12">
      <c r="A99" s="11" t="s">
        <v>87</v>
      </c>
      <c r="D99" s="11" t="s">
        <v>260</v>
      </c>
      <c r="E99" s="19" t="s">
        <v>349</v>
      </c>
      <c r="F99" s="10">
        <v>42036</v>
      </c>
      <c r="G99" s="10">
        <v>44228</v>
      </c>
      <c r="H99" s="11">
        <v>7</v>
      </c>
      <c r="I99" s="20" t="s">
        <v>259</v>
      </c>
      <c r="J99" s="11" t="s">
        <v>261</v>
      </c>
      <c r="K99" s="11" t="s">
        <v>1113</v>
      </c>
      <c r="L99" s="11">
        <v>2</v>
      </c>
    </row>
    <row r="100" spans="1:12">
      <c r="A100" s="11" t="s">
        <v>88</v>
      </c>
      <c r="D100" s="11" t="s">
        <v>260</v>
      </c>
      <c r="E100" s="19" t="s">
        <v>350</v>
      </c>
      <c r="F100" s="10">
        <v>42036</v>
      </c>
      <c r="G100" s="10">
        <v>44228</v>
      </c>
      <c r="H100" s="11">
        <v>7</v>
      </c>
      <c r="I100" s="20" t="s">
        <v>259</v>
      </c>
      <c r="J100" s="11" t="s">
        <v>261</v>
      </c>
      <c r="K100" s="11" t="s">
        <v>1113</v>
      </c>
      <c r="L100" s="11">
        <v>2</v>
      </c>
    </row>
    <row r="101" spans="1:12">
      <c r="A101" s="11" t="s">
        <v>89</v>
      </c>
      <c r="D101" s="11" t="s">
        <v>260</v>
      </c>
      <c r="E101" s="19" t="s">
        <v>351</v>
      </c>
      <c r="F101" s="10">
        <v>42036</v>
      </c>
      <c r="G101" s="10">
        <v>44228</v>
      </c>
      <c r="H101" s="11">
        <v>7</v>
      </c>
      <c r="I101" s="20" t="s">
        <v>259</v>
      </c>
      <c r="J101" s="11" t="s">
        <v>261</v>
      </c>
      <c r="K101" s="11" t="s">
        <v>1113</v>
      </c>
      <c r="L101" s="11">
        <v>2</v>
      </c>
    </row>
    <row r="102" spans="1:12">
      <c r="A102" s="11" t="s">
        <v>90</v>
      </c>
      <c r="D102" s="11" t="s">
        <v>260</v>
      </c>
      <c r="E102" s="19" t="s">
        <v>352</v>
      </c>
      <c r="F102" s="10">
        <v>42036</v>
      </c>
      <c r="G102" s="10">
        <v>44228</v>
      </c>
      <c r="H102" s="11">
        <v>7</v>
      </c>
      <c r="I102" s="20" t="s">
        <v>259</v>
      </c>
      <c r="J102" s="11" t="s">
        <v>261</v>
      </c>
      <c r="K102" s="11" t="s">
        <v>1113</v>
      </c>
      <c r="L102" s="11">
        <v>2</v>
      </c>
    </row>
    <row r="103" spans="1:12">
      <c r="A103" s="11" t="s">
        <v>91</v>
      </c>
      <c r="D103" s="11" t="s">
        <v>260</v>
      </c>
      <c r="E103" s="19" t="s">
        <v>353</v>
      </c>
      <c r="F103" s="10">
        <v>42036</v>
      </c>
      <c r="G103" s="10">
        <v>44228</v>
      </c>
      <c r="H103" s="11">
        <v>7</v>
      </c>
      <c r="I103" s="20" t="s">
        <v>259</v>
      </c>
      <c r="J103" s="11" t="s">
        <v>261</v>
      </c>
      <c r="K103" s="11" t="s">
        <v>1113</v>
      </c>
      <c r="L103" s="11">
        <v>2</v>
      </c>
    </row>
    <row r="104" spans="1:12">
      <c r="A104" s="11" t="s">
        <v>92</v>
      </c>
      <c r="D104" s="11" t="s">
        <v>260</v>
      </c>
      <c r="E104" s="19" t="s">
        <v>354</v>
      </c>
      <c r="F104" s="10">
        <v>42036</v>
      </c>
      <c r="G104" s="10">
        <v>44228</v>
      </c>
      <c r="H104" s="11">
        <v>7</v>
      </c>
      <c r="I104" s="20" t="s">
        <v>259</v>
      </c>
      <c r="J104" s="11" t="s">
        <v>261</v>
      </c>
      <c r="K104" s="11" t="s">
        <v>1113</v>
      </c>
      <c r="L104" s="11">
        <v>2</v>
      </c>
    </row>
    <row r="105" spans="1:12">
      <c r="A105" s="11" t="s">
        <v>93</v>
      </c>
      <c r="D105" s="11" t="s">
        <v>260</v>
      </c>
      <c r="E105" s="19" t="s">
        <v>355</v>
      </c>
      <c r="F105" s="10">
        <v>42036</v>
      </c>
      <c r="G105" s="10">
        <v>44228</v>
      </c>
      <c r="H105" s="11">
        <v>7</v>
      </c>
      <c r="I105" s="20" t="s">
        <v>259</v>
      </c>
      <c r="J105" s="11" t="s">
        <v>261</v>
      </c>
      <c r="K105" s="11" t="s">
        <v>1113</v>
      </c>
      <c r="L105" s="11">
        <v>2</v>
      </c>
    </row>
    <row r="106" spans="1:12">
      <c r="A106" s="11" t="s">
        <v>94</v>
      </c>
      <c r="D106" s="11" t="s">
        <v>260</v>
      </c>
      <c r="E106" s="19" t="s">
        <v>356</v>
      </c>
      <c r="F106" s="10">
        <v>42036</v>
      </c>
      <c r="G106" s="10">
        <v>44228</v>
      </c>
      <c r="H106" s="11">
        <v>7</v>
      </c>
      <c r="I106" s="20" t="s">
        <v>259</v>
      </c>
      <c r="J106" s="11" t="s">
        <v>261</v>
      </c>
      <c r="K106" s="11" t="s">
        <v>1113</v>
      </c>
      <c r="L106" s="11">
        <v>2</v>
      </c>
    </row>
    <row r="107" spans="1:12">
      <c r="A107" s="11" t="s">
        <v>95</v>
      </c>
      <c r="D107" s="11" t="s">
        <v>260</v>
      </c>
      <c r="E107" s="19" t="s">
        <v>357</v>
      </c>
      <c r="F107" s="10">
        <v>42036</v>
      </c>
      <c r="G107" s="10">
        <v>44228</v>
      </c>
      <c r="H107" s="11">
        <v>7</v>
      </c>
      <c r="I107" s="20" t="s">
        <v>259</v>
      </c>
      <c r="J107" s="11" t="s">
        <v>261</v>
      </c>
      <c r="K107" s="11" t="s">
        <v>1113</v>
      </c>
      <c r="L107" s="11">
        <v>2</v>
      </c>
    </row>
    <row r="108" spans="1:12">
      <c r="A108" s="11" t="s">
        <v>96</v>
      </c>
      <c r="D108" s="11" t="s">
        <v>260</v>
      </c>
      <c r="E108" s="19" t="s">
        <v>358</v>
      </c>
      <c r="F108" s="10">
        <v>42036</v>
      </c>
      <c r="G108" s="10">
        <v>44228</v>
      </c>
      <c r="H108" s="11">
        <v>7</v>
      </c>
      <c r="I108" s="20" t="s">
        <v>259</v>
      </c>
      <c r="J108" s="11" t="s">
        <v>261</v>
      </c>
      <c r="K108" s="11" t="s">
        <v>1113</v>
      </c>
      <c r="L108" s="11">
        <v>2</v>
      </c>
    </row>
    <row r="109" spans="1:12">
      <c r="A109" s="11" t="s">
        <v>97</v>
      </c>
      <c r="D109" s="11" t="s">
        <v>260</v>
      </c>
      <c r="E109" s="19" t="s">
        <v>359</v>
      </c>
      <c r="F109" s="10">
        <v>42036</v>
      </c>
      <c r="G109" s="10">
        <v>44228</v>
      </c>
      <c r="H109" s="11">
        <v>7</v>
      </c>
      <c r="I109" s="20" t="s">
        <v>259</v>
      </c>
      <c r="J109" s="11" t="s">
        <v>261</v>
      </c>
      <c r="K109" s="11" t="s">
        <v>1113</v>
      </c>
      <c r="L109" s="11">
        <v>2</v>
      </c>
    </row>
    <row r="110" spans="1:12">
      <c r="A110" s="11" t="s">
        <v>98</v>
      </c>
      <c r="D110" s="11" t="s">
        <v>260</v>
      </c>
      <c r="E110" s="19" t="s">
        <v>360</v>
      </c>
      <c r="F110" s="10">
        <v>42036</v>
      </c>
      <c r="G110" s="10">
        <v>44228</v>
      </c>
      <c r="H110" s="11">
        <v>7</v>
      </c>
      <c r="I110" s="20" t="s">
        <v>259</v>
      </c>
      <c r="J110" s="11" t="s">
        <v>261</v>
      </c>
      <c r="K110" s="11" t="s">
        <v>1113</v>
      </c>
      <c r="L110" s="11">
        <v>2</v>
      </c>
    </row>
    <row r="111" spans="1:12">
      <c r="A111" s="11" t="s">
        <v>99</v>
      </c>
      <c r="D111" s="11" t="s">
        <v>260</v>
      </c>
      <c r="E111" s="19" t="s">
        <v>361</v>
      </c>
      <c r="F111" s="10">
        <v>42036</v>
      </c>
      <c r="G111" s="10">
        <v>44228</v>
      </c>
      <c r="H111" s="11">
        <v>7</v>
      </c>
      <c r="I111" s="20" t="s">
        <v>259</v>
      </c>
      <c r="J111" s="11" t="s">
        <v>261</v>
      </c>
      <c r="K111" s="11" t="s">
        <v>1113</v>
      </c>
      <c r="L111" s="11">
        <v>2</v>
      </c>
    </row>
    <row r="112" spans="1:12">
      <c r="A112" s="11" t="s">
        <v>100</v>
      </c>
      <c r="D112" s="11" t="s">
        <v>260</v>
      </c>
      <c r="E112" s="19" t="s">
        <v>362</v>
      </c>
      <c r="F112" s="10">
        <v>42036</v>
      </c>
      <c r="G112" s="10">
        <v>44228</v>
      </c>
      <c r="H112" s="11">
        <v>7</v>
      </c>
      <c r="I112" s="20" t="s">
        <v>259</v>
      </c>
      <c r="J112" s="11" t="s">
        <v>261</v>
      </c>
      <c r="K112" s="11" t="s">
        <v>1113</v>
      </c>
      <c r="L112" s="11">
        <v>2</v>
      </c>
    </row>
    <row r="113" spans="1:12">
      <c r="A113" s="11" t="s">
        <v>101</v>
      </c>
      <c r="D113" s="11" t="s">
        <v>260</v>
      </c>
      <c r="E113" s="19" t="s">
        <v>363</v>
      </c>
      <c r="F113" s="10">
        <v>42036</v>
      </c>
      <c r="G113" s="10">
        <v>44228</v>
      </c>
      <c r="H113" s="11">
        <v>7</v>
      </c>
      <c r="I113" s="20" t="s">
        <v>259</v>
      </c>
      <c r="J113" s="11" t="s">
        <v>261</v>
      </c>
      <c r="K113" s="11" t="s">
        <v>1113</v>
      </c>
      <c r="L113" s="11">
        <v>2</v>
      </c>
    </row>
    <row r="114" spans="1:12">
      <c r="A114" s="11" t="s">
        <v>102</v>
      </c>
      <c r="D114" s="11" t="s">
        <v>260</v>
      </c>
      <c r="E114" s="19" t="s">
        <v>364</v>
      </c>
      <c r="F114" s="10">
        <v>42036</v>
      </c>
      <c r="G114" s="10">
        <v>44228</v>
      </c>
      <c r="H114" s="11">
        <v>7</v>
      </c>
      <c r="I114" s="20" t="s">
        <v>259</v>
      </c>
      <c r="J114" s="11" t="s">
        <v>261</v>
      </c>
      <c r="K114" s="11" t="s">
        <v>1113</v>
      </c>
      <c r="L114" s="11">
        <v>2</v>
      </c>
    </row>
    <row r="115" spans="1:12">
      <c r="A115" s="11" t="s">
        <v>103</v>
      </c>
      <c r="D115" s="11" t="s">
        <v>260</v>
      </c>
      <c r="E115" s="19" t="s">
        <v>365</v>
      </c>
      <c r="F115" s="10">
        <v>42036</v>
      </c>
      <c r="G115" s="10">
        <v>44228</v>
      </c>
      <c r="H115" s="11">
        <v>7</v>
      </c>
      <c r="I115" s="20" t="s">
        <v>259</v>
      </c>
      <c r="J115" s="11" t="s">
        <v>261</v>
      </c>
      <c r="K115" s="11" t="s">
        <v>1113</v>
      </c>
      <c r="L115" s="11">
        <v>2</v>
      </c>
    </row>
    <row r="116" spans="1:12">
      <c r="A116" s="11" t="s">
        <v>104</v>
      </c>
      <c r="D116" s="11" t="s">
        <v>260</v>
      </c>
      <c r="E116" s="19" t="s">
        <v>366</v>
      </c>
      <c r="F116" s="10">
        <v>42036</v>
      </c>
      <c r="G116" s="10">
        <v>44228</v>
      </c>
      <c r="H116" s="11">
        <v>7</v>
      </c>
      <c r="I116" s="20" t="s">
        <v>259</v>
      </c>
      <c r="J116" s="11" t="s">
        <v>261</v>
      </c>
      <c r="K116" s="11" t="s">
        <v>1113</v>
      </c>
      <c r="L116" s="11">
        <v>2</v>
      </c>
    </row>
    <row r="117" spans="1:12">
      <c r="A117" s="11" t="s">
        <v>105</v>
      </c>
      <c r="D117" s="11" t="s">
        <v>260</v>
      </c>
      <c r="E117" s="19" t="s">
        <v>367</v>
      </c>
      <c r="F117" s="10">
        <v>42036</v>
      </c>
      <c r="G117" s="10">
        <v>44228</v>
      </c>
      <c r="H117" s="11">
        <v>7</v>
      </c>
      <c r="I117" s="20" t="s">
        <v>259</v>
      </c>
      <c r="J117" s="11" t="s">
        <v>261</v>
      </c>
      <c r="K117" s="11" t="s">
        <v>1113</v>
      </c>
      <c r="L117" s="11">
        <v>2</v>
      </c>
    </row>
    <row r="118" spans="1:12">
      <c r="A118" s="11" t="s">
        <v>106</v>
      </c>
      <c r="D118" s="11" t="s">
        <v>260</v>
      </c>
      <c r="E118" s="19" t="s">
        <v>368</v>
      </c>
      <c r="F118" s="10">
        <v>42036</v>
      </c>
      <c r="G118" s="10">
        <v>44228</v>
      </c>
      <c r="H118" s="11">
        <v>7</v>
      </c>
      <c r="I118" s="20" t="s">
        <v>259</v>
      </c>
      <c r="J118" s="11" t="s">
        <v>261</v>
      </c>
      <c r="K118" s="11" t="s">
        <v>1113</v>
      </c>
      <c r="L118" s="11">
        <v>2</v>
      </c>
    </row>
    <row r="119" spans="1:12">
      <c r="A119" s="11" t="s">
        <v>107</v>
      </c>
      <c r="D119" s="11" t="s">
        <v>260</v>
      </c>
      <c r="E119" s="19" t="s">
        <v>369</v>
      </c>
      <c r="F119" s="10">
        <v>42036</v>
      </c>
      <c r="G119" s="10">
        <v>44228</v>
      </c>
      <c r="H119" s="11">
        <v>7</v>
      </c>
      <c r="I119" s="20" t="s">
        <v>259</v>
      </c>
      <c r="J119" s="11" t="s">
        <v>261</v>
      </c>
      <c r="K119" s="11" t="s">
        <v>1113</v>
      </c>
      <c r="L119" s="11">
        <v>2</v>
      </c>
    </row>
    <row r="120" spans="1:12">
      <c r="A120" s="11" t="s">
        <v>108</v>
      </c>
      <c r="D120" s="11" t="s">
        <v>260</v>
      </c>
      <c r="E120" s="19" t="s">
        <v>370</v>
      </c>
      <c r="F120" s="10">
        <v>42036</v>
      </c>
      <c r="G120" s="10">
        <v>44228</v>
      </c>
      <c r="H120" s="11">
        <v>7</v>
      </c>
      <c r="I120" s="20" t="s">
        <v>259</v>
      </c>
      <c r="J120" s="11" t="s">
        <v>261</v>
      </c>
      <c r="K120" s="11" t="s">
        <v>1113</v>
      </c>
      <c r="L120" s="11">
        <v>2</v>
      </c>
    </row>
    <row r="121" spans="1:12">
      <c r="A121" s="11" t="s">
        <v>109</v>
      </c>
      <c r="D121" s="11" t="s">
        <v>260</v>
      </c>
      <c r="E121" s="19" t="s">
        <v>371</v>
      </c>
      <c r="F121" s="10">
        <v>42036</v>
      </c>
      <c r="G121" s="10">
        <v>44228</v>
      </c>
      <c r="H121" s="11">
        <v>7</v>
      </c>
      <c r="I121" s="20" t="s">
        <v>259</v>
      </c>
      <c r="J121" s="11" t="s">
        <v>261</v>
      </c>
      <c r="K121" s="11" t="s">
        <v>1113</v>
      </c>
      <c r="L121" s="11">
        <v>2</v>
      </c>
    </row>
    <row r="122" spans="1:12">
      <c r="A122" s="11" t="s">
        <v>110</v>
      </c>
      <c r="D122" s="11" t="s">
        <v>260</v>
      </c>
      <c r="E122" s="19" t="s">
        <v>372</v>
      </c>
      <c r="F122" s="10">
        <v>42036</v>
      </c>
      <c r="G122" s="10">
        <v>44228</v>
      </c>
      <c r="H122" s="11">
        <v>7</v>
      </c>
      <c r="I122" s="20" t="s">
        <v>259</v>
      </c>
      <c r="J122" s="11" t="s">
        <v>261</v>
      </c>
      <c r="K122" s="11" t="s">
        <v>1113</v>
      </c>
      <c r="L122" s="11">
        <v>2</v>
      </c>
    </row>
    <row r="123" spans="1:12">
      <c r="A123" s="11" t="s">
        <v>111</v>
      </c>
      <c r="D123" s="11" t="s">
        <v>260</v>
      </c>
      <c r="E123" s="19" t="s">
        <v>373</v>
      </c>
      <c r="F123" s="10">
        <v>42036</v>
      </c>
      <c r="G123" s="10">
        <v>44228</v>
      </c>
      <c r="H123" s="11">
        <v>7</v>
      </c>
      <c r="I123" s="20" t="s">
        <v>259</v>
      </c>
      <c r="J123" s="11" t="s">
        <v>261</v>
      </c>
      <c r="K123" s="11" t="s">
        <v>1113</v>
      </c>
      <c r="L123" s="11">
        <v>2</v>
      </c>
    </row>
    <row r="124" spans="1:12">
      <c r="A124" s="11" t="s">
        <v>112</v>
      </c>
      <c r="D124" s="11" t="s">
        <v>260</v>
      </c>
      <c r="E124" s="19" t="s">
        <v>374</v>
      </c>
      <c r="F124" s="10">
        <v>42036</v>
      </c>
      <c r="G124" s="10">
        <v>44228</v>
      </c>
      <c r="H124" s="11">
        <v>7</v>
      </c>
      <c r="I124" s="20" t="s">
        <v>259</v>
      </c>
      <c r="J124" s="11" t="s">
        <v>261</v>
      </c>
      <c r="K124" s="11" t="s">
        <v>1113</v>
      </c>
      <c r="L124" s="11">
        <v>2</v>
      </c>
    </row>
    <row r="125" spans="1:12">
      <c r="A125" s="11" t="s">
        <v>113</v>
      </c>
      <c r="D125" s="11" t="s">
        <v>260</v>
      </c>
      <c r="E125" s="19" t="s">
        <v>375</v>
      </c>
      <c r="F125" s="10">
        <v>42036</v>
      </c>
      <c r="G125" s="10">
        <v>44228</v>
      </c>
      <c r="H125" s="11">
        <v>7</v>
      </c>
      <c r="I125" s="20" t="s">
        <v>259</v>
      </c>
      <c r="J125" s="11" t="s">
        <v>261</v>
      </c>
      <c r="K125" s="11" t="s">
        <v>1113</v>
      </c>
      <c r="L125" s="11">
        <v>2</v>
      </c>
    </row>
    <row r="126" spans="1:12">
      <c r="A126" s="11" t="s">
        <v>114</v>
      </c>
      <c r="D126" s="11" t="s">
        <v>260</v>
      </c>
      <c r="E126" s="19" t="s">
        <v>376</v>
      </c>
      <c r="F126" s="10">
        <v>42036</v>
      </c>
      <c r="G126" s="10">
        <v>44228</v>
      </c>
      <c r="H126" s="11">
        <v>7</v>
      </c>
      <c r="I126" s="20" t="s">
        <v>259</v>
      </c>
      <c r="J126" s="11" t="s">
        <v>261</v>
      </c>
      <c r="K126" s="11" t="s">
        <v>1113</v>
      </c>
      <c r="L126" s="11">
        <v>2</v>
      </c>
    </row>
    <row r="127" spans="1:12">
      <c r="A127" s="11" t="s">
        <v>115</v>
      </c>
      <c r="D127" s="11" t="s">
        <v>260</v>
      </c>
      <c r="E127" s="19" t="s">
        <v>377</v>
      </c>
      <c r="F127" s="10">
        <v>42036</v>
      </c>
      <c r="G127" s="10">
        <v>44228</v>
      </c>
      <c r="H127" s="11">
        <v>7</v>
      </c>
      <c r="I127" s="20" t="s">
        <v>259</v>
      </c>
      <c r="J127" s="11" t="s">
        <v>261</v>
      </c>
      <c r="K127" s="11" t="s">
        <v>1113</v>
      </c>
      <c r="L127" s="11">
        <v>2</v>
      </c>
    </row>
    <row r="128" spans="1:12">
      <c r="A128" s="11" t="s">
        <v>116</v>
      </c>
      <c r="D128" s="11" t="s">
        <v>260</v>
      </c>
      <c r="E128" s="19" t="s">
        <v>378</v>
      </c>
      <c r="F128" s="10">
        <v>42036</v>
      </c>
      <c r="G128" s="10">
        <v>44228</v>
      </c>
      <c r="H128" s="11">
        <v>7</v>
      </c>
      <c r="I128" s="20" t="s">
        <v>259</v>
      </c>
      <c r="J128" s="11" t="s">
        <v>261</v>
      </c>
      <c r="K128" s="11" t="s">
        <v>1113</v>
      </c>
      <c r="L128" s="11">
        <v>2</v>
      </c>
    </row>
    <row r="129" spans="1:12">
      <c r="A129" s="11" t="s">
        <v>117</v>
      </c>
      <c r="D129" s="11" t="s">
        <v>260</v>
      </c>
      <c r="E129" s="19" t="s">
        <v>379</v>
      </c>
      <c r="F129" s="10">
        <v>42036</v>
      </c>
      <c r="G129" s="10">
        <v>44228</v>
      </c>
      <c r="H129" s="11">
        <v>7</v>
      </c>
      <c r="I129" s="20" t="s">
        <v>259</v>
      </c>
      <c r="J129" s="11" t="s">
        <v>261</v>
      </c>
      <c r="K129" s="11" t="s">
        <v>1113</v>
      </c>
      <c r="L129" s="11">
        <v>2</v>
      </c>
    </row>
    <row r="130" spans="1:12">
      <c r="A130" s="11" t="s">
        <v>118</v>
      </c>
      <c r="D130" s="11" t="s">
        <v>260</v>
      </c>
      <c r="E130" s="19" t="s">
        <v>380</v>
      </c>
      <c r="F130" s="10">
        <v>42036</v>
      </c>
      <c r="G130" s="10">
        <v>44228</v>
      </c>
      <c r="H130" s="11">
        <v>7</v>
      </c>
      <c r="I130" s="20" t="s">
        <v>259</v>
      </c>
      <c r="J130" s="11" t="s">
        <v>261</v>
      </c>
      <c r="K130" s="11" t="s">
        <v>1113</v>
      </c>
      <c r="L130" s="11">
        <v>2</v>
      </c>
    </row>
    <row r="131" spans="1:12">
      <c r="A131" s="11" t="s">
        <v>119</v>
      </c>
      <c r="D131" s="11" t="s">
        <v>260</v>
      </c>
      <c r="E131" s="19" t="s">
        <v>381</v>
      </c>
      <c r="F131" s="10">
        <v>42036</v>
      </c>
      <c r="G131" s="10">
        <v>44228</v>
      </c>
      <c r="H131" s="11">
        <v>7</v>
      </c>
      <c r="I131" s="20" t="s">
        <v>259</v>
      </c>
      <c r="J131" s="11" t="s">
        <v>261</v>
      </c>
      <c r="K131" s="11" t="s">
        <v>1113</v>
      </c>
      <c r="L131" s="11">
        <v>2</v>
      </c>
    </row>
    <row r="132" spans="1:12">
      <c r="A132" s="11" t="s">
        <v>120</v>
      </c>
      <c r="D132" s="11" t="s">
        <v>260</v>
      </c>
      <c r="E132" s="19" t="s">
        <v>382</v>
      </c>
      <c r="F132" s="10">
        <v>42036</v>
      </c>
      <c r="G132" s="10">
        <v>44228</v>
      </c>
      <c r="H132" s="11">
        <v>7</v>
      </c>
      <c r="I132" s="20" t="s">
        <v>259</v>
      </c>
      <c r="J132" s="11" t="s">
        <v>261</v>
      </c>
      <c r="K132" s="11" t="s">
        <v>1113</v>
      </c>
      <c r="L132" s="11">
        <v>2</v>
      </c>
    </row>
    <row r="133" spans="1:12">
      <c r="A133" s="11" t="s">
        <v>121</v>
      </c>
      <c r="D133" s="11" t="s">
        <v>260</v>
      </c>
      <c r="E133" s="19" t="s">
        <v>383</v>
      </c>
      <c r="F133" s="10">
        <v>42036</v>
      </c>
      <c r="G133" s="10">
        <v>44228</v>
      </c>
      <c r="H133" s="11">
        <v>7</v>
      </c>
      <c r="I133" s="20" t="s">
        <v>259</v>
      </c>
      <c r="J133" s="11" t="s">
        <v>261</v>
      </c>
      <c r="K133" s="11" t="s">
        <v>1113</v>
      </c>
      <c r="L133" s="11">
        <v>2</v>
      </c>
    </row>
    <row r="134" spans="1:12">
      <c r="A134" s="11" t="s">
        <v>122</v>
      </c>
      <c r="D134" s="11" t="s">
        <v>260</v>
      </c>
      <c r="E134" s="19" t="s">
        <v>384</v>
      </c>
      <c r="F134" s="10">
        <v>42036</v>
      </c>
      <c r="G134" s="10">
        <v>44228</v>
      </c>
      <c r="H134" s="11">
        <v>7</v>
      </c>
      <c r="I134" s="20" t="s">
        <v>259</v>
      </c>
      <c r="J134" s="11" t="s">
        <v>261</v>
      </c>
      <c r="K134" s="11" t="s">
        <v>1113</v>
      </c>
      <c r="L134" s="11">
        <v>2</v>
      </c>
    </row>
    <row r="135" spans="1:12">
      <c r="A135" s="11" t="s">
        <v>123</v>
      </c>
      <c r="D135" s="11" t="s">
        <v>260</v>
      </c>
      <c r="E135" s="19" t="s">
        <v>385</v>
      </c>
      <c r="F135" s="10">
        <v>42036</v>
      </c>
      <c r="G135" s="10">
        <v>44228</v>
      </c>
      <c r="H135" s="11">
        <v>7</v>
      </c>
      <c r="I135" s="20" t="s">
        <v>259</v>
      </c>
      <c r="J135" s="11" t="s">
        <v>261</v>
      </c>
      <c r="K135" s="11" t="s">
        <v>1113</v>
      </c>
      <c r="L135" s="11">
        <v>2</v>
      </c>
    </row>
    <row r="136" spans="1:12">
      <c r="A136" s="11" t="s">
        <v>124</v>
      </c>
      <c r="D136" s="11" t="s">
        <v>260</v>
      </c>
      <c r="E136" s="19" t="s">
        <v>386</v>
      </c>
      <c r="F136" s="10">
        <v>42036</v>
      </c>
      <c r="G136" s="10">
        <v>44228</v>
      </c>
      <c r="H136" s="11">
        <v>7</v>
      </c>
      <c r="I136" s="20" t="s">
        <v>259</v>
      </c>
      <c r="J136" s="11" t="s">
        <v>261</v>
      </c>
      <c r="K136" s="11" t="s">
        <v>1113</v>
      </c>
      <c r="L136" s="11">
        <v>2</v>
      </c>
    </row>
    <row r="137" spans="1:12">
      <c r="A137" s="11" t="s">
        <v>125</v>
      </c>
      <c r="D137" s="11" t="s">
        <v>260</v>
      </c>
      <c r="E137" s="19" t="s">
        <v>387</v>
      </c>
      <c r="F137" s="10">
        <v>42036</v>
      </c>
      <c r="G137" s="10">
        <v>44228</v>
      </c>
      <c r="H137" s="11">
        <v>7</v>
      </c>
      <c r="I137" s="20" t="s">
        <v>259</v>
      </c>
      <c r="J137" s="11" t="s">
        <v>261</v>
      </c>
      <c r="K137" s="11" t="s">
        <v>1113</v>
      </c>
      <c r="L137" s="11">
        <v>2</v>
      </c>
    </row>
    <row r="138" spans="1:12">
      <c r="A138" s="11" t="s">
        <v>126</v>
      </c>
      <c r="D138" s="11" t="s">
        <v>260</v>
      </c>
      <c r="E138" s="19" t="s">
        <v>388</v>
      </c>
      <c r="F138" s="10">
        <v>42036</v>
      </c>
      <c r="G138" s="10">
        <v>44228</v>
      </c>
      <c r="H138" s="11">
        <v>7</v>
      </c>
      <c r="I138" s="20" t="s">
        <v>259</v>
      </c>
      <c r="J138" s="11" t="s">
        <v>261</v>
      </c>
      <c r="K138" s="11" t="s">
        <v>1113</v>
      </c>
      <c r="L138" s="11">
        <v>2</v>
      </c>
    </row>
    <row r="139" spans="1:12">
      <c r="A139" s="11" t="s">
        <v>127</v>
      </c>
      <c r="D139" s="11" t="s">
        <v>260</v>
      </c>
      <c r="E139" s="19" t="s">
        <v>389</v>
      </c>
      <c r="F139" s="10">
        <v>42036</v>
      </c>
      <c r="G139" s="10">
        <v>44228</v>
      </c>
      <c r="H139" s="11">
        <v>7</v>
      </c>
      <c r="I139" s="20" t="s">
        <v>259</v>
      </c>
      <c r="J139" s="11" t="s">
        <v>261</v>
      </c>
      <c r="K139" s="11" t="s">
        <v>1113</v>
      </c>
      <c r="L139" s="11">
        <v>2</v>
      </c>
    </row>
    <row r="140" spans="1:12">
      <c r="A140" s="11" t="s">
        <v>128</v>
      </c>
      <c r="D140" s="11" t="s">
        <v>260</v>
      </c>
      <c r="E140" s="19" t="s">
        <v>390</v>
      </c>
      <c r="F140" s="10">
        <v>42036</v>
      </c>
      <c r="G140" s="10">
        <v>44228</v>
      </c>
      <c r="H140" s="11">
        <v>7</v>
      </c>
      <c r="I140" s="20" t="s">
        <v>259</v>
      </c>
      <c r="J140" s="11" t="s">
        <v>261</v>
      </c>
      <c r="K140" s="11" t="s">
        <v>1113</v>
      </c>
      <c r="L140" s="11">
        <v>2</v>
      </c>
    </row>
    <row r="141" spans="1:12">
      <c r="A141" s="11" t="s">
        <v>129</v>
      </c>
      <c r="D141" s="11" t="s">
        <v>260</v>
      </c>
      <c r="E141" s="19" t="s">
        <v>391</v>
      </c>
      <c r="F141" s="10">
        <v>42036</v>
      </c>
      <c r="G141" s="10">
        <v>44228</v>
      </c>
      <c r="H141" s="11">
        <v>7</v>
      </c>
      <c r="I141" s="20" t="s">
        <v>259</v>
      </c>
      <c r="J141" s="11" t="s">
        <v>261</v>
      </c>
      <c r="K141" s="11" t="s">
        <v>1113</v>
      </c>
      <c r="L141" s="11">
        <v>2</v>
      </c>
    </row>
    <row r="142" spans="1:12">
      <c r="A142" s="11" t="s">
        <v>130</v>
      </c>
      <c r="D142" s="11" t="s">
        <v>260</v>
      </c>
      <c r="E142" s="19" t="s">
        <v>392</v>
      </c>
      <c r="F142" s="10">
        <v>42036</v>
      </c>
      <c r="G142" s="10">
        <v>44228</v>
      </c>
      <c r="H142" s="11">
        <v>7</v>
      </c>
      <c r="I142" s="20" t="s">
        <v>259</v>
      </c>
      <c r="J142" s="11" t="s">
        <v>261</v>
      </c>
      <c r="K142" s="11" t="s">
        <v>1113</v>
      </c>
      <c r="L142" s="11">
        <v>2</v>
      </c>
    </row>
    <row r="143" spans="1:12">
      <c r="A143" s="11" t="s">
        <v>131</v>
      </c>
      <c r="D143" s="11" t="s">
        <v>260</v>
      </c>
      <c r="E143" s="19" t="s">
        <v>393</v>
      </c>
      <c r="F143" s="10">
        <v>42036</v>
      </c>
      <c r="G143" s="10">
        <v>44228</v>
      </c>
      <c r="H143" s="11">
        <v>7</v>
      </c>
      <c r="I143" s="20" t="s">
        <v>259</v>
      </c>
      <c r="J143" s="11" t="s">
        <v>261</v>
      </c>
      <c r="K143" s="11" t="s">
        <v>1113</v>
      </c>
      <c r="L143" s="11">
        <v>2</v>
      </c>
    </row>
    <row r="144" spans="1:12">
      <c r="A144" s="11" t="s">
        <v>132</v>
      </c>
      <c r="D144" s="11" t="s">
        <v>260</v>
      </c>
      <c r="E144" s="19" t="s">
        <v>394</v>
      </c>
      <c r="F144" s="10">
        <v>42036</v>
      </c>
      <c r="G144" s="10">
        <v>44228</v>
      </c>
      <c r="H144" s="11">
        <v>7</v>
      </c>
      <c r="I144" s="20" t="s">
        <v>259</v>
      </c>
      <c r="J144" s="11" t="s">
        <v>261</v>
      </c>
      <c r="K144" s="11" t="s">
        <v>1113</v>
      </c>
      <c r="L144" s="11">
        <v>2</v>
      </c>
    </row>
    <row r="145" spans="1:12">
      <c r="A145" s="11" t="s">
        <v>133</v>
      </c>
      <c r="D145" s="11" t="s">
        <v>260</v>
      </c>
      <c r="E145" s="19" t="s">
        <v>395</v>
      </c>
      <c r="F145" s="10">
        <v>42036</v>
      </c>
      <c r="G145" s="10">
        <v>44228</v>
      </c>
      <c r="H145" s="11">
        <v>7</v>
      </c>
      <c r="I145" s="20" t="s">
        <v>259</v>
      </c>
      <c r="J145" s="11" t="s">
        <v>261</v>
      </c>
      <c r="K145" s="11" t="s">
        <v>1113</v>
      </c>
      <c r="L145" s="11">
        <v>2</v>
      </c>
    </row>
    <row r="146" spans="1:12">
      <c r="A146" s="11" t="s">
        <v>134</v>
      </c>
      <c r="D146" s="11" t="s">
        <v>260</v>
      </c>
      <c r="E146" s="19" t="s">
        <v>396</v>
      </c>
      <c r="F146" s="10">
        <v>42036</v>
      </c>
      <c r="G146" s="10">
        <v>44228</v>
      </c>
      <c r="H146" s="11">
        <v>7</v>
      </c>
      <c r="I146" s="20" t="s">
        <v>259</v>
      </c>
      <c r="J146" s="11" t="s">
        <v>261</v>
      </c>
      <c r="K146" s="11" t="s">
        <v>1113</v>
      </c>
      <c r="L146" s="11">
        <v>2</v>
      </c>
    </row>
    <row r="147" spans="1:12">
      <c r="A147" s="11" t="s">
        <v>135</v>
      </c>
      <c r="D147" s="11" t="s">
        <v>260</v>
      </c>
      <c r="E147" s="19" t="s">
        <v>397</v>
      </c>
      <c r="F147" s="10">
        <v>42036</v>
      </c>
      <c r="G147" s="10">
        <v>44228</v>
      </c>
      <c r="H147" s="11">
        <v>7</v>
      </c>
      <c r="I147" s="20" t="s">
        <v>259</v>
      </c>
      <c r="J147" s="11" t="s">
        <v>261</v>
      </c>
      <c r="K147" s="11" t="s">
        <v>1113</v>
      </c>
      <c r="L147" s="11">
        <v>2</v>
      </c>
    </row>
    <row r="148" spans="1:12">
      <c r="A148" s="11" t="s">
        <v>136</v>
      </c>
      <c r="D148" s="11" t="s">
        <v>260</v>
      </c>
      <c r="E148" s="19" t="s">
        <v>398</v>
      </c>
      <c r="F148" s="10">
        <v>42036</v>
      </c>
      <c r="G148" s="10">
        <v>44228</v>
      </c>
      <c r="H148" s="11">
        <v>7</v>
      </c>
      <c r="I148" s="20" t="s">
        <v>259</v>
      </c>
      <c r="J148" s="11" t="s">
        <v>261</v>
      </c>
      <c r="K148" s="11" t="s">
        <v>1113</v>
      </c>
      <c r="L148" s="11">
        <v>2</v>
      </c>
    </row>
    <row r="149" spans="1:12">
      <c r="A149" s="11" t="s">
        <v>137</v>
      </c>
      <c r="D149" s="11" t="s">
        <v>260</v>
      </c>
      <c r="E149" s="19" t="s">
        <v>399</v>
      </c>
      <c r="F149" s="10">
        <v>42036</v>
      </c>
      <c r="G149" s="10">
        <v>44228</v>
      </c>
      <c r="H149" s="11">
        <v>7</v>
      </c>
      <c r="I149" s="20" t="s">
        <v>259</v>
      </c>
      <c r="J149" s="11" t="s">
        <v>261</v>
      </c>
      <c r="K149" s="11" t="s">
        <v>1113</v>
      </c>
      <c r="L149" s="11">
        <v>2</v>
      </c>
    </row>
    <row r="150" spans="1:12">
      <c r="A150" s="11" t="s">
        <v>138</v>
      </c>
      <c r="D150" s="11" t="s">
        <v>260</v>
      </c>
      <c r="E150" s="19" t="s">
        <v>400</v>
      </c>
      <c r="F150" s="10">
        <v>42036</v>
      </c>
      <c r="G150" s="10">
        <v>44228</v>
      </c>
      <c r="H150" s="11">
        <v>7</v>
      </c>
      <c r="I150" s="20" t="s">
        <v>259</v>
      </c>
      <c r="J150" s="11" t="s">
        <v>261</v>
      </c>
      <c r="K150" s="11" t="s">
        <v>1113</v>
      </c>
      <c r="L150" s="11">
        <v>2</v>
      </c>
    </row>
    <row r="151" spans="1:12">
      <c r="A151" s="11" t="s">
        <v>139</v>
      </c>
      <c r="D151" s="11" t="s">
        <v>260</v>
      </c>
      <c r="E151" s="19" t="s">
        <v>401</v>
      </c>
      <c r="F151" s="10">
        <v>42036</v>
      </c>
      <c r="G151" s="10">
        <v>44228</v>
      </c>
      <c r="H151" s="11">
        <v>7</v>
      </c>
      <c r="I151" s="20" t="s">
        <v>259</v>
      </c>
      <c r="J151" s="11" t="s">
        <v>261</v>
      </c>
      <c r="K151" s="11" t="s">
        <v>1113</v>
      </c>
      <c r="L151" s="11">
        <v>2</v>
      </c>
    </row>
    <row r="152" spans="1:12">
      <c r="A152" s="11" t="s">
        <v>140</v>
      </c>
      <c r="D152" s="11" t="s">
        <v>260</v>
      </c>
      <c r="E152" s="19" t="s">
        <v>402</v>
      </c>
      <c r="F152" s="10">
        <v>42036</v>
      </c>
      <c r="G152" s="10">
        <v>44228</v>
      </c>
      <c r="H152" s="11">
        <v>7</v>
      </c>
      <c r="I152" s="20" t="s">
        <v>259</v>
      </c>
      <c r="J152" s="11" t="s">
        <v>261</v>
      </c>
      <c r="K152" s="11" t="s">
        <v>1113</v>
      </c>
      <c r="L152" s="11">
        <v>2</v>
      </c>
    </row>
    <row r="153" spans="1:12">
      <c r="A153" s="11" t="s">
        <v>141</v>
      </c>
      <c r="D153" s="11" t="s">
        <v>260</v>
      </c>
      <c r="E153" s="19" t="s">
        <v>403</v>
      </c>
      <c r="F153" s="10">
        <v>42036</v>
      </c>
      <c r="G153" s="10">
        <v>44228</v>
      </c>
      <c r="H153" s="11">
        <v>7</v>
      </c>
      <c r="I153" s="20" t="s">
        <v>259</v>
      </c>
      <c r="J153" s="11" t="s">
        <v>261</v>
      </c>
      <c r="K153" s="11" t="s">
        <v>1113</v>
      </c>
      <c r="L153" s="11">
        <v>2</v>
      </c>
    </row>
    <row r="154" spans="1:12">
      <c r="A154" s="11" t="s">
        <v>142</v>
      </c>
      <c r="D154" s="11" t="s">
        <v>260</v>
      </c>
      <c r="E154" s="19" t="s">
        <v>404</v>
      </c>
      <c r="F154" s="10">
        <v>42036</v>
      </c>
      <c r="G154" s="10">
        <v>44228</v>
      </c>
      <c r="H154" s="11">
        <v>7</v>
      </c>
      <c r="I154" s="20" t="s">
        <v>259</v>
      </c>
      <c r="J154" s="11" t="s">
        <v>261</v>
      </c>
      <c r="K154" s="11" t="s">
        <v>1113</v>
      </c>
      <c r="L154" s="11">
        <v>2</v>
      </c>
    </row>
    <row r="155" spans="1:12">
      <c r="A155" s="11" t="s">
        <v>143</v>
      </c>
      <c r="D155" s="11" t="s">
        <v>260</v>
      </c>
      <c r="E155" s="19" t="s">
        <v>405</v>
      </c>
      <c r="F155" s="10">
        <v>42036</v>
      </c>
      <c r="G155" s="10">
        <v>44228</v>
      </c>
      <c r="H155" s="11">
        <v>7</v>
      </c>
      <c r="I155" s="20" t="s">
        <v>259</v>
      </c>
      <c r="J155" s="11" t="s">
        <v>261</v>
      </c>
      <c r="K155" s="11" t="s">
        <v>1113</v>
      </c>
      <c r="L155" s="11">
        <v>2</v>
      </c>
    </row>
    <row r="156" spans="1:12">
      <c r="A156" s="11" t="s">
        <v>144</v>
      </c>
      <c r="D156" s="11" t="s">
        <v>260</v>
      </c>
      <c r="E156" s="19" t="s">
        <v>406</v>
      </c>
      <c r="F156" s="10">
        <v>42036</v>
      </c>
      <c r="G156" s="10">
        <v>44228</v>
      </c>
      <c r="H156" s="11">
        <v>7</v>
      </c>
      <c r="I156" s="20" t="s">
        <v>259</v>
      </c>
      <c r="J156" s="11" t="s">
        <v>261</v>
      </c>
      <c r="K156" s="11" t="s">
        <v>1113</v>
      </c>
      <c r="L156" s="11">
        <v>2</v>
      </c>
    </row>
    <row r="157" spans="1:12">
      <c r="A157" s="11" t="s">
        <v>145</v>
      </c>
      <c r="D157" s="11" t="s">
        <v>260</v>
      </c>
      <c r="E157" s="19" t="s">
        <v>407</v>
      </c>
      <c r="F157" s="10">
        <v>42036</v>
      </c>
      <c r="G157" s="10">
        <v>44228</v>
      </c>
      <c r="H157" s="11">
        <v>7</v>
      </c>
      <c r="I157" s="20" t="s">
        <v>259</v>
      </c>
      <c r="J157" s="11" t="s">
        <v>261</v>
      </c>
      <c r="K157" s="11" t="s">
        <v>1113</v>
      </c>
      <c r="L157" s="11">
        <v>2</v>
      </c>
    </row>
    <row r="158" spans="1:12">
      <c r="A158" s="11" t="s">
        <v>146</v>
      </c>
      <c r="D158" s="11" t="s">
        <v>260</v>
      </c>
      <c r="E158" s="19" t="s">
        <v>408</v>
      </c>
      <c r="F158" s="10">
        <v>42036</v>
      </c>
      <c r="G158" s="10">
        <v>44228</v>
      </c>
      <c r="H158" s="11">
        <v>7</v>
      </c>
      <c r="I158" s="20" t="s">
        <v>259</v>
      </c>
      <c r="J158" s="11" t="s">
        <v>261</v>
      </c>
      <c r="K158" s="11" t="s">
        <v>1113</v>
      </c>
      <c r="L158" s="11">
        <v>2</v>
      </c>
    </row>
    <row r="159" spans="1:12">
      <c r="A159" s="11" t="s">
        <v>147</v>
      </c>
      <c r="D159" s="11" t="s">
        <v>260</v>
      </c>
      <c r="E159" s="19" t="s">
        <v>409</v>
      </c>
      <c r="F159" s="10">
        <v>42036</v>
      </c>
      <c r="G159" s="10">
        <v>44228</v>
      </c>
      <c r="H159" s="11">
        <v>7</v>
      </c>
      <c r="I159" s="20" t="s">
        <v>259</v>
      </c>
      <c r="J159" s="11" t="s">
        <v>261</v>
      </c>
      <c r="K159" s="11" t="s">
        <v>1113</v>
      </c>
      <c r="L159" s="11">
        <v>2</v>
      </c>
    </row>
    <row r="160" spans="1:12">
      <c r="A160" s="11" t="s">
        <v>148</v>
      </c>
      <c r="D160" s="11" t="s">
        <v>260</v>
      </c>
      <c r="E160" s="19" t="s">
        <v>410</v>
      </c>
      <c r="F160" s="10">
        <v>42036</v>
      </c>
      <c r="G160" s="10">
        <v>44228</v>
      </c>
      <c r="H160" s="11">
        <v>7</v>
      </c>
      <c r="I160" s="20" t="s">
        <v>259</v>
      </c>
      <c r="J160" s="11" t="s">
        <v>261</v>
      </c>
      <c r="K160" s="11" t="s">
        <v>1113</v>
      </c>
      <c r="L160" s="11">
        <v>2</v>
      </c>
    </row>
    <row r="161" spans="1:12">
      <c r="A161" s="11" t="s">
        <v>149</v>
      </c>
      <c r="D161" s="11" t="s">
        <v>260</v>
      </c>
      <c r="E161" s="19" t="s">
        <v>411</v>
      </c>
      <c r="F161" s="10">
        <v>42036</v>
      </c>
      <c r="G161" s="10">
        <v>44228</v>
      </c>
      <c r="H161" s="11">
        <v>7</v>
      </c>
      <c r="I161" s="20" t="s">
        <v>259</v>
      </c>
      <c r="J161" s="11" t="s">
        <v>261</v>
      </c>
      <c r="K161" s="11" t="s">
        <v>1113</v>
      </c>
      <c r="L161" s="11">
        <v>2</v>
      </c>
    </row>
    <row r="162" spans="1:12">
      <c r="A162" s="11" t="s">
        <v>150</v>
      </c>
      <c r="D162" s="11" t="s">
        <v>260</v>
      </c>
      <c r="E162" s="19" t="s">
        <v>412</v>
      </c>
      <c r="F162" s="10">
        <v>42036</v>
      </c>
      <c r="G162" s="10">
        <v>44228</v>
      </c>
      <c r="H162" s="11">
        <v>7</v>
      </c>
      <c r="I162" s="20" t="s">
        <v>259</v>
      </c>
      <c r="J162" s="11" t="s">
        <v>261</v>
      </c>
      <c r="K162" s="11" t="s">
        <v>1113</v>
      </c>
      <c r="L162" s="11">
        <v>2</v>
      </c>
    </row>
    <row r="163" spans="1:12">
      <c r="A163" s="11" t="s">
        <v>151</v>
      </c>
      <c r="D163" s="11" t="s">
        <v>260</v>
      </c>
      <c r="E163" s="19" t="s">
        <v>413</v>
      </c>
      <c r="F163" s="10">
        <v>42036</v>
      </c>
      <c r="G163" s="10">
        <v>44228</v>
      </c>
      <c r="H163" s="11">
        <v>7</v>
      </c>
      <c r="I163" s="20" t="s">
        <v>259</v>
      </c>
      <c r="J163" s="11" t="s">
        <v>261</v>
      </c>
      <c r="K163" s="11" t="s">
        <v>1113</v>
      </c>
      <c r="L163" s="11">
        <v>2</v>
      </c>
    </row>
    <row r="164" spans="1:12">
      <c r="A164" s="11" t="s">
        <v>152</v>
      </c>
      <c r="D164" s="11" t="s">
        <v>260</v>
      </c>
      <c r="E164" s="19" t="s">
        <v>414</v>
      </c>
      <c r="F164" s="10">
        <v>42036</v>
      </c>
      <c r="G164" s="10">
        <v>44228</v>
      </c>
      <c r="H164" s="11">
        <v>7</v>
      </c>
      <c r="I164" s="20" t="s">
        <v>259</v>
      </c>
      <c r="J164" s="11" t="s">
        <v>261</v>
      </c>
      <c r="K164" s="11" t="s">
        <v>1113</v>
      </c>
      <c r="L164" s="11">
        <v>2</v>
      </c>
    </row>
    <row r="165" spans="1:12">
      <c r="A165" s="11" t="s">
        <v>153</v>
      </c>
      <c r="D165" s="11" t="s">
        <v>260</v>
      </c>
      <c r="E165" s="19" t="s">
        <v>415</v>
      </c>
      <c r="F165" s="10">
        <v>42036</v>
      </c>
      <c r="G165" s="10">
        <v>44228</v>
      </c>
      <c r="H165" s="11">
        <v>7</v>
      </c>
      <c r="I165" s="20" t="s">
        <v>259</v>
      </c>
      <c r="J165" s="11" t="s">
        <v>261</v>
      </c>
      <c r="K165" s="11" t="s">
        <v>1113</v>
      </c>
      <c r="L165" s="11">
        <v>2</v>
      </c>
    </row>
    <row r="166" spans="1:12">
      <c r="A166" s="11" t="s">
        <v>154</v>
      </c>
      <c r="D166" s="11" t="s">
        <v>260</v>
      </c>
      <c r="E166" s="19" t="s">
        <v>416</v>
      </c>
      <c r="F166" s="10">
        <v>42036</v>
      </c>
      <c r="G166" s="10">
        <v>44228</v>
      </c>
      <c r="H166" s="11">
        <v>7</v>
      </c>
      <c r="I166" s="20" t="s">
        <v>259</v>
      </c>
      <c r="J166" s="11" t="s">
        <v>261</v>
      </c>
      <c r="K166" s="11" t="s">
        <v>1113</v>
      </c>
      <c r="L166" s="11">
        <v>2</v>
      </c>
    </row>
    <row r="167" spans="1:12">
      <c r="A167" s="11" t="s">
        <v>155</v>
      </c>
      <c r="D167" s="11" t="s">
        <v>260</v>
      </c>
      <c r="E167" s="19" t="s">
        <v>417</v>
      </c>
      <c r="F167" s="10">
        <v>42036</v>
      </c>
      <c r="G167" s="10">
        <v>44228</v>
      </c>
      <c r="H167" s="11">
        <v>7</v>
      </c>
      <c r="I167" s="20" t="s">
        <v>259</v>
      </c>
      <c r="J167" s="11" t="s">
        <v>261</v>
      </c>
      <c r="K167" s="11" t="s">
        <v>1113</v>
      </c>
      <c r="L167" s="11">
        <v>2</v>
      </c>
    </row>
    <row r="168" spans="1:12">
      <c r="A168" s="11" t="s">
        <v>156</v>
      </c>
      <c r="D168" s="11" t="s">
        <v>260</v>
      </c>
      <c r="E168" s="19" t="s">
        <v>418</v>
      </c>
      <c r="F168" s="10">
        <v>42036</v>
      </c>
      <c r="G168" s="10">
        <v>44228</v>
      </c>
      <c r="H168" s="11">
        <v>7</v>
      </c>
      <c r="I168" s="20" t="s">
        <v>259</v>
      </c>
      <c r="J168" s="11" t="s">
        <v>261</v>
      </c>
      <c r="K168" s="11" t="s">
        <v>1113</v>
      </c>
      <c r="L168" s="11">
        <v>2</v>
      </c>
    </row>
    <row r="169" spans="1:12">
      <c r="A169" s="11" t="s">
        <v>157</v>
      </c>
      <c r="D169" s="11" t="s">
        <v>260</v>
      </c>
      <c r="E169" s="19" t="s">
        <v>419</v>
      </c>
      <c r="F169" s="10">
        <v>42036</v>
      </c>
      <c r="G169" s="10">
        <v>44228</v>
      </c>
      <c r="H169" s="11">
        <v>7</v>
      </c>
      <c r="I169" s="20" t="s">
        <v>259</v>
      </c>
      <c r="J169" s="11" t="s">
        <v>261</v>
      </c>
      <c r="K169" s="11" t="s">
        <v>1113</v>
      </c>
      <c r="L169" s="11">
        <v>2</v>
      </c>
    </row>
    <row r="170" spans="1:12">
      <c r="A170" s="11" t="s">
        <v>158</v>
      </c>
      <c r="D170" s="11" t="s">
        <v>260</v>
      </c>
      <c r="E170" s="19" t="s">
        <v>420</v>
      </c>
      <c r="F170" s="10">
        <v>42036</v>
      </c>
      <c r="G170" s="10">
        <v>44228</v>
      </c>
      <c r="H170" s="11">
        <v>7</v>
      </c>
      <c r="I170" s="20" t="s">
        <v>259</v>
      </c>
      <c r="J170" s="11" t="s">
        <v>261</v>
      </c>
      <c r="K170" s="11" t="s">
        <v>1113</v>
      </c>
      <c r="L170" s="11">
        <v>2</v>
      </c>
    </row>
    <row r="171" spans="1:12">
      <c r="A171" s="11" t="s">
        <v>159</v>
      </c>
      <c r="D171" s="11" t="s">
        <v>260</v>
      </c>
      <c r="E171" s="19" t="s">
        <v>421</v>
      </c>
      <c r="F171" s="10">
        <v>42036</v>
      </c>
      <c r="G171" s="10">
        <v>44228</v>
      </c>
      <c r="H171" s="11">
        <v>7</v>
      </c>
      <c r="I171" s="20" t="s">
        <v>259</v>
      </c>
      <c r="J171" s="11" t="s">
        <v>261</v>
      </c>
      <c r="K171" s="11" t="s">
        <v>1113</v>
      </c>
      <c r="L171" s="11">
        <v>2</v>
      </c>
    </row>
    <row r="172" spans="1:12">
      <c r="A172" s="11" t="s">
        <v>160</v>
      </c>
      <c r="D172" s="11" t="s">
        <v>260</v>
      </c>
      <c r="E172" s="19" t="s">
        <v>422</v>
      </c>
      <c r="F172" s="10">
        <v>42036</v>
      </c>
      <c r="G172" s="10">
        <v>44228</v>
      </c>
      <c r="H172" s="11">
        <v>7</v>
      </c>
      <c r="I172" s="20" t="s">
        <v>259</v>
      </c>
      <c r="J172" s="11" t="s">
        <v>261</v>
      </c>
      <c r="K172" s="11" t="s">
        <v>1113</v>
      </c>
      <c r="L172" s="11">
        <v>2</v>
      </c>
    </row>
    <row r="173" spans="1:12">
      <c r="A173" s="11" t="s">
        <v>161</v>
      </c>
      <c r="D173" s="11" t="s">
        <v>260</v>
      </c>
      <c r="E173" s="19" t="s">
        <v>423</v>
      </c>
      <c r="F173" s="10">
        <v>42036</v>
      </c>
      <c r="G173" s="10">
        <v>44228</v>
      </c>
      <c r="H173" s="11">
        <v>7</v>
      </c>
      <c r="I173" s="20" t="s">
        <v>259</v>
      </c>
      <c r="J173" s="11" t="s">
        <v>261</v>
      </c>
      <c r="K173" s="11" t="s">
        <v>1113</v>
      </c>
      <c r="L173" s="11">
        <v>2</v>
      </c>
    </row>
    <row r="174" spans="1:12">
      <c r="A174" s="11" t="s">
        <v>162</v>
      </c>
      <c r="D174" s="11" t="s">
        <v>260</v>
      </c>
      <c r="E174" s="19" t="s">
        <v>424</v>
      </c>
      <c r="F174" s="10">
        <v>42036</v>
      </c>
      <c r="G174" s="10">
        <v>44228</v>
      </c>
      <c r="H174" s="11">
        <v>7</v>
      </c>
      <c r="I174" s="20" t="s">
        <v>259</v>
      </c>
      <c r="J174" s="11" t="s">
        <v>261</v>
      </c>
      <c r="K174" s="11" t="s">
        <v>1113</v>
      </c>
      <c r="L174" s="11">
        <v>2</v>
      </c>
    </row>
    <row r="175" spans="1:12">
      <c r="A175" s="11" t="s">
        <v>163</v>
      </c>
      <c r="D175" s="11" t="s">
        <v>260</v>
      </c>
      <c r="E175" s="19" t="s">
        <v>425</v>
      </c>
      <c r="F175" s="10">
        <v>42036</v>
      </c>
      <c r="G175" s="10">
        <v>44228</v>
      </c>
      <c r="H175" s="11">
        <v>7</v>
      </c>
      <c r="I175" s="20" t="s">
        <v>259</v>
      </c>
      <c r="J175" s="11" t="s">
        <v>261</v>
      </c>
      <c r="K175" s="11" t="s">
        <v>1113</v>
      </c>
      <c r="L175" s="11">
        <v>2</v>
      </c>
    </row>
    <row r="176" spans="1:12">
      <c r="A176" s="11" t="s">
        <v>164</v>
      </c>
      <c r="D176" s="11" t="s">
        <v>260</v>
      </c>
      <c r="E176" s="19" t="s">
        <v>426</v>
      </c>
      <c r="F176" s="10">
        <v>42036</v>
      </c>
      <c r="G176" s="10">
        <v>44228</v>
      </c>
      <c r="H176" s="11">
        <v>7</v>
      </c>
      <c r="I176" s="20" t="s">
        <v>259</v>
      </c>
      <c r="J176" s="11" t="s">
        <v>261</v>
      </c>
      <c r="K176" s="11" t="s">
        <v>1113</v>
      </c>
      <c r="L176" s="11">
        <v>2</v>
      </c>
    </row>
    <row r="177" spans="1:12">
      <c r="A177" s="11" t="s">
        <v>165</v>
      </c>
      <c r="D177" s="11" t="s">
        <v>260</v>
      </c>
      <c r="E177" s="19" t="s">
        <v>427</v>
      </c>
      <c r="F177" s="10">
        <v>42036</v>
      </c>
      <c r="G177" s="10">
        <v>44228</v>
      </c>
      <c r="H177" s="11">
        <v>7</v>
      </c>
      <c r="I177" s="20" t="s">
        <v>259</v>
      </c>
      <c r="J177" s="11" t="s">
        <v>261</v>
      </c>
      <c r="K177" s="11" t="s">
        <v>1113</v>
      </c>
      <c r="L177" s="11">
        <v>2</v>
      </c>
    </row>
    <row r="178" spans="1:12">
      <c r="A178" s="11" t="s">
        <v>166</v>
      </c>
      <c r="D178" s="11" t="s">
        <v>260</v>
      </c>
      <c r="E178" s="19" t="s">
        <v>428</v>
      </c>
      <c r="F178" s="10">
        <v>42036</v>
      </c>
      <c r="G178" s="10">
        <v>44228</v>
      </c>
      <c r="H178" s="11">
        <v>7</v>
      </c>
      <c r="I178" s="20" t="s">
        <v>259</v>
      </c>
      <c r="J178" s="11" t="s">
        <v>261</v>
      </c>
      <c r="K178" s="11" t="s">
        <v>1113</v>
      </c>
      <c r="L178" s="11">
        <v>2</v>
      </c>
    </row>
    <row r="179" spans="1:12">
      <c r="A179" s="11" t="s">
        <v>167</v>
      </c>
      <c r="D179" s="11" t="s">
        <v>260</v>
      </c>
      <c r="E179" s="19" t="s">
        <v>429</v>
      </c>
      <c r="F179" s="10">
        <v>42036</v>
      </c>
      <c r="G179" s="10">
        <v>44228</v>
      </c>
      <c r="H179" s="11">
        <v>7</v>
      </c>
      <c r="I179" s="20" t="s">
        <v>259</v>
      </c>
      <c r="J179" s="11" t="s">
        <v>261</v>
      </c>
      <c r="K179" s="11" t="s">
        <v>1113</v>
      </c>
      <c r="L179" s="11">
        <v>2</v>
      </c>
    </row>
    <row r="180" spans="1:12">
      <c r="A180" s="11" t="s">
        <v>168</v>
      </c>
      <c r="D180" s="11" t="s">
        <v>260</v>
      </c>
      <c r="E180" s="19" t="s">
        <v>430</v>
      </c>
      <c r="F180" s="10">
        <v>42036</v>
      </c>
      <c r="G180" s="10">
        <v>44228</v>
      </c>
      <c r="H180" s="11">
        <v>7</v>
      </c>
      <c r="I180" s="20" t="s">
        <v>259</v>
      </c>
      <c r="J180" s="11" t="s">
        <v>261</v>
      </c>
      <c r="K180" s="11" t="s">
        <v>1113</v>
      </c>
      <c r="L180" s="11">
        <v>2</v>
      </c>
    </row>
    <row r="181" spans="1:12">
      <c r="A181" s="11" t="s">
        <v>169</v>
      </c>
      <c r="D181" s="11" t="s">
        <v>260</v>
      </c>
      <c r="E181" s="19" t="s">
        <v>431</v>
      </c>
      <c r="F181" s="10">
        <v>42036</v>
      </c>
      <c r="G181" s="10">
        <v>44228</v>
      </c>
      <c r="H181" s="11">
        <v>7</v>
      </c>
      <c r="I181" s="20" t="s">
        <v>259</v>
      </c>
      <c r="J181" s="11" t="s">
        <v>261</v>
      </c>
      <c r="K181" s="11" t="s">
        <v>1113</v>
      </c>
      <c r="L181" s="11">
        <v>2</v>
      </c>
    </row>
    <row r="182" spans="1:12">
      <c r="A182" s="11" t="s">
        <v>170</v>
      </c>
      <c r="D182" s="11" t="s">
        <v>260</v>
      </c>
      <c r="E182" s="19" t="s">
        <v>432</v>
      </c>
      <c r="F182" s="10">
        <v>42036</v>
      </c>
      <c r="G182" s="10">
        <v>44228</v>
      </c>
      <c r="H182" s="11">
        <v>7</v>
      </c>
      <c r="I182" s="20" t="s">
        <v>259</v>
      </c>
      <c r="J182" s="11" t="s">
        <v>261</v>
      </c>
      <c r="K182" s="11" t="s">
        <v>1113</v>
      </c>
      <c r="L182" s="11">
        <v>2</v>
      </c>
    </row>
    <row r="183" spans="1:12">
      <c r="A183" s="11" t="s">
        <v>171</v>
      </c>
      <c r="D183" s="11" t="s">
        <v>260</v>
      </c>
      <c r="E183" s="19" t="s">
        <v>433</v>
      </c>
      <c r="F183" s="10">
        <v>42036</v>
      </c>
      <c r="G183" s="10">
        <v>44228</v>
      </c>
      <c r="H183" s="11">
        <v>7</v>
      </c>
      <c r="I183" s="20" t="s">
        <v>259</v>
      </c>
      <c r="J183" s="11" t="s">
        <v>261</v>
      </c>
      <c r="K183" s="11" t="s">
        <v>1113</v>
      </c>
      <c r="L183" s="11">
        <v>2</v>
      </c>
    </row>
    <row r="184" spans="1:12">
      <c r="A184" s="11" t="s">
        <v>172</v>
      </c>
      <c r="D184" s="11" t="s">
        <v>260</v>
      </c>
      <c r="E184" s="19" t="s">
        <v>434</v>
      </c>
      <c r="F184" s="10">
        <v>42036</v>
      </c>
      <c r="G184" s="10">
        <v>44228</v>
      </c>
      <c r="H184" s="11">
        <v>7</v>
      </c>
      <c r="I184" s="20" t="s">
        <v>259</v>
      </c>
      <c r="J184" s="11" t="s">
        <v>261</v>
      </c>
      <c r="K184" s="11" t="s">
        <v>1113</v>
      </c>
      <c r="L184" s="11">
        <v>2</v>
      </c>
    </row>
    <row r="185" spans="1:12">
      <c r="A185" s="11" t="s">
        <v>173</v>
      </c>
      <c r="D185" s="11" t="s">
        <v>260</v>
      </c>
      <c r="E185" s="19" t="s">
        <v>435</v>
      </c>
      <c r="F185" s="10">
        <v>42036</v>
      </c>
      <c r="G185" s="10">
        <v>44228</v>
      </c>
      <c r="H185" s="11">
        <v>7</v>
      </c>
      <c r="I185" s="20" t="s">
        <v>259</v>
      </c>
      <c r="J185" s="11" t="s">
        <v>261</v>
      </c>
      <c r="K185" s="11" t="s">
        <v>1113</v>
      </c>
      <c r="L185" s="11">
        <v>2</v>
      </c>
    </row>
    <row r="186" spans="1:12">
      <c r="A186" s="11" t="s">
        <v>174</v>
      </c>
      <c r="D186" s="11" t="s">
        <v>260</v>
      </c>
      <c r="E186" s="19" t="s">
        <v>436</v>
      </c>
      <c r="F186" s="10">
        <v>42036</v>
      </c>
      <c r="G186" s="10">
        <v>44228</v>
      </c>
      <c r="H186" s="11">
        <v>7</v>
      </c>
      <c r="I186" s="20" t="s">
        <v>259</v>
      </c>
      <c r="J186" s="11" t="s">
        <v>261</v>
      </c>
      <c r="K186" s="11" t="s">
        <v>1113</v>
      </c>
      <c r="L186" s="11">
        <v>2</v>
      </c>
    </row>
    <row r="187" spans="1:12">
      <c r="A187" s="11" t="s">
        <v>175</v>
      </c>
      <c r="D187" s="11" t="s">
        <v>260</v>
      </c>
      <c r="E187" s="19" t="s">
        <v>437</v>
      </c>
      <c r="F187" s="10">
        <v>42036</v>
      </c>
      <c r="G187" s="10">
        <v>44228</v>
      </c>
      <c r="H187" s="11">
        <v>7</v>
      </c>
      <c r="I187" s="20" t="s">
        <v>259</v>
      </c>
      <c r="J187" s="11" t="s">
        <v>261</v>
      </c>
      <c r="K187" s="11" t="s">
        <v>1113</v>
      </c>
      <c r="L187" s="11">
        <v>2</v>
      </c>
    </row>
    <row r="188" spans="1:12">
      <c r="A188" s="11" t="s">
        <v>176</v>
      </c>
      <c r="D188" s="11" t="s">
        <v>260</v>
      </c>
      <c r="E188" s="19" t="s">
        <v>438</v>
      </c>
      <c r="F188" s="10">
        <v>42036</v>
      </c>
      <c r="G188" s="10">
        <v>44228</v>
      </c>
      <c r="H188" s="11">
        <v>7</v>
      </c>
      <c r="I188" s="20" t="s">
        <v>259</v>
      </c>
      <c r="J188" s="11" t="s">
        <v>261</v>
      </c>
      <c r="K188" s="11" t="s">
        <v>1113</v>
      </c>
      <c r="L188" s="11">
        <v>2</v>
      </c>
    </row>
    <row r="189" spans="1:12">
      <c r="A189" s="11" t="s">
        <v>177</v>
      </c>
      <c r="D189" s="11" t="s">
        <v>260</v>
      </c>
      <c r="E189" s="19" t="s">
        <v>439</v>
      </c>
      <c r="F189" s="10">
        <v>42036</v>
      </c>
      <c r="G189" s="10">
        <v>44228</v>
      </c>
      <c r="H189" s="11">
        <v>7</v>
      </c>
      <c r="I189" s="20" t="s">
        <v>259</v>
      </c>
      <c r="J189" s="11" t="s">
        <v>261</v>
      </c>
      <c r="K189" s="11" t="s">
        <v>1113</v>
      </c>
      <c r="L189" s="11">
        <v>2</v>
      </c>
    </row>
    <row r="190" spans="1:12">
      <c r="A190" s="11" t="s">
        <v>178</v>
      </c>
      <c r="D190" s="11" t="s">
        <v>260</v>
      </c>
      <c r="E190" s="19" t="s">
        <v>440</v>
      </c>
      <c r="F190" s="10">
        <v>42036</v>
      </c>
      <c r="G190" s="10">
        <v>44228</v>
      </c>
      <c r="H190" s="11">
        <v>7</v>
      </c>
      <c r="I190" s="20" t="s">
        <v>259</v>
      </c>
      <c r="J190" s="11" t="s">
        <v>261</v>
      </c>
      <c r="K190" s="11" t="s">
        <v>1113</v>
      </c>
      <c r="L190" s="11">
        <v>2</v>
      </c>
    </row>
    <row r="191" spans="1:12">
      <c r="A191" s="11" t="s">
        <v>179</v>
      </c>
      <c r="D191" s="11" t="s">
        <v>260</v>
      </c>
      <c r="E191" s="19" t="s">
        <v>441</v>
      </c>
      <c r="F191" s="10">
        <v>42036</v>
      </c>
      <c r="G191" s="10">
        <v>44228</v>
      </c>
      <c r="H191" s="11">
        <v>7</v>
      </c>
      <c r="I191" s="20" t="s">
        <v>259</v>
      </c>
      <c r="J191" s="11" t="s">
        <v>261</v>
      </c>
      <c r="K191" s="11" t="s">
        <v>1113</v>
      </c>
      <c r="L191" s="11">
        <v>2</v>
      </c>
    </row>
    <row r="192" spans="1:12">
      <c r="A192" s="11" t="s">
        <v>180</v>
      </c>
      <c r="D192" s="11" t="s">
        <v>260</v>
      </c>
      <c r="E192" s="19" t="s">
        <v>442</v>
      </c>
      <c r="F192" s="10">
        <v>42036</v>
      </c>
      <c r="G192" s="10">
        <v>44228</v>
      </c>
      <c r="H192" s="11">
        <v>7</v>
      </c>
      <c r="I192" s="20" t="s">
        <v>259</v>
      </c>
      <c r="J192" s="11" t="s">
        <v>261</v>
      </c>
      <c r="K192" s="11" t="s">
        <v>1113</v>
      </c>
      <c r="L192" s="11">
        <v>2</v>
      </c>
    </row>
    <row r="193" spans="1:12">
      <c r="A193" s="11" t="s">
        <v>181</v>
      </c>
      <c r="D193" s="11" t="s">
        <v>260</v>
      </c>
      <c r="E193" s="19" t="s">
        <v>443</v>
      </c>
      <c r="F193" s="10">
        <v>42036</v>
      </c>
      <c r="G193" s="10">
        <v>44228</v>
      </c>
      <c r="H193" s="11">
        <v>7</v>
      </c>
      <c r="I193" s="20" t="s">
        <v>259</v>
      </c>
      <c r="J193" s="11" t="s">
        <v>261</v>
      </c>
      <c r="K193" s="11" t="s">
        <v>1113</v>
      </c>
      <c r="L193" s="11">
        <v>2</v>
      </c>
    </row>
    <row r="194" spans="1:12">
      <c r="A194" s="11" t="s">
        <v>182</v>
      </c>
      <c r="D194" s="11" t="s">
        <v>260</v>
      </c>
      <c r="E194" s="19" t="s">
        <v>444</v>
      </c>
      <c r="F194" s="10">
        <v>42036</v>
      </c>
      <c r="G194" s="10">
        <v>44228</v>
      </c>
      <c r="H194" s="11">
        <v>7</v>
      </c>
      <c r="I194" s="20" t="s">
        <v>259</v>
      </c>
      <c r="J194" s="11" t="s">
        <v>261</v>
      </c>
      <c r="K194" s="11" t="s">
        <v>1113</v>
      </c>
      <c r="L194" s="11">
        <v>2</v>
      </c>
    </row>
    <row r="195" spans="1:12">
      <c r="A195" s="11" t="s">
        <v>183</v>
      </c>
      <c r="D195" s="11" t="s">
        <v>260</v>
      </c>
      <c r="E195" s="19" t="s">
        <v>445</v>
      </c>
      <c r="F195" s="10">
        <v>42036</v>
      </c>
      <c r="G195" s="10">
        <v>44228</v>
      </c>
      <c r="H195" s="11">
        <v>7</v>
      </c>
      <c r="I195" s="20" t="s">
        <v>259</v>
      </c>
      <c r="J195" s="11" t="s">
        <v>261</v>
      </c>
      <c r="K195" s="11" t="s">
        <v>1113</v>
      </c>
      <c r="L195" s="11">
        <v>2</v>
      </c>
    </row>
    <row r="196" spans="1:12">
      <c r="A196" s="11" t="s">
        <v>184</v>
      </c>
      <c r="D196" s="11" t="s">
        <v>260</v>
      </c>
      <c r="E196" s="19" t="s">
        <v>446</v>
      </c>
      <c r="F196" s="10">
        <v>42036</v>
      </c>
      <c r="G196" s="10">
        <v>44228</v>
      </c>
      <c r="H196" s="11">
        <v>7</v>
      </c>
      <c r="I196" s="20" t="s">
        <v>259</v>
      </c>
      <c r="J196" s="11" t="s">
        <v>261</v>
      </c>
      <c r="K196" s="11" t="s">
        <v>1113</v>
      </c>
      <c r="L196" s="11">
        <v>2</v>
      </c>
    </row>
    <row r="197" spans="1:12">
      <c r="A197" s="11" t="s">
        <v>185</v>
      </c>
      <c r="D197" s="11" t="s">
        <v>260</v>
      </c>
      <c r="E197" s="19" t="s">
        <v>447</v>
      </c>
      <c r="F197" s="10">
        <v>42036</v>
      </c>
      <c r="G197" s="10">
        <v>44228</v>
      </c>
      <c r="H197" s="11">
        <v>7</v>
      </c>
      <c r="I197" s="20" t="s">
        <v>259</v>
      </c>
      <c r="J197" s="11" t="s">
        <v>261</v>
      </c>
      <c r="K197" s="11" t="s">
        <v>1113</v>
      </c>
      <c r="L197" s="11">
        <v>2</v>
      </c>
    </row>
    <row r="198" spans="1:12">
      <c r="A198" s="11" t="s">
        <v>186</v>
      </c>
      <c r="D198" s="11" t="s">
        <v>260</v>
      </c>
      <c r="E198" s="19" t="s">
        <v>448</v>
      </c>
      <c r="F198" s="10">
        <v>42036</v>
      </c>
      <c r="G198" s="10">
        <v>44228</v>
      </c>
      <c r="H198" s="11">
        <v>7</v>
      </c>
      <c r="I198" s="20" t="s">
        <v>259</v>
      </c>
      <c r="J198" s="11" t="s">
        <v>261</v>
      </c>
      <c r="K198" s="11" t="s">
        <v>1113</v>
      </c>
      <c r="L198" s="11">
        <v>2</v>
      </c>
    </row>
    <row r="199" spans="1:12">
      <c r="A199" s="11" t="s">
        <v>187</v>
      </c>
      <c r="D199" s="11" t="s">
        <v>260</v>
      </c>
      <c r="E199" s="19" t="s">
        <v>449</v>
      </c>
      <c r="F199" s="10">
        <v>42036</v>
      </c>
      <c r="G199" s="10">
        <v>44228</v>
      </c>
      <c r="H199" s="11">
        <v>7</v>
      </c>
      <c r="I199" s="20" t="s">
        <v>259</v>
      </c>
      <c r="J199" s="11" t="s">
        <v>261</v>
      </c>
      <c r="K199" s="11" t="s">
        <v>1113</v>
      </c>
      <c r="L199" s="11">
        <v>2</v>
      </c>
    </row>
    <row r="200" spans="1:12">
      <c r="A200" s="11" t="s">
        <v>188</v>
      </c>
      <c r="D200" s="11" t="s">
        <v>260</v>
      </c>
      <c r="E200" s="19" t="s">
        <v>450</v>
      </c>
      <c r="F200" s="10">
        <v>42036</v>
      </c>
      <c r="G200" s="10">
        <v>44228</v>
      </c>
      <c r="H200" s="11">
        <v>7</v>
      </c>
      <c r="I200" s="20" t="s">
        <v>259</v>
      </c>
      <c r="J200" s="11" t="s">
        <v>261</v>
      </c>
      <c r="K200" s="11" t="s">
        <v>1113</v>
      </c>
      <c r="L200" s="11">
        <v>2</v>
      </c>
    </row>
    <row r="201" spans="1:12">
      <c r="A201" s="11" t="s">
        <v>189</v>
      </c>
      <c r="D201" s="11" t="s">
        <v>260</v>
      </c>
      <c r="E201" s="19" t="s">
        <v>451</v>
      </c>
      <c r="F201" s="10">
        <v>42036</v>
      </c>
      <c r="G201" s="10">
        <v>44228</v>
      </c>
      <c r="H201" s="11">
        <v>7</v>
      </c>
      <c r="I201" s="20" t="s">
        <v>259</v>
      </c>
      <c r="J201" s="11" t="s">
        <v>261</v>
      </c>
      <c r="K201" s="11" t="s">
        <v>1113</v>
      </c>
      <c r="L201" s="11">
        <v>2</v>
      </c>
    </row>
    <row r="202" spans="1:12">
      <c r="A202" s="11" t="s">
        <v>190</v>
      </c>
      <c r="D202" s="11" t="s">
        <v>260</v>
      </c>
      <c r="E202" s="19" t="s">
        <v>452</v>
      </c>
      <c r="F202" s="10">
        <v>42036</v>
      </c>
      <c r="G202" s="10">
        <v>44228</v>
      </c>
      <c r="H202" s="11">
        <v>7</v>
      </c>
      <c r="I202" s="20" t="s">
        <v>259</v>
      </c>
      <c r="J202" s="11" t="s">
        <v>261</v>
      </c>
      <c r="K202" s="11" t="s">
        <v>1113</v>
      </c>
      <c r="L202" s="11">
        <v>2</v>
      </c>
    </row>
    <row r="203" spans="1:12">
      <c r="A203" s="11" t="s">
        <v>191</v>
      </c>
      <c r="D203" s="11" t="s">
        <v>260</v>
      </c>
      <c r="E203" s="19" t="s">
        <v>453</v>
      </c>
      <c r="F203" s="10">
        <v>42036</v>
      </c>
      <c r="G203" s="10">
        <v>44228</v>
      </c>
      <c r="H203" s="11">
        <v>7</v>
      </c>
      <c r="I203" s="20" t="s">
        <v>259</v>
      </c>
      <c r="J203" s="11" t="s">
        <v>261</v>
      </c>
      <c r="K203" s="11" t="s">
        <v>1113</v>
      </c>
      <c r="L203" s="11">
        <v>2</v>
      </c>
    </row>
    <row r="204" spans="1:12">
      <c r="A204" s="11" t="s">
        <v>192</v>
      </c>
      <c r="D204" s="11" t="s">
        <v>260</v>
      </c>
      <c r="E204" s="19" t="s">
        <v>454</v>
      </c>
      <c r="F204" s="10">
        <v>42036</v>
      </c>
      <c r="G204" s="10">
        <v>44228</v>
      </c>
      <c r="H204" s="11">
        <v>7</v>
      </c>
      <c r="I204" s="20" t="s">
        <v>259</v>
      </c>
      <c r="J204" s="11" t="s">
        <v>261</v>
      </c>
      <c r="K204" s="11" t="s">
        <v>1113</v>
      </c>
      <c r="L204" s="11">
        <v>2</v>
      </c>
    </row>
    <row r="205" spans="1:12">
      <c r="A205" s="11" t="s">
        <v>193</v>
      </c>
      <c r="D205" s="11" t="s">
        <v>260</v>
      </c>
      <c r="E205" s="19" t="s">
        <v>455</v>
      </c>
      <c r="F205" s="10">
        <v>42036</v>
      </c>
      <c r="G205" s="10">
        <v>44228</v>
      </c>
      <c r="H205" s="11">
        <v>7</v>
      </c>
      <c r="I205" s="20" t="s">
        <v>259</v>
      </c>
      <c r="J205" s="11" t="s">
        <v>261</v>
      </c>
      <c r="K205" s="11" t="s">
        <v>1113</v>
      </c>
      <c r="L205" s="11">
        <v>2</v>
      </c>
    </row>
    <row r="206" spans="1:12">
      <c r="A206" s="11" t="s">
        <v>194</v>
      </c>
      <c r="D206" s="11" t="s">
        <v>260</v>
      </c>
      <c r="E206" s="19" t="s">
        <v>456</v>
      </c>
      <c r="F206" s="10">
        <v>42036</v>
      </c>
      <c r="G206" s="10">
        <v>44228</v>
      </c>
      <c r="H206" s="11">
        <v>7</v>
      </c>
      <c r="I206" s="20" t="s">
        <v>259</v>
      </c>
      <c r="J206" s="11" t="s">
        <v>261</v>
      </c>
      <c r="K206" s="11" t="s">
        <v>1113</v>
      </c>
      <c r="L206" s="11">
        <v>2</v>
      </c>
    </row>
    <row r="207" spans="1:12">
      <c r="A207" s="11" t="s">
        <v>195</v>
      </c>
      <c r="D207" s="11" t="s">
        <v>260</v>
      </c>
      <c r="E207" s="19" t="s">
        <v>457</v>
      </c>
      <c r="F207" s="10">
        <v>42036</v>
      </c>
      <c r="G207" s="10">
        <v>44228</v>
      </c>
      <c r="H207" s="11">
        <v>7</v>
      </c>
      <c r="I207" s="20" t="s">
        <v>259</v>
      </c>
      <c r="J207" s="11" t="s">
        <v>261</v>
      </c>
      <c r="K207" s="11" t="s">
        <v>1113</v>
      </c>
      <c r="L207" s="11">
        <v>2</v>
      </c>
    </row>
    <row r="208" spans="1:12">
      <c r="A208" s="11" t="s">
        <v>196</v>
      </c>
      <c r="D208" s="11" t="s">
        <v>260</v>
      </c>
      <c r="E208" s="19" t="s">
        <v>458</v>
      </c>
      <c r="F208" s="10">
        <v>42036</v>
      </c>
      <c r="G208" s="10">
        <v>44228</v>
      </c>
      <c r="H208" s="11">
        <v>7</v>
      </c>
      <c r="I208" s="20" t="s">
        <v>259</v>
      </c>
      <c r="J208" s="11" t="s">
        <v>261</v>
      </c>
      <c r="K208" s="11" t="s">
        <v>1113</v>
      </c>
      <c r="L208" s="11">
        <v>2</v>
      </c>
    </row>
    <row r="209" spans="1:12">
      <c r="A209" s="11" t="s">
        <v>197</v>
      </c>
      <c r="D209" s="11" t="s">
        <v>260</v>
      </c>
      <c r="E209" s="19" t="s">
        <v>459</v>
      </c>
      <c r="F209" s="10">
        <v>42036</v>
      </c>
      <c r="G209" s="10">
        <v>44228</v>
      </c>
      <c r="H209" s="11">
        <v>7</v>
      </c>
      <c r="I209" s="20" t="s">
        <v>259</v>
      </c>
      <c r="J209" s="11" t="s">
        <v>261</v>
      </c>
      <c r="K209" s="11" t="s">
        <v>1113</v>
      </c>
      <c r="L209" s="11">
        <v>2</v>
      </c>
    </row>
    <row r="210" spans="1:12">
      <c r="A210" s="11" t="s">
        <v>198</v>
      </c>
      <c r="D210" s="11" t="s">
        <v>260</v>
      </c>
      <c r="E210" s="19" t="s">
        <v>460</v>
      </c>
      <c r="F210" s="10">
        <v>42036</v>
      </c>
      <c r="G210" s="10">
        <v>44228</v>
      </c>
      <c r="H210" s="11">
        <v>7</v>
      </c>
      <c r="I210" s="20" t="s">
        <v>259</v>
      </c>
      <c r="J210" s="11" t="s">
        <v>261</v>
      </c>
      <c r="K210" s="11" t="s">
        <v>1113</v>
      </c>
      <c r="L210" s="11">
        <v>2</v>
      </c>
    </row>
    <row r="211" spans="1:12">
      <c r="A211" s="11" t="s">
        <v>199</v>
      </c>
      <c r="D211" s="11" t="s">
        <v>260</v>
      </c>
      <c r="E211" s="19" t="s">
        <v>461</v>
      </c>
      <c r="F211" s="10">
        <v>42036</v>
      </c>
      <c r="G211" s="10">
        <v>44228</v>
      </c>
      <c r="H211" s="11">
        <v>7</v>
      </c>
      <c r="I211" s="20" t="s">
        <v>259</v>
      </c>
      <c r="J211" s="11" t="s">
        <v>261</v>
      </c>
      <c r="K211" s="11" t="s">
        <v>1113</v>
      </c>
      <c r="L211" s="11">
        <v>2</v>
      </c>
    </row>
    <row r="212" spans="1:12">
      <c r="A212" s="11" t="s">
        <v>200</v>
      </c>
      <c r="D212" s="11" t="s">
        <v>260</v>
      </c>
      <c r="E212" s="19" t="s">
        <v>462</v>
      </c>
      <c r="F212" s="10">
        <v>42036</v>
      </c>
      <c r="G212" s="10">
        <v>44228</v>
      </c>
      <c r="H212" s="11">
        <v>7</v>
      </c>
      <c r="I212" s="20" t="s">
        <v>259</v>
      </c>
      <c r="J212" s="11" t="s">
        <v>261</v>
      </c>
      <c r="K212" s="11" t="s">
        <v>1113</v>
      </c>
      <c r="L212" s="11">
        <v>2</v>
      </c>
    </row>
    <row r="213" spans="1:12">
      <c r="A213" s="11" t="s">
        <v>201</v>
      </c>
      <c r="D213" s="11" t="s">
        <v>260</v>
      </c>
      <c r="E213" s="19" t="s">
        <v>463</v>
      </c>
      <c r="F213" s="10">
        <v>42036</v>
      </c>
      <c r="G213" s="10">
        <v>44228</v>
      </c>
      <c r="H213" s="11">
        <v>7</v>
      </c>
      <c r="I213" s="20" t="s">
        <v>259</v>
      </c>
      <c r="J213" s="11" t="s">
        <v>261</v>
      </c>
      <c r="K213" s="11" t="s">
        <v>1113</v>
      </c>
      <c r="L213" s="11">
        <v>2</v>
      </c>
    </row>
    <row r="214" spans="1:12">
      <c r="A214" s="11" t="s">
        <v>202</v>
      </c>
      <c r="D214" s="11" t="s">
        <v>260</v>
      </c>
      <c r="E214" s="19" t="s">
        <v>464</v>
      </c>
      <c r="F214" s="10">
        <v>42036</v>
      </c>
      <c r="G214" s="10">
        <v>44228</v>
      </c>
      <c r="H214" s="11">
        <v>7</v>
      </c>
      <c r="I214" s="20" t="s">
        <v>259</v>
      </c>
      <c r="J214" s="11" t="s">
        <v>261</v>
      </c>
      <c r="K214" s="11" t="s">
        <v>1113</v>
      </c>
      <c r="L214" s="11">
        <v>2</v>
      </c>
    </row>
    <row r="215" spans="1:12">
      <c r="A215" s="11" t="s">
        <v>203</v>
      </c>
      <c r="D215" s="11" t="s">
        <v>260</v>
      </c>
      <c r="E215" s="19" t="s">
        <v>465</v>
      </c>
      <c r="F215" s="10">
        <v>42036</v>
      </c>
      <c r="G215" s="10">
        <v>44228</v>
      </c>
      <c r="H215" s="11">
        <v>7</v>
      </c>
      <c r="I215" s="20" t="s">
        <v>259</v>
      </c>
      <c r="J215" s="11" t="s">
        <v>261</v>
      </c>
      <c r="K215" s="11" t="s">
        <v>1113</v>
      </c>
      <c r="L215" s="11">
        <v>2</v>
      </c>
    </row>
    <row r="216" spans="1:12">
      <c r="A216" s="11" t="s">
        <v>204</v>
      </c>
      <c r="D216" s="11" t="s">
        <v>260</v>
      </c>
      <c r="E216" s="19" t="s">
        <v>466</v>
      </c>
      <c r="F216" s="10">
        <v>42036</v>
      </c>
      <c r="G216" s="10">
        <v>44228</v>
      </c>
      <c r="H216" s="11">
        <v>7</v>
      </c>
      <c r="I216" s="20" t="s">
        <v>259</v>
      </c>
      <c r="J216" s="11" t="s">
        <v>261</v>
      </c>
      <c r="K216" s="11" t="s">
        <v>1113</v>
      </c>
      <c r="L216" s="11">
        <v>2</v>
      </c>
    </row>
    <row r="217" spans="1:12">
      <c r="A217" s="11" t="s">
        <v>205</v>
      </c>
      <c r="D217" s="11" t="s">
        <v>260</v>
      </c>
      <c r="E217" s="19" t="s">
        <v>467</v>
      </c>
      <c r="F217" s="10">
        <v>42036</v>
      </c>
      <c r="G217" s="10">
        <v>44228</v>
      </c>
      <c r="H217" s="11">
        <v>7</v>
      </c>
      <c r="I217" s="20" t="s">
        <v>259</v>
      </c>
      <c r="J217" s="11" t="s">
        <v>261</v>
      </c>
      <c r="K217" s="11" t="s">
        <v>1113</v>
      </c>
      <c r="L217" s="11">
        <v>2</v>
      </c>
    </row>
    <row r="218" spans="1:12">
      <c r="A218" s="11" t="s">
        <v>206</v>
      </c>
      <c r="D218" s="11" t="s">
        <v>260</v>
      </c>
      <c r="E218" s="19" t="s">
        <v>468</v>
      </c>
      <c r="F218" s="10">
        <v>42036</v>
      </c>
      <c r="G218" s="10">
        <v>44228</v>
      </c>
      <c r="H218" s="11">
        <v>7</v>
      </c>
      <c r="I218" s="20" t="s">
        <v>259</v>
      </c>
      <c r="J218" s="11" t="s">
        <v>261</v>
      </c>
      <c r="K218" s="11" t="s">
        <v>1113</v>
      </c>
      <c r="L218" s="11">
        <v>2</v>
      </c>
    </row>
    <row r="219" spans="1:12">
      <c r="A219" s="11" t="s">
        <v>207</v>
      </c>
      <c r="D219" s="11" t="s">
        <v>260</v>
      </c>
      <c r="E219" s="19" t="s">
        <v>469</v>
      </c>
      <c r="F219" s="10">
        <v>42036</v>
      </c>
      <c r="G219" s="10">
        <v>44228</v>
      </c>
      <c r="H219" s="11">
        <v>7</v>
      </c>
      <c r="I219" s="20" t="s">
        <v>259</v>
      </c>
      <c r="J219" s="11" t="s">
        <v>261</v>
      </c>
      <c r="K219" s="11" t="s">
        <v>1113</v>
      </c>
      <c r="L219" s="11">
        <v>2</v>
      </c>
    </row>
    <row r="220" spans="1:12">
      <c r="A220" s="11" t="s">
        <v>208</v>
      </c>
      <c r="D220" s="11" t="s">
        <v>260</v>
      </c>
      <c r="E220" s="19" t="s">
        <v>470</v>
      </c>
      <c r="F220" s="10">
        <v>42036</v>
      </c>
      <c r="G220" s="10">
        <v>44228</v>
      </c>
      <c r="H220" s="11">
        <v>7</v>
      </c>
      <c r="I220" s="20" t="s">
        <v>259</v>
      </c>
      <c r="J220" s="11" t="s">
        <v>261</v>
      </c>
      <c r="K220" s="11" t="s">
        <v>1113</v>
      </c>
      <c r="L220" s="11">
        <v>2</v>
      </c>
    </row>
    <row r="221" spans="1:12">
      <c r="A221" s="11" t="s">
        <v>209</v>
      </c>
      <c r="D221" s="11" t="s">
        <v>260</v>
      </c>
      <c r="E221" s="19" t="s">
        <v>471</v>
      </c>
      <c r="F221" s="10">
        <v>42036</v>
      </c>
      <c r="G221" s="10">
        <v>44228</v>
      </c>
      <c r="H221" s="11">
        <v>7</v>
      </c>
      <c r="I221" s="20" t="s">
        <v>259</v>
      </c>
      <c r="J221" s="11" t="s">
        <v>261</v>
      </c>
      <c r="K221" s="11" t="s">
        <v>1113</v>
      </c>
      <c r="L221" s="11">
        <v>2</v>
      </c>
    </row>
    <row r="222" spans="1:12">
      <c r="A222" s="11" t="s">
        <v>210</v>
      </c>
      <c r="D222" s="11" t="s">
        <v>260</v>
      </c>
      <c r="E222" s="19" t="s">
        <v>472</v>
      </c>
      <c r="F222" s="10">
        <v>42036</v>
      </c>
      <c r="G222" s="10">
        <v>44228</v>
      </c>
      <c r="H222" s="11">
        <v>7</v>
      </c>
      <c r="I222" s="20" t="s">
        <v>259</v>
      </c>
      <c r="J222" s="11" t="s">
        <v>261</v>
      </c>
      <c r="K222" s="11" t="s">
        <v>1113</v>
      </c>
      <c r="L222" s="11">
        <v>2</v>
      </c>
    </row>
    <row r="223" spans="1:12">
      <c r="A223" s="11" t="s">
        <v>211</v>
      </c>
      <c r="D223" s="11" t="s">
        <v>260</v>
      </c>
      <c r="E223" s="19" t="s">
        <v>473</v>
      </c>
      <c r="F223" s="10">
        <v>42036</v>
      </c>
      <c r="G223" s="10">
        <v>44228</v>
      </c>
      <c r="H223" s="11">
        <v>7</v>
      </c>
      <c r="I223" s="20" t="s">
        <v>259</v>
      </c>
      <c r="J223" s="11" t="s">
        <v>261</v>
      </c>
      <c r="K223" s="11" t="s">
        <v>1113</v>
      </c>
      <c r="L223" s="11">
        <v>2</v>
      </c>
    </row>
    <row r="224" spans="1:12">
      <c r="A224" s="11" t="s">
        <v>212</v>
      </c>
      <c r="D224" s="11" t="s">
        <v>260</v>
      </c>
      <c r="E224" s="19" t="s">
        <v>474</v>
      </c>
      <c r="F224" s="10">
        <v>42036</v>
      </c>
      <c r="G224" s="10">
        <v>44228</v>
      </c>
      <c r="H224" s="11">
        <v>7</v>
      </c>
      <c r="I224" s="20" t="s">
        <v>259</v>
      </c>
      <c r="J224" s="11" t="s">
        <v>261</v>
      </c>
      <c r="K224" s="11" t="s">
        <v>1113</v>
      </c>
      <c r="L224" s="11">
        <v>2</v>
      </c>
    </row>
    <row r="225" spans="1:12">
      <c r="A225" s="11" t="s">
        <v>213</v>
      </c>
      <c r="D225" s="11" t="s">
        <v>260</v>
      </c>
      <c r="E225" s="19" t="s">
        <v>475</v>
      </c>
      <c r="F225" s="10">
        <v>42036</v>
      </c>
      <c r="G225" s="10">
        <v>44228</v>
      </c>
      <c r="H225" s="11">
        <v>7</v>
      </c>
      <c r="I225" s="20" t="s">
        <v>259</v>
      </c>
      <c r="J225" s="11" t="s">
        <v>261</v>
      </c>
      <c r="K225" s="11" t="s">
        <v>1113</v>
      </c>
      <c r="L225" s="11">
        <v>2</v>
      </c>
    </row>
    <row r="226" spans="1:12">
      <c r="A226" s="11" t="s">
        <v>214</v>
      </c>
      <c r="D226" s="11" t="s">
        <v>260</v>
      </c>
      <c r="E226" s="19" t="s">
        <v>476</v>
      </c>
      <c r="F226" s="10">
        <v>42036</v>
      </c>
      <c r="G226" s="10">
        <v>44228</v>
      </c>
      <c r="H226" s="11">
        <v>7</v>
      </c>
      <c r="I226" s="20" t="s">
        <v>259</v>
      </c>
      <c r="J226" s="11" t="s">
        <v>261</v>
      </c>
      <c r="K226" s="11" t="s">
        <v>1113</v>
      </c>
      <c r="L226" s="11">
        <v>2</v>
      </c>
    </row>
    <row r="227" spans="1:12">
      <c r="A227" s="11" t="s">
        <v>215</v>
      </c>
      <c r="D227" s="11" t="s">
        <v>260</v>
      </c>
      <c r="E227" s="19" t="s">
        <v>477</v>
      </c>
      <c r="F227" s="10">
        <v>42036</v>
      </c>
      <c r="G227" s="10">
        <v>44228</v>
      </c>
      <c r="H227" s="11">
        <v>7</v>
      </c>
      <c r="I227" s="20" t="s">
        <v>259</v>
      </c>
      <c r="J227" s="11" t="s">
        <v>261</v>
      </c>
      <c r="K227" s="11" t="s">
        <v>1113</v>
      </c>
      <c r="L227" s="11">
        <v>2</v>
      </c>
    </row>
    <row r="228" spans="1:12">
      <c r="A228" s="11" t="s">
        <v>216</v>
      </c>
      <c r="D228" s="11" t="s">
        <v>260</v>
      </c>
      <c r="E228" s="19" t="s">
        <v>478</v>
      </c>
      <c r="F228" s="10">
        <v>42036</v>
      </c>
      <c r="G228" s="10">
        <v>44228</v>
      </c>
      <c r="H228" s="11">
        <v>7</v>
      </c>
      <c r="I228" s="20" t="s">
        <v>259</v>
      </c>
      <c r="J228" s="11" t="s">
        <v>261</v>
      </c>
      <c r="K228" s="11" t="s">
        <v>1113</v>
      </c>
      <c r="L228" s="11">
        <v>2</v>
      </c>
    </row>
    <row r="229" spans="1:12">
      <c r="A229" s="11" t="s">
        <v>217</v>
      </c>
      <c r="D229" s="11" t="s">
        <v>260</v>
      </c>
      <c r="E229" s="19" t="s">
        <v>479</v>
      </c>
      <c r="F229" s="10">
        <v>42036</v>
      </c>
      <c r="G229" s="10">
        <v>44228</v>
      </c>
      <c r="H229" s="11">
        <v>7</v>
      </c>
      <c r="I229" s="20" t="s">
        <v>259</v>
      </c>
      <c r="J229" s="11" t="s">
        <v>261</v>
      </c>
      <c r="K229" s="11" t="s">
        <v>1113</v>
      </c>
      <c r="L229" s="11">
        <v>2</v>
      </c>
    </row>
    <row r="230" spans="1:12">
      <c r="A230" s="11" t="s">
        <v>218</v>
      </c>
      <c r="D230" s="11" t="s">
        <v>260</v>
      </c>
      <c r="E230" s="19" t="s">
        <v>480</v>
      </c>
      <c r="F230" s="10">
        <v>42036</v>
      </c>
      <c r="G230" s="10">
        <v>44228</v>
      </c>
      <c r="H230" s="11">
        <v>7</v>
      </c>
      <c r="I230" s="20" t="s">
        <v>259</v>
      </c>
      <c r="J230" s="11" t="s">
        <v>261</v>
      </c>
      <c r="K230" s="11" t="s">
        <v>1113</v>
      </c>
      <c r="L230" s="11">
        <v>2</v>
      </c>
    </row>
    <row r="231" spans="1:12">
      <c r="A231" s="11" t="s">
        <v>219</v>
      </c>
      <c r="D231" s="11" t="s">
        <v>260</v>
      </c>
      <c r="E231" s="19" t="s">
        <v>481</v>
      </c>
      <c r="F231" s="10">
        <v>42036</v>
      </c>
      <c r="G231" s="10">
        <v>44228</v>
      </c>
      <c r="H231" s="11">
        <v>7</v>
      </c>
      <c r="I231" s="20" t="s">
        <v>259</v>
      </c>
      <c r="J231" s="11" t="s">
        <v>261</v>
      </c>
      <c r="K231" s="11" t="s">
        <v>1113</v>
      </c>
      <c r="L231" s="11">
        <v>2</v>
      </c>
    </row>
    <row r="232" spans="1:12">
      <c r="A232" s="11" t="s">
        <v>220</v>
      </c>
      <c r="D232" s="11" t="s">
        <v>260</v>
      </c>
      <c r="E232" s="19" t="s">
        <v>482</v>
      </c>
      <c r="F232" s="10">
        <v>42036</v>
      </c>
      <c r="G232" s="10">
        <v>44228</v>
      </c>
      <c r="H232" s="11">
        <v>7</v>
      </c>
      <c r="I232" s="20" t="s">
        <v>259</v>
      </c>
      <c r="J232" s="11" t="s">
        <v>261</v>
      </c>
      <c r="K232" s="11" t="s">
        <v>1113</v>
      </c>
      <c r="L232" s="11">
        <v>2</v>
      </c>
    </row>
    <row r="233" spans="1:12">
      <c r="A233" s="11" t="s">
        <v>221</v>
      </c>
      <c r="D233" s="11" t="s">
        <v>260</v>
      </c>
      <c r="E233" s="19" t="s">
        <v>483</v>
      </c>
      <c r="F233" s="10">
        <v>42036</v>
      </c>
      <c r="G233" s="10">
        <v>44228</v>
      </c>
      <c r="H233" s="11">
        <v>7</v>
      </c>
      <c r="I233" s="20" t="s">
        <v>259</v>
      </c>
      <c r="J233" s="11" t="s">
        <v>261</v>
      </c>
      <c r="K233" s="11" t="s">
        <v>1113</v>
      </c>
      <c r="L233" s="11">
        <v>2</v>
      </c>
    </row>
    <row r="234" spans="1:12">
      <c r="A234" s="11" t="s">
        <v>222</v>
      </c>
      <c r="D234" s="11" t="s">
        <v>260</v>
      </c>
      <c r="E234" s="19" t="s">
        <v>484</v>
      </c>
      <c r="F234" s="10">
        <v>42036</v>
      </c>
      <c r="G234" s="10">
        <v>44228</v>
      </c>
      <c r="H234" s="11">
        <v>7</v>
      </c>
      <c r="I234" s="20" t="s">
        <v>259</v>
      </c>
      <c r="J234" s="11" t="s">
        <v>261</v>
      </c>
      <c r="K234" s="11" t="s">
        <v>1113</v>
      </c>
      <c r="L234" s="11">
        <v>2</v>
      </c>
    </row>
    <row r="235" spans="1:12">
      <c r="A235" s="11" t="s">
        <v>223</v>
      </c>
      <c r="D235" s="11" t="s">
        <v>260</v>
      </c>
      <c r="E235" s="19" t="s">
        <v>485</v>
      </c>
      <c r="F235" s="10">
        <v>42036</v>
      </c>
      <c r="G235" s="10">
        <v>44228</v>
      </c>
      <c r="H235" s="11">
        <v>7</v>
      </c>
      <c r="I235" s="20" t="s">
        <v>259</v>
      </c>
      <c r="J235" s="11" t="s">
        <v>261</v>
      </c>
      <c r="K235" s="11" t="s">
        <v>1113</v>
      </c>
      <c r="L235" s="11">
        <v>2</v>
      </c>
    </row>
    <row r="236" spans="1:12">
      <c r="A236" s="11" t="s">
        <v>224</v>
      </c>
      <c r="D236" s="11" t="s">
        <v>260</v>
      </c>
      <c r="E236" s="19" t="s">
        <v>486</v>
      </c>
      <c r="F236" s="10">
        <v>42036</v>
      </c>
      <c r="G236" s="10">
        <v>44228</v>
      </c>
      <c r="H236" s="11">
        <v>7</v>
      </c>
      <c r="I236" s="20" t="s">
        <v>259</v>
      </c>
      <c r="J236" s="11" t="s">
        <v>261</v>
      </c>
      <c r="K236" s="11" t="s">
        <v>1113</v>
      </c>
      <c r="L236" s="11">
        <v>2</v>
      </c>
    </row>
    <row r="237" spans="1:12">
      <c r="A237" s="11" t="s">
        <v>225</v>
      </c>
      <c r="D237" s="11" t="s">
        <v>260</v>
      </c>
      <c r="E237" s="19" t="s">
        <v>487</v>
      </c>
      <c r="F237" s="10">
        <v>42036</v>
      </c>
      <c r="G237" s="10">
        <v>44228</v>
      </c>
      <c r="H237" s="11">
        <v>7</v>
      </c>
      <c r="I237" s="20" t="s">
        <v>259</v>
      </c>
      <c r="J237" s="11" t="s">
        <v>261</v>
      </c>
      <c r="K237" s="11" t="s">
        <v>1113</v>
      </c>
      <c r="L237" s="11">
        <v>2</v>
      </c>
    </row>
    <row r="238" spans="1:12">
      <c r="A238" s="11" t="s">
        <v>226</v>
      </c>
      <c r="D238" s="11" t="s">
        <v>260</v>
      </c>
      <c r="E238" s="19" t="s">
        <v>488</v>
      </c>
      <c r="F238" s="10">
        <v>42036</v>
      </c>
      <c r="G238" s="10">
        <v>44228</v>
      </c>
      <c r="H238" s="11">
        <v>7</v>
      </c>
      <c r="I238" s="20" t="s">
        <v>259</v>
      </c>
      <c r="J238" s="11" t="s">
        <v>261</v>
      </c>
      <c r="K238" s="11" t="s">
        <v>1113</v>
      </c>
      <c r="L238" s="11">
        <v>2</v>
      </c>
    </row>
    <row r="239" spans="1:12">
      <c r="A239" s="11" t="s">
        <v>227</v>
      </c>
      <c r="D239" s="11" t="s">
        <v>260</v>
      </c>
      <c r="E239" s="19" t="s">
        <v>489</v>
      </c>
      <c r="F239" s="10">
        <v>42036</v>
      </c>
      <c r="G239" s="10">
        <v>44228</v>
      </c>
      <c r="H239" s="11">
        <v>7</v>
      </c>
      <c r="I239" s="20" t="s">
        <v>259</v>
      </c>
      <c r="J239" s="11" t="s">
        <v>261</v>
      </c>
      <c r="K239" s="11" t="s">
        <v>1113</v>
      </c>
      <c r="L239" s="11">
        <v>2</v>
      </c>
    </row>
    <row r="240" spans="1:12">
      <c r="A240" s="11" t="s">
        <v>228</v>
      </c>
      <c r="D240" s="11" t="s">
        <v>260</v>
      </c>
      <c r="E240" s="19" t="s">
        <v>490</v>
      </c>
      <c r="F240" s="10">
        <v>42036</v>
      </c>
      <c r="G240" s="10">
        <v>44228</v>
      </c>
      <c r="H240" s="11">
        <v>7</v>
      </c>
      <c r="I240" s="20" t="s">
        <v>259</v>
      </c>
      <c r="J240" s="11" t="s">
        <v>261</v>
      </c>
      <c r="K240" s="11" t="s">
        <v>1113</v>
      </c>
      <c r="L240" s="11">
        <v>2</v>
      </c>
    </row>
    <row r="241" spans="1:12">
      <c r="A241" s="11" t="s">
        <v>229</v>
      </c>
      <c r="D241" s="11" t="s">
        <v>260</v>
      </c>
      <c r="E241" s="19" t="s">
        <v>491</v>
      </c>
      <c r="F241" s="10">
        <v>42036</v>
      </c>
      <c r="G241" s="10">
        <v>44228</v>
      </c>
      <c r="H241" s="11">
        <v>7</v>
      </c>
      <c r="I241" s="20" t="s">
        <v>259</v>
      </c>
      <c r="J241" s="11" t="s">
        <v>261</v>
      </c>
      <c r="K241" s="11" t="s">
        <v>1113</v>
      </c>
      <c r="L241" s="11">
        <v>2</v>
      </c>
    </row>
    <row r="242" spans="1:12">
      <c r="A242" s="11" t="s">
        <v>230</v>
      </c>
      <c r="D242" s="11" t="s">
        <v>260</v>
      </c>
      <c r="E242" s="19" t="s">
        <v>492</v>
      </c>
      <c r="F242" s="10">
        <v>42036</v>
      </c>
      <c r="G242" s="10">
        <v>44228</v>
      </c>
      <c r="H242" s="11">
        <v>7</v>
      </c>
      <c r="I242" s="20" t="s">
        <v>259</v>
      </c>
      <c r="J242" s="11" t="s">
        <v>261</v>
      </c>
      <c r="K242" s="11" t="s">
        <v>1113</v>
      </c>
      <c r="L242" s="11">
        <v>2</v>
      </c>
    </row>
    <row r="243" spans="1:12">
      <c r="A243" s="11" t="s">
        <v>231</v>
      </c>
      <c r="D243" s="11" t="s">
        <v>260</v>
      </c>
      <c r="E243" s="19" t="s">
        <v>493</v>
      </c>
      <c r="F243" s="10">
        <v>42036</v>
      </c>
      <c r="G243" s="10">
        <v>44228</v>
      </c>
      <c r="H243" s="11">
        <v>7</v>
      </c>
      <c r="I243" s="20" t="s">
        <v>259</v>
      </c>
      <c r="J243" s="11" t="s">
        <v>261</v>
      </c>
      <c r="K243" s="11" t="s">
        <v>1113</v>
      </c>
      <c r="L243" s="11">
        <v>2</v>
      </c>
    </row>
    <row r="244" spans="1:12">
      <c r="A244" s="11" t="s">
        <v>232</v>
      </c>
      <c r="D244" s="11" t="s">
        <v>260</v>
      </c>
      <c r="E244" s="19" t="s">
        <v>494</v>
      </c>
      <c r="F244" s="10">
        <v>42036</v>
      </c>
      <c r="G244" s="10">
        <v>44228</v>
      </c>
      <c r="H244" s="11">
        <v>7</v>
      </c>
      <c r="I244" s="20" t="s">
        <v>259</v>
      </c>
      <c r="J244" s="11" t="s">
        <v>261</v>
      </c>
      <c r="K244" s="11" t="s">
        <v>1113</v>
      </c>
      <c r="L244" s="11">
        <v>2</v>
      </c>
    </row>
    <row r="245" spans="1:12">
      <c r="A245" s="11" t="s">
        <v>233</v>
      </c>
      <c r="D245" s="11" t="s">
        <v>260</v>
      </c>
      <c r="E245" s="19" t="s">
        <v>495</v>
      </c>
      <c r="F245" s="10">
        <v>42036</v>
      </c>
      <c r="G245" s="10">
        <v>44228</v>
      </c>
      <c r="H245" s="11">
        <v>7</v>
      </c>
      <c r="I245" s="20" t="s">
        <v>259</v>
      </c>
      <c r="J245" s="11" t="s">
        <v>261</v>
      </c>
      <c r="K245" s="11" t="s">
        <v>1113</v>
      </c>
      <c r="L245" s="11">
        <v>2</v>
      </c>
    </row>
    <row r="246" spans="1:12">
      <c r="A246" s="11" t="s">
        <v>234</v>
      </c>
      <c r="D246" s="11" t="s">
        <v>260</v>
      </c>
      <c r="E246" s="19" t="s">
        <v>496</v>
      </c>
      <c r="F246" s="10">
        <v>42036</v>
      </c>
      <c r="G246" s="10">
        <v>44228</v>
      </c>
      <c r="H246" s="11">
        <v>7</v>
      </c>
      <c r="I246" s="20" t="s">
        <v>259</v>
      </c>
      <c r="J246" s="11" t="s">
        <v>261</v>
      </c>
      <c r="K246" s="11" t="s">
        <v>1113</v>
      </c>
      <c r="L246" s="11">
        <v>2</v>
      </c>
    </row>
    <row r="247" spans="1:12">
      <c r="A247" s="11" t="s">
        <v>235</v>
      </c>
      <c r="D247" s="11" t="s">
        <v>260</v>
      </c>
      <c r="E247" s="19" t="s">
        <v>497</v>
      </c>
      <c r="F247" s="10">
        <v>42036</v>
      </c>
      <c r="G247" s="10">
        <v>44228</v>
      </c>
      <c r="H247" s="11">
        <v>7</v>
      </c>
      <c r="I247" s="20" t="s">
        <v>259</v>
      </c>
      <c r="J247" s="11" t="s">
        <v>261</v>
      </c>
      <c r="K247" s="11" t="s">
        <v>1113</v>
      </c>
      <c r="L247" s="11">
        <v>2</v>
      </c>
    </row>
    <row r="248" spans="1:12">
      <c r="A248" s="11" t="s">
        <v>236</v>
      </c>
      <c r="D248" s="11" t="s">
        <v>260</v>
      </c>
      <c r="E248" s="19" t="s">
        <v>498</v>
      </c>
      <c r="F248" s="10">
        <v>42036</v>
      </c>
      <c r="G248" s="10">
        <v>44228</v>
      </c>
      <c r="H248" s="11">
        <v>7</v>
      </c>
      <c r="I248" s="20" t="s">
        <v>259</v>
      </c>
      <c r="J248" s="11" t="s">
        <v>261</v>
      </c>
      <c r="K248" s="11" t="s">
        <v>1113</v>
      </c>
      <c r="L248" s="11">
        <v>2</v>
      </c>
    </row>
    <row r="249" spans="1:12">
      <c r="A249" s="11" t="s">
        <v>237</v>
      </c>
      <c r="D249" s="11" t="s">
        <v>260</v>
      </c>
      <c r="E249" s="19" t="s">
        <v>499</v>
      </c>
      <c r="F249" s="10">
        <v>42036</v>
      </c>
      <c r="G249" s="10">
        <v>44228</v>
      </c>
      <c r="H249" s="11">
        <v>7</v>
      </c>
      <c r="I249" s="20" t="s">
        <v>259</v>
      </c>
      <c r="J249" s="11" t="s">
        <v>261</v>
      </c>
      <c r="K249" s="11" t="s">
        <v>1113</v>
      </c>
      <c r="L249" s="11">
        <v>2</v>
      </c>
    </row>
    <row r="250" spans="1:12">
      <c r="A250" s="11" t="s">
        <v>238</v>
      </c>
      <c r="D250" s="11" t="s">
        <v>260</v>
      </c>
      <c r="E250" s="19" t="s">
        <v>500</v>
      </c>
      <c r="F250" s="10">
        <v>42036</v>
      </c>
      <c r="G250" s="10">
        <v>44228</v>
      </c>
      <c r="H250" s="11">
        <v>7</v>
      </c>
      <c r="I250" s="20" t="s">
        <v>259</v>
      </c>
      <c r="J250" s="11" t="s">
        <v>261</v>
      </c>
      <c r="K250" s="11" t="s">
        <v>1113</v>
      </c>
      <c r="L250" s="11">
        <v>2</v>
      </c>
    </row>
    <row r="251" spans="1:12">
      <c r="A251" s="11" t="s">
        <v>239</v>
      </c>
      <c r="D251" s="11" t="s">
        <v>260</v>
      </c>
      <c r="E251" s="19" t="s">
        <v>501</v>
      </c>
      <c r="F251" s="10">
        <v>42036</v>
      </c>
      <c r="G251" s="10">
        <v>44228</v>
      </c>
      <c r="H251" s="11">
        <v>7</v>
      </c>
      <c r="I251" s="20" t="s">
        <v>259</v>
      </c>
      <c r="J251" s="11" t="s">
        <v>261</v>
      </c>
      <c r="K251" s="11" t="s">
        <v>1113</v>
      </c>
      <c r="L251" s="11">
        <v>2</v>
      </c>
    </row>
    <row r="252" spans="1:12">
      <c r="A252" s="11" t="s">
        <v>240</v>
      </c>
      <c r="D252" s="11" t="s">
        <v>260</v>
      </c>
      <c r="E252" s="19" t="s">
        <v>502</v>
      </c>
      <c r="F252" s="10">
        <v>42036</v>
      </c>
      <c r="G252" s="10">
        <v>44228</v>
      </c>
      <c r="H252" s="11">
        <v>7</v>
      </c>
      <c r="I252" s="20" t="s">
        <v>259</v>
      </c>
      <c r="J252" s="11" t="s">
        <v>261</v>
      </c>
      <c r="K252" s="11" t="s">
        <v>1113</v>
      </c>
      <c r="L252" s="11">
        <v>2</v>
      </c>
    </row>
    <row r="253" spans="1:12">
      <c r="A253" s="11" t="s">
        <v>241</v>
      </c>
      <c r="D253" s="11" t="s">
        <v>260</v>
      </c>
      <c r="E253" s="19" t="s">
        <v>503</v>
      </c>
      <c r="F253" s="10">
        <v>42036</v>
      </c>
      <c r="G253" s="10">
        <v>44228</v>
      </c>
      <c r="H253" s="11">
        <v>7</v>
      </c>
      <c r="I253" s="20" t="s">
        <v>259</v>
      </c>
      <c r="J253" s="11" t="s">
        <v>261</v>
      </c>
      <c r="K253" s="11" t="s">
        <v>1113</v>
      </c>
      <c r="L253" s="11">
        <v>2</v>
      </c>
    </row>
    <row r="254" spans="1:12">
      <c r="A254" s="11" t="s">
        <v>242</v>
      </c>
      <c r="D254" s="11" t="s">
        <v>260</v>
      </c>
      <c r="E254" s="19" t="s">
        <v>504</v>
      </c>
      <c r="F254" s="10">
        <v>42036</v>
      </c>
      <c r="G254" s="10">
        <v>44228</v>
      </c>
      <c r="H254" s="11">
        <v>7</v>
      </c>
      <c r="I254" s="20" t="s">
        <v>259</v>
      </c>
      <c r="J254" s="11" t="s">
        <v>261</v>
      </c>
      <c r="K254" s="11" t="s">
        <v>1113</v>
      </c>
      <c r="L254" s="11">
        <v>2</v>
      </c>
    </row>
    <row r="255" spans="1:12">
      <c r="A255" s="11" t="s">
        <v>243</v>
      </c>
      <c r="D255" s="11" t="s">
        <v>260</v>
      </c>
      <c r="E255" s="19" t="s">
        <v>505</v>
      </c>
      <c r="F255" s="10">
        <v>42036</v>
      </c>
      <c r="G255" s="10">
        <v>44228</v>
      </c>
      <c r="H255" s="11">
        <v>7</v>
      </c>
      <c r="I255" s="20" t="s">
        <v>259</v>
      </c>
      <c r="J255" s="11" t="s">
        <v>261</v>
      </c>
      <c r="K255" s="11" t="s">
        <v>1113</v>
      </c>
      <c r="L255" s="11">
        <v>2</v>
      </c>
    </row>
    <row r="256" spans="1:12">
      <c r="A256" s="11" t="s">
        <v>244</v>
      </c>
      <c r="D256" s="11" t="s">
        <v>260</v>
      </c>
      <c r="E256" s="19" t="s">
        <v>506</v>
      </c>
      <c r="F256" s="10">
        <v>42036</v>
      </c>
      <c r="G256" s="10">
        <v>44228</v>
      </c>
      <c r="H256" s="11">
        <v>7</v>
      </c>
      <c r="I256" s="20" t="s">
        <v>259</v>
      </c>
      <c r="J256" s="11" t="s">
        <v>261</v>
      </c>
      <c r="K256" s="11" t="s">
        <v>1113</v>
      </c>
      <c r="L256" s="11">
        <v>2</v>
      </c>
    </row>
    <row r="257" spans="1:12">
      <c r="A257" s="11" t="s">
        <v>245</v>
      </c>
      <c r="D257" s="11" t="s">
        <v>260</v>
      </c>
      <c r="E257" s="19" t="s">
        <v>507</v>
      </c>
      <c r="F257" s="10">
        <v>42036</v>
      </c>
      <c r="G257" s="10">
        <v>44228</v>
      </c>
      <c r="H257" s="11">
        <v>7</v>
      </c>
      <c r="I257" s="20" t="s">
        <v>259</v>
      </c>
      <c r="J257" s="11" t="s">
        <v>261</v>
      </c>
      <c r="K257" s="11" t="s">
        <v>1113</v>
      </c>
      <c r="L257" s="11">
        <v>2</v>
      </c>
    </row>
    <row r="258" spans="1:12">
      <c r="A258" s="11" t="s">
        <v>246</v>
      </c>
      <c r="D258" s="11" t="s">
        <v>260</v>
      </c>
      <c r="E258" s="19" t="s">
        <v>508</v>
      </c>
      <c r="F258" s="10">
        <v>42036</v>
      </c>
      <c r="G258" s="10">
        <v>44228</v>
      </c>
      <c r="H258" s="11">
        <v>7</v>
      </c>
      <c r="I258" s="20" t="s">
        <v>259</v>
      </c>
      <c r="J258" s="11" t="s">
        <v>261</v>
      </c>
      <c r="K258" s="11" t="s">
        <v>1113</v>
      </c>
      <c r="L258" s="11">
        <v>2</v>
      </c>
    </row>
    <row r="259" spans="1:12">
      <c r="A259" s="11" t="s">
        <v>247</v>
      </c>
      <c r="D259" s="11" t="s">
        <v>260</v>
      </c>
      <c r="E259" s="19" t="s">
        <v>509</v>
      </c>
      <c r="F259" s="10">
        <v>42036</v>
      </c>
      <c r="G259" s="10">
        <v>44228</v>
      </c>
      <c r="H259" s="11">
        <v>7</v>
      </c>
      <c r="I259" s="20" t="s">
        <v>259</v>
      </c>
      <c r="J259" s="11" t="s">
        <v>261</v>
      </c>
      <c r="K259" s="11" t="s">
        <v>1113</v>
      </c>
      <c r="L259" s="11">
        <v>2</v>
      </c>
    </row>
    <row r="260" spans="1:12">
      <c r="A260" s="11" t="s">
        <v>248</v>
      </c>
      <c r="D260" s="11" t="s">
        <v>260</v>
      </c>
      <c r="E260" s="19" t="s">
        <v>510</v>
      </c>
      <c r="F260" s="10">
        <v>42036</v>
      </c>
      <c r="G260" s="10">
        <v>44228</v>
      </c>
      <c r="H260" s="11">
        <v>7</v>
      </c>
      <c r="I260" s="20" t="s">
        <v>259</v>
      </c>
      <c r="J260" s="11" t="s">
        <v>261</v>
      </c>
      <c r="K260" s="11" t="s">
        <v>1113</v>
      </c>
      <c r="L260" s="11">
        <v>2</v>
      </c>
    </row>
    <row r="261" spans="1:12">
      <c r="A261" s="11" t="s">
        <v>249</v>
      </c>
      <c r="D261" s="11" t="s">
        <v>260</v>
      </c>
      <c r="E261" s="19" t="s">
        <v>511</v>
      </c>
      <c r="F261" s="10">
        <v>42036</v>
      </c>
      <c r="G261" s="10">
        <v>44228</v>
      </c>
      <c r="H261" s="11">
        <v>7</v>
      </c>
      <c r="I261" s="20" t="s">
        <v>259</v>
      </c>
      <c r="J261" s="11" t="s">
        <v>261</v>
      </c>
      <c r="K261" s="11" t="s">
        <v>1113</v>
      </c>
      <c r="L261" s="11">
        <v>2</v>
      </c>
    </row>
    <row r="262" spans="1:12">
      <c r="A262" s="11" t="s">
        <v>512</v>
      </c>
      <c r="D262" s="11" t="s">
        <v>260</v>
      </c>
      <c r="E262" s="19" t="s">
        <v>762</v>
      </c>
      <c r="F262" s="10">
        <v>42036</v>
      </c>
      <c r="G262" s="10">
        <v>44228</v>
      </c>
      <c r="H262" s="11">
        <v>7</v>
      </c>
      <c r="I262" s="20" t="s">
        <v>259</v>
      </c>
      <c r="J262" s="11" t="s">
        <v>261</v>
      </c>
      <c r="K262" s="11" t="s">
        <v>1113</v>
      </c>
      <c r="L262" s="11">
        <v>2</v>
      </c>
    </row>
    <row r="263" spans="1:12">
      <c r="A263" s="11" t="s">
        <v>513</v>
      </c>
      <c r="D263" s="11" t="s">
        <v>260</v>
      </c>
      <c r="E263" s="19" t="s">
        <v>763</v>
      </c>
      <c r="F263" s="10">
        <v>42036</v>
      </c>
      <c r="G263" s="10">
        <v>44228</v>
      </c>
      <c r="H263" s="11">
        <v>7</v>
      </c>
      <c r="I263" s="20" t="s">
        <v>259</v>
      </c>
      <c r="J263" s="11" t="s">
        <v>261</v>
      </c>
      <c r="K263" s="11" t="s">
        <v>1113</v>
      </c>
      <c r="L263" s="11">
        <v>2</v>
      </c>
    </row>
    <row r="264" spans="1:12">
      <c r="A264" s="11" t="s">
        <v>514</v>
      </c>
      <c r="D264" s="11" t="s">
        <v>260</v>
      </c>
      <c r="E264" s="19" t="s">
        <v>764</v>
      </c>
      <c r="F264" s="10">
        <v>42036</v>
      </c>
      <c r="G264" s="10">
        <v>44228</v>
      </c>
      <c r="H264" s="11">
        <v>7</v>
      </c>
      <c r="I264" s="20" t="s">
        <v>259</v>
      </c>
      <c r="J264" s="11" t="s">
        <v>261</v>
      </c>
      <c r="K264" s="11" t="s">
        <v>1113</v>
      </c>
      <c r="L264" s="11">
        <v>2</v>
      </c>
    </row>
    <row r="265" spans="1:12">
      <c r="A265" s="11" t="s">
        <v>515</v>
      </c>
      <c r="D265" s="11" t="s">
        <v>260</v>
      </c>
      <c r="E265" s="19" t="s">
        <v>765</v>
      </c>
      <c r="F265" s="10">
        <v>42036</v>
      </c>
      <c r="G265" s="10">
        <v>44228</v>
      </c>
      <c r="H265" s="11">
        <v>7</v>
      </c>
      <c r="I265" s="20" t="s">
        <v>259</v>
      </c>
      <c r="J265" s="11" t="s">
        <v>261</v>
      </c>
      <c r="K265" s="11" t="s">
        <v>1113</v>
      </c>
      <c r="L265" s="11">
        <v>2</v>
      </c>
    </row>
    <row r="266" spans="1:12">
      <c r="A266" s="11" t="s">
        <v>516</v>
      </c>
      <c r="D266" s="11" t="s">
        <v>260</v>
      </c>
      <c r="E266" s="19" t="s">
        <v>766</v>
      </c>
      <c r="F266" s="10">
        <v>42036</v>
      </c>
      <c r="G266" s="10">
        <v>44228</v>
      </c>
      <c r="H266" s="11">
        <v>7</v>
      </c>
      <c r="I266" s="20" t="s">
        <v>259</v>
      </c>
      <c r="J266" s="11" t="s">
        <v>261</v>
      </c>
      <c r="K266" s="11" t="s">
        <v>1113</v>
      </c>
      <c r="L266" s="11">
        <v>2</v>
      </c>
    </row>
    <row r="267" spans="1:12">
      <c r="A267" s="11" t="s">
        <v>517</v>
      </c>
      <c r="D267" s="11" t="s">
        <v>260</v>
      </c>
      <c r="E267" s="19" t="s">
        <v>767</v>
      </c>
      <c r="F267" s="10">
        <v>42036</v>
      </c>
      <c r="G267" s="10">
        <v>44228</v>
      </c>
      <c r="H267" s="11">
        <v>7</v>
      </c>
      <c r="I267" s="20" t="s">
        <v>259</v>
      </c>
      <c r="J267" s="11" t="s">
        <v>261</v>
      </c>
      <c r="K267" s="11" t="s">
        <v>1113</v>
      </c>
      <c r="L267" s="11">
        <v>2</v>
      </c>
    </row>
    <row r="268" spans="1:12">
      <c r="A268" s="11" t="s">
        <v>518</v>
      </c>
      <c r="D268" s="11" t="s">
        <v>260</v>
      </c>
      <c r="E268" s="19" t="s">
        <v>768</v>
      </c>
      <c r="F268" s="10">
        <v>42036</v>
      </c>
      <c r="G268" s="10">
        <v>44228</v>
      </c>
      <c r="H268" s="11">
        <v>7</v>
      </c>
      <c r="I268" s="20" t="s">
        <v>259</v>
      </c>
      <c r="J268" s="11" t="s">
        <v>261</v>
      </c>
      <c r="K268" s="11" t="s">
        <v>1113</v>
      </c>
      <c r="L268" s="11">
        <v>2</v>
      </c>
    </row>
    <row r="269" spans="1:12">
      <c r="A269" s="11" t="s">
        <v>519</v>
      </c>
      <c r="D269" s="11" t="s">
        <v>260</v>
      </c>
      <c r="E269" s="19" t="s">
        <v>769</v>
      </c>
      <c r="F269" s="10">
        <v>42036</v>
      </c>
      <c r="G269" s="10">
        <v>44228</v>
      </c>
      <c r="H269" s="11">
        <v>7</v>
      </c>
      <c r="I269" s="20" t="s">
        <v>259</v>
      </c>
      <c r="J269" s="11" t="s">
        <v>261</v>
      </c>
      <c r="K269" s="11" t="s">
        <v>1113</v>
      </c>
      <c r="L269" s="11">
        <v>2</v>
      </c>
    </row>
    <row r="270" spans="1:12">
      <c r="A270" s="11" t="s">
        <v>520</v>
      </c>
      <c r="D270" s="11" t="s">
        <v>260</v>
      </c>
      <c r="E270" s="19" t="s">
        <v>770</v>
      </c>
      <c r="F270" s="10">
        <v>42036</v>
      </c>
      <c r="G270" s="10">
        <v>44228</v>
      </c>
      <c r="H270" s="11">
        <v>7</v>
      </c>
      <c r="I270" s="20" t="s">
        <v>259</v>
      </c>
      <c r="J270" s="11" t="s">
        <v>261</v>
      </c>
      <c r="K270" s="11" t="s">
        <v>1113</v>
      </c>
      <c r="L270" s="11">
        <v>2</v>
      </c>
    </row>
    <row r="271" spans="1:12">
      <c r="A271" s="11" t="s">
        <v>521</v>
      </c>
      <c r="D271" s="11" t="s">
        <v>260</v>
      </c>
      <c r="E271" s="19" t="s">
        <v>771</v>
      </c>
      <c r="F271" s="10">
        <v>42036</v>
      </c>
      <c r="G271" s="10">
        <v>44228</v>
      </c>
      <c r="H271" s="11">
        <v>7</v>
      </c>
      <c r="I271" s="20" t="s">
        <v>259</v>
      </c>
      <c r="J271" s="11" t="s">
        <v>261</v>
      </c>
      <c r="K271" s="11" t="s">
        <v>1113</v>
      </c>
      <c r="L271" s="11">
        <v>2</v>
      </c>
    </row>
    <row r="272" spans="1:12">
      <c r="A272" s="11" t="s">
        <v>522</v>
      </c>
      <c r="D272" s="11" t="s">
        <v>260</v>
      </c>
      <c r="E272" s="19" t="s">
        <v>772</v>
      </c>
      <c r="F272" s="10">
        <v>42036</v>
      </c>
      <c r="G272" s="10">
        <v>44228</v>
      </c>
      <c r="H272" s="11">
        <v>7</v>
      </c>
      <c r="I272" s="20" t="s">
        <v>259</v>
      </c>
      <c r="J272" s="11" t="s">
        <v>261</v>
      </c>
      <c r="K272" s="11" t="s">
        <v>1113</v>
      </c>
      <c r="L272" s="11">
        <v>2</v>
      </c>
    </row>
    <row r="273" spans="1:12">
      <c r="A273" s="11" t="s">
        <v>523</v>
      </c>
      <c r="D273" s="11" t="s">
        <v>260</v>
      </c>
      <c r="E273" s="19" t="s">
        <v>773</v>
      </c>
      <c r="F273" s="10">
        <v>42036</v>
      </c>
      <c r="G273" s="10">
        <v>44228</v>
      </c>
      <c r="H273" s="11">
        <v>7</v>
      </c>
      <c r="I273" s="20" t="s">
        <v>259</v>
      </c>
      <c r="J273" s="11" t="s">
        <v>261</v>
      </c>
      <c r="K273" s="11" t="s">
        <v>1113</v>
      </c>
      <c r="L273" s="11">
        <v>2</v>
      </c>
    </row>
    <row r="274" spans="1:12">
      <c r="A274" s="11" t="s">
        <v>524</v>
      </c>
      <c r="D274" s="11" t="s">
        <v>260</v>
      </c>
      <c r="E274" s="19" t="s">
        <v>774</v>
      </c>
      <c r="F274" s="10">
        <v>42036</v>
      </c>
      <c r="G274" s="10">
        <v>44228</v>
      </c>
      <c r="H274" s="11">
        <v>7</v>
      </c>
      <c r="I274" s="20" t="s">
        <v>259</v>
      </c>
      <c r="J274" s="11" t="s">
        <v>261</v>
      </c>
      <c r="K274" s="11" t="s">
        <v>1113</v>
      </c>
      <c r="L274" s="11">
        <v>2</v>
      </c>
    </row>
    <row r="275" spans="1:12">
      <c r="A275" s="11" t="s">
        <v>525</v>
      </c>
      <c r="D275" s="11" t="s">
        <v>260</v>
      </c>
      <c r="E275" s="19" t="s">
        <v>775</v>
      </c>
      <c r="F275" s="10">
        <v>42036</v>
      </c>
      <c r="G275" s="10">
        <v>44228</v>
      </c>
      <c r="H275" s="11">
        <v>7</v>
      </c>
      <c r="I275" s="20" t="s">
        <v>259</v>
      </c>
      <c r="J275" s="11" t="s">
        <v>261</v>
      </c>
      <c r="K275" s="11" t="s">
        <v>1113</v>
      </c>
      <c r="L275" s="11">
        <v>2</v>
      </c>
    </row>
    <row r="276" spans="1:12">
      <c r="A276" s="11" t="s">
        <v>526</v>
      </c>
      <c r="D276" s="11" t="s">
        <v>260</v>
      </c>
      <c r="E276" s="19" t="s">
        <v>776</v>
      </c>
      <c r="F276" s="10">
        <v>42036</v>
      </c>
      <c r="G276" s="10">
        <v>44228</v>
      </c>
      <c r="H276" s="11">
        <v>7</v>
      </c>
      <c r="I276" s="20" t="s">
        <v>259</v>
      </c>
      <c r="J276" s="11" t="s">
        <v>261</v>
      </c>
      <c r="K276" s="11" t="s">
        <v>1113</v>
      </c>
      <c r="L276" s="11">
        <v>2</v>
      </c>
    </row>
    <row r="277" spans="1:12">
      <c r="A277" s="11" t="s">
        <v>527</v>
      </c>
      <c r="D277" s="11" t="s">
        <v>260</v>
      </c>
      <c r="E277" s="19" t="s">
        <v>777</v>
      </c>
      <c r="F277" s="10">
        <v>42036</v>
      </c>
      <c r="G277" s="10">
        <v>44228</v>
      </c>
      <c r="H277" s="11">
        <v>7</v>
      </c>
      <c r="I277" s="20" t="s">
        <v>259</v>
      </c>
      <c r="J277" s="11" t="s">
        <v>261</v>
      </c>
      <c r="K277" s="11" t="s">
        <v>1113</v>
      </c>
      <c r="L277" s="11">
        <v>2</v>
      </c>
    </row>
    <row r="278" spans="1:12">
      <c r="A278" s="11" t="s">
        <v>528</v>
      </c>
      <c r="D278" s="11" t="s">
        <v>260</v>
      </c>
      <c r="E278" s="19" t="s">
        <v>778</v>
      </c>
      <c r="F278" s="10">
        <v>42036</v>
      </c>
      <c r="G278" s="10">
        <v>44228</v>
      </c>
      <c r="H278" s="11">
        <v>7</v>
      </c>
      <c r="I278" s="20" t="s">
        <v>259</v>
      </c>
      <c r="J278" s="11" t="s">
        <v>261</v>
      </c>
      <c r="K278" s="11" t="s">
        <v>1113</v>
      </c>
      <c r="L278" s="11">
        <v>2</v>
      </c>
    </row>
    <row r="279" spans="1:12">
      <c r="A279" s="11" t="s">
        <v>529</v>
      </c>
      <c r="D279" s="11" t="s">
        <v>260</v>
      </c>
      <c r="E279" s="19" t="s">
        <v>779</v>
      </c>
      <c r="F279" s="10">
        <v>42036</v>
      </c>
      <c r="G279" s="10">
        <v>44228</v>
      </c>
      <c r="H279" s="11">
        <v>7</v>
      </c>
      <c r="I279" s="20" t="s">
        <v>259</v>
      </c>
      <c r="J279" s="11" t="s">
        <v>261</v>
      </c>
      <c r="K279" s="11" t="s">
        <v>1113</v>
      </c>
      <c r="L279" s="11">
        <v>2</v>
      </c>
    </row>
    <row r="280" spans="1:12">
      <c r="A280" s="11" t="s">
        <v>530</v>
      </c>
      <c r="D280" s="11" t="s">
        <v>260</v>
      </c>
      <c r="E280" s="19" t="s">
        <v>780</v>
      </c>
      <c r="F280" s="10">
        <v>42036</v>
      </c>
      <c r="G280" s="10">
        <v>44228</v>
      </c>
      <c r="H280" s="11">
        <v>7</v>
      </c>
      <c r="I280" s="20" t="s">
        <v>259</v>
      </c>
      <c r="J280" s="11" t="s">
        <v>261</v>
      </c>
      <c r="K280" s="11" t="s">
        <v>1113</v>
      </c>
      <c r="L280" s="11">
        <v>2</v>
      </c>
    </row>
    <row r="281" spans="1:12">
      <c r="A281" s="11" t="s">
        <v>531</v>
      </c>
      <c r="D281" s="11" t="s">
        <v>260</v>
      </c>
      <c r="E281" s="19" t="s">
        <v>781</v>
      </c>
      <c r="F281" s="10">
        <v>42036</v>
      </c>
      <c r="G281" s="10">
        <v>44228</v>
      </c>
      <c r="H281" s="11">
        <v>7</v>
      </c>
      <c r="I281" s="20" t="s">
        <v>259</v>
      </c>
      <c r="J281" s="11" t="s">
        <v>261</v>
      </c>
      <c r="K281" s="11" t="s">
        <v>1113</v>
      </c>
      <c r="L281" s="11">
        <v>2</v>
      </c>
    </row>
    <row r="282" spans="1:12">
      <c r="A282" s="11" t="s">
        <v>532</v>
      </c>
      <c r="D282" s="11" t="s">
        <v>260</v>
      </c>
      <c r="E282" s="19" t="s">
        <v>782</v>
      </c>
      <c r="F282" s="10">
        <v>42036</v>
      </c>
      <c r="G282" s="10">
        <v>44228</v>
      </c>
      <c r="H282" s="11">
        <v>7</v>
      </c>
      <c r="I282" s="20" t="s">
        <v>259</v>
      </c>
      <c r="J282" s="11" t="s">
        <v>261</v>
      </c>
      <c r="K282" s="11" t="s">
        <v>1113</v>
      </c>
      <c r="L282" s="11">
        <v>2</v>
      </c>
    </row>
    <row r="283" spans="1:12">
      <c r="A283" s="11" t="s">
        <v>533</v>
      </c>
      <c r="D283" s="11" t="s">
        <v>260</v>
      </c>
      <c r="E283" s="19" t="s">
        <v>783</v>
      </c>
      <c r="F283" s="10">
        <v>42036</v>
      </c>
      <c r="G283" s="10">
        <v>44228</v>
      </c>
      <c r="H283" s="11">
        <v>7</v>
      </c>
      <c r="I283" s="20" t="s">
        <v>259</v>
      </c>
      <c r="J283" s="11" t="s">
        <v>261</v>
      </c>
      <c r="K283" s="11" t="s">
        <v>1113</v>
      </c>
      <c r="L283" s="11">
        <v>2</v>
      </c>
    </row>
    <row r="284" spans="1:12">
      <c r="A284" s="11" t="s">
        <v>534</v>
      </c>
      <c r="D284" s="11" t="s">
        <v>260</v>
      </c>
      <c r="E284" s="19" t="s">
        <v>784</v>
      </c>
      <c r="F284" s="10">
        <v>42036</v>
      </c>
      <c r="G284" s="10">
        <v>44228</v>
      </c>
      <c r="H284" s="11">
        <v>7</v>
      </c>
      <c r="I284" s="20" t="s">
        <v>259</v>
      </c>
      <c r="J284" s="11" t="s">
        <v>261</v>
      </c>
      <c r="K284" s="11" t="s">
        <v>1113</v>
      </c>
      <c r="L284" s="11">
        <v>2</v>
      </c>
    </row>
    <row r="285" spans="1:12">
      <c r="A285" s="11" t="s">
        <v>535</v>
      </c>
      <c r="D285" s="11" t="s">
        <v>260</v>
      </c>
      <c r="E285" s="19" t="s">
        <v>785</v>
      </c>
      <c r="F285" s="10">
        <v>42036</v>
      </c>
      <c r="G285" s="10">
        <v>44228</v>
      </c>
      <c r="H285" s="11">
        <v>7</v>
      </c>
      <c r="I285" s="20" t="s">
        <v>259</v>
      </c>
      <c r="J285" s="11" t="s">
        <v>261</v>
      </c>
      <c r="K285" s="11" t="s">
        <v>1113</v>
      </c>
      <c r="L285" s="11">
        <v>2</v>
      </c>
    </row>
    <row r="286" spans="1:12">
      <c r="A286" s="11" t="s">
        <v>536</v>
      </c>
      <c r="D286" s="11" t="s">
        <v>260</v>
      </c>
      <c r="E286" s="19" t="s">
        <v>786</v>
      </c>
      <c r="F286" s="10">
        <v>42036</v>
      </c>
      <c r="G286" s="10">
        <v>44228</v>
      </c>
      <c r="H286" s="11">
        <v>7</v>
      </c>
      <c r="I286" s="20" t="s">
        <v>259</v>
      </c>
      <c r="J286" s="11" t="s">
        <v>261</v>
      </c>
      <c r="K286" s="11" t="s">
        <v>1113</v>
      </c>
      <c r="L286" s="11">
        <v>2</v>
      </c>
    </row>
    <row r="287" spans="1:12">
      <c r="A287" s="11" t="s">
        <v>537</v>
      </c>
      <c r="D287" s="11" t="s">
        <v>260</v>
      </c>
      <c r="E287" s="19" t="s">
        <v>787</v>
      </c>
      <c r="F287" s="10">
        <v>42036</v>
      </c>
      <c r="G287" s="10">
        <v>44228</v>
      </c>
      <c r="H287" s="11">
        <v>7</v>
      </c>
      <c r="I287" s="20" t="s">
        <v>259</v>
      </c>
      <c r="J287" s="11" t="s">
        <v>261</v>
      </c>
      <c r="K287" s="11" t="s">
        <v>1113</v>
      </c>
      <c r="L287" s="11">
        <v>2</v>
      </c>
    </row>
    <row r="288" spans="1:12">
      <c r="A288" s="11" t="s">
        <v>538</v>
      </c>
      <c r="D288" s="11" t="s">
        <v>260</v>
      </c>
      <c r="E288" s="19" t="s">
        <v>788</v>
      </c>
      <c r="F288" s="10">
        <v>42036</v>
      </c>
      <c r="G288" s="10">
        <v>44228</v>
      </c>
      <c r="H288" s="11">
        <v>7</v>
      </c>
      <c r="I288" s="20" t="s">
        <v>259</v>
      </c>
      <c r="J288" s="11" t="s">
        <v>261</v>
      </c>
      <c r="K288" s="11" t="s">
        <v>1113</v>
      </c>
      <c r="L288" s="11">
        <v>2</v>
      </c>
    </row>
    <row r="289" spans="1:12">
      <c r="A289" s="11" t="s">
        <v>539</v>
      </c>
      <c r="D289" s="11" t="s">
        <v>260</v>
      </c>
      <c r="E289" s="19" t="s">
        <v>789</v>
      </c>
      <c r="F289" s="10">
        <v>42036</v>
      </c>
      <c r="G289" s="10">
        <v>44228</v>
      </c>
      <c r="H289" s="11">
        <v>7</v>
      </c>
      <c r="I289" s="20" t="s">
        <v>259</v>
      </c>
      <c r="J289" s="11" t="s">
        <v>261</v>
      </c>
      <c r="K289" s="11" t="s">
        <v>1113</v>
      </c>
      <c r="L289" s="11">
        <v>2</v>
      </c>
    </row>
    <row r="290" spans="1:12">
      <c r="A290" s="11" t="s">
        <v>540</v>
      </c>
      <c r="D290" s="11" t="s">
        <v>260</v>
      </c>
      <c r="E290" s="19" t="s">
        <v>790</v>
      </c>
      <c r="F290" s="10">
        <v>42036</v>
      </c>
      <c r="G290" s="10">
        <v>44228</v>
      </c>
      <c r="H290" s="11">
        <v>7</v>
      </c>
      <c r="I290" s="20" t="s">
        <v>259</v>
      </c>
      <c r="J290" s="11" t="s">
        <v>261</v>
      </c>
      <c r="K290" s="11" t="s">
        <v>1113</v>
      </c>
      <c r="L290" s="11">
        <v>2</v>
      </c>
    </row>
    <row r="291" spans="1:12">
      <c r="A291" s="11" t="s">
        <v>541</v>
      </c>
      <c r="D291" s="11" t="s">
        <v>260</v>
      </c>
      <c r="E291" s="19" t="s">
        <v>791</v>
      </c>
      <c r="F291" s="10">
        <v>42036</v>
      </c>
      <c r="G291" s="10">
        <v>44228</v>
      </c>
      <c r="H291" s="11">
        <v>7</v>
      </c>
      <c r="I291" s="20" t="s">
        <v>259</v>
      </c>
      <c r="J291" s="11" t="s">
        <v>261</v>
      </c>
      <c r="K291" s="11" t="s">
        <v>1113</v>
      </c>
      <c r="L291" s="11">
        <v>2</v>
      </c>
    </row>
    <row r="292" spans="1:12">
      <c r="A292" s="11" t="s">
        <v>542</v>
      </c>
      <c r="D292" s="11" t="s">
        <v>260</v>
      </c>
      <c r="E292" s="19" t="s">
        <v>792</v>
      </c>
      <c r="F292" s="10">
        <v>42036</v>
      </c>
      <c r="G292" s="10">
        <v>44228</v>
      </c>
      <c r="H292" s="11">
        <v>7</v>
      </c>
      <c r="I292" s="20" t="s">
        <v>259</v>
      </c>
      <c r="J292" s="11" t="s">
        <v>261</v>
      </c>
      <c r="K292" s="11" t="s">
        <v>1113</v>
      </c>
      <c r="L292" s="11">
        <v>2</v>
      </c>
    </row>
    <row r="293" spans="1:12">
      <c r="A293" s="11" t="s">
        <v>543</v>
      </c>
      <c r="D293" s="11" t="s">
        <v>260</v>
      </c>
      <c r="E293" s="19" t="s">
        <v>793</v>
      </c>
      <c r="F293" s="10">
        <v>42036</v>
      </c>
      <c r="G293" s="10">
        <v>44228</v>
      </c>
      <c r="H293" s="11">
        <v>7</v>
      </c>
      <c r="I293" s="20" t="s">
        <v>259</v>
      </c>
      <c r="J293" s="11" t="s">
        <v>261</v>
      </c>
      <c r="K293" s="11" t="s">
        <v>1113</v>
      </c>
      <c r="L293" s="11">
        <v>2</v>
      </c>
    </row>
    <row r="294" spans="1:12">
      <c r="A294" s="11" t="s">
        <v>544</v>
      </c>
      <c r="D294" s="11" t="s">
        <v>260</v>
      </c>
      <c r="E294" s="19" t="s">
        <v>794</v>
      </c>
      <c r="F294" s="10">
        <v>42036</v>
      </c>
      <c r="G294" s="10">
        <v>44228</v>
      </c>
      <c r="H294" s="11">
        <v>7</v>
      </c>
      <c r="I294" s="20" t="s">
        <v>259</v>
      </c>
      <c r="J294" s="11" t="s">
        <v>261</v>
      </c>
      <c r="K294" s="11" t="s">
        <v>1113</v>
      </c>
      <c r="L294" s="11">
        <v>2</v>
      </c>
    </row>
    <row r="295" spans="1:12">
      <c r="A295" s="11" t="s">
        <v>545</v>
      </c>
      <c r="D295" s="11" t="s">
        <v>260</v>
      </c>
      <c r="E295" s="19" t="s">
        <v>795</v>
      </c>
      <c r="F295" s="10">
        <v>42036</v>
      </c>
      <c r="G295" s="10">
        <v>44228</v>
      </c>
      <c r="H295" s="11">
        <v>7</v>
      </c>
      <c r="I295" s="20" t="s">
        <v>259</v>
      </c>
      <c r="J295" s="11" t="s">
        <v>261</v>
      </c>
      <c r="K295" s="11" t="s">
        <v>1113</v>
      </c>
      <c r="L295" s="11">
        <v>2</v>
      </c>
    </row>
    <row r="296" spans="1:12">
      <c r="A296" s="11" t="s">
        <v>546</v>
      </c>
      <c r="D296" s="11" t="s">
        <v>260</v>
      </c>
      <c r="E296" s="19" t="s">
        <v>796</v>
      </c>
      <c r="F296" s="10">
        <v>42036</v>
      </c>
      <c r="G296" s="10">
        <v>44228</v>
      </c>
      <c r="H296" s="11">
        <v>7</v>
      </c>
      <c r="I296" s="20" t="s">
        <v>259</v>
      </c>
      <c r="J296" s="11" t="s">
        <v>261</v>
      </c>
      <c r="K296" s="11" t="s">
        <v>1113</v>
      </c>
      <c r="L296" s="11">
        <v>2</v>
      </c>
    </row>
    <row r="297" spans="1:12">
      <c r="A297" s="11" t="s">
        <v>547</v>
      </c>
      <c r="D297" s="11" t="s">
        <v>260</v>
      </c>
      <c r="E297" s="19" t="s">
        <v>797</v>
      </c>
      <c r="F297" s="10">
        <v>42036</v>
      </c>
      <c r="G297" s="10">
        <v>44228</v>
      </c>
      <c r="H297" s="11">
        <v>7</v>
      </c>
      <c r="I297" s="20" t="s">
        <v>259</v>
      </c>
      <c r="J297" s="11" t="s">
        <v>261</v>
      </c>
      <c r="K297" s="11" t="s">
        <v>1113</v>
      </c>
      <c r="L297" s="11">
        <v>2</v>
      </c>
    </row>
    <row r="298" spans="1:12">
      <c r="A298" s="11" t="s">
        <v>548</v>
      </c>
      <c r="D298" s="11" t="s">
        <v>260</v>
      </c>
      <c r="E298" s="19" t="s">
        <v>798</v>
      </c>
      <c r="F298" s="10">
        <v>42036</v>
      </c>
      <c r="G298" s="10">
        <v>44228</v>
      </c>
      <c r="H298" s="11">
        <v>7</v>
      </c>
      <c r="I298" s="20" t="s">
        <v>259</v>
      </c>
      <c r="J298" s="11" t="s">
        <v>261</v>
      </c>
      <c r="K298" s="11" t="s">
        <v>1113</v>
      </c>
      <c r="L298" s="11">
        <v>2</v>
      </c>
    </row>
    <row r="299" spans="1:12">
      <c r="A299" s="11" t="s">
        <v>549</v>
      </c>
      <c r="D299" s="11" t="s">
        <v>260</v>
      </c>
      <c r="E299" s="19" t="s">
        <v>799</v>
      </c>
      <c r="F299" s="10">
        <v>42036</v>
      </c>
      <c r="G299" s="10">
        <v>44228</v>
      </c>
      <c r="H299" s="11">
        <v>7</v>
      </c>
      <c r="I299" s="20" t="s">
        <v>259</v>
      </c>
      <c r="J299" s="11" t="s">
        <v>261</v>
      </c>
      <c r="K299" s="11" t="s">
        <v>1113</v>
      </c>
      <c r="L299" s="11">
        <v>2</v>
      </c>
    </row>
    <row r="300" spans="1:12">
      <c r="A300" s="11" t="s">
        <v>550</v>
      </c>
      <c r="D300" s="11" t="s">
        <v>260</v>
      </c>
      <c r="E300" s="19" t="s">
        <v>800</v>
      </c>
      <c r="F300" s="10">
        <v>42036</v>
      </c>
      <c r="G300" s="10">
        <v>44228</v>
      </c>
      <c r="H300" s="11">
        <v>7</v>
      </c>
      <c r="I300" s="20" t="s">
        <v>259</v>
      </c>
      <c r="J300" s="11" t="s">
        <v>261</v>
      </c>
      <c r="K300" s="11" t="s">
        <v>1113</v>
      </c>
      <c r="L300" s="11">
        <v>2</v>
      </c>
    </row>
    <row r="301" spans="1:12">
      <c r="A301" s="11" t="s">
        <v>551</v>
      </c>
      <c r="D301" s="11" t="s">
        <v>260</v>
      </c>
      <c r="E301" s="19" t="s">
        <v>801</v>
      </c>
      <c r="F301" s="10">
        <v>42036</v>
      </c>
      <c r="G301" s="10">
        <v>44228</v>
      </c>
      <c r="H301" s="11">
        <v>7</v>
      </c>
      <c r="I301" s="20" t="s">
        <v>259</v>
      </c>
      <c r="J301" s="11" t="s">
        <v>261</v>
      </c>
      <c r="K301" s="11" t="s">
        <v>1113</v>
      </c>
      <c r="L301" s="11">
        <v>2</v>
      </c>
    </row>
    <row r="302" spans="1:12">
      <c r="A302" s="11" t="s">
        <v>552</v>
      </c>
      <c r="D302" s="11" t="s">
        <v>260</v>
      </c>
      <c r="E302" s="19" t="s">
        <v>802</v>
      </c>
      <c r="F302" s="10">
        <v>42036</v>
      </c>
      <c r="G302" s="10">
        <v>44228</v>
      </c>
      <c r="H302" s="11">
        <v>7</v>
      </c>
      <c r="I302" s="20" t="s">
        <v>259</v>
      </c>
      <c r="J302" s="11" t="s">
        <v>261</v>
      </c>
      <c r="K302" s="11" t="s">
        <v>1113</v>
      </c>
      <c r="L302" s="11">
        <v>2</v>
      </c>
    </row>
    <row r="303" spans="1:12">
      <c r="A303" s="11" t="s">
        <v>553</v>
      </c>
      <c r="D303" s="11" t="s">
        <v>260</v>
      </c>
      <c r="E303" s="19" t="s">
        <v>803</v>
      </c>
      <c r="F303" s="10">
        <v>42036</v>
      </c>
      <c r="G303" s="10">
        <v>44228</v>
      </c>
      <c r="H303" s="11">
        <v>7</v>
      </c>
      <c r="I303" s="20" t="s">
        <v>259</v>
      </c>
      <c r="J303" s="11" t="s">
        <v>261</v>
      </c>
      <c r="K303" s="11" t="s">
        <v>1113</v>
      </c>
      <c r="L303" s="11">
        <v>2</v>
      </c>
    </row>
    <row r="304" spans="1:12">
      <c r="A304" s="11" t="s">
        <v>554</v>
      </c>
      <c r="D304" s="11" t="s">
        <v>260</v>
      </c>
      <c r="E304" s="19" t="s">
        <v>804</v>
      </c>
      <c r="F304" s="10">
        <v>42036</v>
      </c>
      <c r="G304" s="10">
        <v>44228</v>
      </c>
      <c r="H304" s="11">
        <v>7</v>
      </c>
      <c r="I304" s="20" t="s">
        <v>259</v>
      </c>
      <c r="J304" s="11" t="s">
        <v>261</v>
      </c>
      <c r="K304" s="11" t="s">
        <v>1113</v>
      </c>
      <c r="L304" s="11">
        <v>2</v>
      </c>
    </row>
    <row r="305" spans="1:12">
      <c r="A305" s="11" t="s">
        <v>555</v>
      </c>
      <c r="D305" s="11" t="s">
        <v>260</v>
      </c>
      <c r="E305" s="19" t="s">
        <v>805</v>
      </c>
      <c r="F305" s="10">
        <v>42036</v>
      </c>
      <c r="G305" s="10">
        <v>44228</v>
      </c>
      <c r="H305" s="11">
        <v>7</v>
      </c>
      <c r="I305" s="20" t="s">
        <v>259</v>
      </c>
      <c r="J305" s="11" t="s">
        <v>261</v>
      </c>
      <c r="K305" s="11" t="s">
        <v>1113</v>
      </c>
      <c r="L305" s="11">
        <v>2</v>
      </c>
    </row>
    <row r="306" spans="1:12">
      <c r="A306" s="11" t="s">
        <v>556</v>
      </c>
      <c r="D306" s="11" t="s">
        <v>260</v>
      </c>
      <c r="E306" s="19" t="s">
        <v>806</v>
      </c>
      <c r="F306" s="10">
        <v>42036</v>
      </c>
      <c r="G306" s="10">
        <v>44228</v>
      </c>
      <c r="H306" s="11">
        <v>7</v>
      </c>
      <c r="I306" s="20" t="s">
        <v>259</v>
      </c>
      <c r="J306" s="11" t="s">
        <v>261</v>
      </c>
      <c r="K306" s="11" t="s">
        <v>1113</v>
      </c>
      <c r="L306" s="11">
        <v>2</v>
      </c>
    </row>
    <row r="307" spans="1:12">
      <c r="A307" s="11" t="s">
        <v>557</v>
      </c>
      <c r="D307" s="11" t="s">
        <v>260</v>
      </c>
      <c r="E307" s="19" t="s">
        <v>807</v>
      </c>
      <c r="F307" s="10">
        <v>42036</v>
      </c>
      <c r="G307" s="10">
        <v>44228</v>
      </c>
      <c r="H307" s="11">
        <v>7</v>
      </c>
      <c r="I307" s="20" t="s">
        <v>259</v>
      </c>
      <c r="J307" s="11" t="s">
        <v>261</v>
      </c>
      <c r="K307" s="11" t="s">
        <v>1113</v>
      </c>
      <c r="L307" s="11">
        <v>2</v>
      </c>
    </row>
    <row r="308" spans="1:12">
      <c r="A308" s="11" t="s">
        <v>558</v>
      </c>
      <c r="D308" s="11" t="s">
        <v>260</v>
      </c>
      <c r="E308" s="19" t="s">
        <v>808</v>
      </c>
      <c r="F308" s="10">
        <v>42036</v>
      </c>
      <c r="G308" s="10">
        <v>44228</v>
      </c>
      <c r="H308" s="11">
        <v>7</v>
      </c>
      <c r="I308" s="20" t="s">
        <v>259</v>
      </c>
      <c r="J308" s="11" t="s">
        <v>261</v>
      </c>
      <c r="K308" s="11" t="s">
        <v>1113</v>
      </c>
      <c r="L308" s="11">
        <v>2</v>
      </c>
    </row>
    <row r="309" spans="1:12">
      <c r="A309" s="11" t="s">
        <v>559</v>
      </c>
      <c r="D309" s="11" t="s">
        <v>260</v>
      </c>
      <c r="E309" s="19" t="s">
        <v>809</v>
      </c>
      <c r="F309" s="10">
        <v>42036</v>
      </c>
      <c r="G309" s="10">
        <v>44228</v>
      </c>
      <c r="H309" s="11">
        <v>7</v>
      </c>
      <c r="I309" s="20" t="s">
        <v>259</v>
      </c>
      <c r="J309" s="11" t="s">
        <v>261</v>
      </c>
      <c r="K309" s="11" t="s">
        <v>1113</v>
      </c>
      <c r="L309" s="11">
        <v>2</v>
      </c>
    </row>
    <row r="310" spans="1:12">
      <c r="A310" s="11" t="s">
        <v>560</v>
      </c>
      <c r="D310" s="11" t="s">
        <v>260</v>
      </c>
      <c r="E310" s="19" t="s">
        <v>810</v>
      </c>
      <c r="F310" s="10">
        <v>42036</v>
      </c>
      <c r="G310" s="10">
        <v>44228</v>
      </c>
      <c r="H310" s="11">
        <v>7</v>
      </c>
      <c r="I310" s="20" t="s">
        <v>259</v>
      </c>
      <c r="J310" s="11" t="s">
        <v>261</v>
      </c>
      <c r="K310" s="11" t="s">
        <v>1113</v>
      </c>
      <c r="L310" s="11">
        <v>2</v>
      </c>
    </row>
    <row r="311" spans="1:12">
      <c r="A311" s="11" t="s">
        <v>561</v>
      </c>
      <c r="D311" s="11" t="s">
        <v>260</v>
      </c>
      <c r="E311" s="19" t="s">
        <v>811</v>
      </c>
      <c r="F311" s="10">
        <v>42036</v>
      </c>
      <c r="G311" s="10">
        <v>44228</v>
      </c>
      <c r="H311" s="11">
        <v>7</v>
      </c>
      <c r="I311" s="20" t="s">
        <v>259</v>
      </c>
      <c r="J311" s="11" t="s">
        <v>261</v>
      </c>
      <c r="K311" s="11" t="s">
        <v>1113</v>
      </c>
      <c r="L311" s="11">
        <v>2</v>
      </c>
    </row>
    <row r="312" spans="1:12">
      <c r="A312" s="11" t="s">
        <v>562</v>
      </c>
      <c r="D312" s="11" t="s">
        <v>260</v>
      </c>
      <c r="E312" s="19" t="s">
        <v>812</v>
      </c>
      <c r="F312" s="10">
        <v>42036</v>
      </c>
      <c r="G312" s="10">
        <v>44228</v>
      </c>
      <c r="H312" s="11">
        <v>7</v>
      </c>
      <c r="I312" s="20" t="s">
        <v>259</v>
      </c>
      <c r="J312" s="11" t="s">
        <v>261</v>
      </c>
      <c r="K312" s="11" t="s">
        <v>1113</v>
      </c>
      <c r="L312" s="11">
        <v>2</v>
      </c>
    </row>
    <row r="313" spans="1:12">
      <c r="A313" s="11" t="s">
        <v>563</v>
      </c>
      <c r="D313" s="11" t="s">
        <v>260</v>
      </c>
      <c r="E313" s="19" t="s">
        <v>813</v>
      </c>
      <c r="F313" s="10">
        <v>42036</v>
      </c>
      <c r="G313" s="10">
        <v>44228</v>
      </c>
      <c r="H313" s="11">
        <v>7</v>
      </c>
      <c r="I313" s="20" t="s">
        <v>259</v>
      </c>
      <c r="J313" s="11" t="s">
        <v>261</v>
      </c>
      <c r="K313" s="11" t="s">
        <v>1113</v>
      </c>
      <c r="L313" s="11">
        <v>2</v>
      </c>
    </row>
    <row r="314" spans="1:12">
      <c r="A314" s="11" t="s">
        <v>564</v>
      </c>
      <c r="D314" s="11" t="s">
        <v>260</v>
      </c>
      <c r="E314" s="19" t="s">
        <v>814</v>
      </c>
      <c r="F314" s="10">
        <v>42036</v>
      </c>
      <c r="G314" s="10">
        <v>44228</v>
      </c>
      <c r="H314" s="11">
        <v>7</v>
      </c>
      <c r="I314" s="20" t="s">
        <v>259</v>
      </c>
      <c r="J314" s="11" t="s">
        <v>261</v>
      </c>
      <c r="K314" s="11" t="s">
        <v>1113</v>
      </c>
      <c r="L314" s="11">
        <v>2</v>
      </c>
    </row>
    <row r="315" spans="1:12">
      <c r="A315" s="11" t="s">
        <v>565</v>
      </c>
      <c r="D315" s="11" t="s">
        <v>260</v>
      </c>
      <c r="E315" s="19" t="s">
        <v>815</v>
      </c>
      <c r="F315" s="10">
        <v>42036</v>
      </c>
      <c r="G315" s="10">
        <v>44228</v>
      </c>
      <c r="H315" s="11">
        <v>7</v>
      </c>
      <c r="I315" s="20" t="s">
        <v>259</v>
      </c>
      <c r="J315" s="11" t="s">
        <v>261</v>
      </c>
      <c r="K315" s="11" t="s">
        <v>1113</v>
      </c>
      <c r="L315" s="11">
        <v>2</v>
      </c>
    </row>
    <row r="316" spans="1:12">
      <c r="A316" s="11" t="s">
        <v>566</v>
      </c>
      <c r="D316" s="11" t="s">
        <v>260</v>
      </c>
      <c r="E316" s="19" t="s">
        <v>816</v>
      </c>
      <c r="F316" s="10">
        <v>42036</v>
      </c>
      <c r="G316" s="10">
        <v>44228</v>
      </c>
      <c r="H316" s="11">
        <v>7</v>
      </c>
      <c r="I316" s="20" t="s">
        <v>259</v>
      </c>
      <c r="J316" s="11" t="s">
        <v>261</v>
      </c>
      <c r="K316" s="11" t="s">
        <v>1113</v>
      </c>
      <c r="L316" s="11">
        <v>2</v>
      </c>
    </row>
    <row r="317" spans="1:12">
      <c r="A317" s="11" t="s">
        <v>567</v>
      </c>
      <c r="D317" s="11" t="s">
        <v>260</v>
      </c>
      <c r="E317" s="19" t="s">
        <v>817</v>
      </c>
      <c r="F317" s="10">
        <v>42036</v>
      </c>
      <c r="G317" s="10">
        <v>44228</v>
      </c>
      <c r="H317" s="11">
        <v>7</v>
      </c>
      <c r="I317" s="20" t="s">
        <v>259</v>
      </c>
      <c r="J317" s="11" t="s">
        <v>261</v>
      </c>
      <c r="K317" s="11" t="s">
        <v>1113</v>
      </c>
      <c r="L317" s="11">
        <v>2</v>
      </c>
    </row>
    <row r="318" spans="1:12">
      <c r="A318" s="11" t="s">
        <v>568</v>
      </c>
      <c r="D318" s="11" t="s">
        <v>260</v>
      </c>
      <c r="E318" s="19" t="s">
        <v>818</v>
      </c>
      <c r="F318" s="10">
        <v>42036</v>
      </c>
      <c r="G318" s="10">
        <v>44228</v>
      </c>
      <c r="H318" s="11">
        <v>7</v>
      </c>
      <c r="I318" s="20" t="s">
        <v>259</v>
      </c>
      <c r="J318" s="11" t="s">
        <v>261</v>
      </c>
      <c r="K318" s="11" t="s">
        <v>1113</v>
      </c>
      <c r="L318" s="11">
        <v>2</v>
      </c>
    </row>
    <row r="319" spans="1:12">
      <c r="A319" s="11" t="s">
        <v>569</v>
      </c>
      <c r="D319" s="11" t="s">
        <v>260</v>
      </c>
      <c r="E319" s="19" t="s">
        <v>819</v>
      </c>
      <c r="F319" s="10">
        <v>42036</v>
      </c>
      <c r="G319" s="10">
        <v>44228</v>
      </c>
      <c r="H319" s="11">
        <v>7</v>
      </c>
      <c r="I319" s="20" t="s">
        <v>259</v>
      </c>
      <c r="J319" s="11" t="s">
        <v>261</v>
      </c>
      <c r="K319" s="11" t="s">
        <v>1113</v>
      </c>
      <c r="L319" s="11">
        <v>2</v>
      </c>
    </row>
    <row r="320" spans="1:12">
      <c r="A320" s="11" t="s">
        <v>570</v>
      </c>
      <c r="D320" s="11" t="s">
        <v>260</v>
      </c>
      <c r="E320" s="19" t="s">
        <v>820</v>
      </c>
      <c r="F320" s="10">
        <v>42036</v>
      </c>
      <c r="G320" s="10">
        <v>44228</v>
      </c>
      <c r="H320" s="11">
        <v>7</v>
      </c>
      <c r="I320" s="20" t="s">
        <v>259</v>
      </c>
      <c r="J320" s="11" t="s">
        <v>261</v>
      </c>
      <c r="K320" s="11" t="s">
        <v>1113</v>
      </c>
      <c r="L320" s="11">
        <v>2</v>
      </c>
    </row>
    <row r="321" spans="1:12">
      <c r="A321" s="11" t="s">
        <v>571</v>
      </c>
      <c r="D321" s="11" t="s">
        <v>260</v>
      </c>
      <c r="E321" s="19" t="s">
        <v>821</v>
      </c>
      <c r="F321" s="10">
        <v>42036</v>
      </c>
      <c r="G321" s="10">
        <v>44228</v>
      </c>
      <c r="H321" s="11">
        <v>7</v>
      </c>
      <c r="I321" s="20" t="s">
        <v>259</v>
      </c>
      <c r="J321" s="11" t="s">
        <v>261</v>
      </c>
      <c r="K321" s="11" t="s">
        <v>1113</v>
      </c>
      <c r="L321" s="11">
        <v>2</v>
      </c>
    </row>
    <row r="322" spans="1:12">
      <c r="A322" s="11" t="s">
        <v>572</v>
      </c>
      <c r="D322" s="11" t="s">
        <v>260</v>
      </c>
      <c r="E322" s="19" t="s">
        <v>822</v>
      </c>
      <c r="F322" s="10">
        <v>42036</v>
      </c>
      <c r="G322" s="10">
        <v>44228</v>
      </c>
      <c r="H322" s="11">
        <v>7</v>
      </c>
      <c r="I322" s="20" t="s">
        <v>259</v>
      </c>
      <c r="J322" s="11" t="s">
        <v>261</v>
      </c>
      <c r="K322" s="11" t="s">
        <v>1113</v>
      </c>
      <c r="L322" s="11">
        <v>2</v>
      </c>
    </row>
    <row r="323" spans="1:12">
      <c r="A323" s="11" t="s">
        <v>573</v>
      </c>
      <c r="D323" s="11" t="s">
        <v>260</v>
      </c>
      <c r="E323" s="19" t="s">
        <v>823</v>
      </c>
      <c r="F323" s="10">
        <v>42036</v>
      </c>
      <c r="G323" s="10">
        <v>44228</v>
      </c>
      <c r="H323" s="11">
        <v>7</v>
      </c>
      <c r="I323" s="20" t="s">
        <v>259</v>
      </c>
      <c r="J323" s="11" t="s">
        <v>261</v>
      </c>
      <c r="K323" s="11" t="s">
        <v>1113</v>
      </c>
      <c r="L323" s="11">
        <v>2</v>
      </c>
    </row>
    <row r="324" spans="1:12">
      <c r="A324" s="11" t="s">
        <v>574</v>
      </c>
      <c r="D324" s="11" t="s">
        <v>260</v>
      </c>
      <c r="E324" s="19" t="s">
        <v>824</v>
      </c>
      <c r="F324" s="10">
        <v>42036</v>
      </c>
      <c r="G324" s="10">
        <v>44228</v>
      </c>
      <c r="H324" s="11">
        <v>7</v>
      </c>
      <c r="I324" s="20" t="s">
        <v>259</v>
      </c>
      <c r="J324" s="11" t="s">
        <v>261</v>
      </c>
      <c r="K324" s="11" t="s">
        <v>1113</v>
      </c>
      <c r="L324" s="11">
        <v>2</v>
      </c>
    </row>
    <row r="325" spans="1:12">
      <c r="A325" s="11" t="s">
        <v>575</v>
      </c>
      <c r="D325" s="11" t="s">
        <v>260</v>
      </c>
      <c r="E325" s="19" t="s">
        <v>825</v>
      </c>
      <c r="F325" s="10">
        <v>42036</v>
      </c>
      <c r="G325" s="10">
        <v>44228</v>
      </c>
      <c r="H325" s="11">
        <v>7</v>
      </c>
      <c r="I325" s="20" t="s">
        <v>259</v>
      </c>
      <c r="J325" s="11" t="s">
        <v>261</v>
      </c>
      <c r="K325" s="11" t="s">
        <v>1113</v>
      </c>
      <c r="L325" s="11">
        <v>2</v>
      </c>
    </row>
    <row r="326" spans="1:12">
      <c r="A326" s="11" t="s">
        <v>576</v>
      </c>
      <c r="D326" s="11" t="s">
        <v>260</v>
      </c>
      <c r="E326" s="19" t="s">
        <v>826</v>
      </c>
      <c r="F326" s="10">
        <v>42036</v>
      </c>
      <c r="G326" s="10">
        <v>44228</v>
      </c>
      <c r="H326" s="11">
        <v>7</v>
      </c>
      <c r="I326" s="20" t="s">
        <v>259</v>
      </c>
      <c r="J326" s="11" t="s">
        <v>261</v>
      </c>
      <c r="K326" s="11" t="s">
        <v>1113</v>
      </c>
      <c r="L326" s="11">
        <v>2</v>
      </c>
    </row>
    <row r="327" spans="1:12">
      <c r="A327" s="11" t="s">
        <v>577</v>
      </c>
      <c r="D327" s="11" t="s">
        <v>260</v>
      </c>
      <c r="E327" s="19" t="s">
        <v>827</v>
      </c>
      <c r="F327" s="10">
        <v>42036</v>
      </c>
      <c r="G327" s="10">
        <v>44228</v>
      </c>
      <c r="H327" s="11">
        <v>7</v>
      </c>
      <c r="I327" s="20" t="s">
        <v>259</v>
      </c>
      <c r="J327" s="11" t="s">
        <v>261</v>
      </c>
      <c r="K327" s="11" t="s">
        <v>1113</v>
      </c>
      <c r="L327" s="11">
        <v>2</v>
      </c>
    </row>
    <row r="328" spans="1:12">
      <c r="A328" s="11" t="s">
        <v>578</v>
      </c>
      <c r="D328" s="11" t="s">
        <v>260</v>
      </c>
      <c r="E328" s="19" t="s">
        <v>828</v>
      </c>
      <c r="F328" s="10">
        <v>42036</v>
      </c>
      <c r="G328" s="10">
        <v>44228</v>
      </c>
      <c r="H328" s="11">
        <v>7</v>
      </c>
      <c r="I328" s="20" t="s">
        <v>259</v>
      </c>
      <c r="J328" s="11" t="s">
        <v>261</v>
      </c>
      <c r="K328" s="11" t="s">
        <v>1113</v>
      </c>
      <c r="L328" s="11">
        <v>2</v>
      </c>
    </row>
    <row r="329" spans="1:12">
      <c r="A329" s="11" t="s">
        <v>579</v>
      </c>
      <c r="D329" s="11" t="s">
        <v>260</v>
      </c>
      <c r="E329" s="19" t="s">
        <v>829</v>
      </c>
      <c r="F329" s="10">
        <v>42036</v>
      </c>
      <c r="G329" s="10">
        <v>44228</v>
      </c>
      <c r="H329" s="11">
        <v>7</v>
      </c>
      <c r="I329" s="20" t="s">
        <v>259</v>
      </c>
      <c r="J329" s="11" t="s">
        <v>261</v>
      </c>
      <c r="K329" s="11" t="s">
        <v>1113</v>
      </c>
      <c r="L329" s="11">
        <v>2</v>
      </c>
    </row>
    <row r="330" spans="1:12">
      <c r="A330" s="11" t="s">
        <v>580</v>
      </c>
      <c r="D330" s="11" t="s">
        <v>260</v>
      </c>
      <c r="E330" s="19" t="s">
        <v>830</v>
      </c>
      <c r="F330" s="10">
        <v>42036</v>
      </c>
      <c r="G330" s="10">
        <v>44228</v>
      </c>
      <c r="H330" s="11">
        <v>7</v>
      </c>
      <c r="I330" s="20" t="s">
        <v>259</v>
      </c>
      <c r="J330" s="11" t="s">
        <v>261</v>
      </c>
      <c r="K330" s="11" t="s">
        <v>1113</v>
      </c>
      <c r="L330" s="11">
        <v>2</v>
      </c>
    </row>
    <row r="331" spans="1:12">
      <c r="A331" s="11" t="s">
        <v>581</v>
      </c>
      <c r="D331" s="11" t="s">
        <v>260</v>
      </c>
      <c r="E331" s="19" t="s">
        <v>831</v>
      </c>
      <c r="F331" s="10">
        <v>42036</v>
      </c>
      <c r="G331" s="10">
        <v>44228</v>
      </c>
      <c r="H331" s="11">
        <v>7</v>
      </c>
      <c r="I331" s="20" t="s">
        <v>259</v>
      </c>
      <c r="J331" s="11" t="s">
        <v>261</v>
      </c>
      <c r="K331" s="11" t="s">
        <v>1113</v>
      </c>
      <c r="L331" s="11">
        <v>2</v>
      </c>
    </row>
    <row r="332" spans="1:12">
      <c r="A332" s="11" t="s">
        <v>582</v>
      </c>
      <c r="D332" s="11" t="s">
        <v>260</v>
      </c>
      <c r="E332" s="19" t="s">
        <v>832</v>
      </c>
      <c r="F332" s="10">
        <v>42036</v>
      </c>
      <c r="G332" s="10">
        <v>44228</v>
      </c>
      <c r="H332" s="11">
        <v>7</v>
      </c>
      <c r="I332" s="20" t="s">
        <v>259</v>
      </c>
      <c r="J332" s="11" t="s">
        <v>261</v>
      </c>
      <c r="K332" s="11" t="s">
        <v>1113</v>
      </c>
      <c r="L332" s="11">
        <v>2</v>
      </c>
    </row>
    <row r="333" spans="1:12">
      <c r="A333" s="11" t="s">
        <v>583</v>
      </c>
      <c r="D333" s="11" t="s">
        <v>260</v>
      </c>
      <c r="E333" s="19" t="s">
        <v>833</v>
      </c>
      <c r="F333" s="10">
        <v>42036</v>
      </c>
      <c r="G333" s="10">
        <v>44228</v>
      </c>
      <c r="H333" s="11">
        <v>7</v>
      </c>
      <c r="I333" s="20" t="s">
        <v>259</v>
      </c>
      <c r="J333" s="11" t="s">
        <v>261</v>
      </c>
      <c r="K333" s="11" t="s">
        <v>1113</v>
      </c>
      <c r="L333" s="11">
        <v>2</v>
      </c>
    </row>
    <row r="334" spans="1:12">
      <c r="A334" s="11" t="s">
        <v>584</v>
      </c>
      <c r="D334" s="11" t="s">
        <v>260</v>
      </c>
      <c r="E334" s="19" t="s">
        <v>834</v>
      </c>
      <c r="F334" s="10">
        <v>42036</v>
      </c>
      <c r="G334" s="10">
        <v>44228</v>
      </c>
      <c r="H334" s="11">
        <v>7</v>
      </c>
      <c r="I334" s="20" t="s">
        <v>259</v>
      </c>
      <c r="J334" s="11" t="s">
        <v>261</v>
      </c>
      <c r="K334" s="11" t="s">
        <v>1113</v>
      </c>
      <c r="L334" s="11">
        <v>2</v>
      </c>
    </row>
    <row r="335" spans="1:12">
      <c r="A335" s="11" t="s">
        <v>585</v>
      </c>
      <c r="D335" s="11" t="s">
        <v>260</v>
      </c>
      <c r="E335" s="19" t="s">
        <v>835</v>
      </c>
      <c r="F335" s="10">
        <v>42036</v>
      </c>
      <c r="G335" s="10">
        <v>44228</v>
      </c>
      <c r="H335" s="11">
        <v>7</v>
      </c>
      <c r="I335" s="20" t="s">
        <v>259</v>
      </c>
      <c r="J335" s="11" t="s">
        <v>261</v>
      </c>
      <c r="K335" s="11" t="s">
        <v>1113</v>
      </c>
      <c r="L335" s="11">
        <v>2</v>
      </c>
    </row>
    <row r="336" spans="1:12">
      <c r="A336" s="11" t="s">
        <v>586</v>
      </c>
      <c r="D336" s="11" t="s">
        <v>260</v>
      </c>
      <c r="E336" s="19" t="s">
        <v>836</v>
      </c>
      <c r="F336" s="10">
        <v>42036</v>
      </c>
      <c r="G336" s="10">
        <v>44228</v>
      </c>
      <c r="H336" s="11">
        <v>7</v>
      </c>
      <c r="I336" s="20" t="s">
        <v>259</v>
      </c>
      <c r="J336" s="11" t="s">
        <v>261</v>
      </c>
      <c r="K336" s="11" t="s">
        <v>1113</v>
      </c>
      <c r="L336" s="11">
        <v>2</v>
      </c>
    </row>
    <row r="337" spans="1:12">
      <c r="A337" s="11" t="s">
        <v>587</v>
      </c>
      <c r="D337" s="11" t="s">
        <v>260</v>
      </c>
      <c r="E337" s="19" t="s">
        <v>837</v>
      </c>
      <c r="F337" s="10">
        <v>42036</v>
      </c>
      <c r="G337" s="10">
        <v>44228</v>
      </c>
      <c r="H337" s="11">
        <v>7</v>
      </c>
      <c r="I337" s="20" t="s">
        <v>259</v>
      </c>
      <c r="J337" s="11" t="s">
        <v>261</v>
      </c>
      <c r="K337" s="11" t="s">
        <v>1113</v>
      </c>
      <c r="L337" s="11">
        <v>2</v>
      </c>
    </row>
    <row r="338" spans="1:12">
      <c r="A338" s="11" t="s">
        <v>588</v>
      </c>
      <c r="D338" s="11" t="s">
        <v>260</v>
      </c>
      <c r="E338" s="19" t="s">
        <v>838</v>
      </c>
      <c r="F338" s="10">
        <v>42036</v>
      </c>
      <c r="G338" s="10">
        <v>44228</v>
      </c>
      <c r="H338" s="11">
        <v>7</v>
      </c>
      <c r="I338" s="20" t="s">
        <v>259</v>
      </c>
      <c r="J338" s="11" t="s">
        <v>261</v>
      </c>
      <c r="K338" s="11" t="s">
        <v>1113</v>
      </c>
      <c r="L338" s="11">
        <v>2</v>
      </c>
    </row>
    <row r="339" spans="1:12">
      <c r="A339" s="11" t="s">
        <v>589</v>
      </c>
      <c r="D339" s="11" t="s">
        <v>260</v>
      </c>
      <c r="E339" s="19" t="s">
        <v>839</v>
      </c>
      <c r="F339" s="10">
        <v>42036</v>
      </c>
      <c r="G339" s="10">
        <v>44228</v>
      </c>
      <c r="H339" s="11">
        <v>7</v>
      </c>
      <c r="I339" s="20" t="s">
        <v>259</v>
      </c>
      <c r="J339" s="11" t="s">
        <v>261</v>
      </c>
      <c r="K339" s="11" t="s">
        <v>1113</v>
      </c>
      <c r="L339" s="11">
        <v>2</v>
      </c>
    </row>
    <row r="340" spans="1:12">
      <c r="A340" s="11" t="s">
        <v>590</v>
      </c>
      <c r="D340" s="11" t="s">
        <v>260</v>
      </c>
      <c r="E340" s="19" t="s">
        <v>840</v>
      </c>
      <c r="F340" s="10">
        <v>42036</v>
      </c>
      <c r="G340" s="10">
        <v>44228</v>
      </c>
      <c r="H340" s="11">
        <v>7</v>
      </c>
      <c r="I340" s="20" t="s">
        <v>259</v>
      </c>
      <c r="J340" s="11" t="s">
        <v>261</v>
      </c>
      <c r="K340" s="11" t="s">
        <v>1113</v>
      </c>
      <c r="L340" s="11">
        <v>2</v>
      </c>
    </row>
    <row r="341" spans="1:12">
      <c r="A341" s="11" t="s">
        <v>591</v>
      </c>
      <c r="D341" s="11" t="s">
        <v>260</v>
      </c>
      <c r="E341" s="19" t="s">
        <v>841</v>
      </c>
      <c r="F341" s="10">
        <v>42036</v>
      </c>
      <c r="G341" s="10">
        <v>44228</v>
      </c>
      <c r="H341" s="11">
        <v>7</v>
      </c>
      <c r="I341" s="20" t="s">
        <v>259</v>
      </c>
      <c r="J341" s="11" t="s">
        <v>261</v>
      </c>
      <c r="K341" s="11" t="s">
        <v>1113</v>
      </c>
      <c r="L341" s="11">
        <v>2</v>
      </c>
    </row>
    <row r="342" spans="1:12">
      <c r="A342" s="11" t="s">
        <v>592</v>
      </c>
      <c r="D342" s="11" t="s">
        <v>260</v>
      </c>
      <c r="E342" s="19" t="s">
        <v>842</v>
      </c>
      <c r="F342" s="10">
        <v>42036</v>
      </c>
      <c r="G342" s="10">
        <v>44228</v>
      </c>
      <c r="H342" s="11">
        <v>7</v>
      </c>
      <c r="I342" s="20" t="s">
        <v>259</v>
      </c>
      <c r="J342" s="11" t="s">
        <v>261</v>
      </c>
      <c r="K342" s="11" t="s">
        <v>1113</v>
      </c>
      <c r="L342" s="11">
        <v>2</v>
      </c>
    </row>
    <row r="343" spans="1:12">
      <c r="A343" s="11" t="s">
        <v>593</v>
      </c>
      <c r="D343" s="11" t="s">
        <v>260</v>
      </c>
      <c r="E343" s="19" t="s">
        <v>843</v>
      </c>
      <c r="F343" s="10">
        <v>42036</v>
      </c>
      <c r="G343" s="10">
        <v>44228</v>
      </c>
      <c r="H343" s="11">
        <v>7</v>
      </c>
      <c r="I343" s="20" t="s">
        <v>259</v>
      </c>
      <c r="J343" s="11" t="s">
        <v>261</v>
      </c>
      <c r="K343" s="11" t="s">
        <v>1113</v>
      </c>
      <c r="L343" s="11">
        <v>2</v>
      </c>
    </row>
    <row r="344" spans="1:12">
      <c r="A344" s="11" t="s">
        <v>594</v>
      </c>
      <c r="D344" s="11" t="s">
        <v>260</v>
      </c>
      <c r="E344" s="19" t="s">
        <v>844</v>
      </c>
      <c r="F344" s="10">
        <v>42036</v>
      </c>
      <c r="G344" s="10">
        <v>44228</v>
      </c>
      <c r="H344" s="11">
        <v>7</v>
      </c>
      <c r="I344" s="20" t="s">
        <v>259</v>
      </c>
      <c r="J344" s="11" t="s">
        <v>261</v>
      </c>
      <c r="K344" s="11" t="s">
        <v>1113</v>
      </c>
      <c r="L344" s="11">
        <v>2</v>
      </c>
    </row>
    <row r="345" spans="1:12">
      <c r="A345" s="11" t="s">
        <v>595</v>
      </c>
      <c r="D345" s="11" t="s">
        <v>260</v>
      </c>
      <c r="E345" s="19" t="s">
        <v>845</v>
      </c>
      <c r="F345" s="10">
        <v>42036</v>
      </c>
      <c r="G345" s="10">
        <v>44228</v>
      </c>
      <c r="H345" s="11">
        <v>7</v>
      </c>
      <c r="I345" s="20" t="s">
        <v>259</v>
      </c>
      <c r="J345" s="11" t="s">
        <v>261</v>
      </c>
      <c r="K345" s="11" t="s">
        <v>1113</v>
      </c>
      <c r="L345" s="11">
        <v>2</v>
      </c>
    </row>
    <row r="346" spans="1:12">
      <c r="A346" s="11" t="s">
        <v>596</v>
      </c>
      <c r="D346" s="11" t="s">
        <v>260</v>
      </c>
      <c r="E346" s="19" t="s">
        <v>846</v>
      </c>
      <c r="F346" s="10">
        <v>42036</v>
      </c>
      <c r="G346" s="10">
        <v>44228</v>
      </c>
      <c r="H346" s="11">
        <v>7</v>
      </c>
      <c r="I346" s="20" t="s">
        <v>259</v>
      </c>
      <c r="J346" s="11" t="s">
        <v>261</v>
      </c>
      <c r="K346" s="11" t="s">
        <v>1113</v>
      </c>
      <c r="L346" s="11">
        <v>2</v>
      </c>
    </row>
    <row r="347" spans="1:12">
      <c r="A347" s="11" t="s">
        <v>597</v>
      </c>
      <c r="D347" s="11" t="s">
        <v>260</v>
      </c>
      <c r="E347" s="19" t="s">
        <v>847</v>
      </c>
      <c r="F347" s="10">
        <v>42036</v>
      </c>
      <c r="G347" s="10">
        <v>44228</v>
      </c>
      <c r="H347" s="11">
        <v>7</v>
      </c>
      <c r="I347" s="20" t="s">
        <v>259</v>
      </c>
      <c r="J347" s="11" t="s">
        <v>261</v>
      </c>
      <c r="K347" s="11" t="s">
        <v>1113</v>
      </c>
      <c r="L347" s="11">
        <v>2</v>
      </c>
    </row>
    <row r="348" spans="1:12">
      <c r="A348" s="11" t="s">
        <v>598</v>
      </c>
      <c r="D348" s="11" t="s">
        <v>260</v>
      </c>
      <c r="E348" s="19" t="s">
        <v>848</v>
      </c>
      <c r="F348" s="10">
        <v>42036</v>
      </c>
      <c r="G348" s="10">
        <v>44228</v>
      </c>
      <c r="H348" s="11">
        <v>7</v>
      </c>
      <c r="I348" s="20" t="s">
        <v>259</v>
      </c>
      <c r="J348" s="11" t="s">
        <v>261</v>
      </c>
      <c r="K348" s="11" t="s">
        <v>1113</v>
      </c>
      <c r="L348" s="11">
        <v>2</v>
      </c>
    </row>
    <row r="349" spans="1:12">
      <c r="A349" s="11" t="s">
        <v>599</v>
      </c>
      <c r="D349" s="11" t="s">
        <v>260</v>
      </c>
      <c r="E349" s="19" t="s">
        <v>849</v>
      </c>
      <c r="F349" s="10">
        <v>42036</v>
      </c>
      <c r="G349" s="10">
        <v>44228</v>
      </c>
      <c r="H349" s="11">
        <v>7</v>
      </c>
      <c r="I349" s="20" t="s">
        <v>259</v>
      </c>
      <c r="J349" s="11" t="s">
        <v>261</v>
      </c>
      <c r="K349" s="11" t="s">
        <v>1113</v>
      </c>
      <c r="L349" s="11">
        <v>2</v>
      </c>
    </row>
    <row r="350" spans="1:12">
      <c r="A350" s="11" t="s">
        <v>600</v>
      </c>
      <c r="D350" s="11" t="s">
        <v>260</v>
      </c>
      <c r="E350" s="19" t="s">
        <v>850</v>
      </c>
      <c r="F350" s="10">
        <v>42036</v>
      </c>
      <c r="G350" s="10">
        <v>44228</v>
      </c>
      <c r="H350" s="11">
        <v>7</v>
      </c>
      <c r="I350" s="20" t="s">
        <v>259</v>
      </c>
      <c r="J350" s="11" t="s">
        <v>261</v>
      </c>
      <c r="K350" s="11" t="s">
        <v>1113</v>
      </c>
      <c r="L350" s="11">
        <v>2</v>
      </c>
    </row>
    <row r="351" spans="1:12">
      <c r="A351" s="11" t="s">
        <v>601</v>
      </c>
      <c r="D351" s="11" t="s">
        <v>260</v>
      </c>
      <c r="E351" s="19" t="s">
        <v>851</v>
      </c>
      <c r="F351" s="10">
        <v>42036</v>
      </c>
      <c r="G351" s="10">
        <v>44228</v>
      </c>
      <c r="H351" s="11">
        <v>7</v>
      </c>
      <c r="I351" s="20" t="s">
        <v>259</v>
      </c>
      <c r="J351" s="11" t="s">
        <v>261</v>
      </c>
      <c r="K351" s="11" t="s">
        <v>1113</v>
      </c>
      <c r="L351" s="11">
        <v>2</v>
      </c>
    </row>
    <row r="352" spans="1:12">
      <c r="A352" s="11" t="s">
        <v>602</v>
      </c>
      <c r="D352" s="11" t="s">
        <v>260</v>
      </c>
      <c r="E352" s="19" t="s">
        <v>852</v>
      </c>
      <c r="F352" s="10">
        <v>42036</v>
      </c>
      <c r="G352" s="10">
        <v>44228</v>
      </c>
      <c r="H352" s="11">
        <v>7</v>
      </c>
      <c r="I352" s="20" t="s">
        <v>259</v>
      </c>
      <c r="J352" s="11" t="s">
        <v>261</v>
      </c>
      <c r="K352" s="11" t="s">
        <v>1113</v>
      </c>
      <c r="L352" s="11">
        <v>2</v>
      </c>
    </row>
    <row r="353" spans="1:12">
      <c r="A353" s="11" t="s">
        <v>603</v>
      </c>
      <c r="D353" s="11" t="s">
        <v>260</v>
      </c>
      <c r="E353" s="19" t="s">
        <v>853</v>
      </c>
      <c r="F353" s="10">
        <v>42036</v>
      </c>
      <c r="G353" s="10">
        <v>44228</v>
      </c>
      <c r="H353" s="11">
        <v>7</v>
      </c>
      <c r="I353" s="20" t="s">
        <v>259</v>
      </c>
      <c r="J353" s="11" t="s">
        <v>261</v>
      </c>
      <c r="K353" s="11" t="s">
        <v>1113</v>
      </c>
      <c r="L353" s="11">
        <v>2</v>
      </c>
    </row>
    <row r="354" spans="1:12">
      <c r="A354" s="11" t="s">
        <v>604</v>
      </c>
      <c r="D354" s="11" t="s">
        <v>260</v>
      </c>
      <c r="E354" s="19" t="s">
        <v>854</v>
      </c>
      <c r="F354" s="10">
        <v>42036</v>
      </c>
      <c r="G354" s="10">
        <v>44228</v>
      </c>
      <c r="H354" s="11">
        <v>7</v>
      </c>
      <c r="I354" s="20" t="s">
        <v>259</v>
      </c>
      <c r="J354" s="11" t="s">
        <v>261</v>
      </c>
      <c r="K354" s="11" t="s">
        <v>1113</v>
      </c>
      <c r="L354" s="11">
        <v>2</v>
      </c>
    </row>
    <row r="355" spans="1:12">
      <c r="A355" s="11" t="s">
        <v>605</v>
      </c>
      <c r="D355" s="11" t="s">
        <v>260</v>
      </c>
      <c r="E355" s="19" t="s">
        <v>855</v>
      </c>
      <c r="F355" s="10">
        <v>42036</v>
      </c>
      <c r="G355" s="10">
        <v>44228</v>
      </c>
      <c r="H355" s="11">
        <v>7</v>
      </c>
      <c r="I355" s="20" t="s">
        <v>259</v>
      </c>
      <c r="J355" s="11" t="s">
        <v>261</v>
      </c>
      <c r="K355" s="11" t="s">
        <v>1113</v>
      </c>
      <c r="L355" s="11">
        <v>2</v>
      </c>
    </row>
    <row r="356" spans="1:12">
      <c r="A356" s="11" t="s">
        <v>606</v>
      </c>
      <c r="D356" s="11" t="s">
        <v>260</v>
      </c>
      <c r="E356" s="19" t="s">
        <v>856</v>
      </c>
      <c r="F356" s="10">
        <v>42036</v>
      </c>
      <c r="G356" s="10">
        <v>44228</v>
      </c>
      <c r="H356" s="11">
        <v>7</v>
      </c>
      <c r="I356" s="20" t="s">
        <v>259</v>
      </c>
      <c r="J356" s="11" t="s">
        <v>261</v>
      </c>
      <c r="K356" s="11" t="s">
        <v>1113</v>
      </c>
      <c r="L356" s="11">
        <v>2</v>
      </c>
    </row>
    <row r="357" spans="1:12">
      <c r="A357" s="11" t="s">
        <v>607</v>
      </c>
      <c r="D357" s="11" t="s">
        <v>260</v>
      </c>
      <c r="E357" s="19" t="s">
        <v>857</v>
      </c>
      <c r="F357" s="10">
        <v>42036</v>
      </c>
      <c r="G357" s="10">
        <v>44228</v>
      </c>
      <c r="H357" s="11">
        <v>7</v>
      </c>
      <c r="I357" s="20" t="s">
        <v>259</v>
      </c>
      <c r="J357" s="11" t="s">
        <v>261</v>
      </c>
      <c r="K357" s="11" t="s">
        <v>1113</v>
      </c>
      <c r="L357" s="11">
        <v>2</v>
      </c>
    </row>
    <row r="358" spans="1:12">
      <c r="A358" s="11" t="s">
        <v>608</v>
      </c>
      <c r="D358" s="11" t="s">
        <v>260</v>
      </c>
      <c r="E358" s="19" t="s">
        <v>858</v>
      </c>
      <c r="F358" s="10">
        <v>42036</v>
      </c>
      <c r="G358" s="10">
        <v>44228</v>
      </c>
      <c r="H358" s="11">
        <v>7</v>
      </c>
      <c r="I358" s="20" t="s">
        <v>259</v>
      </c>
      <c r="J358" s="11" t="s">
        <v>261</v>
      </c>
      <c r="K358" s="11" t="s">
        <v>1113</v>
      </c>
      <c r="L358" s="11">
        <v>2</v>
      </c>
    </row>
    <row r="359" spans="1:12">
      <c r="A359" s="11" t="s">
        <v>609</v>
      </c>
      <c r="D359" s="11" t="s">
        <v>260</v>
      </c>
      <c r="E359" s="19" t="s">
        <v>859</v>
      </c>
      <c r="F359" s="10">
        <v>42036</v>
      </c>
      <c r="G359" s="10">
        <v>44228</v>
      </c>
      <c r="H359" s="11">
        <v>7</v>
      </c>
      <c r="I359" s="20" t="s">
        <v>259</v>
      </c>
      <c r="J359" s="11" t="s">
        <v>261</v>
      </c>
      <c r="K359" s="11" t="s">
        <v>1113</v>
      </c>
      <c r="L359" s="11">
        <v>2</v>
      </c>
    </row>
    <row r="360" spans="1:12">
      <c r="A360" s="11" t="s">
        <v>610</v>
      </c>
      <c r="D360" s="11" t="s">
        <v>260</v>
      </c>
      <c r="E360" s="19" t="s">
        <v>860</v>
      </c>
      <c r="F360" s="10">
        <v>42036</v>
      </c>
      <c r="G360" s="10">
        <v>44228</v>
      </c>
      <c r="H360" s="11">
        <v>7</v>
      </c>
      <c r="I360" s="20" t="s">
        <v>259</v>
      </c>
      <c r="J360" s="11" t="s">
        <v>261</v>
      </c>
      <c r="K360" s="11" t="s">
        <v>1113</v>
      </c>
      <c r="L360" s="11">
        <v>2</v>
      </c>
    </row>
    <row r="361" spans="1:12">
      <c r="A361" s="11" t="s">
        <v>611</v>
      </c>
      <c r="D361" s="11" t="s">
        <v>260</v>
      </c>
      <c r="E361" s="19" t="s">
        <v>861</v>
      </c>
      <c r="F361" s="10">
        <v>42036</v>
      </c>
      <c r="G361" s="10">
        <v>44228</v>
      </c>
      <c r="H361" s="11">
        <v>7</v>
      </c>
      <c r="I361" s="20" t="s">
        <v>259</v>
      </c>
      <c r="J361" s="11" t="s">
        <v>261</v>
      </c>
      <c r="K361" s="11" t="s">
        <v>1113</v>
      </c>
      <c r="L361" s="11">
        <v>2</v>
      </c>
    </row>
    <row r="362" spans="1:12">
      <c r="A362" s="11" t="s">
        <v>612</v>
      </c>
      <c r="D362" s="11" t="s">
        <v>260</v>
      </c>
      <c r="E362" s="19" t="s">
        <v>862</v>
      </c>
      <c r="F362" s="10">
        <v>42036</v>
      </c>
      <c r="G362" s="10">
        <v>44228</v>
      </c>
      <c r="H362" s="11">
        <v>7</v>
      </c>
      <c r="I362" s="20" t="s">
        <v>259</v>
      </c>
      <c r="J362" s="11" t="s">
        <v>261</v>
      </c>
      <c r="K362" s="11" t="s">
        <v>1113</v>
      </c>
      <c r="L362" s="11">
        <v>2</v>
      </c>
    </row>
    <row r="363" spans="1:12">
      <c r="A363" s="11" t="s">
        <v>613</v>
      </c>
      <c r="D363" s="11" t="s">
        <v>260</v>
      </c>
      <c r="E363" s="19" t="s">
        <v>863</v>
      </c>
      <c r="F363" s="10">
        <v>42036</v>
      </c>
      <c r="G363" s="10">
        <v>44228</v>
      </c>
      <c r="H363" s="11">
        <v>7</v>
      </c>
      <c r="I363" s="20" t="s">
        <v>259</v>
      </c>
      <c r="J363" s="11" t="s">
        <v>261</v>
      </c>
      <c r="K363" s="11" t="s">
        <v>1113</v>
      </c>
      <c r="L363" s="11">
        <v>2</v>
      </c>
    </row>
    <row r="364" spans="1:12">
      <c r="A364" s="11" t="s">
        <v>614</v>
      </c>
      <c r="D364" s="11" t="s">
        <v>260</v>
      </c>
      <c r="E364" s="19" t="s">
        <v>864</v>
      </c>
      <c r="F364" s="10">
        <v>42036</v>
      </c>
      <c r="G364" s="10">
        <v>44228</v>
      </c>
      <c r="H364" s="11">
        <v>7</v>
      </c>
      <c r="I364" s="20" t="s">
        <v>259</v>
      </c>
      <c r="J364" s="11" t="s">
        <v>261</v>
      </c>
      <c r="K364" s="11" t="s">
        <v>1113</v>
      </c>
      <c r="L364" s="11">
        <v>2</v>
      </c>
    </row>
    <row r="365" spans="1:12">
      <c r="A365" s="11" t="s">
        <v>615</v>
      </c>
      <c r="D365" s="11" t="s">
        <v>260</v>
      </c>
      <c r="E365" s="19" t="s">
        <v>865</v>
      </c>
      <c r="F365" s="10">
        <v>42036</v>
      </c>
      <c r="G365" s="10">
        <v>44228</v>
      </c>
      <c r="H365" s="11">
        <v>7</v>
      </c>
      <c r="I365" s="20" t="s">
        <v>259</v>
      </c>
      <c r="J365" s="11" t="s">
        <v>261</v>
      </c>
      <c r="K365" s="11" t="s">
        <v>1113</v>
      </c>
      <c r="L365" s="11">
        <v>2</v>
      </c>
    </row>
    <row r="366" spans="1:12">
      <c r="A366" s="11" t="s">
        <v>616</v>
      </c>
      <c r="D366" s="11" t="s">
        <v>260</v>
      </c>
      <c r="E366" s="19" t="s">
        <v>866</v>
      </c>
      <c r="F366" s="10">
        <v>42036</v>
      </c>
      <c r="G366" s="10">
        <v>44228</v>
      </c>
      <c r="H366" s="11">
        <v>7</v>
      </c>
      <c r="I366" s="20" t="s">
        <v>259</v>
      </c>
      <c r="J366" s="11" t="s">
        <v>261</v>
      </c>
      <c r="K366" s="11" t="s">
        <v>1113</v>
      </c>
      <c r="L366" s="11">
        <v>2</v>
      </c>
    </row>
    <row r="367" spans="1:12">
      <c r="A367" s="11" t="s">
        <v>617</v>
      </c>
      <c r="D367" s="11" t="s">
        <v>260</v>
      </c>
      <c r="E367" s="19" t="s">
        <v>867</v>
      </c>
      <c r="F367" s="10">
        <v>42036</v>
      </c>
      <c r="G367" s="10">
        <v>44228</v>
      </c>
      <c r="H367" s="11">
        <v>7</v>
      </c>
      <c r="I367" s="20" t="s">
        <v>259</v>
      </c>
      <c r="J367" s="11" t="s">
        <v>261</v>
      </c>
      <c r="K367" s="11" t="s">
        <v>1113</v>
      </c>
      <c r="L367" s="11">
        <v>2</v>
      </c>
    </row>
    <row r="368" spans="1:12">
      <c r="A368" s="11" t="s">
        <v>618</v>
      </c>
      <c r="D368" s="11" t="s">
        <v>260</v>
      </c>
      <c r="E368" s="19" t="s">
        <v>868</v>
      </c>
      <c r="F368" s="10">
        <v>42036</v>
      </c>
      <c r="G368" s="10">
        <v>44228</v>
      </c>
      <c r="H368" s="11">
        <v>7</v>
      </c>
      <c r="I368" s="20" t="s">
        <v>259</v>
      </c>
      <c r="J368" s="11" t="s">
        <v>261</v>
      </c>
      <c r="K368" s="11" t="s">
        <v>1113</v>
      </c>
      <c r="L368" s="11">
        <v>2</v>
      </c>
    </row>
    <row r="369" spans="1:12">
      <c r="A369" s="11" t="s">
        <v>619</v>
      </c>
      <c r="D369" s="11" t="s">
        <v>260</v>
      </c>
      <c r="E369" s="19" t="s">
        <v>869</v>
      </c>
      <c r="F369" s="10">
        <v>42036</v>
      </c>
      <c r="G369" s="10">
        <v>44228</v>
      </c>
      <c r="H369" s="11">
        <v>7</v>
      </c>
      <c r="I369" s="20" t="s">
        <v>259</v>
      </c>
      <c r="J369" s="11" t="s">
        <v>261</v>
      </c>
      <c r="K369" s="11" t="s">
        <v>1113</v>
      </c>
      <c r="L369" s="11">
        <v>2</v>
      </c>
    </row>
    <row r="370" spans="1:12">
      <c r="A370" s="11" t="s">
        <v>620</v>
      </c>
      <c r="D370" s="11" t="s">
        <v>260</v>
      </c>
      <c r="E370" s="19" t="s">
        <v>870</v>
      </c>
      <c r="F370" s="10">
        <v>42036</v>
      </c>
      <c r="G370" s="10">
        <v>44228</v>
      </c>
      <c r="H370" s="11">
        <v>7</v>
      </c>
      <c r="I370" s="20" t="s">
        <v>259</v>
      </c>
      <c r="J370" s="11" t="s">
        <v>261</v>
      </c>
      <c r="K370" s="11" t="s">
        <v>1113</v>
      </c>
      <c r="L370" s="11">
        <v>2</v>
      </c>
    </row>
    <row r="371" spans="1:12">
      <c r="A371" s="11" t="s">
        <v>621</v>
      </c>
      <c r="D371" s="11" t="s">
        <v>260</v>
      </c>
      <c r="E371" s="19" t="s">
        <v>871</v>
      </c>
      <c r="F371" s="10">
        <v>42036</v>
      </c>
      <c r="G371" s="10">
        <v>44228</v>
      </c>
      <c r="H371" s="11">
        <v>7</v>
      </c>
      <c r="I371" s="20" t="s">
        <v>259</v>
      </c>
      <c r="J371" s="11" t="s">
        <v>261</v>
      </c>
      <c r="K371" s="11" t="s">
        <v>1113</v>
      </c>
      <c r="L371" s="11">
        <v>2</v>
      </c>
    </row>
    <row r="372" spans="1:12">
      <c r="A372" s="11" t="s">
        <v>622</v>
      </c>
      <c r="D372" s="11" t="s">
        <v>260</v>
      </c>
      <c r="E372" s="19" t="s">
        <v>872</v>
      </c>
      <c r="F372" s="10">
        <v>42036</v>
      </c>
      <c r="G372" s="10">
        <v>44228</v>
      </c>
      <c r="H372" s="11">
        <v>7</v>
      </c>
      <c r="I372" s="20" t="s">
        <v>259</v>
      </c>
      <c r="J372" s="11" t="s">
        <v>261</v>
      </c>
      <c r="K372" s="11" t="s">
        <v>1113</v>
      </c>
      <c r="L372" s="11">
        <v>2</v>
      </c>
    </row>
    <row r="373" spans="1:12">
      <c r="A373" s="11" t="s">
        <v>623</v>
      </c>
      <c r="D373" s="11" t="s">
        <v>260</v>
      </c>
      <c r="E373" s="19" t="s">
        <v>873</v>
      </c>
      <c r="F373" s="10">
        <v>42036</v>
      </c>
      <c r="G373" s="10">
        <v>44228</v>
      </c>
      <c r="H373" s="11">
        <v>7</v>
      </c>
      <c r="I373" s="20" t="s">
        <v>259</v>
      </c>
      <c r="J373" s="11" t="s">
        <v>261</v>
      </c>
      <c r="K373" s="11" t="s">
        <v>1113</v>
      </c>
      <c r="L373" s="11">
        <v>2</v>
      </c>
    </row>
    <row r="374" spans="1:12">
      <c r="A374" s="11" t="s">
        <v>624</v>
      </c>
      <c r="D374" s="11" t="s">
        <v>260</v>
      </c>
      <c r="E374" s="19" t="s">
        <v>874</v>
      </c>
      <c r="F374" s="10">
        <v>42036</v>
      </c>
      <c r="G374" s="10">
        <v>44228</v>
      </c>
      <c r="H374" s="11">
        <v>7</v>
      </c>
      <c r="I374" s="20" t="s">
        <v>259</v>
      </c>
      <c r="J374" s="11" t="s">
        <v>261</v>
      </c>
      <c r="K374" s="11" t="s">
        <v>1113</v>
      </c>
      <c r="L374" s="11">
        <v>2</v>
      </c>
    </row>
    <row r="375" spans="1:12">
      <c r="A375" s="11" t="s">
        <v>625</v>
      </c>
      <c r="D375" s="11" t="s">
        <v>260</v>
      </c>
      <c r="E375" s="19" t="s">
        <v>875</v>
      </c>
      <c r="F375" s="10">
        <v>42036</v>
      </c>
      <c r="G375" s="10">
        <v>44228</v>
      </c>
      <c r="H375" s="11">
        <v>7</v>
      </c>
      <c r="I375" s="20" t="s">
        <v>259</v>
      </c>
      <c r="J375" s="11" t="s">
        <v>261</v>
      </c>
      <c r="K375" s="11" t="s">
        <v>1113</v>
      </c>
      <c r="L375" s="11">
        <v>2</v>
      </c>
    </row>
    <row r="376" spans="1:12">
      <c r="A376" s="11" t="s">
        <v>626</v>
      </c>
      <c r="D376" s="11" t="s">
        <v>260</v>
      </c>
      <c r="E376" s="19" t="s">
        <v>876</v>
      </c>
      <c r="F376" s="10">
        <v>42036</v>
      </c>
      <c r="G376" s="10">
        <v>44228</v>
      </c>
      <c r="H376" s="11">
        <v>7</v>
      </c>
      <c r="I376" s="20" t="s">
        <v>259</v>
      </c>
      <c r="J376" s="11" t="s">
        <v>261</v>
      </c>
      <c r="K376" s="11" t="s">
        <v>1113</v>
      </c>
      <c r="L376" s="11">
        <v>2</v>
      </c>
    </row>
    <row r="377" spans="1:12">
      <c r="A377" s="11" t="s">
        <v>627</v>
      </c>
      <c r="D377" s="11" t="s">
        <v>260</v>
      </c>
      <c r="E377" s="19" t="s">
        <v>877</v>
      </c>
      <c r="F377" s="10">
        <v>42036</v>
      </c>
      <c r="G377" s="10">
        <v>44228</v>
      </c>
      <c r="H377" s="11">
        <v>7</v>
      </c>
      <c r="I377" s="20" t="s">
        <v>259</v>
      </c>
      <c r="J377" s="11" t="s">
        <v>261</v>
      </c>
      <c r="K377" s="11" t="s">
        <v>1113</v>
      </c>
      <c r="L377" s="11">
        <v>2</v>
      </c>
    </row>
    <row r="378" spans="1:12">
      <c r="A378" s="11" t="s">
        <v>628</v>
      </c>
      <c r="D378" s="11" t="s">
        <v>260</v>
      </c>
      <c r="E378" s="19" t="s">
        <v>878</v>
      </c>
      <c r="F378" s="10">
        <v>42036</v>
      </c>
      <c r="G378" s="10">
        <v>44228</v>
      </c>
      <c r="H378" s="11">
        <v>7</v>
      </c>
      <c r="I378" s="20" t="s">
        <v>259</v>
      </c>
      <c r="J378" s="11" t="s">
        <v>261</v>
      </c>
      <c r="K378" s="11" t="s">
        <v>1113</v>
      </c>
      <c r="L378" s="11">
        <v>2</v>
      </c>
    </row>
    <row r="379" spans="1:12">
      <c r="A379" s="11" t="s">
        <v>629</v>
      </c>
      <c r="D379" s="11" t="s">
        <v>260</v>
      </c>
      <c r="E379" s="19" t="s">
        <v>879</v>
      </c>
      <c r="F379" s="10">
        <v>42036</v>
      </c>
      <c r="G379" s="10">
        <v>44228</v>
      </c>
      <c r="H379" s="11">
        <v>7</v>
      </c>
      <c r="I379" s="20" t="s">
        <v>259</v>
      </c>
      <c r="J379" s="11" t="s">
        <v>261</v>
      </c>
      <c r="K379" s="11" t="s">
        <v>1113</v>
      </c>
      <c r="L379" s="11">
        <v>2</v>
      </c>
    </row>
    <row r="380" spans="1:12">
      <c r="A380" s="11" t="s">
        <v>630</v>
      </c>
      <c r="D380" s="11" t="s">
        <v>260</v>
      </c>
      <c r="E380" s="19" t="s">
        <v>880</v>
      </c>
      <c r="F380" s="10">
        <v>42036</v>
      </c>
      <c r="G380" s="10">
        <v>44228</v>
      </c>
      <c r="H380" s="11">
        <v>7</v>
      </c>
      <c r="I380" s="20" t="s">
        <v>259</v>
      </c>
      <c r="J380" s="11" t="s">
        <v>261</v>
      </c>
      <c r="K380" s="11" t="s">
        <v>1113</v>
      </c>
      <c r="L380" s="11">
        <v>2</v>
      </c>
    </row>
    <row r="381" spans="1:12">
      <c r="A381" s="11" t="s">
        <v>631</v>
      </c>
      <c r="D381" s="11" t="s">
        <v>260</v>
      </c>
      <c r="E381" s="19" t="s">
        <v>881</v>
      </c>
      <c r="F381" s="10">
        <v>42036</v>
      </c>
      <c r="G381" s="10">
        <v>44228</v>
      </c>
      <c r="H381" s="11">
        <v>7</v>
      </c>
      <c r="I381" s="20" t="s">
        <v>259</v>
      </c>
      <c r="J381" s="11" t="s">
        <v>261</v>
      </c>
      <c r="K381" s="11" t="s">
        <v>1113</v>
      </c>
      <c r="L381" s="11">
        <v>2</v>
      </c>
    </row>
    <row r="382" spans="1:12">
      <c r="A382" s="11" t="s">
        <v>632</v>
      </c>
      <c r="D382" s="11" t="s">
        <v>260</v>
      </c>
      <c r="E382" s="19" t="s">
        <v>882</v>
      </c>
      <c r="F382" s="10">
        <v>42036</v>
      </c>
      <c r="G382" s="10">
        <v>44228</v>
      </c>
      <c r="H382" s="11">
        <v>7</v>
      </c>
      <c r="I382" s="20" t="s">
        <v>259</v>
      </c>
      <c r="J382" s="11" t="s">
        <v>261</v>
      </c>
      <c r="K382" s="11" t="s">
        <v>1113</v>
      </c>
      <c r="L382" s="11">
        <v>2</v>
      </c>
    </row>
    <row r="383" spans="1:12">
      <c r="A383" s="11" t="s">
        <v>633</v>
      </c>
      <c r="D383" s="11" t="s">
        <v>260</v>
      </c>
      <c r="E383" s="19" t="s">
        <v>883</v>
      </c>
      <c r="F383" s="10">
        <v>42036</v>
      </c>
      <c r="G383" s="10">
        <v>44228</v>
      </c>
      <c r="H383" s="11">
        <v>7</v>
      </c>
      <c r="I383" s="20" t="s">
        <v>259</v>
      </c>
      <c r="J383" s="11" t="s">
        <v>261</v>
      </c>
      <c r="K383" s="11" t="s">
        <v>1113</v>
      </c>
      <c r="L383" s="11">
        <v>2</v>
      </c>
    </row>
    <row r="384" spans="1:12">
      <c r="A384" s="11" t="s">
        <v>634</v>
      </c>
      <c r="D384" s="11" t="s">
        <v>260</v>
      </c>
      <c r="E384" s="19" t="s">
        <v>884</v>
      </c>
      <c r="F384" s="10">
        <v>42036</v>
      </c>
      <c r="G384" s="10">
        <v>44228</v>
      </c>
      <c r="H384" s="11">
        <v>7</v>
      </c>
      <c r="I384" s="20" t="s">
        <v>259</v>
      </c>
      <c r="J384" s="11" t="s">
        <v>261</v>
      </c>
      <c r="K384" s="11" t="s">
        <v>1113</v>
      </c>
      <c r="L384" s="11">
        <v>2</v>
      </c>
    </row>
    <row r="385" spans="1:12">
      <c r="A385" s="11" t="s">
        <v>635</v>
      </c>
      <c r="D385" s="11" t="s">
        <v>260</v>
      </c>
      <c r="E385" s="19" t="s">
        <v>885</v>
      </c>
      <c r="F385" s="10">
        <v>42036</v>
      </c>
      <c r="G385" s="10">
        <v>44228</v>
      </c>
      <c r="H385" s="11">
        <v>7</v>
      </c>
      <c r="I385" s="20" t="s">
        <v>259</v>
      </c>
      <c r="J385" s="11" t="s">
        <v>261</v>
      </c>
      <c r="K385" s="11" t="s">
        <v>1113</v>
      </c>
      <c r="L385" s="11">
        <v>2</v>
      </c>
    </row>
    <row r="386" spans="1:12">
      <c r="A386" s="11" t="s">
        <v>636</v>
      </c>
      <c r="D386" s="11" t="s">
        <v>260</v>
      </c>
      <c r="E386" s="19" t="s">
        <v>886</v>
      </c>
      <c r="F386" s="10">
        <v>42036</v>
      </c>
      <c r="G386" s="10">
        <v>44228</v>
      </c>
      <c r="H386" s="11">
        <v>7</v>
      </c>
      <c r="I386" s="20" t="s">
        <v>259</v>
      </c>
      <c r="J386" s="11" t="s">
        <v>261</v>
      </c>
      <c r="K386" s="11" t="s">
        <v>1113</v>
      </c>
      <c r="L386" s="11">
        <v>2</v>
      </c>
    </row>
    <row r="387" spans="1:12">
      <c r="A387" s="11" t="s">
        <v>637</v>
      </c>
      <c r="D387" s="11" t="s">
        <v>260</v>
      </c>
      <c r="E387" s="19" t="s">
        <v>887</v>
      </c>
      <c r="F387" s="10">
        <v>42036</v>
      </c>
      <c r="G387" s="10">
        <v>44228</v>
      </c>
      <c r="H387" s="11">
        <v>7</v>
      </c>
      <c r="I387" s="20" t="s">
        <v>259</v>
      </c>
      <c r="J387" s="11" t="s">
        <v>261</v>
      </c>
      <c r="K387" s="11" t="s">
        <v>1113</v>
      </c>
      <c r="L387" s="11">
        <v>2</v>
      </c>
    </row>
    <row r="388" spans="1:12">
      <c r="A388" s="11" t="s">
        <v>638</v>
      </c>
      <c r="D388" s="11" t="s">
        <v>260</v>
      </c>
      <c r="E388" s="19" t="s">
        <v>888</v>
      </c>
      <c r="F388" s="10">
        <v>42036</v>
      </c>
      <c r="G388" s="10">
        <v>44228</v>
      </c>
      <c r="H388" s="11">
        <v>7</v>
      </c>
      <c r="I388" s="20" t="s">
        <v>259</v>
      </c>
      <c r="J388" s="11" t="s">
        <v>261</v>
      </c>
      <c r="K388" s="11" t="s">
        <v>1113</v>
      </c>
      <c r="L388" s="11">
        <v>2</v>
      </c>
    </row>
    <row r="389" spans="1:12">
      <c r="A389" s="11" t="s">
        <v>639</v>
      </c>
      <c r="D389" s="11" t="s">
        <v>260</v>
      </c>
      <c r="E389" s="19" t="s">
        <v>889</v>
      </c>
      <c r="F389" s="10">
        <v>42036</v>
      </c>
      <c r="G389" s="10">
        <v>44228</v>
      </c>
      <c r="H389" s="11">
        <v>7</v>
      </c>
      <c r="I389" s="20" t="s">
        <v>259</v>
      </c>
      <c r="J389" s="11" t="s">
        <v>261</v>
      </c>
      <c r="K389" s="11" t="s">
        <v>1113</v>
      </c>
      <c r="L389" s="11">
        <v>2</v>
      </c>
    </row>
    <row r="390" spans="1:12">
      <c r="A390" s="11" t="s">
        <v>640</v>
      </c>
      <c r="D390" s="11" t="s">
        <v>260</v>
      </c>
      <c r="E390" s="19" t="s">
        <v>890</v>
      </c>
      <c r="F390" s="10">
        <v>42036</v>
      </c>
      <c r="G390" s="10">
        <v>44228</v>
      </c>
      <c r="H390" s="11">
        <v>7</v>
      </c>
      <c r="I390" s="20" t="s">
        <v>259</v>
      </c>
      <c r="J390" s="11" t="s">
        <v>261</v>
      </c>
      <c r="K390" s="11" t="s">
        <v>1113</v>
      </c>
      <c r="L390" s="11">
        <v>2</v>
      </c>
    </row>
    <row r="391" spans="1:12">
      <c r="A391" s="11" t="s">
        <v>641</v>
      </c>
      <c r="D391" s="11" t="s">
        <v>260</v>
      </c>
      <c r="E391" s="19" t="s">
        <v>891</v>
      </c>
      <c r="F391" s="10">
        <v>42036</v>
      </c>
      <c r="G391" s="10">
        <v>44228</v>
      </c>
      <c r="H391" s="11">
        <v>7</v>
      </c>
      <c r="I391" s="20" t="s">
        <v>259</v>
      </c>
      <c r="J391" s="11" t="s">
        <v>261</v>
      </c>
      <c r="K391" s="11" t="s">
        <v>1113</v>
      </c>
      <c r="L391" s="11">
        <v>2</v>
      </c>
    </row>
    <row r="392" spans="1:12">
      <c r="A392" s="11" t="s">
        <v>642</v>
      </c>
      <c r="D392" s="11" t="s">
        <v>260</v>
      </c>
      <c r="E392" s="19" t="s">
        <v>892</v>
      </c>
      <c r="F392" s="10">
        <v>42036</v>
      </c>
      <c r="G392" s="10">
        <v>44228</v>
      </c>
      <c r="H392" s="11">
        <v>7</v>
      </c>
      <c r="I392" s="20" t="s">
        <v>259</v>
      </c>
      <c r="J392" s="11" t="s">
        <v>261</v>
      </c>
      <c r="K392" s="11" t="s">
        <v>1113</v>
      </c>
      <c r="L392" s="11">
        <v>2</v>
      </c>
    </row>
    <row r="393" spans="1:12">
      <c r="A393" s="11" t="s">
        <v>643</v>
      </c>
      <c r="D393" s="11" t="s">
        <v>260</v>
      </c>
      <c r="E393" s="19" t="s">
        <v>893</v>
      </c>
      <c r="F393" s="10">
        <v>42036</v>
      </c>
      <c r="G393" s="10">
        <v>44228</v>
      </c>
      <c r="H393" s="11">
        <v>7</v>
      </c>
      <c r="I393" s="20" t="s">
        <v>259</v>
      </c>
      <c r="J393" s="11" t="s">
        <v>261</v>
      </c>
      <c r="K393" s="11" t="s">
        <v>1113</v>
      </c>
      <c r="L393" s="11">
        <v>2</v>
      </c>
    </row>
    <row r="394" spans="1:12">
      <c r="A394" s="11" t="s">
        <v>644</v>
      </c>
      <c r="D394" s="11" t="s">
        <v>260</v>
      </c>
      <c r="E394" s="19" t="s">
        <v>894</v>
      </c>
      <c r="F394" s="10">
        <v>42036</v>
      </c>
      <c r="G394" s="10">
        <v>44228</v>
      </c>
      <c r="H394" s="11">
        <v>7</v>
      </c>
      <c r="I394" s="20" t="s">
        <v>259</v>
      </c>
      <c r="J394" s="11" t="s">
        <v>261</v>
      </c>
      <c r="K394" s="11" t="s">
        <v>1113</v>
      </c>
      <c r="L394" s="11">
        <v>2</v>
      </c>
    </row>
    <row r="395" spans="1:12">
      <c r="A395" s="11" t="s">
        <v>645</v>
      </c>
      <c r="D395" s="11" t="s">
        <v>260</v>
      </c>
      <c r="E395" s="19" t="s">
        <v>895</v>
      </c>
      <c r="F395" s="10">
        <v>42036</v>
      </c>
      <c r="G395" s="10">
        <v>44228</v>
      </c>
      <c r="H395" s="11">
        <v>7</v>
      </c>
      <c r="I395" s="20" t="s">
        <v>259</v>
      </c>
      <c r="J395" s="11" t="s">
        <v>261</v>
      </c>
      <c r="K395" s="11" t="s">
        <v>1113</v>
      </c>
      <c r="L395" s="11">
        <v>2</v>
      </c>
    </row>
    <row r="396" spans="1:12">
      <c r="A396" s="11" t="s">
        <v>646</v>
      </c>
      <c r="D396" s="11" t="s">
        <v>260</v>
      </c>
      <c r="E396" s="19" t="s">
        <v>896</v>
      </c>
      <c r="F396" s="10">
        <v>42036</v>
      </c>
      <c r="G396" s="10">
        <v>44228</v>
      </c>
      <c r="H396" s="11">
        <v>7</v>
      </c>
      <c r="I396" s="20" t="s">
        <v>259</v>
      </c>
      <c r="J396" s="11" t="s">
        <v>261</v>
      </c>
      <c r="K396" s="11" t="s">
        <v>1113</v>
      </c>
      <c r="L396" s="11">
        <v>2</v>
      </c>
    </row>
    <row r="397" spans="1:12">
      <c r="A397" s="11" t="s">
        <v>647</v>
      </c>
      <c r="D397" s="11" t="s">
        <v>260</v>
      </c>
      <c r="E397" s="19" t="s">
        <v>897</v>
      </c>
      <c r="F397" s="10">
        <v>42036</v>
      </c>
      <c r="G397" s="10">
        <v>44228</v>
      </c>
      <c r="H397" s="11">
        <v>7</v>
      </c>
      <c r="I397" s="20" t="s">
        <v>259</v>
      </c>
      <c r="J397" s="11" t="s">
        <v>261</v>
      </c>
      <c r="K397" s="11" t="s">
        <v>1113</v>
      </c>
      <c r="L397" s="11">
        <v>2</v>
      </c>
    </row>
    <row r="398" spans="1:12">
      <c r="A398" s="11" t="s">
        <v>648</v>
      </c>
      <c r="D398" s="11" t="s">
        <v>260</v>
      </c>
      <c r="E398" s="19" t="s">
        <v>898</v>
      </c>
      <c r="F398" s="10">
        <v>42036</v>
      </c>
      <c r="G398" s="10">
        <v>44228</v>
      </c>
      <c r="H398" s="11">
        <v>7</v>
      </c>
      <c r="I398" s="20" t="s">
        <v>259</v>
      </c>
      <c r="J398" s="11" t="s">
        <v>261</v>
      </c>
      <c r="K398" s="11" t="s">
        <v>1113</v>
      </c>
      <c r="L398" s="11">
        <v>2</v>
      </c>
    </row>
    <row r="399" spans="1:12">
      <c r="A399" s="11" t="s">
        <v>649</v>
      </c>
      <c r="D399" s="11" t="s">
        <v>260</v>
      </c>
      <c r="E399" s="19" t="s">
        <v>899</v>
      </c>
      <c r="F399" s="10">
        <v>42036</v>
      </c>
      <c r="G399" s="10">
        <v>44228</v>
      </c>
      <c r="H399" s="11">
        <v>7</v>
      </c>
      <c r="I399" s="20" t="s">
        <v>259</v>
      </c>
      <c r="J399" s="11" t="s">
        <v>261</v>
      </c>
      <c r="K399" s="11" t="s">
        <v>1113</v>
      </c>
      <c r="L399" s="11">
        <v>2</v>
      </c>
    </row>
    <row r="400" spans="1:12">
      <c r="A400" s="11" t="s">
        <v>650</v>
      </c>
      <c r="D400" s="11" t="s">
        <v>260</v>
      </c>
      <c r="E400" s="19" t="s">
        <v>900</v>
      </c>
      <c r="F400" s="10">
        <v>42036</v>
      </c>
      <c r="G400" s="10">
        <v>44228</v>
      </c>
      <c r="H400" s="11">
        <v>7</v>
      </c>
      <c r="I400" s="20" t="s">
        <v>259</v>
      </c>
      <c r="J400" s="11" t="s">
        <v>261</v>
      </c>
      <c r="K400" s="11" t="s">
        <v>1113</v>
      </c>
      <c r="L400" s="11">
        <v>2</v>
      </c>
    </row>
    <row r="401" spans="1:12">
      <c r="A401" s="11" t="s">
        <v>651</v>
      </c>
      <c r="D401" s="11" t="s">
        <v>260</v>
      </c>
      <c r="E401" s="19" t="s">
        <v>901</v>
      </c>
      <c r="F401" s="10">
        <v>42036</v>
      </c>
      <c r="G401" s="10">
        <v>44228</v>
      </c>
      <c r="H401" s="11">
        <v>7</v>
      </c>
      <c r="I401" s="20" t="s">
        <v>259</v>
      </c>
      <c r="J401" s="11" t="s">
        <v>261</v>
      </c>
      <c r="K401" s="11" t="s">
        <v>1113</v>
      </c>
      <c r="L401" s="11">
        <v>2</v>
      </c>
    </row>
    <row r="402" spans="1:12">
      <c r="A402" s="11" t="s">
        <v>652</v>
      </c>
      <c r="D402" s="11" t="s">
        <v>260</v>
      </c>
      <c r="E402" s="19" t="s">
        <v>902</v>
      </c>
      <c r="F402" s="10">
        <v>42036</v>
      </c>
      <c r="G402" s="10">
        <v>44228</v>
      </c>
      <c r="H402" s="11">
        <v>7</v>
      </c>
      <c r="I402" s="20" t="s">
        <v>259</v>
      </c>
      <c r="J402" s="11" t="s">
        <v>261</v>
      </c>
      <c r="K402" s="11" t="s">
        <v>1113</v>
      </c>
      <c r="L402" s="11">
        <v>2</v>
      </c>
    </row>
    <row r="403" spans="1:12">
      <c r="A403" s="11" t="s">
        <v>653</v>
      </c>
      <c r="D403" s="11" t="s">
        <v>260</v>
      </c>
      <c r="E403" s="19" t="s">
        <v>903</v>
      </c>
      <c r="F403" s="10">
        <v>42036</v>
      </c>
      <c r="G403" s="10">
        <v>44228</v>
      </c>
      <c r="H403" s="11">
        <v>7</v>
      </c>
      <c r="I403" s="20" t="s">
        <v>259</v>
      </c>
      <c r="J403" s="11" t="s">
        <v>261</v>
      </c>
      <c r="K403" s="11" t="s">
        <v>1113</v>
      </c>
      <c r="L403" s="11">
        <v>2</v>
      </c>
    </row>
    <row r="404" spans="1:12">
      <c r="A404" s="11" t="s">
        <v>654</v>
      </c>
      <c r="D404" s="11" t="s">
        <v>260</v>
      </c>
      <c r="E404" s="19" t="s">
        <v>904</v>
      </c>
      <c r="F404" s="10">
        <v>42036</v>
      </c>
      <c r="G404" s="10">
        <v>44228</v>
      </c>
      <c r="H404" s="11">
        <v>7</v>
      </c>
      <c r="I404" s="20" t="s">
        <v>259</v>
      </c>
      <c r="J404" s="11" t="s">
        <v>261</v>
      </c>
      <c r="K404" s="11" t="s">
        <v>1113</v>
      </c>
      <c r="L404" s="11">
        <v>2</v>
      </c>
    </row>
    <row r="405" spans="1:12">
      <c r="A405" s="11" t="s">
        <v>655</v>
      </c>
      <c r="D405" s="11" t="s">
        <v>260</v>
      </c>
      <c r="E405" s="19" t="s">
        <v>905</v>
      </c>
      <c r="F405" s="10">
        <v>42036</v>
      </c>
      <c r="G405" s="10">
        <v>44228</v>
      </c>
      <c r="H405" s="11">
        <v>7</v>
      </c>
      <c r="I405" s="20" t="s">
        <v>259</v>
      </c>
      <c r="J405" s="11" t="s">
        <v>261</v>
      </c>
      <c r="K405" s="11" t="s">
        <v>1113</v>
      </c>
      <c r="L405" s="11">
        <v>2</v>
      </c>
    </row>
    <row r="406" spans="1:12">
      <c r="A406" s="11" t="s">
        <v>656</v>
      </c>
      <c r="D406" s="11" t="s">
        <v>260</v>
      </c>
      <c r="E406" s="19" t="s">
        <v>906</v>
      </c>
      <c r="F406" s="10">
        <v>42036</v>
      </c>
      <c r="G406" s="10">
        <v>44228</v>
      </c>
      <c r="H406" s="11">
        <v>7</v>
      </c>
      <c r="I406" s="20" t="s">
        <v>259</v>
      </c>
      <c r="J406" s="11" t="s">
        <v>261</v>
      </c>
      <c r="K406" s="11" t="s">
        <v>1113</v>
      </c>
      <c r="L406" s="11">
        <v>2</v>
      </c>
    </row>
    <row r="407" spans="1:12">
      <c r="A407" s="11" t="s">
        <v>657</v>
      </c>
      <c r="D407" s="11" t="s">
        <v>260</v>
      </c>
      <c r="E407" s="19" t="s">
        <v>907</v>
      </c>
      <c r="F407" s="10">
        <v>42036</v>
      </c>
      <c r="G407" s="10">
        <v>44228</v>
      </c>
      <c r="H407" s="11">
        <v>7</v>
      </c>
      <c r="I407" s="20" t="s">
        <v>259</v>
      </c>
      <c r="J407" s="11" t="s">
        <v>261</v>
      </c>
      <c r="K407" s="11" t="s">
        <v>1113</v>
      </c>
      <c r="L407" s="11">
        <v>2</v>
      </c>
    </row>
    <row r="408" spans="1:12">
      <c r="A408" s="11" t="s">
        <v>658</v>
      </c>
      <c r="D408" s="11" t="s">
        <v>260</v>
      </c>
      <c r="E408" s="19" t="s">
        <v>908</v>
      </c>
      <c r="F408" s="10">
        <v>42036</v>
      </c>
      <c r="G408" s="10">
        <v>44228</v>
      </c>
      <c r="H408" s="11">
        <v>7</v>
      </c>
      <c r="I408" s="20" t="s">
        <v>259</v>
      </c>
      <c r="J408" s="11" t="s">
        <v>261</v>
      </c>
      <c r="K408" s="11" t="s">
        <v>1113</v>
      </c>
      <c r="L408" s="11">
        <v>2</v>
      </c>
    </row>
    <row r="409" spans="1:12">
      <c r="A409" s="11" t="s">
        <v>659</v>
      </c>
      <c r="D409" s="11" t="s">
        <v>260</v>
      </c>
      <c r="E409" s="19" t="s">
        <v>909</v>
      </c>
      <c r="F409" s="10">
        <v>42036</v>
      </c>
      <c r="G409" s="10">
        <v>44228</v>
      </c>
      <c r="H409" s="11">
        <v>7</v>
      </c>
      <c r="I409" s="20" t="s">
        <v>259</v>
      </c>
      <c r="J409" s="11" t="s">
        <v>261</v>
      </c>
      <c r="K409" s="11" t="s">
        <v>1113</v>
      </c>
      <c r="L409" s="11">
        <v>2</v>
      </c>
    </row>
    <row r="410" spans="1:12">
      <c r="A410" s="11" t="s">
        <v>660</v>
      </c>
      <c r="D410" s="11" t="s">
        <v>260</v>
      </c>
      <c r="E410" s="19" t="s">
        <v>910</v>
      </c>
      <c r="F410" s="10">
        <v>42036</v>
      </c>
      <c r="G410" s="10">
        <v>44228</v>
      </c>
      <c r="H410" s="11">
        <v>7</v>
      </c>
      <c r="I410" s="20" t="s">
        <v>259</v>
      </c>
      <c r="J410" s="11" t="s">
        <v>261</v>
      </c>
      <c r="K410" s="11" t="s">
        <v>1113</v>
      </c>
      <c r="L410" s="11">
        <v>2</v>
      </c>
    </row>
    <row r="411" spans="1:12">
      <c r="A411" s="11" t="s">
        <v>661</v>
      </c>
      <c r="D411" s="11" t="s">
        <v>260</v>
      </c>
      <c r="E411" s="19" t="s">
        <v>911</v>
      </c>
      <c r="F411" s="10">
        <v>42036</v>
      </c>
      <c r="G411" s="10">
        <v>44228</v>
      </c>
      <c r="H411" s="11">
        <v>7</v>
      </c>
      <c r="I411" s="20" t="s">
        <v>259</v>
      </c>
      <c r="J411" s="11" t="s">
        <v>261</v>
      </c>
      <c r="K411" s="11" t="s">
        <v>1113</v>
      </c>
      <c r="L411" s="11">
        <v>2</v>
      </c>
    </row>
    <row r="412" spans="1:12">
      <c r="A412" s="11" t="s">
        <v>662</v>
      </c>
      <c r="D412" s="11" t="s">
        <v>260</v>
      </c>
      <c r="E412" s="19" t="s">
        <v>912</v>
      </c>
      <c r="F412" s="10">
        <v>42036</v>
      </c>
      <c r="G412" s="10">
        <v>44228</v>
      </c>
      <c r="H412" s="11">
        <v>7</v>
      </c>
      <c r="I412" s="20" t="s">
        <v>259</v>
      </c>
      <c r="J412" s="11" t="s">
        <v>261</v>
      </c>
      <c r="K412" s="11" t="s">
        <v>1113</v>
      </c>
      <c r="L412" s="11">
        <v>2</v>
      </c>
    </row>
    <row r="413" spans="1:12">
      <c r="A413" s="11" t="s">
        <v>663</v>
      </c>
      <c r="D413" s="11" t="s">
        <v>260</v>
      </c>
      <c r="E413" s="19" t="s">
        <v>913</v>
      </c>
      <c r="F413" s="10">
        <v>42036</v>
      </c>
      <c r="G413" s="10">
        <v>44228</v>
      </c>
      <c r="H413" s="11">
        <v>7</v>
      </c>
      <c r="I413" s="20" t="s">
        <v>259</v>
      </c>
      <c r="J413" s="11" t="s">
        <v>261</v>
      </c>
      <c r="K413" s="11" t="s">
        <v>1113</v>
      </c>
      <c r="L413" s="11">
        <v>2</v>
      </c>
    </row>
    <row r="414" spans="1:12">
      <c r="A414" s="11" t="s">
        <v>664</v>
      </c>
      <c r="D414" s="11" t="s">
        <v>260</v>
      </c>
      <c r="E414" s="19" t="s">
        <v>914</v>
      </c>
      <c r="F414" s="10">
        <v>42036</v>
      </c>
      <c r="G414" s="10">
        <v>44228</v>
      </c>
      <c r="H414" s="11">
        <v>7</v>
      </c>
      <c r="I414" s="20" t="s">
        <v>259</v>
      </c>
      <c r="J414" s="11" t="s">
        <v>261</v>
      </c>
      <c r="K414" s="11" t="s">
        <v>1113</v>
      </c>
      <c r="L414" s="11">
        <v>2</v>
      </c>
    </row>
    <row r="415" spans="1:12">
      <c r="A415" s="11" t="s">
        <v>665</v>
      </c>
      <c r="D415" s="11" t="s">
        <v>260</v>
      </c>
      <c r="E415" s="19" t="s">
        <v>915</v>
      </c>
      <c r="F415" s="10">
        <v>42036</v>
      </c>
      <c r="G415" s="10">
        <v>44228</v>
      </c>
      <c r="H415" s="11">
        <v>7</v>
      </c>
      <c r="I415" s="20" t="s">
        <v>259</v>
      </c>
      <c r="J415" s="11" t="s">
        <v>261</v>
      </c>
      <c r="K415" s="11" t="s">
        <v>1113</v>
      </c>
      <c r="L415" s="11">
        <v>2</v>
      </c>
    </row>
    <row r="416" spans="1:12">
      <c r="A416" s="11" t="s">
        <v>666</v>
      </c>
      <c r="D416" s="11" t="s">
        <v>260</v>
      </c>
      <c r="E416" s="19" t="s">
        <v>916</v>
      </c>
      <c r="F416" s="10">
        <v>42036</v>
      </c>
      <c r="G416" s="10">
        <v>44228</v>
      </c>
      <c r="H416" s="11">
        <v>7</v>
      </c>
      <c r="I416" s="20" t="s">
        <v>259</v>
      </c>
      <c r="J416" s="11" t="s">
        <v>261</v>
      </c>
      <c r="K416" s="11" t="s">
        <v>1113</v>
      </c>
      <c r="L416" s="11">
        <v>2</v>
      </c>
    </row>
    <row r="417" spans="1:12">
      <c r="A417" s="11" t="s">
        <v>667</v>
      </c>
      <c r="D417" s="11" t="s">
        <v>260</v>
      </c>
      <c r="E417" s="19" t="s">
        <v>917</v>
      </c>
      <c r="F417" s="10">
        <v>42036</v>
      </c>
      <c r="G417" s="10">
        <v>44228</v>
      </c>
      <c r="H417" s="11">
        <v>7</v>
      </c>
      <c r="I417" s="20" t="s">
        <v>259</v>
      </c>
      <c r="J417" s="11" t="s">
        <v>261</v>
      </c>
      <c r="K417" s="11" t="s">
        <v>1113</v>
      </c>
      <c r="L417" s="11">
        <v>2</v>
      </c>
    </row>
    <row r="418" spans="1:12">
      <c r="A418" s="11" t="s">
        <v>668</v>
      </c>
      <c r="D418" s="11" t="s">
        <v>260</v>
      </c>
      <c r="E418" s="19" t="s">
        <v>918</v>
      </c>
      <c r="F418" s="10">
        <v>42036</v>
      </c>
      <c r="G418" s="10">
        <v>44228</v>
      </c>
      <c r="H418" s="11">
        <v>7</v>
      </c>
      <c r="I418" s="20" t="s">
        <v>259</v>
      </c>
      <c r="J418" s="11" t="s">
        <v>261</v>
      </c>
      <c r="K418" s="11" t="s">
        <v>1113</v>
      </c>
      <c r="L418" s="11">
        <v>2</v>
      </c>
    </row>
    <row r="419" spans="1:12">
      <c r="A419" s="11" t="s">
        <v>669</v>
      </c>
      <c r="D419" s="11" t="s">
        <v>260</v>
      </c>
      <c r="E419" s="19" t="s">
        <v>919</v>
      </c>
      <c r="F419" s="10">
        <v>42036</v>
      </c>
      <c r="G419" s="10">
        <v>44228</v>
      </c>
      <c r="H419" s="11">
        <v>7</v>
      </c>
      <c r="I419" s="20" t="s">
        <v>259</v>
      </c>
      <c r="J419" s="11" t="s">
        <v>261</v>
      </c>
      <c r="K419" s="11" t="s">
        <v>1113</v>
      </c>
      <c r="L419" s="11">
        <v>2</v>
      </c>
    </row>
    <row r="420" spans="1:12">
      <c r="A420" s="11" t="s">
        <v>670</v>
      </c>
      <c r="D420" s="11" t="s">
        <v>260</v>
      </c>
      <c r="E420" s="19" t="s">
        <v>920</v>
      </c>
      <c r="F420" s="10">
        <v>42036</v>
      </c>
      <c r="G420" s="10">
        <v>44228</v>
      </c>
      <c r="H420" s="11">
        <v>7</v>
      </c>
      <c r="I420" s="20" t="s">
        <v>259</v>
      </c>
      <c r="J420" s="11" t="s">
        <v>261</v>
      </c>
      <c r="K420" s="11" t="s">
        <v>1113</v>
      </c>
      <c r="L420" s="11">
        <v>2</v>
      </c>
    </row>
    <row r="421" spans="1:12">
      <c r="A421" s="11" t="s">
        <v>671</v>
      </c>
      <c r="D421" s="11" t="s">
        <v>260</v>
      </c>
      <c r="E421" s="19" t="s">
        <v>921</v>
      </c>
      <c r="F421" s="10">
        <v>42036</v>
      </c>
      <c r="G421" s="10">
        <v>44228</v>
      </c>
      <c r="H421" s="11">
        <v>7</v>
      </c>
      <c r="I421" s="20" t="s">
        <v>259</v>
      </c>
      <c r="J421" s="11" t="s">
        <v>261</v>
      </c>
      <c r="K421" s="11" t="s">
        <v>1113</v>
      </c>
      <c r="L421" s="11">
        <v>2</v>
      </c>
    </row>
    <row r="422" spans="1:12">
      <c r="A422" s="11" t="s">
        <v>672</v>
      </c>
      <c r="D422" s="11" t="s">
        <v>260</v>
      </c>
      <c r="E422" s="19" t="s">
        <v>922</v>
      </c>
      <c r="F422" s="10">
        <v>42036</v>
      </c>
      <c r="G422" s="10">
        <v>44228</v>
      </c>
      <c r="H422" s="11">
        <v>7</v>
      </c>
      <c r="I422" s="20" t="s">
        <v>259</v>
      </c>
      <c r="J422" s="11" t="s">
        <v>261</v>
      </c>
      <c r="K422" s="11" t="s">
        <v>1113</v>
      </c>
      <c r="L422" s="11">
        <v>2</v>
      </c>
    </row>
    <row r="423" spans="1:12">
      <c r="A423" s="11" t="s">
        <v>673</v>
      </c>
      <c r="D423" s="11" t="s">
        <v>260</v>
      </c>
      <c r="E423" s="19" t="s">
        <v>923</v>
      </c>
      <c r="F423" s="10">
        <v>42036</v>
      </c>
      <c r="G423" s="10">
        <v>44228</v>
      </c>
      <c r="H423" s="11">
        <v>7</v>
      </c>
      <c r="I423" s="20" t="s">
        <v>259</v>
      </c>
      <c r="J423" s="11" t="s">
        <v>261</v>
      </c>
      <c r="K423" s="11" t="s">
        <v>1113</v>
      </c>
      <c r="L423" s="11">
        <v>2</v>
      </c>
    </row>
    <row r="424" spans="1:12">
      <c r="A424" s="11" t="s">
        <v>674</v>
      </c>
      <c r="D424" s="11" t="s">
        <v>260</v>
      </c>
      <c r="E424" s="19" t="s">
        <v>924</v>
      </c>
      <c r="F424" s="10">
        <v>42036</v>
      </c>
      <c r="G424" s="10">
        <v>44228</v>
      </c>
      <c r="H424" s="11">
        <v>7</v>
      </c>
      <c r="I424" s="20" t="s">
        <v>259</v>
      </c>
      <c r="J424" s="11" t="s">
        <v>261</v>
      </c>
      <c r="K424" s="11" t="s">
        <v>1113</v>
      </c>
      <c r="L424" s="11">
        <v>2</v>
      </c>
    </row>
    <row r="425" spans="1:12">
      <c r="A425" s="11" t="s">
        <v>675</v>
      </c>
      <c r="D425" s="11" t="s">
        <v>260</v>
      </c>
      <c r="E425" s="19" t="s">
        <v>925</v>
      </c>
      <c r="F425" s="10">
        <v>42036</v>
      </c>
      <c r="G425" s="10">
        <v>44228</v>
      </c>
      <c r="H425" s="11">
        <v>7</v>
      </c>
      <c r="I425" s="20" t="s">
        <v>259</v>
      </c>
      <c r="J425" s="11" t="s">
        <v>261</v>
      </c>
      <c r="K425" s="11" t="s">
        <v>1113</v>
      </c>
      <c r="L425" s="11">
        <v>2</v>
      </c>
    </row>
    <row r="426" spans="1:12">
      <c r="A426" s="11" t="s">
        <v>676</v>
      </c>
      <c r="D426" s="11" t="s">
        <v>260</v>
      </c>
      <c r="E426" s="19" t="s">
        <v>926</v>
      </c>
      <c r="F426" s="10">
        <v>42036</v>
      </c>
      <c r="G426" s="10">
        <v>44228</v>
      </c>
      <c r="H426" s="11">
        <v>7</v>
      </c>
      <c r="I426" s="20" t="s">
        <v>259</v>
      </c>
      <c r="J426" s="11" t="s">
        <v>261</v>
      </c>
      <c r="K426" s="11" t="s">
        <v>1113</v>
      </c>
      <c r="L426" s="11">
        <v>2</v>
      </c>
    </row>
    <row r="427" spans="1:12">
      <c r="A427" s="11" t="s">
        <v>677</v>
      </c>
      <c r="D427" s="11" t="s">
        <v>260</v>
      </c>
      <c r="E427" s="19" t="s">
        <v>927</v>
      </c>
      <c r="F427" s="10">
        <v>42036</v>
      </c>
      <c r="G427" s="10">
        <v>44228</v>
      </c>
      <c r="H427" s="11">
        <v>7</v>
      </c>
      <c r="I427" s="20" t="s">
        <v>259</v>
      </c>
      <c r="J427" s="11" t="s">
        <v>261</v>
      </c>
      <c r="K427" s="11" t="s">
        <v>1113</v>
      </c>
      <c r="L427" s="11">
        <v>2</v>
      </c>
    </row>
    <row r="428" spans="1:12">
      <c r="A428" s="11" t="s">
        <v>678</v>
      </c>
      <c r="D428" s="11" t="s">
        <v>260</v>
      </c>
      <c r="E428" s="19" t="s">
        <v>928</v>
      </c>
      <c r="F428" s="10">
        <v>42036</v>
      </c>
      <c r="G428" s="10">
        <v>44228</v>
      </c>
      <c r="H428" s="11">
        <v>7</v>
      </c>
      <c r="I428" s="20" t="s">
        <v>259</v>
      </c>
      <c r="J428" s="11" t="s">
        <v>261</v>
      </c>
      <c r="K428" s="11" t="s">
        <v>1113</v>
      </c>
      <c r="L428" s="11">
        <v>2</v>
      </c>
    </row>
    <row r="429" spans="1:12">
      <c r="A429" s="11" t="s">
        <v>679</v>
      </c>
      <c r="D429" s="11" t="s">
        <v>260</v>
      </c>
      <c r="E429" s="19" t="s">
        <v>929</v>
      </c>
      <c r="F429" s="10">
        <v>42036</v>
      </c>
      <c r="G429" s="10">
        <v>44228</v>
      </c>
      <c r="H429" s="11">
        <v>7</v>
      </c>
      <c r="I429" s="20" t="s">
        <v>259</v>
      </c>
      <c r="J429" s="11" t="s">
        <v>261</v>
      </c>
      <c r="K429" s="11" t="s">
        <v>1113</v>
      </c>
      <c r="L429" s="11">
        <v>2</v>
      </c>
    </row>
    <row r="430" spans="1:12">
      <c r="A430" s="11" t="s">
        <v>680</v>
      </c>
      <c r="D430" s="11" t="s">
        <v>260</v>
      </c>
      <c r="E430" s="19" t="s">
        <v>930</v>
      </c>
      <c r="F430" s="10">
        <v>42036</v>
      </c>
      <c r="G430" s="10">
        <v>44228</v>
      </c>
      <c r="H430" s="11">
        <v>7</v>
      </c>
      <c r="I430" s="20" t="s">
        <v>259</v>
      </c>
      <c r="J430" s="11" t="s">
        <v>261</v>
      </c>
      <c r="K430" s="11" t="s">
        <v>1113</v>
      </c>
      <c r="L430" s="11">
        <v>2</v>
      </c>
    </row>
    <row r="431" spans="1:12">
      <c r="A431" s="11" t="s">
        <v>681</v>
      </c>
      <c r="D431" s="11" t="s">
        <v>260</v>
      </c>
      <c r="E431" s="19" t="s">
        <v>931</v>
      </c>
      <c r="F431" s="10">
        <v>42036</v>
      </c>
      <c r="G431" s="10">
        <v>44228</v>
      </c>
      <c r="H431" s="11">
        <v>7</v>
      </c>
      <c r="I431" s="20" t="s">
        <v>259</v>
      </c>
      <c r="J431" s="11" t="s">
        <v>261</v>
      </c>
      <c r="K431" s="11" t="s">
        <v>1113</v>
      </c>
      <c r="L431" s="11">
        <v>2</v>
      </c>
    </row>
    <row r="432" spans="1:12">
      <c r="A432" s="11" t="s">
        <v>682</v>
      </c>
      <c r="D432" s="11" t="s">
        <v>260</v>
      </c>
      <c r="E432" s="19" t="s">
        <v>932</v>
      </c>
      <c r="F432" s="10">
        <v>42036</v>
      </c>
      <c r="G432" s="10">
        <v>44228</v>
      </c>
      <c r="H432" s="11">
        <v>7</v>
      </c>
      <c r="I432" s="20" t="s">
        <v>259</v>
      </c>
      <c r="J432" s="11" t="s">
        <v>261</v>
      </c>
      <c r="K432" s="11" t="s">
        <v>1113</v>
      </c>
      <c r="L432" s="11">
        <v>2</v>
      </c>
    </row>
    <row r="433" spans="1:12">
      <c r="A433" s="11" t="s">
        <v>683</v>
      </c>
      <c r="D433" s="11" t="s">
        <v>260</v>
      </c>
      <c r="E433" s="19" t="s">
        <v>933</v>
      </c>
      <c r="F433" s="10">
        <v>42036</v>
      </c>
      <c r="G433" s="10">
        <v>44228</v>
      </c>
      <c r="H433" s="11">
        <v>7</v>
      </c>
      <c r="I433" s="20" t="s">
        <v>259</v>
      </c>
      <c r="J433" s="11" t="s">
        <v>261</v>
      </c>
      <c r="K433" s="11" t="s">
        <v>1113</v>
      </c>
      <c r="L433" s="11">
        <v>2</v>
      </c>
    </row>
    <row r="434" spans="1:12">
      <c r="A434" s="11" t="s">
        <v>684</v>
      </c>
      <c r="D434" s="11" t="s">
        <v>260</v>
      </c>
      <c r="E434" s="19" t="s">
        <v>934</v>
      </c>
      <c r="F434" s="10">
        <v>42036</v>
      </c>
      <c r="G434" s="10">
        <v>44228</v>
      </c>
      <c r="H434" s="11">
        <v>7</v>
      </c>
      <c r="I434" s="20" t="s">
        <v>259</v>
      </c>
      <c r="J434" s="11" t="s">
        <v>261</v>
      </c>
      <c r="K434" s="11" t="s">
        <v>1113</v>
      </c>
      <c r="L434" s="11">
        <v>2</v>
      </c>
    </row>
    <row r="435" spans="1:12">
      <c r="A435" s="11" t="s">
        <v>685</v>
      </c>
      <c r="D435" s="11" t="s">
        <v>260</v>
      </c>
      <c r="E435" s="19" t="s">
        <v>935</v>
      </c>
      <c r="F435" s="10">
        <v>42036</v>
      </c>
      <c r="G435" s="10">
        <v>44228</v>
      </c>
      <c r="H435" s="11">
        <v>7</v>
      </c>
      <c r="I435" s="20" t="s">
        <v>259</v>
      </c>
      <c r="J435" s="11" t="s">
        <v>261</v>
      </c>
      <c r="K435" s="11" t="s">
        <v>1113</v>
      </c>
      <c r="L435" s="11">
        <v>2</v>
      </c>
    </row>
    <row r="436" spans="1:12">
      <c r="A436" s="11" t="s">
        <v>686</v>
      </c>
      <c r="D436" s="11" t="s">
        <v>260</v>
      </c>
      <c r="E436" s="19" t="s">
        <v>936</v>
      </c>
      <c r="F436" s="10">
        <v>42036</v>
      </c>
      <c r="G436" s="10">
        <v>44228</v>
      </c>
      <c r="H436" s="11">
        <v>7</v>
      </c>
      <c r="I436" s="20" t="s">
        <v>259</v>
      </c>
      <c r="J436" s="11" t="s">
        <v>261</v>
      </c>
      <c r="K436" s="11" t="s">
        <v>1113</v>
      </c>
      <c r="L436" s="11">
        <v>2</v>
      </c>
    </row>
    <row r="437" spans="1:12">
      <c r="A437" s="11" t="s">
        <v>687</v>
      </c>
      <c r="D437" s="11" t="s">
        <v>260</v>
      </c>
      <c r="E437" s="19" t="s">
        <v>937</v>
      </c>
      <c r="F437" s="10">
        <v>42036</v>
      </c>
      <c r="G437" s="10">
        <v>44228</v>
      </c>
      <c r="H437" s="11">
        <v>7</v>
      </c>
      <c r="I437" s="20" t="s">
        <v>259</v>
      </c>
      <c r="J437" s="11" t="s">
        <v>261</v>
      </c>
      <c r="K437" s="11" t="s">
        <v>1113</v>
      </c>
      <c r="L437" s="11">
        <v>2</v>
      </c>
    </row>
    <row r="438" spans="1:12">
      <c r="A438" s="11" t="s">
        <v>688</v>
      </c>
      <c r="D438" s="11" t="s">
        <v>260</v>
      </c>
      <c r="E438" s="19" t="s">
        <v>938</v>
      </c>
      <c r="F438" s="10">
        <v>42036</v>
      </c>
      <c r="G438" s="10">
        <v>44228</v>
      </c>
      <c r="H438" s="11">
        <v>7</v>
      </c>
      <c r="I438" s="20" t="s">
        <v>259</v>
      </c>
      <c r="J438" s="11" t="s">
        <v>261</v>
      </c>
      <c r="K438" s="11" t="s">
        <v>1113</v>
      </c>
      <c r="L438" s="11">
        <v>2</v>
      </c>
    </row>
    <row r="439" spans="1:12">
      <c r="A439" s="11" t="s">
        <v>689</v>
      </c>
      <c r="D439" s="11" t="s">
        <v>260</v>
      </c>
      <c r="E439" s="19" t="s">
        <v>939</v>
      </c>
      <c r="F439" s="10">
        <v>42036</v>
      </c>
      <c r="G439" s="10">
        <v>44228</v>
      </c>
      <c r="H439" s="11">
        <v>7</v>
      </c>
      <c r="I439" s="20" t="s">
        <v>259</v>
      </c>
      <c r="J439" s="11" t="s">
        <v>261</v>
      </c>
      <c r="K439" s="11" t="s">
        <v>1113</v>
      </c>
      <c r="L439" s="11">
        <v>2</v>
      </c>
    </row>
    <row r="440" spans="1:12">
      <c r="A440" s="11" t="s">
        <v>690</v>
      </c>
      <c r="D440" s="11" t="s">
        <v>260</v>
      </c>
      <c r="E440" s="19" t="s">
        <v>940</v>
      </c>
      <c r="F440" s="10">
        <v>42036</v>
      </c>
      <c r="G440" s="10">
        <v>44228</v>
      </c>
      <c r="H440" s="11">
        <v>7</v>
      </c>
      <c r="I440" s="20" t="s">
        <v>259</v>
      </c>
      <c r="J440" s="11" t="s">
        <v>261</v>
      </c>
      <c r="K440" s="11" t="s">
        <v>1113</v>
      </c>
      <c r="L440" s="11">
        <v>2</v>
      </c>
    </row>
    <row r="441" spans="1:12">
      <c r="A441" s="11" t="s">
        <v>691</v>
      </c>
      <c r="D441" s="11" t="s">
        <v>260</v>
      </c>
      <c r="E441" s="19" t="s">
        <v>941</v>
      </c>
      <c r="F441" s="10">
        <v>42036</v>
      </c>
      <c r="G441" s="10">
        <v>44228</v>
      </c>
      <c r="H441" s="11">
        <v>7</v>
      </c>
      <c r="I441" s="20" t="s">
        <v>259</v>
      </c>
      <c r="J441" s="11" t="s">
        <v>261</v>
      </c>
      <c r="K441" s="11" t="s">
        <v>1113</v>
      </c>
      <c r="L441" s="11">
        <v>2</v>
      </c>
    </row>
    <row r="442" spans="1:12">
      <c r="A442" s="11" t="s">
        <v>692</v>
      </c>
      <c r="D442" s="11" t="s">
        <v>260</v>
      </c>
      <c r="E442" s="19" t="s">
        <v>942</v>
      </c>
      <c r="F442" s="10">
        <v>42036</v>
      </c>
      <c r="G442" s="10">
        <v>44228</v>
      </c>
      <c r="H442" s="11">
        <v>7</v>
      </c>
      <c r="I442" s="20" t="s">
        <v>259</v>
      </c>
      <c r="J442" s="11" t="s">
        <v>261</v>
      </c>
      <c r="K442" s="11" t="s">
        <v>1113</v>
      </c>
      <c r="L442" s="11">
        <v>2</v>
      </c>
    </row>
    <row r="443" spans="1:12">
      <c r="A443" s="11" t="s">
        <v>693</v>
      </c>
      <c r="D443" s="11" t="s">
        <v>260</v>
      </c>
      <c r="E443" s="19" t="s">
        <v>943</v>
      </c>
      <c r="F443" s="10">
        <v>42036</v>
      </c>
      <c r="G443" s="10">
        <v>44228</v>
      </c>
      <c r="H443" s="11">
        <v>7</v>
      </c>
      <c r="I443" s="20" t="s">
        <v>259</v>
      </c>
      <c r="J443" s="11" t="s">
        <v>261</v>
      </c>
      <c r="K443" s="11" t="s">
        <v>1113</v>
      </c>
      <c r="L443" s="11">
        <v>2</v>
      </c>
    </row>
    <row r="444" spans="1:12">
      <c r="A444" s="11" t="s">
        <v>694</v>
      </c>
      <c r="D444" s="11" t="s">
        <v>260</v>
      </c>
      <c r="E444" s="19" t="s">
        <v>944</v>
      </c>
      <c r="F444" s="10">
        <v>42036</v>
      </c>
      <c r="G444" s="10">
        <v>44228</v>
      </c>
      <c r="H444" s="11">
        <v>7</v>
      </c>
      <c r="I444" s="20" t="s">
        <v>259</v>
      </c>
      <c r="J444" s="11" t="s">
        <v>261</v>
      </c>
      <c r="K444" s="11" t="s">
        <v>1113</v>
      </c>
      <c r="L444" s="11">
        <v>2</v>
      </c>
    </row>
    <row r="445" spans="1:12">
      <c r="A445" s="11" t="s">
        <v>695</v>
      </c>
      <c r="D445" s="11" t="s">
        <v>260</v>
      </c>
      <c r="E445" s="19" t="s">
        <v>945</v>
      </c>
      <c r="F445" s="10">
        <v>42036</v>
      </c>
      <c r="G445" s="10">
        <v>44228</v>
      </c>
      <c r="H445" s="11">
        <v>7</v>
      </c>
      <c r="I445" s="20" t="s">
        <v>259</v>
      </c>
      <c r="J445" s="11" t="s">
        <v>261</v>
      </c>
      <c r="K445" s="11" t="s">
        <v>1113</v>
      </c>
      <c r="L445" s="11">
        <v>2</v>
      </c>
    </row>
    <row r="446" spans="1:12">
      <c r="A446" s="11" t="s">
        <v>696</v>
      </c>
      <c r="D446" s="11" t="s">
        <v>260</v>
      </c>
      <c r="E446" s="19" t="s">
        <v>946</v>
      </c>
      <c r="F446" s="10">
        <v>42036</v>
      </c>
      <c r="G446" s="10">
        <v>44228</v>
      </c>
      <c r="H446" s="11">
        <v>7</v>
      </c>
      <c r="I446" s="20" t="s">
        <v>259</v>
      </c>
      <c r="J446" s="11" t="s">
        <v>261</v>
      </c>
      <c r="K446" s="11" t="s">
        <v>1113</v>
      </c>
      <c r="L446" s="11">
        <v>2</v>
      </c>
    </row>
    <row r="447" spans="1:12">
      <c r="A447" s="11" t="s">
        <v>697</v>
      </c>
      <c r="D447" s="11" t="s">
        <v>260</v>
      </c>
      <c r="E447" s="19" t="s">
        <v>947</v>
      </c>
      <c r="F447" s="10">
        <v>42036</v>
      </c>
      <c r="G447" s="10">
        <v>44228</v>
      </c>
      <c r="H447" s="11">
        <v>7</v>
      </c>
      <c r="I447" s="20" t="s">
        <v>259</v>
      </c>
      <c r="J447" s="11" t="s">
        <v>261</v>
      </c>
      <c r="K447" s="11" t="s">
        <v>1113</v>
      </c>
      <c r="L447" s="11">
        <v>2</v>
      </c>
    </row>
    <row r="448" spans="1:12">
      <c r="A448" s="11" t="s">
        <v>698</v>
      </c>
      <c r="D448" s="11" t="s">
        <v>260</v>
      </c>
      <c r="E448" s="19" t="s">
        <v>948</v>
      </c>
      <c r="F448" s="10">
        <v>42036</v>
      </c>
      <c r="G448" s="10">
        <v>44228</v>
      </c>
      <c r="H448" s="11">
        <v>7</v>
      </c>
      <c r="I448" s="20" t="s">
        <v>259</v>
      </c>
      <c r="J448" s="11" t="s">
        <v>261</v>
      </c>
      <c r="K448" s="11" t="s">
        <v>1113</v>
      </c>
      <c r="L448" s="11">
        <v>2</v>
      </c>
    </row>
    <row r="449" spans="1:12">
      <c r="A449" s="11" t="s">
        <v>699</v>
      </c>
      <c r="D449" s="11" t="s">
        <v>260</v>
      </c>
      <c r="E449" s="19" t="s">
        <v>949</v>
      </c>
      <c r="F449" s="10">
        <v>42036</v>
      </c>
      <c r="G449" s="10">
        <v>44228</v>
      </c>
      <c r="H449" s="11">
        <v>7</v>
      </c>
      <c r="I449" s="20" t="s">
        <v>259</v>
      </c>
      <c r="J449" s="11" t="s">
        <v>261</v>
      </c>
      <c r="K449" s="11" t="s">
        <v>1113</v>
      </c>
      <c r="L449" s="11">
        <v>2</v>
      </c>
    </row>
    <row r="450" spans="1:12">
      <c r="A450" s="11" t="s">
        <v>700</v>
      </c>
      <c r="D450" s="11" t="s">
        <v>260</v>
      </c>
      <c r="E450" s="19" t="s">
        <v>950</v>
      </c>
      <c r="F450" s="10">
        <v>42036</v>
      </c>
      <c r="G450" s="10">
        <v>44228</v>
      </c>
      <c r="H450" s="11">
        <v>7</v>
      </c>
      <c r="I450" s="20" t="s">
        <v>259</v>
      </c>
      <c r="J450" s="11" t="s">
        <v>261</v>
      </c>
      <c r="K450" s="11" t="s">
        <v>1113</v>
      </c>
      <c r="L450" s="11">
        <v>2</v>
      </c>
    </row>
    <row r="451" spans="1:12">
      <c r="A451" s="11" t="s">
        <v>701</v>
      </c>
      <c r="D451" s="11" t="s">
        <v>260</v>
      </c>
      <c r="E451" s="19" t="s">
        <v>951</v>
      </c>
      <c r="F451" s="10">
        <v>42036</v>
      </c>
      <c r="G451" s="10">
        <v>44228</v>
      </c>
      <c r="H451" s="11">
        <v>7</v>
      </c>
      <c r="I451" s="20" t="s">
        <v>259</v>
      </c>
      <c r="J451" s="11" t="s">
        <v>261</v>
      </c>
      <c r="K451" s="11" t="s">
        <v>1113</v>
      </c>
      <c r="L451" s="11">
        <v>2</v>
      </c>
    </row>
    <row r="452" spans="1:12">
      <c r="A452" s="11" t="s">
        <v>702</v>
      </c>
      <c r="D452" s="11" t="s">
        <v>260</v>
      </c>
      <c r="E452" s="19" t="s">
        <v>952</v>
      </c>
      <c r="F452" s="10">
        <v>42036</v>
      </c>
      <c r="G452" s="10">
        <v>44228</v>
      </c>
      <c r="H452" s="11">
        <v>7</v>
      </c>
      <c r="I452" s="20" t="s">
        <v>259</v>
      </c>
      <c r="J452" s="11" t="s">
        <v>261</v>
      </c>
      <c r="K452" s="11" t="s">
        <v>1113</v>
      </c>
      <c r="L452" s="11">
        <v>2</v>
      </c>
    </row>
    <row r="453" spans="1:12">
      <c r="A453" s="11" t="s">
        <v>703</v>
      </c>
      <c r="D453" s="11" t="s">
        <v>260</v>
      </c>
      <c r="E453" s="19" t="s">
        <v>953</v>
      </c>
      <c r="F453" s="10">
        <v>42036</v>
      </c>
      <c r="G453" s="10">
        <v>44228</v>
      </c>
      <c r="H453" s="11">
        <v>7</v>
      </c>
      <c r="I453" s="20" t="s">
        <v>259</v>
      </c>
      <c r="J453" s="11" t="s">
        <v>261</v>
      </c>
      <c r="K453" s="11" t="s">
        <v>1113</v>
      </c>
      <c r="L453" s="11">
        <v>2</v>
      </c>
    </row>
    <row r="454" spans="1:12">
      <c r="A454" s="11" t="s">
        <v>704</v>
      </c>
      <c r="D454" s="11" t="s">
        <v>260</v>
      </c>
      <c r="E454" s="19" t="s">
        <v>954</v>
      </c>
      <c r="F454" s="10">
        <v>42036</v>
      </c>
      <c r="G454" s="10">
        <v>44228</v>
      </c>
      <c r="H454" s="11">
        <v>7</v>
      </c>
      <c r="I454" s="20" t="s">
        <v>259</v>
      </c>
      <c r="J454" s="11" t="s">
        <v>261</v>
      </c>
      <c r="K454" s="11" t="s">
        <v>1113</v>
      </c>
      <c r="L454" s="11">
        <v>2</v>
      </c>
    </row>
    <row r="455" spans="1:12">
      <c r="A455" s="11" t="s">
        <v>705</v>
      </c>
      <c r="D455" s="11" t="s">
        <v>260</v>
      </c>
      <c r="E455" s="19" t="s">
        <v>955</v>
      </c>
      <c r="F455" s="10">
        <v>42036</v>
      </c>
      <c r="G455" s="10">
        <v>44228</v>
      </c>
      <c r="H455" s="11">
        <v>7</v>
      </c>
      <c r="I455" s="20" t="s">
        <v>259</v>
      </c>
      <c r="J455" s="11" t="s">
        <v>261</v>
      </c>
      <c r="K455" s="11" t="s">
        <v>1113</v>
      </c>
      <c r="L455" s="11">
        <v>2</v>
      </c>
    </row>
    <row r="456" spans="1:12">
      <c r="A456" s="11" t="s">
        <v>706</v>
      </c>
      <c r="D456" s="11" t="s">
        <v>260</v>
      </c>
      <c r="E456" s="19" t="s">
        <v>956</v>
      </c>
      <c r="F456" s="10">
        <v>42036</v>
      </c>
      <c r="G456" s="10">
        <v>44228</v>
      </c>
      <c r="H456" s="11">
        <v>7</v>
      </c>
      <c r="I456" s="20" t="s">
        <v>259</v>
      </c>
      <c r="J456" s="11" t="s">
        <v>261</v>
      </c>
      <c r="K456" s="11" t="s">
        <v>1113</v>
      </c>
      <c r="L456" s="11">
        <v>2</v>
      </c>
    </row>
    <row r="457" spans="1:12">
      <c r="A457" s="11" t="s">
        <v>707</v>
      </c>
      <c r="D457" s="11" t="s">
        <v>260</v>
      </c>
      <c r="E457" s="19" t="s">
        <v>957</v>
      </c>
      <c r="F457" s="10">
        <v>42036</v>
      </c>
      <c r="G457" s="10">
        <v>44228</v>
      </c>
      <c r="H457" s="11">
        <v>7</v>
      </c>
      <c r="I457" s="20" t="s">
        <v>259</v>
      </c>
      <c r="J457" s="11" t="s">
        <v>261</v>
      </c>
      <c r="K457" s="11" t="s">
        <v>1113</v>
      </c>
      <c r="L457" s="11">
        <v>2</v>
      </c>
    </row>
    <row r="458" spans="1:12">
      <c r="A458" s="11" t="s">
        <v>708</v>
      </c>
      <c r="D458" s="11" t="s">
        <v>260</v>
      </c>
      <c r="E458" s="19" t="s">
        <v>958</v>
      </c>
      <c r="F458" s="10">
        <v>42036</v>
      </c>
      <c r="G458" s="10">
        <v>44228</v>
      </c>
      <c r="H458" s="11">
        <v>7</v>
      </c>
      <c r="I458" s="20" t="s">
        <v>259</v>
      </c>
      <c r="J458" s="11" t="s">
        <v>261</v>
      </c>
      <c r="K458" s="11" t="s">
        <v>1113</v>
      </c>
      <c r="L458" s="11">
        <v>2</v>
      </c>
    </row>
    <row r="459" spans="1:12">
      <c r="A459" s="11" t="s">
        <v>709</v>
      </c>
      <c r="D459" s="11" t="s">
        <v>260</v>
      </c>
      <c r="E459" s="19" t="s">
        <v>959</v>
      </c>
      <c r="F459" s="10">
        <v>42036</v>
      </c>
      <c r="G459" s="10">
        <v>44228</v>
      </c>
      <c r="H459" s="11">
        <v>7</v>
      </c>
      <c r="I459" s="20" t="s">
        <v>259</v>
      </c>
      <c r="J459" s="11" t="s">
        <v>261</v>
      </c>
      <c r="K459" s="11" t="s">
        <v>1113</v>
      </c>
      <c r="L459" s="11">
        <v>2</v>
      </c>
    </row>
    <row r="460" spans="1:12">
      <c r="A460" s="11" t="s">
        <v>710</v>
      </c>
      <c r="D460" s="11" t="s">
        <v>260</v>
      </c>
      <c r="E460" s="19" t="s">
        <v>960</v>
      </c>
      <c r="F460" s="10">
        <v>42036</v>
      </c>
      <c r="G460" s="10">
        <v>44228</v>
      </c>
      <c r="H460" s="11">
        <v>7</v>
      </c>
      <c r="I460" s="20" t="s">
        <v>259</v>
      </c>
      <c r="J460" s="11" t="s">
        <v>261</v>
      </c>
      <c r="K460" s="11" t="s">
        <v>1113</v>
      </c>
      <c r="L460" s="11">
        <v>2</v>
      </c>
    </row>
    <row r="461" spans="1:12">
      <c r="A461" s="11" t="s">
        <v>711</v>
      </c>
      <c r="D461" s="11" t="s">
        <v>260</v>
      </c>
      <c r="E461" s="19" t="s">
        <v>961</v>
      </c>
      <c r="F461" s="10">
        <v>42036</v>
      </c>
      <c r="G461" s="10">
        <v>44228</v>
      </c>
      <c r="H461" s="11">
        <v>7</v>
      </c>
      <c r="I461" s="20" t="s">
        <v>259</v>
      </c>
      <c r="J461" s="11" t="s">
        <v>261</v>
      </c>
      <c r="K461" s="11" t="s">
        <v>1113</v>
      </c>
      <c r="L461" s="11">
        <v>2</v>
      </c>
    </row>
    <row r="462" spans="1:12">
      <c r="A462" s="11" t="s">
        <v>712</v>
      </c>
      <c r="D462" s="11" t="s">
        <v>260</v>
      </c>
      <c r="E462" s="19" t="s">
        <v>962</v>
      </c>
      <c r="F462" s="10">
        <v>42036</v>
      </c>
      <c r="G462" s="10">
        <v>44228</v>
      </c>
      <c r="H462" s="11">
        <v>7</v>
      </c>
      <c r="I462" s="20" t="s">
        <v>259</v>
      </c>
      <c r="J462" s="11" t="s">
        <v>261</v>
      </c>
      <c r="K462" s="11" t="s">
        <v>1113</v>
      </c>
      <c r="L462" s="11">
        <v>2</v>
      </c>
    </row>
    <row r="463" spans="1:12">
      <c r="A463" s="11" t="s">
        <v>713</v>
      </c>
      <c r="D463" s="11" t="s">
        <v>260</v>
      </c>
      <c r="E463" s="19" t="s">
        <v>963</v>
      </c>
      <c r="F463" s="10">
        <v>42036</v>
      </c>
      <c r="G463" s="10">
        <v>44228</v>
      </c>
      <c r="H463" s="11">
        <v>7</v>
      </c>
      <c r="I463" s="20" t="s">
        <v>259</v>
      </c>
      <c r="J463" s="11" t="s">
        <v>261</v>
      </c>
      <c r="K463" s="11" t="s">
        <v>1113</v>
      </c>
      <c r="L463" s="11">
        <v>2</v>
      </c>
    </row>
    <row r="464" spans="1:12">
      <c r="A464" s="11" t="s">
        <v>714</v>
      </c>
      <c r="D464" s="11" t="s">
        <v>260</v>
      </c>
      <c r="E464" s="19" t="s">
        <v>964</v>
      </c>
      <c r="F464" s="10">
        <v>42036</v>
      </c>
      <c r="G464" s="10">
        <v>44228</v>
      </c>
      <c r="H464" s="11">
        <v>7</v>
      </c>
      <c r="I464" s="20" t="s">
        <v>259</v>
      </c>
      <c r="J464" s="11" t="s">
        <v>261</v>
      </c>
      <c r="K464" s="11" t="s">
        <v>1113</v>
      </c>
      <c r="L464" s="11">
        <v>2</v>
      </c>
    </row>
    <row r="465" spans="1:12">
      <c r="A465" s="11" t="s">
        <v>715</v>
      </c>
      <c r="D465" s="11" t="s">
        <v>260</v>
      </c>
      <c r="E465" s="19" t="s">
        <v>965</v>
      </c>
      <c r="F465" s="10">
        <v>42036</v>
      </c>
      <c r="G465" s="10">
        <v>44228</v>
      </c>
      <c r="H465" s="11">
        <v>7</v>
      </c>
      <c r="I465" s="20" t="s">
        <v>259</v>
      </c>
      <c r="J465" s="11" t="s">
        <v>261</v>
      </c>
      <c r="K465" s="11" t="s">
        <v>1113</v>
      </c>
      <c r="L465" s="11">
        <v>2</v>
      </c>
    </row>
    <row r="466" spans="1:12">
      <c r="A466" s="11" t="s">
        <v>716</v>
      </c>
      <c r="D466" s="11" t="s">
        <v>260</v>
      </c>
      <c r="E466" s="19" t="s">
        <v>966</v>
      </c>
      <c r="F466" s="10">
        <v>42036</v>
      </c>
      <c r="G466" s="10">
        <v>44228</v>
      </c>
      <c r="H466" s="11">
        <v>7</v>
      </c>
      <c r="I466" s="20" t="s">
        <v>259</v>
      </c>
      <c r="J466" s="11" t="s">
        <v>261</v>
      </c>
      <c r="K466" s="11" t="s">
        <v>1113</v>
      </c>
      <c r="L466" s="11">
        <v>2</v>
      </c>
    </row>
    <row r="467" spans="1:12">
      <c r="A467" s="11" t="s">
        <v>717</v>
      </c>
      <c r="D467" s="11" t="s">
        <v>260</v>
      </c>
      <c r="E467" s="19" t="s">
        <v>967</v>
      </c>
      <c r="F467" s="10">
        <v>42036</v>
      </c>
      <c r="G467" s="10">
        <v>44228</v>
      </c>
      <c r="H467" s="11">
        <v>7</v>
      </c>
      <c r="I467" s="20" t="s">
        <v>259</v>
      </c>
      <c r="J467" s="11" t="s">
        <v>261</v>
      </c>
      <c r="K467" s="11" t="s">
        <v>1113</v>
      </c>
      <c r="L467" s="11">
        <v>2</v>
      </c>
    </row>
    <row r="468" spans="1:12">
      <c r="A468" s="11" t="s">
        <v>718</v>
      </c>
      <c r="D468" s="11" t="s">
        <v>260</v>
      </c>
      <c r="E468" s="19" t="s">
        <v>968</v>
      </c>
      <c r="F468" s="10">
        <v>42036</v>
      </c>
      <c r="G468" s="10">
        <v>44228</v>
      </c>
      <c r="H468" s="11">
        <v>7</v>
      </c>
      <c r="I468" s="20" t="s">
        <v>259</v>
      </c>
      <c r="J468" s="11" t="s">
        <v>261</v>
      </c>
      <c r="K468" s="11" t="s">
        <v>1113</v>
      </c>
      <c r="L468" s="11">
        <v>2</v>
      </c>
    </row>
    <row r="469" spans="1:12">
      <c r="A469" s="11" t="s">
        <v>719</v>
      </c>
      <c r="D469" s="11" t="s">
        <v>260</v>
      </c>
      <c r="E469" s="19" t="s">
        <v>969</v>
      </c>
      <c r="F469" s="10">
        <v>42036</v>
      </c>
      <c r="G469" s="10">
        <v>44228</v>
      </c>
      <c r="H469" s="11">
        <v>7</v>
      </c>
      <c r="I469" s="20" t="s">
        <v>259</v>
      </c>
      <c r="J469" s="11" t="s">
        <v>261</v>
      </c>
      <c r="K469" s="11" t="s">
        <v>1113</v>
      </c>
      <c r="L469" s="11">
        <v>2</v>
      </c>
    </row>
    <row r="470" spans="1:12">
      <c r="A470" s="11" t="s">
        <v>720</v>
      </c>
      <c r="D470" s="11" t="s">
        <v>260</v>
      </c>
      <c r="E470" s="19" t="s">
        <v>970</v>
      </c>
      <c r="F470" s="10">
        <v>42036</v>
      </c>
      <c r="G470" s="10">
        <v>44228</v>
      </c>
      <c r="H470" s="11">
        <v>7</v>
      </c>
      <c r="I470" s="20" t="s">
        <v>259</v>
      </c>
      <c r="J470" s="11" t="s">
        <v>261</v>
      </c>
      <c r="K470" s="11" t="s">
        <v>1113</v>
      </c>
      <c r="L470" s="11">
        <v>2</v>
      </c>
    </row>
    <row r="471" spans="1:12">
      <c r="A471" s="11" t="s">
        <v>721</v>
      </c>
      <c r="D471" s="11" t="s">
        <v>260</v>
      </c>
      <c r="E471" s="19" t="s">
        <v>971</v>
      </c>
      <c r="F471" s="10">
        <v>42036</v>
      </c>
      <c r="G471" s="10">
        <v>44228</v>
      </c>
      <c r="H471" s="11">
        <v>7</v>
      </c>
      <c r="I471" s="20" t="s">
        <v>259</v>
      </c>
      <c r="J471" s="11" t="s">
        <v>261</v>
      </c>
      <c r="K471" s="11" t="s">
        <v>1113</v>
      </c>
      <c r="L471" s="11">
        <v>2</v>
      </c>
    </row>
    <row r="472" spans="1:12">
      <c r="A472" s="11" t="s">
        <v>722</v>
      </c>
      <c r="D472" s="11" t="s">
        <v>260</v>
      </c>
      <c r="E472" s="19" t="s">
        <v>972</v>
      </c>
      <c r="F472" s="10">
        <v>42036</v>
      </c>
      <c r="G472" s="10">
        <v>44228</v>
      </c>
      <c r="H472" s="11">
        <v>7</v>
      </c>
      <c r="I472" s="20" t="s">
        <v>259</v>
      </c>
      <c r="J472" s="11" t="s">
        <v>261</v>
      </c>
      <c r="K472" s="11" t="s">
        <v>1113</v>
      </c>
      <c r="L472" s="11">
        <v>2</v>
      </c>
    </row>
    <row r="473" spans="1:12">
      <c r="A473" s="11" t="s">
        <v>723</v>
      </c>
      <c r="D473" s="11" t="s">
        <v>260</v>
      </c>
      <c r="E473" s="19" t="s">
        <v>973</v>
      </c>
      <c r="F473" s="10">
        <v>42036</v>
      </c>
      <c r="G473" s="10">
        <v>44228</v>
      </c>
      <c r="H473" s="11">
        <v>7</v>
      </c>
      <c r="I473" s="20" t="s">
        <v>259</v>
      </c>
      <c r="J473" s="11" t="s">
        <v>261</v>
      </c>
      <c r="K473" s="11" t="s">
        <v>1113</v>
      </c>
      <c r="L473" s="11">
        <v>2</v>
      </c>
    </row>
    <row r="474" spans="1:12">
      <c r="A474" s="11" t="s">
        <v>724</v>
      </c>
      <c r="D474" s="11" t="s">
        <v>260</v>
      </c>
      <c r="E474" s="19" t="s">
        <v>974</v>
      </c>
      <c r="F474" s="10">
        <v>42036</v>
      </c>
      <c r="G474" s="10">
        <v>44228</v>
      </c>
      <c r="H474" s="11">
        <v>7</v>
      </c>
      <c r="I474" s="20" t="s">
        <v>259</v>
      </c>
      <c r="J474" s="11" t="s">
        <v>261</v>
      </c>
      <c r="K474" s="11" t="s">
        <v>1113</v>
      </c>
      <c r="L474" s="11">
        <v>2</v>
      </c>
    </row>
    <row r="475" spans="1:12">
      <c r="A475" s="11" t="s">
        <v>725</v>
      </c>
      <c r="D475" s="11" t="s">
        <v>260</v>
      </c>
      <c r="E475" s="19" t="s">
        <v>975</v>
      </c>
      <c r="F475" s="10">
        <v>42036</v>
      </c>
      <c r="G475" s="10">
        <v>44228</v>
      </c>
      <c r="H475" s="11">
        <v>7</v>
      </c>
      <c r="I475" s="20" t="s">
        <v>259</v>
      </c>
      <c r="J475" s="11" t="s">
        <v>261</v>
      </c>
      <c r="K475" s="11" t="s">
        <v>1113</v>
      </c>
      <c r="L475" s="11">
        <v>2</v>
      </c>
    </row>
    <row r="476" spans="1:12">
      <c r="A476" s="11" t="s">
        <v>726</v>
      </c>
      <c r="D476" s="11" t="s">
        <v>260</v>
      </c>
      <c r="E476" s="19" t="s">
        <v>976</v>
      </c>
      <c r="F476" s="10">
        <v>42036</v>
      </c>
      <c r="G476" s="10">
        <v>44228</v>
      </c>
      <c r="H476" s="11">
        <v>7</v>
      </c>
      <c r="I476" s="20" t="s">
        <v>259</v>
      </c>
      <c r="J476" s="11" t="s">
        <v>261</v>
      </c>
      <c r="K476" s="11" t="s">
        <v>1113</v>
      </c>
      <c r="L476" s="11">
        <v>2</v>
      </c>
    </row>
    <row r="477" spans="1:12">
      <c r="A477" s="11" t="s">
        <v>727</v>
      </c>
      <c r="D477" s="11" t="s">
        <v>260</v>
      </c>
      <c r="E477" s="19" t="s">
        <v>977</v>
      </c>
      <c r="F477" s="10">
        <v>42036</v>
      </c>
      <c r="G477" s="10">
        <v>44228</v>
      </c>
      <c r="H477" s="11">
        <v>7</v>
      </c>
      <c r="I477" s="20" t="s">
        <v>259</v>
      </c>
      <c r="J477" s="11" t="s">
        <v>261</v>
      </c>
      <c r="K477" s="11" t="s">
        <v>1113</v>
      </c>
      <c r="L477" s="11">
        <v>2</v>
      </c>
    </row>
    <row r="478" spans="1:12">
      <c r="A478" s="11" t="s">
        <v>728</v>
      </c>
      <c r="D478" s="11" t="s">
        <v>260</v>
      </c>
      <c r="E478" s="19" t="s">
        <v>978</v>
      </c>
      <c r="F478" s="10">
        <v>42036</v>
      </c>
      <c r="G478" s="10">
        <v>44228</v>
      </c>
      <c r="H478" s="11">
        <v>7</v>
      </c>
      <c r="I478" s="20" t="s">
        <v>259</v>
      </c>
      <c r="J478" s="11" t="s">
        <v>261</v>
      </c>
      <c r="K478" s="11" t="s">
        <v>1113</v>
      </c>
      <c r="L478" s="11">
        <v>2</v>
      </c>
    </row>
    <row r="479" spans="1:12">
      <c r="A479" s="11" t="s">
        <v>729</v>
      </c>
      <c r="D479" s="11" t="s">
        <v>260</v>
      </c>
      <c r="E479" s="19" t="s">
        <v>979</v>
      </c>
      <c r="F479" s="10">
        <v>42036</v>
      </c>
      <c r="G479" s="10">
        <v>44228</v>
      </c>
      <c r="H479" s="11">
        <v>7</v>
      </c>
      <c r="I479" s="20" t="s">
        <v>259</v>
      </c>
      <c r="J479" s="11" t="s">
        <v>261</v>
      </c>
      <c r="K479" s="11" t="s">
        <v>1113</v>
      </c>
      <c r="L479" s="11">
        <v>2</v>
      </c>
    </row>
    <row r="480" spans="1:12">
      <c r="A480" s="11" t="s">
        <v>730</v>
      </c>
      <c r="D480" s="11" t="s">
        <v>260</v>
      </c>
      <c r="E480" s="19" t="s">
        <v>980</v>
      </c>
      <c r="F480" s="10">
        <v>42036</v>
      </c>
      <c r="G480" s="10">
        <v>44228</v>
      </c>
      <c r="H480" s="11">
        <v>7</v>
      </c>
      <c r="I480" s="20" t="s">
        <v>259</v>
      </c>
      <c r="J480" s="11" t="s">
        <v>261</v>
      </c>
      <c r="K480" s="11" t="s">
        <v>1113</v>
      </c>
      <c r="L480" s="11">
        <v>2</v>
      </c>
    </row>
    <row r="481" spans="1:12">
      <c r="A481" s="11" t="s">
        <v>731</v>
      </c>
      <c r="D481" s="11" t="s">
        <v>260</v>
      </c>
      <c r="E481" s="19" t="s">
        <v>981</v>
      </c>
      <c r="F481" s="10">
        <v>42036</v>
      </c>
      <c r="G481" s="10">
        <v>44228</v>
      </c>
      <c r="H481" s="11">
        <v>7</v>
      </c>
      <c r="I481" s="20" t="s">
        <v>259</v>
      </c>
      <c r="J481" s="11" t="s">
        <v>261</v>
      </c>
      <c r="K481" s="11" t="s">
        <v>1113</v>
      </c>
      <c r="L481" s="11">
        <v>2</v>
      </c>
    </row>
    <row r="482" spans="1:12">
      <c r="A482" s="11" t="s">
        <v>732</v>
      </c>
      <c r="D482" s="11" t="s">
        <v>260</v>
      </c>
      <c r="E482" s="19" t="s">
        <v>982</v>
      </c>
      <c r="F482" s="10">
        <v>42036</v>
      </c>
      <c r="G482" s="10">
        <v>44228</v>
      </c>
      <c r="H482" s="11">
        <v>7</v>
      </c>
      <c r="I482" s="20" t="s">
        <v>259</v>
      </c>
      <c r="J482" s="11" t="s">
        <v>261</v>
      </c>
      <c r="K482" s="11" t="s">
        <v>1113</v>
      </c>
      <c r="L482" s="11">
        <v>2</v>
      </c>
    </row>
    <row r="483" spans="1:12">
      <c r="A483" s="11" t="s">
        <v>733</v>
      </c>
      <c r="D483" s="11" t="s">
        <v>260</v>
      </c>
      <c r="E483" s="19" t="s">
        <v>983</v>
      </c>
      <c r="F483" s="10">
        <v>42036</v>
      </c>
      <c r="G483" s="10">
        <v>44228</v>
      </c>
      <c r="H483" s="11">
        <v>7</v>
      </c>
      <c r="I483" s="20" t="s">
        <v>259</v>
      </c>
      <c r="J483" s="11" t="s">
        <v>261</v>
      </c>
      <c r="K483" s="11" t="s">
        <v>1113</v>
      </c>
      <c r="L483" s="11">
        <v>2</v>
      </c>
    </row>
    <row r="484" spans="1:12">
      <c r="A484" s="11" t="s">
        <v>734</v>
      </c>
      <c r="D484" s="11" t="s">
        <v>260</v>
      </c>
      <c r="E484" s="19" t="s">
        <v>984</v>
      </c>
      <c r="F484" s="10">
        <v>42036</v>
      </c>
      <c r="G484" s="10">
        <v>44228</v>
      </c>
      <c r="H484" s="11">
        <v>7</v>
      </c>
      <c r="I484" s="20" t="s">
        <v>259</v>
      </c>
      <c r="J484" s="11" t="s">
        <v>261</v>
      </c>
      <c r="K484" s="11" t="s">
        <v>1113</v>
      </c>
      <c r="L484" s="11">
        <v>2</v>
      </c>
    </row>
    <row r="485" spans="1:12">
      <c r="A485" s="11" t="s">
        <v>735</v>
      </c>
      <c r="D485" s="11" t="s">
        <v>260</v>
      </c>
      <c r="E485" s="19" t="s">
        <v>985</v>
      </c>
      <c r="F485" s="10">
        <v>42036</v>
      </c>
      <c r="G485" s="10">
        <v>44228</v>
      </c>
      <c r="H485" s="11">
        <v>7</v>
      </c>
      <c r="I485" s="20" t="s">
        <v>259</v>
      </c>
      <c r="J485" s="11" t="s">
        <v>261</v>
      </c>
      <c r="K485" s="11" t="s">
        <v>1113</v>
      </c>
      <c r="L485" s="11">
        <v>2</v>
      </c>
    </row>
    <row r="486" spans="1:12">
      <c r="A486" s="11" t="s">
        <v>736</v>
      </c>
      <c r="D486" s="11" t="s">
        <v>260</v>
      </c>
      <c r="E486" s="19" t="s">
        <v>986</v>
      </c>
      <c r="F486" s="10">
        <v>42036</v>
      </c>
      <c r="G486" s="10">
        <v>44228</v>
      </c>
      <c r="H486" s="11">
        <v>7</v>
      </c>
      <c r="I486" s="20" t="s">
        <v>259</v>
      </c>
      <c r="J486" s="11" t="s">
        <v>261</v>
      </c>
      <c r="K486" s="11" t="s">
        <v>1113</v>
      </c>
      <c r="L486" s="11">
        <v>2</v>
      </c>
    </row>
    <row r="487" spans="1:12">
      <c r="A487" s="11" t="s">
        <v>737</v>
      </c>
      <c r="D487" s="11" t="s">
        <v>260</v>
      </c>
      <c r="E487" s="19" t="s">
        <v>987</v>
      </c>
      <c r="F487" s="10">
        <v>42036</v>
      </c>
      <c r="G487" s="10">
        <v>44228</v>
      </c>
      <c r="H487" s="11">
        <v>7</v>
      </c>
      <c r="I487" s="20" t="s">
        <v>259</v>
      </c>
      <c r="J487" s="11" t="s">
        <v>261</v>
      </c>
      <c r="K487" s="11" t="s">
        <v>1113</v>
      </c>
      <c r="L487" s="11">
        <v>2</v>
      </c>
    </row>
    <row r="488" spans="1:12">
      <c r="A488" s="11" t="s">
        <v>738</v>
      </c>
      <c r="D488" s="11" t="s">
        <v>260</v>
      </c>
      <c r="E488" s="19" t="s">
        <v>988</v>
      </c>
      <c r="F488" s="10">
        <v>42036</v>
      </c>
      <c r="G488" s="10">
        <v>44228</v>
      </c>
      <c r="H488" s="11">
        <v>7</v>
      </c>
      <c r="I488" s="20" t="s">
        <v>259</v>
      </c>
      <c r="J488" s="11" t="s">
        <v>261</v>
      </c>
      <c r="K488" s="11" t="s">
        <v>1113</v>
      </c>
      <c r="L488" s="11">
        <v>2</v>
      </c>
    </row>
    <row r="489" spans="1:12">
      <c r="A489" s="11" t="s">
        <v>739</v>
      </c>
      <c r="D489" s="11" t="s">
        <v>260</v>
      </c>
      <c r="E489" s="19" t="s">
        <v>989</v>
      </c>
      <c r="F489" s="10">
        <v>42036</v>
      </c>
      <c r="G489" s="10">
        <v>44228</v>
      </c>
      <c r="H489" s="11">
        <v>7</v>
      </c>
      <c r="I489" s="20" t="s">
        <v>259</v>
      </c>
      <c r="J489" s="11" t="s">
        <v>261</v>
      </c>
      <c r="K489" s="11" t="s">
        <v>1113</v>
      </c>
      <c r="L489" s="11">
        <v>2</v>
      </c>
    </row>
    <row r="490" spans="1:12">
      <c r="A490" s="11" t="s">
        <v>740</v>
      </c>
      <c r="D490" s="11" t="s">
        <v>260</v>
      </c>
      <c r="E490" s="19" t="s">
        <v>990</v>
      </c>
      <c r="F490" s="10">
        <v>42036</v>
      </c>
      <c r="G490" s="10">
        <v>44228</v>
      </c>
      <c r="H490" s="11">
        <v>7</v>
      </c>
      <c r="I490" s="20" t="s">
        <v>259</v>
      </c>
      <c r="J490" s="11" t="s">
        <v>261</v>
      </c>
      <c r="K490" s="11" t="s">
        <v>1113</v>
      </c>
      <c r="L490" s="11">
        <v>2</v>
      </c>
    </row>
    <row r="491" spans="1:12">
      <c r="A491" s="11" t="s">
        <v>741</v>
      </c>
      <c r="D491" s="11" t="s">
        <v>260</v>
      </c>
      <c r="E491" s="19" t="s">
        <v>991</v>
      </c>
      <c r="F491" s="10">
        <v>42036</v>
      </c>
      <c r="G491" s="10">
        <v>44228</v>
      </c>
      <c r="H491" s="11">
        <v>7</v>
      </c>
      <c r="I491" s="20" t="s">
        <v>259</v>
      </c>
      <c r="J491" s="11" t="s">
        <v>261</v>
      </c>
      <c r="K491" s="11" t="s">
        <v>1113</v>
      </c>
      <c r="L491" s="11">
        <v>2</v>
      </c>
    </row>
    <row r="492" spans="1:12">
      <c r="A492" s="11" t="s">
        <v>742</v>
      </c>
      <c r="D492" s="11" t="s">
        <v>260</v>
      </c>
      <c r="E492" s="19" t="s">
        <v>992</v>
      </c>
      <c r="F492" s="10">
        <v>42036</v>
      </c>
      <c r="G492" s="10">
        <v>44228</v>
      </c>
      <c r="H492" s="11">
        <v>7</v>
      </c>
      <c r="I492" s="20" t="s">
        <v>259</v>
      </c>
      <c r="J492" s="11" t="s">
        <v>261</v>
      </c>
      <c r="K492" s="11" t="s">
        <v>1113</v>
      </c>
      <c r="L492" s="11">
        <v>2</v>
      </c>
    </row>
    <row r="493" spans="1:12">
      <c r="A493" s="11" t="s">
        <v>743</v>
      </c>
      <c r="D493" s="11" t="s">
        <v>260</v>
      </c>
      <c r="E493" s="19" t="s">
        <v>993</v>
      </c>
      <c r="F493" s="10">
        <v>42036</v>
      </c>
      <c r="G493" s="10">
        <v>44228</v>
      </c>
      <c r="H493" s="11">
        <v>7</v>
      </c>
      <c r="I493" s="20" t="s">
        <v>259</v>
      </c>
      <c r="J493" s="11" t="s">
        <v>261</v>
      </c>
      <c r="K493" s="11" t="s">
        <v>1113</v>
      </c>
      <c r="L493" s="11">
        <v>2</v>
      </c>
    </row>
    <row r="494" spans="1:12">
      <c r="A494" s="11" t="s">
        <v>744</v>
      </c>
      <c r="D494" s="11" t="s">
        <v>260</v>
      </c>
      <c r="E494" s="19" t="s">
        <v>994</v>
      </c>
      <c r="F494" s="10">
        <v>42036</v>
      </c>
      <c r="G494" s="10">
        <v>44228</v>
      </c>
      <c r="H494" s="11">
        <v>7</v>
      </c>
      <c r="I494" s="20" t="s">
        <v>259</v>
      </c>
      <c r="J494" s="11" t="s">
        <v>261</v>
      </c>
      <c r="K494" s="11" t="s">
        <v>1113</v>
      </c>
      <c r="L494" s="11">
        <v>2</v>
      </c>
    </row>
    <row r="495" spans="1:12">
      <c r="A495" s="11" t="s">
        <v>745</v>
      </c>
      <c r="D495" s="11" t="s">
        <v>260</v>
      </c>
      <c r="E495" s="19" t="s">
        <v>995</v>
      </c>
      <c r="F495" s="10">
        <v>42036</v>
      </c>
      <c r="G495" s="10">
        <v>44228</v>
      </c>
      <c r="H495" s="11">
        <v>7</v>
      </c>
      <c r="I495" s="20" t="s">
        <v>259</v>
      </c>
      <c r="J495" s="11" t="s">
        <v>261</v>
      </c>
      <c r="K495" s="11" t="s">
        <v>1113</v>
      </c>
      <c r="L495" s="11">
        <v>2</v>
      </c>
    </row>
    <row r="496" spans="1:12">
      <c r="A496" s="11" t="s">
        <v>746</v>
      </c>
      <c r="D496" s="11" t="s">
        <v>260</v>
      </c>
      <c r="E496" s="19" t="s">
        <v>996</v>
      </c>
      <c r="F496" s="10">
        <v>42036</v>
      </c>
      <c r="G496" s="10">
        <v>44228</v>
      </c>
      <c r="H496" s="11">
        <v>7</v>
      </c>
      <c r="I496" s="20" t="s">
        <v>259</v>
      </c>
      <c r="J496" s="11" t="s">
        <v>261</v>
      </c>
      <c r="K496" s="11" t="s">
        <v>1113</v>
      </c>
      <c r="L496" s="11">
        <v>2</v>
      </c>
    </row>
    <row r="497" spans="1:12">
      <c r="A497" s="11" t="s">
        <v>747</v>
      </c>
      <c r="D497" s="11" t="s">
        <v>260</v>
      </c>
      <c r="E497" s="19" t="s">
        <v>997</v>
      </c>
      <c r="F497" s="10">
        <v>42036</v>
      </c>
      <c r="G497" s="10">
        <v>44228</v>
      </c>
      <c r="H497" s="11">
        <v>7</v>
      </c>
      <c r="I497" s="20" t="s">
        <v>259</v>
      </c>
      <c r="J497" s="11" t="s">
        <v>261</v>
      </c>
      <c r="K497" s="11" t="s">
        <v>1113</v>
      </c>
      <c r="L497" s="11">
        <v>2</v>
      </c>
    </row>
    <row r="498" spans="1:12">
      <c r="A498" s="11" t="s">
        <v>748</v>
      </c>
      <c r="D498" s="11" t="s">
        <v>260</v>
      </c>
      <c r="E498" s="19" t="s">
        <v>998</v>
      </c>
      <c r="F498" s="10">
        <v>42036</v>
      </c>
      <c r="G498" s="10">
        <v>44228</v>
      </c>
      <c r="H498" s="11">
        <v>7</v>
      </c>
      <c r="I498" s="20" t="s">
        <v>259</v>
      </c>
      <c r="J498" s="11" t="s">
        <v>261</v>
      </c>
      <c r="K498" s="11" t="s">
        <v>1113</v>
      </c>
      <c r="L498" s="11">
        <v>2</v>
      </c>
    </row>
    <row r="499" spans="1:12">
      <c r="A499" s="11" t="s">
        <v>749</v>
      </c>
      <c r="D499" s="11" t="s">
        <v>260</v>
      </c>
      <c r="E499" s="19" t="s">
        <v>999</v>
      </c>
      <c r="F499" s="10">
        <v>42036</v>
      </c>
      <c r="G499" s="10">
        <v>44228</v>
      </c>
      <c r="H499" s="11">
        <v>7</v>
      </c>
      <c r="I499" s="20" t="s">
        <v>259</v>
      </c>
      <c r="J499" s="11" t="s">
        <v>261</v>
      </c>
      <c r="K499" s="11" t="s">
        <v>1113</v>
      </c>
      <c r="L499" s="11">
        <v>2</v>
      </c>
    </row>
    <row r="500" spans="1:12">
      <c r="A500" s="11" t="s">
        <v>750</v>
      </c>
      <c r="D500" s="11" t="s">
        <v>260</v>
      </c>
      <c r="E500" s="19" t="s">
        <v>1000</v>
      </c>
      <c r="F500" s="10">
        <v>42036</v>
      </c>
      <c r="G500" s="10">
        <v>44228</v>
      </c>
      <c r="H500" s="11">
        <v>7</v>
      </c>
      <c r="I500" s="20" t="s">
        <v>259</v>
      </c>
      <c r="J500" s="11" t="s">
        <v>261</v>
      </c>
      <c r="K500" s="11" t="s">
        <v>1113</v>
      </c>
      <c r="L500" s="11">
        <v>2</v>
      </c>
    </row>
    <row r="501" spans="1:12">
      <c r="A501" s="11" t="s">
        <v>751</v>
      </c>
      <c r="D501" s="11" t="s">
        <v>260</v>
      </c>
      <c r="E501" s="19" t="s">
        <v>1001</v>
      </c>
      <c r="F501" s="10">
        <v>42036</v>
      </c>
      <c r="G501" s="10">
        <v>44228</v>
      </c>
      <c r="H501" s="11">
        <v>7</v>
      </c>
      <c r="I501" s="20" t="s">
        <v>259</v>
      </c>
      <c r="J501" s="11" t="s">
        <v>261</v>
      </c>
      <c r="K501" s="11" t="s">
        <v>1113</v>
      </c>
      <c r="L501" s="11">
        <v>2</v>
      </c>
    </row>
    <row r="502" spans="1:12">
      <c r="A502" s="11" t="s">
        <v>752</v>
      </c>
      <c r="D502" s="11" t="s">
        <v>260</v>
      </c>
      <c r="E502" s="19" t="s">
        <v>1002</v>
      </c>
      <c r="F502" s="10">
        <v>42036</v>
      </c>
      <c r="G502" s="10">
        <v>44228</v>
      </c>
      <c r="H502" s="11">
        <v>7</v>
      </c>
      <c r="I502" s="20" t="s">
        <v>259</v>
      </c>
      <c r="J502" s="11" t="s">
        <v>261</v>
      </c>
      <c r="K502" s="11" t="s">
        <v>1113</v>
      </c>
      <c r="L502" s="11">
        <v>2</v>
      </c>
    </row>
    <row r="503" spans="1:12">
      <c r="A503" s="11" t="s">
        <v>753</v>
      </c>
      <c r="D503" s="11" t="s">
        <v>260</v>
      </c>
      <c r="E503" s="19" t="s">
        <v>1003</v>
      </c>
      <c r="F503" s="10">
        <v>42036</v>
      </c>
      <c r="G503" s="10">
        <v>44228</v>
      </c>
      <c r="H503" s="11">
        <v>7</v>
      </c>
      <c r="I503" s="20" t="s">
        <v>259</v>
      </c>
      <c r="J503" s="11" t="s">
        <v>261</v>
      </c>
      <c r="K503" s="11" t="s">
        <v>1113</v>
      </c>
      <c r="L503" s="11">
        <v>2</v>
      </c>
    </row>
    <row r="504" spans="1:12">
      <c r="A504" s="11" t="s">
        <v>754</v>
      </c>
      <c r="D504" s="11" t="s">
        <v>260</v>
      </c>
      <c r="E504" s="19" t="s">
        <v>1004</v>
      </c>
      <c r="F504" s="10">
        <v>42036</v>
      </c>
      <c r="G504" s="10">
        <v>44228</v>
      </c>
      <c r="H504" s="11">
        <v>7</v>
      </c>
      <c r="I504" s="20" t="s">
        <v>259</v>
      </c>
      <c r="J504" s="11" t="s">
        <v>261</v>
      </c>
      <c r="K504" s="11" t="s">
        <v>1113</v>
      </c>
      <c r="L504" s="11">
        <v>2</v>
      </c>
    </row>
    <row r="505" spans="1:12">
      <c r="A505" s="11" t="s">
        <v>755</v>
      </c>
      <c r="D505" s="11" t="s">
        <v>260</v>
      </c>
      <c r="E505" s="19" t="s">
        <v>1005</v>
      </c>
      <c r="F505" s="10">
        <v>42036</v>
      </c>
      <c r="G505" s="10">
        <v>44228</v>
      </c>
      <c r="H505" s="11">
        <v>7</v>
      </c>
      <c r="I505" s="20" t="s">
        <v>259</v>
      </c>
      <c r="J505" s="11" t="s">
        <v>261</v>
      </c>
      <c r="K505" s="11" t="s">
        <v>1113</v>
      </c>
      <c r="L505" s="11">
        <v>2</v>
      </c>
    </row>
    <row r="506" spans="1:12">
      <c r="A506" s="11" t="s">
        <v>756</v>
      </c>
      <c r="D506" s="11" t="s">
        <v>260</v>
      </c>
      <c r="E506" s="19" t="s">
        <v>1006</v>
      </c>
      <c r="F506" s="10">
        <v>42036</v>
      </c>
      <c r="G506" s="10">
        <v>44228</v>
      </c>
      <c r="H506" s="11">
        <v>7</v>
      </c>
      <c r="I506" s="20" t="s">
        <v>259</v>
      </c>
      <c r="J506" s="11" t="s">
        <v>261</v>
      </c>
      <c r="K506" s="11" t="s">
        <v>1113</v>
      </c>
      <c r="L506" s="11">
        <v>2</v>
      </c>
    </row>
    <row r="507" spans="1:12">
      <c r="A507" s="11" t="s">
        <v>757</v>
      </c>
      <c r="D507" s="11" t="s">
        <v>260</v>
      </c>
      <c r="E507" s="19" t="s">
        <v>1007</v>
      </c>
      <c r="F507" s="10">
        <v>42036</v>
      </c>
      <c r="G507" s="10">
        <v>44228</v>
      </c>
      <c r="H507" s="11">
        <v>7</v>
      </c>
      <c r="I507" s="20" t="s">
        <v>259</v>
      </c>
      <c r="J507" s="11" t="s">
        <v>261</v>
      </c>
      <c r="K507" s="11" t="s">
        <v>1113</v>
      </c>
      <c r="L507" s="11">
        <v>2</v>
      </c>
    </row>
    <row r="508" spans="1:12">
      <c r="A508" s="11" t="s">
        <v>758</v>
      </c>
      <c r="D508" s="11" t="s">
        <v>260</v>
      </c>
      <c r="E508" s="19" t="s">
        <v>1008</v>
      </c>
      <c r="F508" s="10">
        <v>42036</v>
      </c>
      <c r="G508" s="10">
        <v>44228</v>
      </c>
      <c r="H508" s="11">
        <v>7</v>
      </c>
      <c r="I508" s="20" t="s">
        <v>259</v>
      </c>
      <c r="J508" s="11" t="s">
        <v>261</v>
      </c>
      <c r="K508" s="11" t="s">
        <v>1113</v>
      </c>
      <c r="L508" s="11">
        <v>2</v>
      </c>
    </row>
    <row r="509" spans="1:12">
      <c r="A509" s="11" t="s">
        <v>759</v>
      </c>
      <c r="D509" s="11" t="s">
        <v>260</v>
      </c>
      <c r="E509" s="19" t="s">
        <v>1009</v>
      </c>
      <c r="F509" s="10">
        <v>42036</v>
      </c>
      <c r="G509" s="10">
        <v>44228</v>
      </c>
      <c r="H509" s="11">
        <v>7</v>
      </c>
      <c r="I509" s="20" t="s">
        <v>259</v>
      </c>
      <c r="J509" s="11" t="s">
        <v>261</v>
      </c>
      <c r="K509" s="11" t="s">
        <v>1113</v>
      </c>
      <c r="L509" s="11">
        <v>2</v>
      </c>
    </row>
    <row r="510" spans="1:12">
      <c r="A510" s="11" t="s">
        <v>760</v>
      </c>
      <c r="D510" s="11" t="s">
        <v>260</v>
      </c>
      <c r="E510" s="19" t="s">
        <v>1010</v>
      </c>
      <c r="F510" s="10">
        <v>42036</v>
      </c>
      <c r="G510" s="10">
        <v>44228</v>
      </c>
      <c r="H510" s="11">
        <v>7</v>
      </c>
      <c r="I510" s="20" t="s">
        <v>259</v>
      </c>
      <c r="J510" s="11" t="s">
        <v>261</v>
      </c>
      <c r="K510" s="11" t="s">
        <v>1113</v>
      </c>
      <c r="L510" s="11">
        <v>2</v>
      </c>
    </row>
    <row r="511" spans="1:12">
      <c r="A511" s="11" t="s">
        <v>761</v>
      </c>
      <c r="D511" s="11" t="s">
        <v>260</v>
      </c>
      <c r="E511" s="19" t="s">
        <v>1011</v>
      </c>
      <c r="F511" s="10">
        <v>42036</v>
      </c>
      <c r="G511" s="10">
        <v>44228</v>
      </c>
      <c r="H511" s="11">
        <v>7</v>
      </c>
      <c r="I511" s="20" t="s">
        <v>259</v>
      </c>
      <c r="J511" s="11" t="s">
        <v>261</v>
      </c>
      <c r="K511" s="11" t="s">
        <v>1113</v>
      </c>
      <c r="L511" s="11">
        <v>2</v>
      </c>
    </row>
    <row r="512" spans="1:12">
      <c r="A512" s="11" t="s">
        <v>1012</v>
      </c>
      <c r="D512" s="11" t="s">
        <v>260</v>
      </c>
      <c r="E512" s="19" t="s">
        <v>1058</v>
      </c>
      <c r="F512" s="10">
        <v>42036</v>
      </c>
      <c r="G512" s="10">
        <v>44228</v>
      </c>
      <c r="H512" s="11">
        <v>7</v>
      </c>
      <c r="I512" s="20" t="s">
        <v>259</v>
      </c>
      <c r="J512" s="11" t="s">
        <v>261</v>
      </c>
      <c r="K512" s="11" t="s">
        <v>1113</v>
      </c>
      <c r="L512" s="11">
        <v>2</v>
      </c>
    </row>
    <row r="513" spans="1:12">
      <c r="A513" s="11" t="s">
        <v>1013</v>
      </c>
      <c r="D513" s="11" t="s">
        <v>260</v>
      </c>
      <c r="E513" s="19" t="s">
        <v>1059</v>
      </c>
      <c r="F513" s="10">
        <v>42036</v>
      </c>
      <c r="G513" s="10">
        <v>44228</v>
      </c>
      <c r="H513" s="11">
        <v>7</v>
      </c>
      <c r="I513" s="20" t="s">
        <v>259</v>
      </c>
      <c r="J513" s="11" t="s">
        <v>261</v>
      </c>
      <c r="K513" s="11" t="s">
        <v>1113</v>
      </c>
      <c r="L513" s="11">
        <v>2</v>
      </c>
    </row>
    <row r="514" spans="1:12">
      <c r="A514" s="11" t="s">
        <v>1014</v>
      </c>
      <c r="D514" s="11" t="s">
        <v>260</v>
      </c>
      <c r="E514" s="19" t="s">
        <v>1060</v>
      </c>
      <c r="F514" s="10">
        <v>42036</v>
      </c>
      <c r="G514" s="10">
        <v>44228</v>
      </c>
      <c r="H514" s="11">
        <v>7</v>
      </c>
      <c r="I514" s="20" t="s">
        <v>259</v>
      </c>
      <c r="J514" s="11" t="s">
        <v>261</v>
      </c>
      <c r="K514" s="11" t="s">
        <v>1113</v>
      </c>
      <c r="L514" s="11">
        <v>2</v>
      </c>
    </row>
    <row r="515" spans="1:12">
      <c r="A515" s="11" t="s">
        <v>1015</v>
      </c>
      <c r="D515" s="11" t="s">
        <v>260</v>
      </c>
      <c r="E515" s="19" t="s">
        <v>1061</v>
      </c>
      <c r="F515" s="10">
        <v>42036</v>
      </c>
      <c r="G515" s="10">
        <v>44228</v>
      </c>
      <c r="H515" s="11">
        <v>7</v>
      </c>
      <c r="I515" s="20" t="s">
        <v>259</v>
      </c>
      <c r="J515" s="11" t="s">
        <v>261</v>
      </c>
      <c r="K515" s="11" t="s">
        <v>1113</v>
      </c>
      <c r="L515" s="11">
        <v>2</v>
      </c>
    </row>
    <row r="516" spans="1:12">
      <c r="A516" s="11" t="s">
        <v>1016</v>
      </c>
      <c r="D516" s="11" t="s">
        <v>260</v>
      </c>
      <c r="E516" s="19" t="s">
        <v>1062</v>
      </c>
      <c r="F516" s="10">
        <v>42036</v>
      </c>
      <c r="G516" s="10">
        <v>44228</v>
      </c>
      <c r="H516" s="11">
        <v>7</v>
      </c>
      <c r="I516" s="20" t="s">
        <v>259</v>
      </c>
      <c r="J516" s="11" t="s">
        <v>261</v>
      </c>
      <c r="K516" s="11" t="s">
        <v>1113</v>
      </c>
      <c r="L516" s="11">
        <v>2</v>
      </c>
    </row>
    <row r="517" spans="1:12">
      <c r="A517" s="11" t="s">
        <v>1017</v>
      </c>
      <c r="D517" s="11" t="s">
        <v>260</v>
      </c>
      <c r="E517" s="19" t="s">
        <v>1063</v>
      </c>
      <c r="F517" s="10">
        <v>42036</v>
      </c>
      <c r="G517" s="10">
        <v>44228</v>
      </c>
      <c r="H517" s="11">
        <v>7</v>
      </c>
      <c r="I517" s="20" t="s">
        <v>259</v>
      </c>
      <c r="J517" s="11" t="s">
        <v>261</v>
      </c>
      <c r="K517" s="11" t="s">
        <v>1113</v>
      </c>
      <c r="L517" s="11">
        <v>2</v>
      </c>
    </row>
    <row r="518" spans="1:12">
      <c r="A518" s="11" t="s">
        <v>1018</v>
      </c>
      <c r="D518" s="11" t="s">
        <v>260</v>
      </c>
      <c r="E518" s="19" t="s">
        <v>1064</v>
      </c>
      <c r="F518" s="10">
        <v>42036</v>
      </c>
      <c r="G518" s="10">
        <v>44228</v>
      </c>
      <c r="H518" s="11">
        <v>7</v>
      </c>
      <c r="I518" s="20" t="s">
        <v>259</v>
      </c>
      <c r="J518" s="11" t="s">
        <v>261</v>
      </c>
      <c r="K518" s="11" t="s">
        <v>1113</v>
      </c>
      <c r="L518" s="11">
        <v>2</v>
      </c>
    </row>
    <row r="519" spans="1:12">
      <c r="A519" s="11" t="s">
        <v>1019</v>
      </c>
      <c r="D519" s="11" t="s">
        <v>260</v>
      </c>
      <c r="E519" s="19" t="s">
        <v>1065</v>
      </c>
      <c r="F519" s="10">
        <v>42036</v>
      </c>
      <c r="G519" s="10">
        <v>44228</v>
      </c>
      <c r="H519" s="11">
        <v>7</v>
      </c>
      <c r="I519" s="20" t="s">
        <v>259</v>
      </c>
      <c r="J519" s="11" t="s">
        <v>261</v>
      </c>
      <c r="K519" s="11" t="s">
        <v>1113</v>
      </c>
      <c r="L519" s="11">
        <v>2</v>
      </c>
    </row>
    <row r="520" spans="1:12">
      <c r="A520" s="11" t="s">
        <v>1020</v>
      </c>
      <c r="D520" s="11" t="s">
        <v>260</v>
      </c>
      <c r="E520" s="19" t="s">
        <v>1066</v>
      </c>
      <c r="F520" s="10">
        <v>42036</v>
      </c>
      <c r="G520" s="10">
        <v>44228</v>
      </c>
      <c r="H520" s="11">
        <v>7</v>
      </c>
      <c r="I520" s="20" t="s">
        <v>259</v>
      </c>
      <c r="J520" s="11" t="s">
        <v>261</v>
      </c>
      <c r="K520" s="11" t="s">
        <v>1113</v>
      </c>
      <c r="L520" s="11">
        <v>2</v>
      </c>
    </row>
    <row r="521" spans="1:12">
      <c r="A521" s="11" t="s">
        <v>1021</v>
      </c>
      <c r="D521" s="11" t="s">
        <v>260</v>
      </c>
      <c r="E521" s="19" t="s">
        <v>1067</v>
      </c>
      <c r="F521" s="10">
        <v>42036</v>
      </c>
      <c r="G521" s="10">
        <v>44228</v>
      </c>
      <c r="H521" s="11">
        <v>7</v>
      </c>
      <c r="I521" s="20" t="s">
        <v>259</v>
      </c>
      <c r="J521" s="11" t="s">
        <v>261</v>
      </c>
      <c r="K521" s="11" t="s">
        <v>1113</v>
      </c>
      <c r="L521" s="11">
        <v>2</v>
      </c>
    </row>
    <row r="522" spans="1:12">
      <c r="A522" s="11" t="s">
        <v>1022</v>
      </c>
      <c r="D522" s="11" t="s">
        <v>260</v>
      </c>
      <c r="E522" s="19" t="s">
        <v>1068</v>
      </c>
      <c r="F522" s="10">
        <v>42036</v>
      </c>
      <c r="G522" s="10">
        <v>44228</v>
      </c>
      <c r="H522" s="11">
        <v>7</v>
      </c>
      <c r="I522" s="20" t="s">
        <v>259</v>
      </c>
      <c r="J522" s="11" t="s">
        <v>261</v>
      </c>
      <c r="K522" s="11" t="s">
        <v>1113</v>
      </c>
      <c r="L522" s="11">
        <v>2</v>
      </c>
    </row>
    <row r="523" spans="1:12">
      <c r="A523" s="11" t="s">
        <v>1023</v>
      </c>
      <c r="D523" s="11" t="s">
        <v>260</v>
      </c>
      <c r="E523" s="19" t="s">
        <v>1069</v>
      </c>
      <c r="F523" s="10">
        <v>42036</v>
      </c>
      <c r="G523" s="10">
        <v>44228</v>
      </c>
      <c r="H523" s="11">
        <v>7</v>
      </c>
      <c r="I523" s="20" t="s">
        <v>259</v>
      </c>
      <c r="J523" s="11" t="s">
        <v>261</v>
      </c>
      <c r="K523" s="11" t="s">
        <v>1113</v>
      </c>
      <c r="L523" s="11">
        <v>2</v>
      </c>
    </row>
    <row r="524" spans="1:12">
      <c r="A524" s="11" t="s">
        <v>1024</v>
      </c>
      <c r="D524" s="11" t="s">
        <v>260</v>
      </c>
      <c r="E524" s="19" t="s">
        <v>1070</v>
      </c>
      <c r="F524" s="10">
        <v>42036</v>
      </c>
      <c r="G524" s="10">
        <v>44228</v>
      </c>
      <c r="H524" s="11">
        <v>7</v>
      </c>
      <c r="I524" s="20" t="s">
        <v>259</v>
      </c>
      <c r="J524" s="11" t="s">
        <v>261</v>
      </c>
      <c r="K524" s="11" t="s">
        <v>1113</v>
      </c>
      <c r="L524" s="11">
        <v>2</v>
      </c>
    </row>
    <row r="525" spans="1:12">
      <c r="A525" s="11" t="s">
        <v>1025</v>
      </c>
      <c r="D525" s="11" t="s">
        <v>260</v>
      </c>
      <c r="E525" s="19" t="s">
        <v>1071</v>
      </c>
      <c r="F525" s="10">
        <v>42036</v>
      </c>
      <c r="G525" s="10">
        <v>44228</v>
      </c>
      <c r="H525" s="11">
        <v>7</v>
      </c>
      <c r="I525" s="20" t="s">
        <v>259</v>
      </c>
      <c r="J525" s="11" t="s">
        <v>261</v>
      </c>
      <c r="K525" s="11" t="s">
        <v>1113</v>
      </c>
      <c r="L525" s="11">
        <v>2</v>
      </c>
    </row>
    <row r="526" spans="1:12">
      <c r="A526" s="11" t="s">
        <v>1026</v>
      </c>
      <c r="D526" s="11" t="s">
        <v>260</v>
      </c>
      <c r="E526" s="19" t="s">
        <v>1072</v>
      </c>
      <c r="F526" s="10">
        <v>42036</v>
      </c>
      <c r="G526" s="10">
        <v>44228</v>
      </c>
      <c r="H526" s="11">
        <v>7</v>
      </c>
      <c r="I526" s="20" t="s">
        <v>259</v>
      </c>
      <c r="J526" s="11" t="s">
        <v>261</v>
      </c>
      <c r="K526" s="11" t="s">
        <v>1113</v>
      </c>
      <c r="L526" s="11">
        <v>2</v>
      </c>
    </row>
    <row r="527" spans="1:12">
      <c r="A527" s="11" t="s">
        <v>1027</v>
      </c>
      <c r="D527" s="11" t="s">
        <v>260</v>
      </c>
      <c r="E527" s="19" t="s">
        <v>1073</v>
      </c>
      <c r="F527" s="10">
        <v>42036</v>
      </c>
      <c r="G527" s="10">
        <v>44228</v>
      </c>
      <c r="H527" s="11">
        <v>7</v>
      </c>
      <c r="I527" s="20" t="s">
        <v>259</v>
      </c>
      <c r="J527" s="11" t="s">
        <v>261</v>
      </c>
      <c r="K527" s="11" t="s">
        <v>1113</v>
      </c>
      <c r="L527" s="11">
        <v>2</v>
      </c>
    </row>
    <row r="528" spans="1:12">
      <c r="A528" s="11" t="s">
        <v>1028</v>
      </c>
      <c r="D528" s="11" t="s">
        <v>260</v>
      </c>
      <c r="E528" s="19" t="s">
        <v>1074</v>
      </c>
      <c r="F528" s="10">
        <v>42036</v>
      </c>
      <c r="G528" s="10">
        <v>44228</v>
      </c>
      <c r="H528" s="11">
        <v>7</v>
      </c>
      <c r="I528" s="20" t="s">
        <v>259</v>
      </c>
      <c r="J528" s="11" t="s">
        <v>261</v>
      </c>
      <c r="K528" s="11" t="s">
        <v>1113</v>
      </c>
      <c r="L528" s="11">
        <v>2</v>
      </c>
    </row>
    <row r="529" spans="1:12">
      <c r="A529" s="11" t="s">
        <v>1029</v>
      </c>
      <c r="D529" s="11" t="s">
        <v>260</v>
      </c>
      <c r="E529" s="19" t="s">
        <v>1075</v>
      </c>
      <c r="F529" s="10">
        <v>42036</v>
      </c>
      <c r="G529" s="10">
        <v>44228</v>
      </c>
      <c r="H529" s="11">
        <v>7</v>
      </c>
      <c r="I529" s="20" t="s">
        <v>259</v>
      </c>
      <c r="J529" s="11" t="s">
        <v>261</v>
      </c>
      <c r="K529" s="11" t="s">
        <v>1113</v>
      </c>
      <c r="L529" s="11">
        <v>2</v>
      </c>
    </row>
    <row r="530" spans="1:12">
      <c r="A530" s="11" t="s">
        <v>1030</v>
      </c>
      <c r="D530" s="11" t="s">
        <v>260</v>
      </c>
      <c r="E530" s="19" t="s">
        <v>1076</v>
      </c>
      <c r="F530" s="10">
        <v>42036</v>
      </c>
      <c r="G530" s="10">
        <v>44228</v>
      </c>
      <c r="H530" s="11">
        <v>7</v>
      </c>
      <c r="I530" s="20" t="s">
        <v>259</v>
      </c>
      <c r="J530" s="11" t="s">
        <v>261</v>
      </c>
      <c r="K530" s="11" t="s">
        <v>1113</v>
      </c>
      <c r="L530" s="11">
        <v>2</v>
      </c>
    </row>
    <row r="531" spans="1:12">
      <c r="A531" s="11" t="s">
        <v>1031</v>
      </c>
      <c r="D531" s="11" t="s">
        <v>260</v>
      </c>
      <c r="E531" s="19" t="s">
        <v>1077</v>
      </c>
      <c r="F531" s="10">
        <v>42036</v>
      </c>
      <c r="G531" s="10">
        <v>44228</v>
      </c>
      <c r="H531" s="11">
        <v>7</v>
      </c>
      <c r="I531" s="20" t="s">
        <v>259</v>
      </c>
      <c r="J531" s="11" t="s">
        <v>261</v>
      </c>
      <c r="K531" s="11" t="s">
        <v>1113</v>
      </c>
      <c r="L531" s="11">
        <v>2</v>
      </c>
    </row>
    <row r="532" spans="1:12">
      <c r="A532" s="11" t="s">
        <v>1032</v>
      </c>
      <c r="D532" s="11" t="s">
        <v>260</v>
      </c>
      <c r="E532" s="19" t="s">
        <v>1078</v>
      </c>
      <c r="F532" s="10">
        <v>42036</v>
      </c>
      <c r="G532" s="10">
        <v>44228</v>
      </c>
      <c r="H532" s="11">
        <v>7</v>
      </c>
      <c r="I532" s="20" t="s">
        <v>259</v>
      </c>
      <c r="J532" s="11" t="s">
        <v>261</v>
      </c>
      <c r="K532" s="11" t="s">
        <v>1113</v>
      </c>
      <c r="L532" s="11">
        <v>2</v>
      </c>
    </row>
    <row r="533" spans="1:12">
      <c r="A533" s="11" t="s">
        <v>1033</v>
      </c>
      <c r="D533" s="11" t="s">
        <v>260</v>
      </c>
      <c r="E533" s="19" t="s">
        <v>1079</v>
      </c>
      <c r="F533" s="10">
        <v>42036</v>
      </c>
      <c r="G533" s="10">
        <v>44228</v>
      </c>
      <c r="H533" s="11">
        <v>7</v>
      </c>
      <c r="I533" s="20" t="s">
        <v>259</v>
      </c>
      <c r="J533" s="11" t="s">
        <v>261</v>
      </c>
      <c r="K533" s="11" t="s">
        <v>1113</v>
      </c>
      <c r="L533" s="11">
        <v>2</v>
      </c>
    </row>
    <row r="534" spans="1:12">
      <c r="A534" s="11" t="s">
        <v>1034</v>
      </c>
      <c r="D534" s="11" t="s">
        <v>260</v>
      </c>
      <c r="E534" s="19" t="s">
        <v>1080</v>
      </c>
      <c r="F534" s="10">
        <v>42036</v>
      </c>
      <c r="G534" s="10">
        <v>44228</v>
      </c>
      <c r="H534" s="11">
        <v>7</v>
      </c>
      <c r="I534" s="20" t="s">
        <v>259</v>
      </c>
      <c r="J534" s="11" t="s">
        <v>261</v>
      </c>
      <c r="K534" s="11" t="s">
        <v>1113</v>
      </c>
      <c r="L534" s="11">
        <v>2</v>
      </c>
    </row>
    <row r="535" spans="1:12">
      <c r="A535" s="11" t="s">
        <v>1035</v>
      </c>
      <c r="D535" s="11" t="s">
        <v>260</v>
      </c>
      <c r="E535" s="19" t="s">
        <v>1081</v>
      </c>
      <c r="F535" s="10">
        <v>42036</v>
      </c>
      <c r="G535" s="10">
        <v>44228</v>
      </c>
      <c r="H535" s="11">
        <v>7</v>
      </c>
      <c r="I535" s="20" t="s">
        <v>259</v>
      </c>
      <c r="J535" s="11" t="s">
        <v>261</v>
      </c>
      <c r="K535" s="11" t="s">
        <v>1113</v>
      </c>
      <c r="L535" s="11">
        <v>2</v>
      </c>
    </row>
    <row r="536" spans="1:12">
      <c r="A536" s="11" t="s">
        <v>1036</v>
      </c>
      <c r="D536" s="11" t="s">
        <v>260</v>
      </c>
      <c r="E536" s="19" t="s">
        <v>1082</v>
      </c>
      <c r="F536" s="10">
        <v>42036</v>
      </c>
      <c r="G536" s="10">
        <v>44228</v>
      </c>
      <c r="H536" s="11">
        <v>7</v>
      </c>
      <c r="I536" s="20" t="s">
        <v>259</v>
      </c>
      <c r="J536" s="11" t="s">
        <v>261</v>
      </c>
      <c r="K536" s="11" t="s">
        <v>1113</v>
      </c>
      <c r="L536" s="11">
        <v>2</v>
      </c>
    </row>
    <row r="537" spans="1:12">
      <c r="A537" s="11" t="s">
        <v>1037</v>
      </c>
      <c r="D537" s="11" t="s">
        <v>260</v>
      </c>
      <c r="E537" s="19" t="s">
        <v>1083</v>
      </c>
      <c r="F537" s="10">
        <v>42036</v>
      </c>
      <c r="G537" s="10">
        <v>44228</v>
      </c>
      <c r="H537" s="11">
        <v>7</v>
      </c>
      <c r="I537" s="20" t="s">
        <v>259</v>
      </c>
      <c r="J537" s="11" t="s">
        <v>261</v>
      </c>
      <c r="K537" s="11" t="s">
        <v>1113</v>
      </c>
      <c r="L537" s="11">
        <v>2</v>
      </c>
    </row>
    <row r="538" spans="1:12">
      <c r="A538" s="11" t="s">
        <v>1038</v>
      </c>
      <c r="D538" s="11" t="s">
        <v>260</v>
      </c>
      <c r="E538" s="19" t="s">
        <v>1084</v>
      </c>
      <c r="F538" s="10">
        <v>42036</v>
      </c>
      <c r="G538" s="10">
        <v>44228</v>
      </c>
      <c r="H538" s="11">
        <v>7</v>
      </c>
      <c r="I538" s="20" t="s">
        <v>259</v>
      </c>
      <c r="J538" s="11" t="s">
        <v>261</v>
      </c>
      <c r="K538" s="11" t="s">
        <v>1113</v>
      </c>
      <c r="L538" s="11">
        <v>2</v>
      </c>
    </row>
    <row r="539" spans="1:12">
      <c r="A539" s="11" t="s">
        <v>1039</v>
      </c>
      <c r="D539" s="11" t="s">
        <v>260</v>
      </c>
      <c r="E539" s="19" t="s">
        <v>1085</v>
      </c>
      <c r="F539" s="10">
        <v>42036</v>
      </c>
      <c r="G539" s="10">
        <v>44228</v>
      </c>
      <c r="H539" s="11">
        <v>7</v>
      </c>
      <c r="I539" s="20" t="s">
        <v>259</v>
      </c>
      <c r="J539" s="11" t="s">
        <v>261</v>
      </c>
      <c r="K539" s="11" t="s">
        <v>1113</v>
      </c>
      <c r="L539" s="11">
        <v>2</v>
      </c>
    </row>
    <row r="540" spans="1:12">
      <c r="A540" s="11" t="s">
        <v>1040</v>
      </c>
      <c r="D540" s="11" t="s">
        <v>260</v>
      </c>
      <c r="E540" s="19" t="s">
        <v>1086</v>
      </c>
      <c r="F540" s="10">
        <v>42036</v>
      </c>
      <c r="G540" s="10">
        <v>44228</v>
      </c>
      <c r="H540" s="11">
        <v>7</v>
      </c>
      <c r="I540" s="20" t="s">
        <v>259</v>
      </c>
      <c r="J540" s="11" t="s">
        <v>261</v>
      </c>
      <c r="K540" s="11" t="s">
        <v>1113</v>
      </c>
      <c r="L540" s="11">
        <v>2</v>
      </c>
    </row>
    <row r="541" spans="1:12">
      <c r="A541" s="11" t="s">
        <v>1041</v>
      </c>
      <c r="D541" s="11" t="s">
        <v>260</v>
      </c>
      <c r="E541" s="19" t="s">
        <v>1087</v>
      </c>
      <c r="F541" s="10">
        <v>42036</v>
      </c>
      <c r="G541" s="10">
        <v>44228</v>
      </c>
      <c r="H541" s="11">
        <v>7</v>
      </c>
      <c r="I541" s="20" t="s">
        <v>259</v>
      </c>
      <c r="J541" s="11" t="s">
        <v>261</v>
      </c>
      <c r="K541" s="11" t="s">
        <v>1113</v>
      </c>
      <c r="L541" s="11">
        <v>2</v>
      </c>
    </row>
    <row r="542" spans="1:12">
      <c r="A542" s="11" t="s">
        <v>1042</v>
      </c>
      <c r="D542" s="11" t="s">
        <v>260</v>
      </c>
      <c r="E542" s="19" t="s">
        <v>1088</v>
      </c>
      <c r="F542" s="10">
        <v>42036</v>
      </c>
      <c r="G542" s="10">
        <v>44228</v>
      </c>
      <c r="H542" s="11">
        <v>7</v>
      </c>
      <c r="I542" s="20" t="s">
        <v>259</v>
      </c>
      <c r="J542" s="11" t="s">
        <v>261</v>
      </c>
      <c r="K542" s="11" t="s">
        <v>1113</v>
      </c>
      <c r="L542" s="11">
        <v>2</v>
      </c>
    </row>
    <row r="543" spans="1:12">
      <c r="A543" s="11" t="s">
        <v>1043</v>
      </c>
      <c r="D543" s="11" t="s">
        <v>260</v>
      </c>
      <c r="E543" s="19" t="s">
        <v>1089</v>
      </c>
      <c r="F543" s="10">
        <v>42036</v>
      </c>
      <c r="G543" s="10">
        <v>44228</v>
      </c>
      <c r="H543" s="11">
        <v>7</v>
      </c>
      <c r="I543" s="20" t="s">
        <v>259</v>
      </c>
      <c r="J543" s="11" t="s">
        <v>261</v>
      </c>
      <c r="K543" s="11" t="s">
        <v>1113</v>
      </c>
      <c r="L543" s="11">
        <v>2</v>
      </c>
    </row>
    <row r="544" spans="1:12">
      <c r="A544" s="11" t="s">
        <v>1044</v>
      </c>
      <c r="D544" s="11" t="s">
        <v>260</v>
      </c>
      <c r="E544" s="19" t="s">
        <v>1090</v>
      </c>
      <c r="F544" s="10">
        <v>42036</v>
      </c>
      <c r="G544" s="10">
        <v>44228</v>
      </c>
      <c r="H544" s="11">
        <v>7</v>
      </c>
      <c r="I544" s="20" t="s">
        <v>259</v>
      </c>
      <c r="J544" s="11" t="s">
        <v>261</v>
      </c>
      <c r="K544" s="11" t="s">
        <v>1113</v>
      </c>
      <c r="L544" s="11">
        <v>2</v>
      </c>
    </row>
    <row r="545" spans="1:12">
      <c r="A545" s="11" t="s">
        <v>1045</v>
      </c>
      <c r="D545" s="11" t="s">
        <v>260</v>
      </c>
      <c r="E545" s="19" t="s">
        <v>1091</v>
      </c>
      <c r="F545" s="10">
        <v>42036</v>
      </c>
      <c r="G545" s="10">
        <v>44228</v>
      </c>
      <c r="H545" s="11">
        <v>7</v>
      </c>
      <c r="I545" s="20" t="s">
        <v>259</v>
      </c>
      <c r="J545" s="11" t="s">
        <v>261</v>
      </c>
      <c r="K545" s="11" t="s">
        <v>1113</v>
      </c>
      <c r="L545" s="11">
        <v>2</v>
      </c>
    </row>
    <row r="546" spans="1:12">
      <c r="A546" s="11" t="s">
        <v>1046</v>
      </c>
      <c r="D546" s="11" t="s">
        <v>260</v>
      </c>
      <c r="E546" s="19" t="s">
        <v>1092</v>
      </c>
      <c r="F546" s="10">
        <v>42036</v>
      </c>
      <c r="G546" s="10">
        <v>44228</v>
      </c>
      <c r="H546" s="11">
        <v>7</v>
      </c>
      <c r="I546" s="20" t="s">
        <v>259</v>
      </c>
      <c r="J546" s="11" t="s">
        <v>261</v>
      </c>
      <c r="K546" s="11" t="s">
        <v>1113</v>
      </c>
      <c r="L546" s="11">
        <v>2</v>
      </c>
    </row>
    <row r="547" spans="1:12">
      <c r="A547" s="11" t="s">
        <v>1047</v>
      </c>
      <c r="D547" s="11" t="s">
        <v>260</v>
      </c>
      <c r="E547" s="19" t="s">
        <v>1093</v>
      </c>
      <c r="F547" s="10">
        <v>42036</v>
      </c>
      <c r="G547" s="10">
        <v>44228</v>
      </c>
      <c r="H547" s="11">
        <v>7</v>
      </c>
      <c r="I547" s="20" t="s">
        <v>259</v>
      </c>
      <c r="J547" s="11" t="s">
        <v>261</v>
      </c>
      <c r="K547" s="11" t="s">
        <v>1113</v>
      </c>
      <c r="L547" s="11">
        <v>2</v>
      </c>
    </row>
    <row r="548" spans="1:12">
      <c r="A548" s="11" t="s">
        <v>1048</v>
      </c>
      <c r="D548" s="11" t="s">
        <v>260</v>
      </c>
      <c r="E548" s="19" t="s">
        <v>1094</v>
      </c>
      <c r="F548" s="10">
        <v>42036</v>
      </c>
      <c r="G548" s="10">
        <v>44228</v>
      </c>
      <c r="H548" s="11">
        <v>7</v>
      </c>
      <c r="I548" s="20" t="s">
        <v>259</v>
      </c>
      <c r="J548" s="11" t="s">
        <v>261</v>
      </c>
      <c r="K548" s="11" t="s">
        <v>1113</v>
      </c>
      <c r="L548" s="11">
        <v>2</v>
      </c>
    </row>
    <row r="549" spans="1:12">
      <c r="A549" s="11" t="s">
        <v>1049</v>
      </c>
      <c r="D549" s="11" t="s">
        <v>260</v>
      </c>
      <c r="E549" s="19" t="s">
        <v>1095</v>
      </c>
      <c r="F549" s="10">
        <v>42036</v>
      </c>
      <c r="G549" s="10">
        <v>44228</v>
      </c>
      <c r="H549" s="11">
        <v>7</v>
      </c>
      <c r="I549" s="20" t="s">
        <v>259</v>
      </c>
      <c r="J549" s="11" t="s">
        <v>261</v>
      </c>
      <c r="K549" s="11" t="s">
        <v>1113</v>
      </c>
      <c r="L549" s="11">
        <v>2</v>
      </c>
    </row>
    <row r="550" spans="1:12">
      <c r="A550" s="11" t="s">
        <v>1050</v>
      </c>
      <c r="D550" s="11" t="s">
        <v>260</v>
      </c>
      <c r="E550" s="19" t="s">
        <v>1096</v>
      </c>
      <c r="F550" s="10">
        <v>42036</v>
      </c>
      <c r="G550" s="10">
        <v>44228</v>
      </c>
      <c r="H550" s="11">
        <v>7</v>
      </c>
      <c r="I550" s="20" t="s">
        <v>259</v>
      </c>
      <c r="J550" s="11" t="s">
        <v>261</v>
      </c>
      <c r="K550" s="11" t="s">
        <v>1113</v>
      </c>
      <c r="L550" s="11">
        <v>2</v>
      </c>
    </row>
    <row r="551" spans="1:12">
      <c r="A551" s="11" t="s">
        <v>1051</v>
      </c>
      <c r="D551" s="11" t="s">
        <v>260</v>
      </c>
      <c r="E551" s="19" t="s">
        <v>1097</v>
      </c>
      <c r="F551" s="10">
        <v>42036</v>
      </c>
      <c r="G551" s="10">
        <v>44228</v>
      </c>
      <c r="H551" s="11">
        <v>7</v>
      </c>
      <c r="I551" s="20" t="s">
        <v>259</v>
      </c>
      <c r="J551" s="11" t="s">
        <v>261</v>
      </c>
      <c r="K551" s="11" t="s">
        <v>1113</v>
      </c>
      <c r="L551" s="11">
        <v>2</v>
      </c>
    </row>
    <row r="552" spans="1:12">
      <c r="A552" s="11" t="s">
        <v>1052</v>
      </c>
      <c r="D552" s="11" t="s">
        <v>260</v>
      </c>
      <c r="E552" s="19" t="s">
        <v>1098</v>
      </c>
      <c r="F552" s="10">
        <v>42036</v>
      </c>
      <c r="G552" s="10">
        <v>44228</v>
      </c>
      <c r="H552" s="11">
        <v>7</v>
      </c>
      <c r="I552" s="20" t="s">
        <v>259</v>
      </c>
      <c r="J552" s="11" t="s">
        <v>261</v>
      </c>
      <c r="K552" s="11" t="s">
        <v>1113</v>
      </c>
      <c r="L552" s="11">
        <v>2</v>
      </c>
    </row>
    <row r="553" spans="1:12">
      <c r="A553" s="11" t="s">
        <v>1053</v>
      </c>
      <c r="D553" s="11" t="s">
        <v>260</v>
      </c>
      <c r="E553" s="19" t="s">
        <v>1099</v>
      </c>
      <c r="F553" s="10">
        <v>42036</v>
      </c>
      <c r="G553" s="10">
        <v>44228</v>
      </c>
      <c r="H553" s="11">
        <v>7</v>
      </c>
      <c r="I553" s="20" t="s">
        <v>259</v>
      </c>
      <c r="J553" s="11" t="s">
        <v>261</v>
      </c>
      <c r="K553" s="11" t="s">
        <v>1113</v>
      </c>
      <c r="L553" s="11">
        <v>2</v>
      </c>
    </row>
    <row r="554" spans="1:12">
      <c r="A554" s="11" t="s">
        <v>1054</v>
      </c>
      <c r="D554" s="11" t="s">
        <v>260</v>
      </c>
      <c r="E554" s="19" t="s">
        <v>1100</v>
      </c>
      <c r="F554" s="10">
        <v>42036</v>
      </c>
      <c r="G554" s="10">
        <v>44228</v>
      </c>
      <c r="H554" s="11">
        <v>7</v>
      </c>
      <c r="I554" s="20" t="s">
        <v>259</v>
      </c>
      <c r="J554" s="11" t="s">
        <v>261</v>
      </c>
      <c r="K554" s="11" t="s">
        <v>1113</v>
      </c>
      <c r="L554" s="11">
        <v>2</v>
      </c>
    </row>
    <row r="555" spans="1:12">
      <c r="A555" s="11" t="s">
        <v>1055</v>
      </c>
      <c r="D555" s="11" t="s">
        <v>260</v>
      </c>
      <c r="E555" s="19" t="s">
        <v>1101</v>
      </c>
      <c r="F555" s="10">
        <v>42036</v>
      </c>
      <c r="G555" s="10">
        <v>44228</v>
      </c>
      <c r="H555" s="11">
        <v>7</v>
      </c>
      <c r="I555" s="20" t="s">
        <v>259</v>
      </c>
      <c r="J555" s="11" t="s">
        <v>261</v>
      </c>
      <c r="K555" s="11" t="s">
        <v>1113</v>
      </c>
      <c r="L555" s="11">
        <v>2</v>
      </c>
    </row>
    <row r="556" spans="1:12">
      <c r="A556" s="11" t="s">
        <v>1056</v>
      </c>
      <c r="D556" s="11" t="s">
        <v>260</v>
      </c>
      <c r="E556" s="19" t="s">
        <v>1102</v>
      </c>
      <c r="F556" s="10">
        <v>42036</v>
      </c>
      <c r="G556" s="10">
        <v>44228</v>
      </c>
      <c r="H556" s="11">
        <v>7</v>
      </c>
      <c r="I556" s="20" t="s">
        <v>259</v>
      </c>
      <c r="J556" s="11" t="s">
        <v>261</v>
      </c>
      <c r="K556" s="11" t="s">
        <v>1113</v>
      </c>
      <c r="L556" s="11">
        <v>2</v>
      </c>
    </row>
    <row r="557" spans="1:12">
      <c r="A557" s="11" t="s">
        <v>1057</v>
      </c>
      <c r="D557" s="11" t="s">
        <v>260</v>
      </c>
      <c r="E557" s="19" t="s">
        <v>1103</v>
      </c>
      <c r="F557" s="10">
        <v>42036</v>
      </c>
      <c r="G557" s="10">
        <v>44228</v>
      </c>
      <c r="H557" s="11">
        <v>7</v>
      </c>
      <c r="I557" s="20" t="s">
        <v>259</v>
      </c>
      <c r="J557" s="11" t="s">
        <v>261</v>
      </c>
      <c r="K557" s="11" t="s">
        <v>1113</v>
      </c>
      <c r="L557" s="11">
        <v>2</v>
      </c>
    </row>
    <row r="559" spans="1:12">
      <c r="A559" s="11" t="s">
        <v>1112</v>
      </c>
    </row>
  </sheetData>
  <mergeCells count="1">
    <mergeCell ref="B6:L6"/>
  </mergeCells>
  <hyperlinks>
    <hyperlink ref="D8" location="Contents!B22" display="Inquiries" xr:uid="{00000000-0004-0000-0000-000000000000}"/>
    <hyperlink ref="E12" location="A124832990W" display="A124832990W" xr:uid="{00000000-0004-0000-0000-000001000000}"/>
    <hyperlink ref="E13" location="A124833046X" display="A124833046X" xr:uid="{00000000-0004-0000-0000-000002000000}"/>
    <hyperlink ref="E14" location="A124833014F" display="A124833014F" xr:uid="{00000000-0004-0000-0000-000003000000}"/>
    <hyperlink ref="E15" location="A124833050R" display="A124833050R" xr:uid="{00000000-0004-0000-0000-000004000000}"/>
    <hyperlink ref="E16" location="A124833054X" display="A124833054X" xr:uid="{00000000-0004-0000-0000-000005000000}"/>
    <hyperlink ref="E17" location="A124833018R" display="A124833018R" xr:uid="{00000000-0004-0000-0000-000006000000}"/>
    <hyperlink ref="E18" location="A124833022F" display="A124833022F" xr:uid="{00000000-0004-0000-0000-000007000000}"/>
    <hyperlink ref="E19" location="A124833042R" display="A124833042R" xr:uid="{00000000-0004-0000-0000-000008000000}"/>
    <hyperlink ref="E20" location="A124832994F" display="A124832994F" xr:uid="{00000000-0004-0000-0000-000009000000}"/>
    <hyperlink ref="E21" location="A124833058J" display="A124833058J" xr:uid="{00000000-0004-0000-0000-00000A000000}"/>
    <hyperlink ref="E22" location="A124832970L" display="A124832970L" xr:uid="{00000000-0004-0000-0000-00000B000000}"/>
    <hyperlink ref="E23" location="A124833026R" display="A124833026R" xr:uid="{00000000-0004-0000-0000-00000C000000}"/>
    <hyperlink ref="E24" location="A124833030F" display="A124833030F" xr:uid="{00000000-0004-0000-0000-00000D000000}"/>
    <hyperlink ref="E25" location="A124833070X" display="A124833070X" xr:uid="{00000000-0004-0000-0000-00000E000000}"/>
    <hyperlink ref="E26" location="A124832974W" display="A124832974W" xr:uid="{00000000-0004-0000-0000-00000F000000}"/>
    <hyperlink ref="E27" location="A124833062X" display="A124833062X" xr:uid="{00000000-0004-0000-0000-000010000000}"/>
    <hyperlink ref="E28" location="A124833066J" display="A124833066J" xr:uid="{00000000-0004-0000-0000-000011000000}"/>
    <hyperlink ref="E29" location="A124832978F" display="A124832978F" xr:uid="{00000000-0004-0000-0000-000012000000}"/>
    <hyperlink ref="E30" location="A124832998R" display="A124832998R" xr:uid="{00000000-0004-0000-0000-000013000000}"/>
    <hyperlink ref="E31" location="A124833034R" display="A124833034R" xr:uid="{00000000-0004-0000-0000-000014000000}"/>
    <hyperlink ref="E32" location="A124833074J" display="A124833074J" xr:uid="{00000000-0004-0000-0000-000015000000}"/>
    <hyperlink ref="E33" location="A124832982W" display="A124832982W" xr:uid="{00000000-0004-0000-0000-000016000000}"/>
    <hyperlink ref="E34" location="A124833002W" display="A124833002W" xr:uid="{00000000-0004-0000-0000-000017000000}"/>
    <hyperlink ref="E35" location="A124832986F" display="A124832986F" xr:uid="{00000000-0004-0000-0000-000018000000}"/>
    <hyperlink ref="E36" location="A124833006F" display="A124833006F" xr:uid="{00000000-0004-0000-0000-000019000000}"/>
    <hyperlink ref="E37" location="A124833038X" display="A124833038X" xr:uid="{00000000-0004-0000-0000-00001A000000}"/>
    <hyperlink ref="E38" location="A124833010W" display="A124833010W" xr:uid="{00000000-0004-0000-0000-00001B000000}"/>
    <hyperlink ref="E39" location="A124832126F" display="A124832126F" xr:uid="{00000000-0004-0000-0000-00001C000000}"/>
    <hyperlink ref="E40" location="A124832182X" display="A124832182X" xr:uid="{00000000-0004-0000-0000-00001D000000}"/>
    <hyperlink ref="E41" location="A124832150F" display="A124832150F" xr:uid="{00000000-0004-0000-0000-00001E000000}"/>
    <hyperlink ref="E42" location="A124832186J" display="A124832186J" xr:uid="{00000000-0004-0000-0000-00001F000000}"/>
    <hyperlink ref="E43" location="A124832190X" display="A124832190X" xr:uid="{00000000-0004-0000-0000-000020000000}"/>
    <hyperlink ref="E44" location="A124832154R" display="A124832154R" xr:uid="{00000000-0004-0000-0000-000021000000}"/>
    <hyperlink ref="E45" location="A124832158X" display="A124832158X" xr:uid="{00000000-0004-0000-0000-000022000000}"/>
    <hyperlink ref="E46" location="A124832178J" display="A124832178J" xr:uid="{00000000-0004-0000-0000-000023000000}"/>
    <hyperlink ref="E47" location="A124832130W" display="A124832130W" xr:uid="{00000000-0004-0000-0000-000024000000}"/>
    <hyperlink ref="E48" location="A124832194J" display="A124832194J" xr:uid="{00000000-0004-0000-0000-000025000000}"/>
    <hyperlink ref="E49" location="A124832106W" display="A124832106W" xr:uid="{00000000-0004-0000-0000-000026000000}"/>
    <hyperlink ref="E50" location="A124832162R" display="A124832162R" xr:uid="{00000000-0004-0000-0000-000027000000}"/>
    <hyperlink ref="E51" location="A124832166X" display="A124832166X" xr:uid="{00000000-0004-0000-0000-000028000000}"/>
    <hyperlink ref="E52" location="A124832206F" display="A124832206F" xr:uid="{00000000-0004-0000-0000-000029000000}"/>
    <hyperlink ref="E53" location="A124832110L" display="A124832110L" xr:uid="{00000000-0004-0000-0000-00002A000000}"/>
    <hyperlink ref="E54" location="A124832198T" display="A124832198T" xr:uid="{00000000-0004-0000-0000-00002B000000}"/>
    <hyperlink ref="E55" location="A124832202W" display="A124832202W" xr:uid="{00000000-0004-0000-0000-00002C000000}"/>
    <hyperlink ref="E56" location="A124832114W" display="A124832114W" xr:uid="{00000000-0004-0000-0000-00002D000000}"/>
    <hyperlink ref="E57" location="A124832134F" display="A124832134F" xr:uid="{00000000-0004-0000-0000-00002E000000}"/>
    <hyperlink ref="E58" location="A124832170R" display="A124832170R" xr:uid="{00000000-0004-0000-0000-00002F000000}"/>
    <hyperlink ref="E59" location="A124832210W" display="A124832210W" xr:uid="{00000000-0004-0000-0000-000030000000}"/>
    <hyperlink ref="E60" location="A124832118F" display="A124832118F" xr:uid="{00000000-0004-0000-0000-000031000000}"/>
    <hyperlink ref="E61" location="A124832138R" display="A124832138R" xr:uid="{00000000-0004-0000-0000-000032000000}"/>
    <hyperlink ref="E62" location="A124832122W" display="A124832122W" xr:uid="{00000000-0004-0000-0000-000033000000}"/>
    <hyperlink ref="E63" location="A124832142F" display="A124832142F" xr:uid="{00000000-0004-0000-0000-000034000000}"/>
    <hyperlink ref="E64" location="A124832174X" display="A124832174X" xr:uid="{00000000-0004-0000-0000-000035000000}"/>
    <hyperlink ref="E65" location="A124832146R" display="A124832146R" xr:uid="{00000000-0004-0000-0000-000036000000}"/>
    <hyperlink ref="E66" location="A124833098A" display="A124833098A" xr:uid="{00000000-0004-0000-0000-000037000000}"/>
    <hyperlink ref="E67" location="A124833154J" display="A124833154J" xr:uid="{00000000-0004-0000-0000-000038000000}"/>
    <hyperlink ref="E68" location="A124833122R" display="A124833122R" xr:uid="{00000000-0004-0000-0000-000039000000}"/>
    <hyperlink ref="E69" location="A124833158T" display="A124833158T" xr:uid="{00000000-0004-0000-0000-00003A000000}"/>
    <hyperlink ref="E70" location="A124833162J" display="A124833162J" xr:uid="{00000000-0004-0000-0000-00003B000000}"/>
    <hyperlink ref="E71" location="A124833126X" display="A124833126X" xr:uid="{00000000-0004-0000-0000-00003C000000}"/>
    <hyperlink ref="E72" location="A124833130R" display="A124833130R" xr:uid="{00000000-0004-0000-0000-00003D000000}"/>
    <hyperlink ref="E73" location="A124833150X" display="A124833150X" xr:uid="{00000000-0004-0000-0000-00003E000000}"/>
    <hyperlink ref="E74" location="A124833102F" display="A124833102F" xr:uid="{00000000-0004-0000-0000-00003F000000}"/>
    <hyperlink ref="E75" location="A124833166T" display="A124833166T" xr:uid="{00000000-0004-0000-0000-000040000000}"/>
    <hyperlink ref="E76" location="A124833078T" display="A124833078T" xr:uid="{00000000-0004-0000-0000-000041000000}"/>
    <hyperlink ref="E77" location="A124833134X" display="A124833134X" xr:uid="{00000000-0004-0000-0000-000042000000}"/>
    <hyperlink ref="E78" location="A124833138J" display="A124833138J" xr:uid="{00000000-0004-0000-0000-000043000000}"/>
    <hyperlink ref="E79" location="A124833178A" display="A124833178A" xr:uid="{00000000-0004-0000-0000-000044000000}"/>
    <hyperlink ref="E80" location="A124833082J" display="A124833082J" xr:uid="{00000000-0004-0000-0000-000045000000}"/>
    <hyperlink ref="E81" location="A124833170J" display="A124833170J" xr:uid="{00000000-0004-0000-0000-000046000000}"/>
    <hyperlink ref="E82" location="A124833174T" display="A124833174T" xr:uid="{00000000-0004-0000-0000-000047000000}"/>
    <hyperlink ref="E83" location="A124833086T" display="A124833086T" xr:uid="{00000000-0004-0000-0000-000048000000}"/>
    <hyperlink ref="E84" location="A124833106R" display="A124833106R" xr:uid="{00000000-0004-0000-0000-000049000000}"/>
    <hyperlink ref="E85" location="A124833142X" display="A124833142X" xr:uid="{00000000-0004-0000-0000-00004A000000}"/>
    <hyperlink ref="E86" location="A124833182T" display="A124833182T" xr:uid="{00000000-0004-0000-0000-00004B000000}"/>
    <hyperlink ref="E87" location="A124833090J" display="A124833090J" xr:uid="{00000000-0004-0000-0000-00004C000000}"/>
    <hyperlink ref="E88" location="A124833110F" display="A124833110F" xr:uid="{00000000-0004-0000-0000-00004D000000}"/>
    <hyperlink ref="E89" location="A124833094T" display="A124833094T" xr:uid="{00000000-0004-0000-0000-00004E000000}"/>
    <hyperlink ref="E90" location="A124833114R" display="A124833114R" xr:uid="{00000000-0004-0000-0000-00004F000000}"/>
    <hyperlink ref="E91" location="A124833146J" display="A124833146J" xr:uid="{00000000-0004-0000-0000-000050000000}"/>
    <hyperlink ref="E92" location="A124833118X" display="A124833118X" xr:uid="{00000000-0004-0000-0000-000051000000}"/>
    <hyperlink ref="E93" location="A124833206X" display="A124833206X" xr:uid="{00000000-0004-0000-0000-000052000000}"/>
    <hyperlink ref="E94" location="A124833262T" display="A124833262T" xr:uid="{00000000-0004-0000-0000-000053000000}"/>
    <hyperlink ref="E95" location="A124833230X" display="A124833230X" xr:uid="{00000000-0004-0000-0000-000054000000}"/>
    <hyperlink ref="E96" location="A124833266A" display="A124833266A" xr:uid="{00000000-0004-0000-0000-000055000000}"/>
    <hyperlink ref="E97" location="A124833270T" display="A124833270T" xr:uid="{00000000-0004-0000-0000-000056000000}"/>
    <hyperlink ref="E98" location="A124833234J" display="A124833234J" xr:uid="{00000000-0004-0000-0000-000057000000}"/>
    <hyperlink ref="E99" location="A124833238T" display="A124833238T" xr:uid="{00000000-0004-0000-0000-000058000000}"/>
    <hyperlink ref="E100" location="A124833258A" display="A124833258A" xr:uid="{00000000-0004-0000-0000-000059000000}"/>
    <hyperlink ref="E101" location="A124833210R" display="A124833210R" xr:uid="{00000000-0004-0000-0000-00005A000000}"/>
    <hyperlink ref="E102" location="A124833274A" display="A124833274A" xr:uid="{00000000-0004-0000-0000-00005B000000}"/>
    <hyperlink ref="E103" location="A124833186A" display="A124833186A" xr:uid="{00000000-0004-0000-0000-00005C000000}"/>
    <hyperlink ref="E104" location="A124833242J" display="A124833242J" xr:uid="{00000000-0004-0000-0000-00005D000000}"/>
    <hyperlink ref="E105" location="A124833246T" display="A124833246T" xr:uid="{00000000-0004-0000-0000-00005E000000}"/>
    <hyperlink ref="E106" location="A124833286K" display="A124833286K" xr:uid="{00000000-0004-0000-0000-00005F000000}"/>
    <hyperlink ref="E107" location="A124833190T" display="A124833190T" xr:uid="{00000000-0004-0000-0000-000060000000}"/>
    <hyperlink ref="E108" location="A124833278K" display="A124833278K" xr:uid="{00000000-0004-0000-0000-000061000000}"/>
    <hyperlink ref="E109" location="A124833282A" display="A124833282A" xr:uid="{00000000-0004-0000-0000-000062000000}"/>
    <hyperlink ref="E110" location="A124833194A" display="A124833194A" xr:uid="{00000000-0004-0000-0000-000063000000}"/>
    <hyperlink ref="E111" location="A124833214X" display="A124833214X" xr:uid="{00000000-0004-0000-0000-000064000000}"/>
    <hyperlink ref="E112" location="A124833250J" display="A124833250J" xr:uid="{00000000-0004-0000-0000-000065000000}"/>
    <hyperlink ref="E113" location="A124833290A" display="A124833290A" xr:uid="{00000000-0004-0000-0000-000066000000}"/>
    <hyperlink ref="E114" location="A124833198K" display="A124833198K" xr:uid="{00000000-0004-0000-0000-000067000000}"/>
    <hyperlink ref="E115" location="A124833218J" display="A124833218J" xr:uid="{00000000-0004-0000-0000-000068000000}"/>
    <hyperlink ref="E116" location="A124833202R" display="A124833202R" xr:uid="{00000000-0004-0000-0000-000069000000}"/>
    <hyperlink ref="E117" location="A124833222X" display="A124833222X" xr:uid="{00000000-0004-0000-0000-00006A000000}"/>
    <hyperlink ref="E118" location="A124833254T" display="A124833254T" xr:uid="{00000000-0004-0000-0000-00006B000000}"/>
    <hyperlink ref="E119" location="A124833226J" display="A124833226J" xr:uid="{00000000-0004-0000-0000-00006C000000}"/>
    <hyperlink ref="E120" location="A124832234R" display="A124832234R" xr:uid="{00000000-0004-0000-0000-00006D000000}"/>
    <hyperlink ref="E121" location="A124832290J" display="A124832290J" xr:uid="{00000000-0004-0000-0000-00006E000000}"/>
    <hyperlink ref="E122" location="A124832258J" display="A124832258J" xr:uid="{00000000-0004-0000-0000-00006F000000}"/>
    <hyperlink ref="E123" location="A124832294T" display="A124832294T" xr:uid="{00000000-0004-0000-0000-000070000000}"/>
    <hyperlink ref="E124" location="A124832298A" display="A124832298A" xr:uid="{00000000-0004-0000-0000-000071000000}"/>
    <hyperlink ref="E125" location="A124832262X" display="A124832262X" xr:uid="{00000000-0004-0000-0000-000072000000}"/>
    <hyperlink ref="E126" location="A124832266J" display="A124832266J" xr:uid="{00000000-0004-0000-0000-000073000000}"/>
    <hyperlink ref="E127" location="A124832286T" display="A124832286T" xr:uid="{00000000-0004-0000-0000-000074000000}"/>
    <hyperlink ref="E128" location="A124832238X" display="A124832238X" xr:uid="{00000000-0004-0000-0000-000075000000}"/>
    <hyperlink ref="E129" location="A124832302F" display="A124832302F" xr:uid="{00000000-0004-0000-0000-000076000000}"/>
    <hyperlink ref="E130" location="A124832214F" display="A124832214F" xr:uid="{00000000-0004-0000-0000-000077000000}"/>
    <hyperlink ref="E131" location="A124832270X" display="A124832270X" xr:uid="{00000000-0004-0000-0000-000078000000}"/>
    <hyperlink ref="E132" location="A124832274J" display="A124832274J" xr:uid="{00000000-0004-0000-0000-000079000000}"/>
    <hyperlink ref="E133" location="A124832314R" display="A124832314R" xr:uid="{00000000-0004-0000-0000-00007A000000}"/>
    <hyperlink ref="E134" location="A124832218R" display="A124832218R" xr:uid="{00000000-0004-0000-0000-00007B000000}"/>
    <hyperlink ref="E135" location="A124832306R" display="A124832306R" xr:uid="{00000000-0004-0000-0000-00007C000000}"/>
    <hyperlink ref="E136" location="A124832310F" display="A124832310F" xr:uid="{00000000-0004-0000-0000-00007D000000}"/>
    <hyperlink ref="E137" location="A124832222F" display="A124832222F" xr:uid="{00000000-0004-0000-0000-00007E000000}"/>
    <hyperlink ref="E138" location="A124832242R" display="A124832242R" xr:uid="{00000000-0004-0000-0000-00007F000000}"/>
    <hyperlink ref="E139" location="A124832278T" display="A124832278T" xr:uid="{00000000-0004-0000-0000-000080000000}"/>
    <hyperlink ref="E140" location="A124832318X" display="A124832318X" xr:uid="{00000000-0004-0000-0000-000081000000}"/>
    <hyperlink ref="E141" location="A124832226R" display="A124832226R" xr:uid="{00000000-0004-0000-0000-000082000000}"/>
    <hyperlink ref="E142" location="A124832246X" display="A124832246X" xr:uid="{00000000-0004-0000-0000-000083000000}"/>
    <hyperlink ref="E143" location="A124832230F" display="A124832230F" xr:uid="{00000000-0004-0000-0000-000084000000}"/>
    <hyperlink ref="E144" location="A124832250R" display="A124832250R" xr:uid="{00000000-0004-0000-0000-000085000000}"/>
    <hyperlink ref="E145" location="A124832282J" display="A124832282J" xr:uid="{00000000-0004-0000-0000-000086000000}"/>
    <hyperlink ref="E146" location="A124832254X" display="A124832254X" xr:uid="{00000000-0004-0000-0000-000087000000}"/>
    <hyperlink ref="E147" location="A124832342X" display="A124832342X" xr:uid="{00000000-0004-0000-0000-000088000000}"/>
    <hyperlink ref="E148" location="A124832398K" display="A124832398K" xr:uid="{00000000-0004-0000-0000-000089000000}"/>
    <hyperlink ref="E149" location="A124832366T" display="A124832366T" xr:uid="{00000000-0004-0000-0000-00008A000000}"/>
    <hyperlink ref="E150" location="A124832402R" display="A124832402R" xr:uid="{00000000-0004-0000-0000-00008B000000}"/>
    <hyperlink ref="E151" location="A124832406X" display="A124832406X" xr:uid="{00000000-0004-0000-0000-00008C000000}"/>
    <hyperlink ref="E152" location="A124832370J" display="A124832370J" xr:uid="{00000000-0004-0000-0000-00008D000000}"/>
    <hyperlink ref="E153" location="A124832374T" display="A124832374T" xr:uid="{00000000-0004-0000-0000-00008E000000}"/>
    <hyperlink ref="E154" location="A124832394A" display="A124832394A" xr:uid="{00000000-0004-0000-0000-00008F000000}"/>
    <hyperlink ref="E155" location="A124832346J" display="A124832346J" xr:uid="{00000000-0004-0000-0000-000090000000}"/>
    <hyperlink ref="E156" location="A124832410R" display="A124832410R" xr:uid="{00000000-0004-0000-0000-000091000000}"/>
    <hyperlink ref="E157" location="A124832322R" display="A124832322R" xr:uid="{00000000-0004-0000-0000-000092000000}"/>
    <hyperlink ref="E158" location="A124832378A" display="A124832378A" xr:uid="{00000000-0004-0000-0000-000093000000}"/>
    <hyperlink ref="E159" location="A124832382T" display="A124832382T" xr:uid="{00000000-0004-0000-0000-000094000000}"/>
    <hyperlink ref="E160" location="A124832422X" display="A124832422X" xr:uid="{00000000-0004-0000-0000-000095000000}"/>
    <hyperlink ref="E161" location="A124832326X" display="A124832326X" xr:uid="{00000000-0004-0000-0000-000096000000}"/>
    <hyperlink ref="E162" location="A124832414X" display="A124832414X" xr:uid="{00000000-0004-0000-0000-000097000000}"/>
    <hyperlink ref="E163" location="A124832418J" display="A124832418J" xr:uid="{00000000-0004-0000-0000-000098000000}"/>
    <hyperlink ref="E164" location="A124832330R" display="A124832330R" xr:uid="{00000000-0004-0000-0000-000099000000}"/>
    <hyperlink ref="E165" location="A124832350X" display="A124832350X" xr:uid="{00000000-0004-0000-0000-00009A000000}"/>
    <hyperlink ref="E166" location="A124832386A" display="A124832386A" xr:uid="{00000000-0004-0000-0000-00009B000000}"/>
    <hyperlink ref="E167" location="A124832426J" display="A124832426J" xr:uid="{00000000-0004-0000-0000-00009C000000}"/>
    <hyperlink ref="E168" location="A124832334X" display="A124832334X" xr:uid="{00000000-0004-0000-0000-00009D000000}"/>
    <hyperlink ref="E169" location="A124832354J" display="A124832354J" xr:uid="{00000000-0004-0000-0000-00009E000000}"/>
    <hyperlink ref="E170" location="A124832338J" display="A124832338J" xr:uid="{00000000-0004-0000-0000-00009F000000}"/>
    <hyperlink ref="E171" location="A124832358T" display="A124832358T" xr:uid="{00000000-0004-0000-0000-0000A0000000}"/>
    <hyperlink ref="E172" location="A124832390T" display="A124832390T" xr:uid="{00000000-0004-0000-0000-0000A1000000}"/>
    <hyperlink ref="E173" location="A124832362J" display="A124832362J" xr:uid="{00000000-0004-0000-0000-0000A2000000}"/>
    <hyperlink ref="E174" location="A124832774C" display="A124832774C" xr:uid="{00000000-0004-0000-0000-0000A3000000}"/>
    <hyperlink ref="E175" location="A124832830K" display="A124832830K" xr:uid="{00000000-0004-0000-0000-0000A4000000}"/>
    <hyperlink ref="E176" location="A124832798W" display="A124832798W" xr:uid="{00000000-0004-0000-0000-0000A5000000}"/>
    <hyperlink ref="E177" location="A124832834V" display="A124832834V" xr:uid="{00000000-0004-0000-0000-0000A6000000}"/>
    <hyperlink ref="E178" location="A124832838C" display="A124832838C" xr:uid="{00000000-0004-0000-0000-0000A7000000}"/>
    <hyperlink ref="E179" location="A124832802A" display="A124832802A" xr:uid="{00000000-0004-0000-0000-0000A8000000}"/>
    <hyperlink ref="E180" location="A124832806K" display="A124832806K" xr:uid="{00000000-0004-0000-0000-0000A9000000}"/>
    <hyperlink ref="E181" location="A124832826V" display="A124832826V" xr:uid="{00000000-0004-0000-0000-0000AA000000}"/>
    <hyperlink ref="E182" location="A124832778L" display="A124832778L" xr:uid="{00000000-0004-0000-0000-0000AB000000}"/>
    <hyperlink ref="E183" location="A124832842V" display="A124832842V" xr:uid="{00000000-0004-0000-0000-0000AC000000}"/>
    <hyperlink ref="E184" location="A124832754V" display="A124832754V" xr:uid="{00000000-0004-0000-0000-0000AD000000}"/>
    <hyperlink ref="E185" location="A124832810A" display="A124832810A" xr:uid="{00000000-0004-0000-0000-0000AE000000}"/>
    <hyperlink ref="E186" location="A124832814K" display="A124832814K" xr:uid="{00000000-0004-0000-0000-0000AF000000}"/>
    <hyperlink ref="E187" location="A124832854C" display="A124832854C" xr:uid="{00000000-0004-0000-0000-0000B0000000}"/>
    <hyperlink ref="E188" location="A124832758C" display="A124832758C" xr:uid="{00000000-0004-0000-0000-0000B1000000}"/>
    <hyperlink ref="E189" location="A124832846C" display="A124832846C" xr:uid="{00000000-0004-0000-0000-0000B2000000}"/>
    <hyperlink ref="E190" location="A124832850V" display="A124832850V" xr:uid="{00000000-0004-0000-0000-0000B3000000}"/>
    <hyperlink ref="E191" location="A124832762V" display="A124832762V" xr:uid="{00000000-0004-0000-0000-0000B4000000}"/>
    <hyperlink ref="E192" location="A124832782C" display="A124832782C" xr:uid="{00000000-0004-0000-0000-0000B5000000}"/>
    <hyperlink ref="E193" location="A124832818V" display="A124832818V" xr:uid="{00000000-0004-0000-0000-0000B6000000}"/>
    <hyperlink ref="E194" location="A124832858L" display="A124832858L" xr:uid="{00000000-0004-0000-0000-0000B7000000}"/>
    <hyperlink ref="E195" location="A124832766C" display="A124832766C" xr:uid="{00000000-0004-0000-0000-0000B8000000}"/>
    <hyperlink ref="E196" location="A124832786L" display="A124832786L" xr:uid="{00000000-0004-0000-0000-0000B9000000}"/>
    <hyperlink ref="E197" location="A124832770V" display="A124832770V" xr:uid="{00000000-0004-0000-0000-0000BA000000}"/>
    <hyperlink ref="E198" location="A124832790C" display="A124832790C" xr:uid="{00000000-0004-0000-0000-0000BB000000}"/>
    <hyperlink ref="E199" location="A124832822K" display="A124832822K" xr:uid="{00000000-0004-0000-0000-0000BC000000}"/>
    <hyperlink ref="E200" location="A124832794L" display="A124832794L" xr:uid="{00000000-0004-0000-0000-0000BD000000}"/>
    <hyperlink ref="E201" location="A124831910T" display="A124831910T" xr:uid="{00000000-0004-0000-0000-0000BE000000}"/>
    <hyperlink ref="E202" location="A124831966C" display="A124831966C" xr:uid="{00000000-0004-0000-0000-0000BF000000}"/>
    <hyperlink ref="E203" location="A124831934K" display="A124831934K" xr:uid="{00000000-0004-0000-0000-0000C0000000}"/>
    <hyperlink ref="E204" location="A124831970V" display="A124831970V" xr:uid="{00000000-0004-0000-0000-0000C1000000}"/>
    <hyperlink ref="E205" location="A124831974C" display="A124831974C" xr:uid="{00000000-0004-0000-0000-0000C2000000}"/>
    <hyperlink ref="E206" location="A124831938V" display="A124831938V" xr:uid="{00000000-0004-0000-0000-0000C3000000}"/>
    <hyperlink ref="E207" location="A124831942K" display="A124831942K" xr:uid="{00000000-0004-0000-0000-0000C4000000}"/>
    <hyperlink ref="E208" location="A124831962V" display="A124831962V" xr:uid="{00000000-0004-0000-0000-0000C5000000}"/>
    <hyperlink ref="E209" location="A124831914A" display="A124831914A" xr:uid="{00000000-0004-0000-0000-0000C6000000}"/>
    <hyperlink ref="E210" location="A124831978L" display="A124831978L" xr:uid="{00000000-0004-0000-0000-0000C7000000}"/>
    <hyperlink ref="E211" location="A124831890V" display="A124831890V" xr:uid="{00000000-0004-0000-0000-0000C8000000}"/>
    <hyperlink ref="E212" location="A124831946V" display="A124831946V" xr:uid="{00000000-0004-0000-0000-0000C9000000}"/>
    <hyperlink ref="E213" location="A124831950K" display="A124831950K" xr:uid="{00000000-0004-0000-0000-0000CA000000}"/>
    <hyperlink ref="E214" location="A124831990C" display="A124831990C" xr:uid="{00000000-0004-0000-0000-0000CB000000}"/>
    <hyperlink ref="E215" location="A124831894C" display="A124831894C" xr:uid="{00000000-0004-0000-0000-0000CC000000}"/>
    <hyperlink ref="E216" location="A124831982C" display="A124831982C" xr:uid="{00000000-0004-0000-0000-0000CD000000}"/>
    <hyperlink ref="E217" location="A124831986L" display="A124831986L" xr:uid="{00000000-0004-0000-0000-0000CE000000}"/>
    <hyperlink ref="E218" location="A124831898L" display="A124831898L" xr:uid="{00000000-0004-0000-0000-0000CF000000}"/>
    <hyperlink ref="E219" location="A124831918K" display="A124831918K" xr:uid="{00000000-0004-0000-0000-0000D0000000}"/>
    <hyperlink ref="E220" location="A124831954V" display="A124831954V" xr:uid="{00000000-0004-0000-0000-0000D1000000}"/>
    <hyperlink ref="E221" location="A124831994L" display="A124831994L" xr:uid="{00000000-0004-0000-0000-0000D2000000}"/>
    <hyperlink ref="E222" location="A124831902T" display="A124831902T" xr:uid="{00000000-0004-0000-0000-0000D3000000}"/>
    <hyperlink ref="E223" location="A124831922A" display="A124831922A" xr:uid="{00000000-0004-0000-0000-0000D4000000}"/>
    <hyperlink ref="E224" location="A124831906A" display="A124831906A" xr:uid="{00000000-0004-0000-0000-0000D5000000}"/>
    <hyperlink ref="E225" location="A124831926K" display="A124831926K" xr:uid="{00000000-0004-0000-0000-0000D6000000}"/>
    <hyperlink ref="E226" location="A124831958C" display="A124831958C" xr:uid="{00000000-0004-0000-0000-0000D7000000}"/>
    <hyperlink ref="E227" location="A124831930A" display="A124831930A" xr:uid="{00000000-0004-0000-0000-0000D8000000}"/>
    <hyperlink ref="E228" location="A124833314J" display="A124833314J" xr:uid="{00000000-0004-0000-0000-0000D9000000}"/>
    <hyperlink ref="E229" location="A124833370A" display="A124833370A" xr:uid="{00000000-0004-0000-0000-0000DA000000}"/>
    <hyperlink ref="E230" location="A124833338A" display="A124833338A" xr:uid="{00000000-0004-0000-0000-0000DB000000}"/>
    <hyperlink ref="E231" location="A124833374K" display="A124833374K" xr:uid="{00000000-0004-0000-0000-0000DC000000}"/>
    <hyperlink ref="E232" location="A124833378V" display="A124833378V" xr:uid="{00000000-0004-0000-0000-0000DD000000}"/>
    <hyperlink ref="E233" location="A124833342T" display="A124833342T" xr:uid="{00000000-0004-0000-0000-0000DE000000}"/>
    <hyperlink ref="E234" location="A124833346A" display="A124833346A" xr:uid="{00000000-0004-0000-0000-0000DF000000}"/>
    <hyperlink ref="E235" location="A124833366K" display="A124833366K" xr:uid="{00000000-0004-0000-0000-0000E0000000}"/>
    <hyperlink ref="E236" location="A124833318T" display="A124833318T" xr:uid="{00000000-0004-0000-0000-0000E1000000}"/>
    <hyperlink ref="E237" location="A124833382K" display="A124833382K" xr:uid="{00000000-0004-0000-0000-0000E2000000}"/>
    <hyperlink ref="E238" location="A124833294K" display="A124833294K" xr:uid="{00000000-0004-0000-0000-0000E3000000}"/>
    <hyperlink ref="E239" location="A124833350T" display="A124833350T" xr:uid="{00000000-0004-0000-0000-0000E4000000}"/>
    <hyperlink ref="E240" location="A124833354A" display="A124833354A" xr:uid="{00000000-0004-0000-0000-0000E5000000}"/>
    <hyperlink ref="E241" location="A124833394V" display="A124833394V" xr:uid="{00000000-0004-0000-0000-0000E6000000}"/>
    <hyperlink ref="E242" location="A124833298V" display="A124833298V" xr:uid="{00000000-0004-0000-0000-0000E7000000}"/>
    <hyperlink ref="E243" location="A124833386V" display="A124833386V" xr:uid="{00000000-0004-0000-0000-0000E8000000}"/>
    <hyperlink ref="E244" location="A124833390K" display="A124833390K" xr:uid="{00000000-0004-0000-0000-0000E9000000}"/>
    <hyperlink ref="E245" location="A124833302X" display="A124833302X" xr:uid="{00000000-0004-0000-0000-0000EA000000}"/>
    <hyperlink ref="E246" location="A124833322J" display="A124833322J" xr:uid="{00000000-0004-0000-0000-0000EB000000}"/>
    <hyperlink ref="E247" location="A124833358K" display="A124833358K" xr:uid="{00000000-0004-0000-0000-0000EC000000}"/>
    <hyperlink ref="E248" location="A124833398C" display="A124833398C" xr:uid="{00000000-0004-0000-0000-0000ED000000}"/>
    <hyperlink ref="E249" location="A124833306J" display="A124833306J" xr:uid="{00000000-0004-0000-0000-0000EE000000}"/>
    <hyperlink ref="E250" location="A124833326T" display="A124833326T" xr:uid="{00000000-0004-0000-0000-0000EF000000}"/>
    <hyperlink ref="E251" location="A124833310X" display="A124833310X" xr:uid="{00000000-0004-0000-0000-0000F0000000}"/>
    <hyperlink ref="E252" location="A124833330J" display="A124833330J" xr:uid="{00000000-0004-0000-0000-0000F1000000}"/>
    <hyperlink ref="E253" location="A124833362A" display="A124833362A" xr:uid="{00000000-0004-0000-0000-0000F2000000}"/>
    <hyperlink ref="E254" location="A124833334T" display="A124833334T" xr:uid="{00000000-0004-0000-0000-0000F3000000}"/>
    <hyperlink ref="E255" location="A124832882L" display="A124832882L" xr:uid="{00000000-0004-0000-0000-0000F4000000}"/>
    <hyperlink ref="E256" location="A124832938L" display="A124832938L" xr:uid="{00000000-0004-0000-0000-0000F5000000}"/>
    <hyperlink ref="E257" location="A124832906V" display="A124832906V" xr:uid="{00000000-0004-0000-0000-0000F6000000}"/>
    <hyperlink ref="E258" location="A124832942C" display="A124832942C" xr:uid="{00000000-0004-0000-0000-0000F7000000}"/>
    <hyperlink ref="E259" location="A124832946L" display="A124832946L" xr:uid="{00000000-0004-0000-0000-0000F8000000}"/>
    <hyperlink ref="E260" location="A124832910K" display="A124832910K" xr:uid="{00000000-0004-0000-0000-0000F9000000}"/>
    <hyperlink ref="E261" location="A124832914V" display="A124832914V" xr:uid="{00000000-0004-0000-0000-0000FA000000}"/>
    <hyperlink ref="E262" location="A124832934C" display="A124832934C" xr:uid="{00000000-0004-0000-0000-0000FB000000}"/>
    <hyperlink ref="E263" location="A124832886W" display="A124832886W" xr:uid="{00000000-0004-0000-0000-0000FC000000}"/>
    <hyperlink ref="E264" location="A124832950C" display="A124832950C" xr:uid="{00000000-0004-0000-0000-0000FD000000}"/>
    <hyperlink ref="E265" location="A124832862C" display="A124832862C" xr:uid="{00000000-0004-0000-0000-0000FE000000}"/>
    <hyperlink ref="E266" location="A124832918C" display="A124832918C" xr:uid="{00000000-0004-0000-0000-0000FF000000}"/>
    <hyperlink ref="E267" location="A124832922V" display="A124832922V" xr:uid="{00000000-0004-0000-0000-000000010000}"/>
    <hyperlink ref="E268" location="A124832962L" display="A124832962L" xr:uid="{00000000-0004-0000-0000-000001010000}"/>
    <hyperlink ref="E269" location="A124832866L" display="A124832866L" xr:uid="{00000000-0004-0000-0000-000002010000}"/>
    <hyperlink ref="E270" location="A124832954L" display="A124832954L" xr:uid="{00000000-0004-0000-0000-000003010000}"/>
    <hyperlink ref="E271" location="A124832958W" display="A124832958W" xr:uid="{00000000-0004-0000-0000-000004010000}"/>
    <hyperlink ref="E272" location="A124832870C" display="A124832870C" xr:uid="{00000000-0004-0000-0000-000005010000}"/>
    <hyperlink ref="E273" location="A124832890L" display="A124832890L" xr:uid="{00000000-0004-0000-0000-000006010000}"/>
    <hyperlink ref="E274" location="A124832926C" display="A124832926C" xr:uid="{00000000-0004-0000-0000-000007010000}"/>
    <hyperlink ref="E275" location="A124832966W" display="A124832966W" xr:uid="{00000000-0004-0000-0000-000008010000}"/>
    <hyperlink ref="E276" location="A124832874L" display="A124832874L" xr:uid="{00000000-0004-0000-0000-000009010000}"/>
    <hyperlink ref="E277" location="A124832894W" display="A124832894W" xr:uid="{00000000-0004-0000-0000-00000A010000}"/>
    <hyperlink ref="E278" location="A124832878W" display="A124832878W" xr:uid="{00000000-0004-0000-0000-00000B010000}"/>
    <hyperlink ref="E279" location="A124832898F" display="A124832898F" xr:uid="{00000000-0004-0000-0000-00000C010000}"/>
    <hyperlink ref="E280" location="A124832930V" display="A124832930V" xr:uid="{00000000-0004-0000-0000-00000D010000}"/>
    <hyperlink ref="E281" location="A124832902K" display="A124832902K" xr:uid="{00000000-0004-0000-0000-00000E010000}"/>
    <hyperlink ref="E282" location="A124833530A" display="A124833530A" xr:uid="{00000000-0004-0000-0000-00000F010000}"/>
    <hyperlink ref="E283" location="A124833586L" display="A124833586L" xr:uid="{00000000-0004-0000-0000-000010010000}"/>
    <hyperlink ref="E284" location="A124833554V" display="A124833554V" xr:uid="{00000000-0004-0000-0000-000011010000}"/>
    <hyperlink ref="E285" location="A124833590C" display="A124833590C" xr:uid="{00000000-0004-0000-0000-000012010000}"/>
    <hyperlink ref="E286" location="A124833594L" display="A124833594L" xr:uid="{00000000-0004-0000-0000-000013010000}"/>
    <hyperlink ref="E287" location="A124833558C" display="A124833558C" xr:uid="{00000000-0004-0000-0000-000014010000}"/>
    <hyperlink ref="E288" location="A124833562V" display="A124833562V" xr:uid="{00000000-0004-0000-0000-000015010000}"/>
    <hyperlink ref="E289" location="A124833582C" display="A124833582C" xr:uid="{00000000-0004-0000-0000-000016010000}"/>
    <hyperlink ref="E290" location="A124833534K" display="A124833534K" xr:uid="{00000000-0004-0000-0000-000017010000}"/>
    <hyperlink ref="E291" location="A124833598W" display="A124833598W" xr:uid="{00000000-0004-0000-0000-000018010000}"/>
    <hyperlink ref="E292" location="A124833510T" display="A124833510T" xr:uid="{00000000-0004-0000-0000-000019010000}"/>
    <hyperlink ref="E293" location="A124833566C" display="A124833566C" xr:uid="{00000000-0004-0000-0000-00001A010000}"/>
    <hyperlink ref="E294" location="A124833570V" display="A124833570V" xr:uid="{00000000-0004-0000-0000-00001B010000}"/>
    <hyperlink ref="E295" location="A124833610A" display="A124833610A" xr:uid="{00000000-0004-0000-0000-00001C010000}"/>
    <hyperlink ref="E296" location="A124833514A" display="A124833514A" xr:uid="{00000000-0004-0000-0000-00001D010000}"/>
    <hyperlink ref="E297" location="A124833602A" display="A124833602A" xr:uid="{00000000-0004-0000-0000-00001E010000}"/>
    <hyperlink ref="E298" location="A124833606K" display="A124833606K" xr:uid="{00000000-0004-0000-0000-00001F010000}"/>
    <hyperlink ref="E299" location="A124833518K" display="A124833518K" xr:uid="{00000000-0004-0000-0000-000020010000}"/>
    <hyperlink ref="E300" location="A124833538V" display="A124833538V" xr:uid="{00000000-0004-0000-0000-000021010000}"/>
    <hyperlink ref="E301" location="A124833574C" display="A124833574C" xr:uid="{00000000-0004-0000-0000-000022010000}"/>
    <hyperlink ref="E302" location="A124833614K" display="A124833614K" xr:uid="{00000000-0004-0000-0000-000023010000}"/>
    <hyperlink ref="E303" location="A124833522A" display="A124833522A" xr:uid="{00000000-0004-0000-0000-000024010000}"/>
    <hyperlink ref="E304" location="A124833542K" display="A124833542K" xr:uid="{00000000-0004-0000-0000-000025010000}"/>
    <hyperlink ref="E305" location="A124833526K" display="A124833526K" xr:uid="{00000000-0004-0000-0000-000026010000}"/>
    <hyperlink ref="E306" location="A124833546V" display="A124833546V" xr:uid="{00000000-0004-0000-0000-000027010000}"/>
    <hyperlink ref="E307" location="A124833578L" display="A124833578L" xr:uid="{00000000-0004-0000-0000-000028010000}"/>
    <hyperlink ref="E308" location="A124833550K" display="A124833550K" xr:uid="{00000000-0004-0000-0000-000029010000}"/>
    <hyperlink ref="E309" location="A124832018W" display="A124832018W" xr:uid="{00000000-0004-0000-0000-00002A010000}"/>
    <hyperlink ref="E310" location="A124832074R" display="A124832074R" xr:uid="{00000000-0004-0000-0000-00002B010000}"/>
    <hyperlink ref="E311" location="A124832042W" display="A124832042W" xr:uid="{00000000-0004-0000-0000-00002C010000}"/>
    <hyperlink ref="E312" location="A124832078X" display="A124832078X" xr:uid="{00000000-0004-0000-0000-00002D010000}"/>
    <hyperlink ref="E313" location="A124832082R" display="A124832082R" xr:uid="{00000000-0004-0000-0000-00002E010000}"/>
    <hyperlink ref="E314" location="A124832046F" display="A124832046F" xr:uid="{00000000-0004-0000-0000-00002F010000}"/>
    <hyperlink ref="E315" location="A124832050W" display="A124832050W" xr:uid="{00000000-0004-0000-0000-000030010000}"/>
    <hyperlink ref="E316" location="A124832070F" display="A124832070F" xr:uid="{00000000-0004-0000-0000-000031010000}"/>
    <hyperlink ref="E317" location="A124832022L" display="A124832022L" xr:uid="{00000000-0004-0000-0000-000032010000}"/>
    <hyperlink ref="E318" location="A124832086X" display="A124832086X" xr:uid="{00000000-0004-0000-0000-000033010000}"/>
    <hyperlink ref="E319" location="A124831998W" display="A124831998W" xr:uid="{00000000-0004-0000-0000-000034010000}"/>
    <hyperlink ref="E320" location="A124832054F" display="A124832054F" xr:uid="{00000000-0004-0000-0000-000035010000}"/>
    <hyperlink ref="E321" location="A124832058R" display="A124832058R" xr:uid="{00000000-0004-0000-0000-000036010000}"/>
    <hyperlink ref="E322" location="A124832098J" display="A124832098J" xr:uid="{00000000-0004-0000-0000-000037010000}"/>
    <hyperlink ref="E323" location="A124832002C" display="A124832002C" xr:uid="{00000000-0004-0000-0000-000038010000}"/>
    <hyperlink ref="E324" location="A124832090R" display="A124832090R" xr:uid="{00000000-0004-0000-0000-000039010000}"/>
    <hyperlink ref="E325" location="A124832094X" display="A124832094X" xr:uid="{00000000-0004-0000-0000-00003A010000}"/>
    <hyperlink ref="E326" location="A124832006L" display="A124832006L" xr:uid="{00000000-0004-0000-0000-00003B010000}"/>
    <hyperlink ref="E327" location="A124832026W" display="A124832026W" xr:uid="{00000000-0004-0000-0000-00003C010000}"/>
    <hyperlink ref="E328" location="A124832062F" display="A124832062F" xr:uid="{00000000-0004-0000-0000-00003D010000}"/>
    <hyperlink ref="E329" location="A124832102L" display="A124832102L" xr:uid="{00000000-0004-0000-0000-00003E010000}"/>
    <hyperlink ref="E330" location="A124832010C" display="A124832010C" xr:uid="{00000000-0004-0000-0000-00003F010000}"/>
    <hyperlink ref="E331" location="A124832030L" display="A124832030L" xr:uid="{00000000-0004-0000-0000-000040010000}"/>
    <hyperlink ref="E332" location="A124832014L" display="A124832014L" xr:uid="{00000000-0004-0000-0000-000041010000}"/>
    <hyperlink ref="E333" location="A124832034W" display="A124832034W" xr:uid="{00000000-0004-0000-0000-000042010000}"/>
    <hyperlink ref="E334" location="A124832066R" display="A124832066R" xr:uid="{00000000-0004-0000-0000-000043010000}"/>
    <hyperlink ref="E335" location="A124832038F" display="A124832038F" xr:uid="{00000000-0004-0000-0000-000044010000}"/>
    <hyperlink ref="E336" location="A124831478T" display="A124831478T" xr:uid="{00000000-0004-0000-0000-000045010000}"/>
    <hyperlink ref="E337" location="A124831534X" display="A124831534X" xr:uid="{00000000-0004-0000-0000-000046010000}"/>
    <hyperlink ref="E338" location="A124831502F" display="A124831502F" xr:uid="{00000000-0004-0000-0000-000047010000}"/>
    <hyperlink ref="E339" location="A124831538J" display="A124831538J" xr:uid="{00000000-0004-0000-0000-000048010000}"/>
    <hyperlink ref="E340" location="A124831542X" display="A124831542X" xr:uid="{00000000-0004-0000-0000-000049010000}"/>
    <hyperlink ref="E341" location="A124831506R" display="A124831506R" xr:uid="{00000000-0004-0000-0000-00004A010000}"/>
    <hyperlink ref="E342" location="A124831510F" display="A124831510F" xr:uid="{00000000-0004-0000-0000-00004B010000}"/>
    <hyperlink ref="E343" location="A124831530R" display="A124831530R" xr:uid="{00000000-0004-0000-0000-00004C010000}"/>
    <hyperlink ref="E344" location="A124831482J" display="A124831482J" xr:uid="{00000000-0004-0000-0000-00004D010000}"/>
    <hyperlink ref="E345" location="A124831546J" display="A124831546J" xr:uid="{00000000-0004-0000-0000-00004E010000}"/>
    <hyperlink ref="E346" location="A124831458J" display="A124831458J" xr:uid="{00000000-0004-0000-0000-00004F010000}"/>
    <hyperlink ref="E347" location="A124831514R" display="A124831514R" xr:uid="{00000000-0004-0000-0000-000050010000}"/>
    <hyperlink ref="E348" location="A124831518X" display="A124831518X" xr:uid="{00000000-0004-0000-0000-000051010000}"/>
    <hyperlink ref="E349" location="A124831558T" display="A124831558T" xr:uid="{00000000-0004-0000-0000-000052010000}"/>
    <hyperlink ref="E350" location="A124831462X" display="A124831462X" xr:uid="{00000000-0004-0000-0000-000053010000}"/>
    <hyperlink ref="E351" location="A124831550X" display="A124831550X" xr:uid="{00000000-0004-0000-0000-000054010000}"/>
    <hyperlink ref="E352" location="A124831554J" display="A124831554J" xr:uid="{00000000-0004-0000-0000-000055010000}"/>
    <hyperlink ref="E353" location="A124831466J" display="A124831466J" xr:uid="{00000000-0004-0000-0000-000056010000}"/>
    <hyperlink ref="E354" location="A124831486T" display="A124831486T" xr:uid="{00000000-0004-0000-0000-000057010000}"/>
    <hyperlink ref="E355" location="A124831522R" display="A124831522R" xr:uid="{00000000-0004-0000-0000-000058010000}"/>
    <hyperlink ref="E356" location="A124831562J" display="A124831562J" xr:uid="{00000000-0004-0000-0000-000059010000}"/>
    <hyperlink ref="E357" location="A124831470X" display="A124831470X" xr:uid="{00000000-0004-0000-0000-00005A010000}"/>
    <hyperlink ref="E358" location="A124831490J" display="A124831490J" xr:uid="{00000000-0004-0000-0000-00005B010000}"/>
    <hyperlink ref="E359" location="A124831474J" display="A124831474J" xr:uid="{00000000-0004-0000-0000-00005C010000}"/>
    <hyperlink ref="E360" location="A124831494T" display="A124831494T" xr:uid="{00000000-0004-0000-0000-00005D010000}"/>
    <hyperlink ref="E361" location="A124831526X" display="A124831526X" xr:uid="{00000000-0004-0000-0000-00005E010000}"/>
    <hyperlink ref="E362" location="A124831498A" display="A124831498A" xr:uid="{00000000-0004-0000-0000-00005F010000}"/>
    <hyperlink ref="E363" location="A124831694K" display="A124831694K" xr:uid="{00000000-0004-0000-0000-000060010000}"/>
    <hyperlink ref="E364" location="A124831750T" display="A124831750T" xr:uid="{00000000-0004-0000-0000-000061010000}"/>
    <hyperlink ref="E365" location="A124831718T" display="A124831718T" xr:uid="{00000000-0004-0000-0000-000062010000}"/>
    <hyperlink ref="E366" location="A124831754A" display="A124831754A" xr:uid="{00000000-0004-0000-0000-000063010000}"/>
    <hyperlink ref="E367" location="A124831758K" display="A124831758K" xr:uid="{00000000-0004-0000-0000-000064010000}"/>
    <hyperlink ref="E368" location="A124831722J" display="A124831722J" xr:uid="{00000000-0004-0000-0000-000065010000}"/>
    <hyperlink ref="E369" location="A124831726T" display="A124831726T" xr:uid="{00000000-0004-0000-0000-000066010000}"/>
    <hyperlink ref="E370" location="A124831746A" display="A124831746A" xr:uid="{00000000-0004-0000-0000-000067010000}"/>
    <hyperlink ref="E371" location="A124831698V" display="A124831698V" xr:uid="{00000000-0004-0000-0000-000068010000}"/>
    <hyperlink ref="E372" location="A124831762A" display="A124831762A" xr:uid="{00000000-0004-0000-0000-000069010000}"/>
    <hyperlink ref="E373" location="A124831674A" display="A124831674A" xr:uid="{00000000-0004-0000-0000-00006A010000}"/>
    <hyperlink ref="E374" location="A124831730J" display="A124831730J" xr:uid="{00000000-0004-0000-0000-00006B010000}"/>
    <hyperlink ref="E375" location="A124831734T" display="A124831734T" xr:uid="{00000000-0004-0000-0000-00006C010000}"/>
    <hyperlink ref="E376" location="A124831774K" display="A124831774K" xr:uid="{00000000-0004-0000-0000-00006D010000}"/>
    <hyperlink ref="E377" location="A124831678K" display="A124831678K" xr:uid="{00000000-0004-0000-0000-00006E010000}"/>
    <hyperlink ref="E378" location="A124831766K" display="A124831766K" xr:uid="{00000000-0004-0000-0000-00006F010000}"/>
    <hyperlink ref="E379" location="A124831770A" display="A124831770A" xr:uid="{00000000-0004-0000-0000-000070010000}"/>
    <hyperlink ref="E380" location="A124831682A" display="A124831682A" xr:uid="{00000000-0004-0000-0000-000071010000}"/>
    <hyperlink ref="E381" location="A124831702X" display="A124831702X" xr:uid="{00000000-0004-0000-0000-000072010000}"/>
    <hyperlink ref="E382" location="A124831738A" display="A124831738A" xr:uid="{00000000-0004-0000-0000-000073010000}"/>
    <hyperlink ref="E383" location="A124831778V" display="A124831778V" xr:uid="{00000000-0004-0000-0000-000074010000}"/>
    <hyperlink ref="E384" location="A124831686K" display="A124831686K" xr:uid="{00000000-0004-0000-0000-000075010000}"/>
    <hyperlink ref="E385" location="A124831706J" display="A124831706J" xr:uid="{00000000-0004-0000-0000-000076010000}"/>
    <hyperlink ref="E386" location="A124831690A" display="A124831690A" xr:uid="{00000000-0004-0000-0000-000077010000}"/>
    <hyperlink ref="E387" location="A124831710X" display="A124831710X" xr:uid="{00000000-0004-0000-0000-000078010000}"/>
    <hyperlink ref="E388" location="A124831742T" display="A124831742T" xr:uid="{00000000-0004-0000-0000-000079010000}"/>
    <hyperlink ref="E389" location="A124831714J" display="A124831714J" xr:uid="{00000000-0004-0000-0000-00007A010000}"/>
    <hyperlink ref="E390" location="A124832450J" display="A124832450J" xr:uid="{00000000-0004-0000-0000-00007B010000}"/>
    <hyperlink ref="E391" location="A124832506J" display="A124832506J" xr:uid="{00000000-0004-0000-0000-00007C010000}"/>
    <hyperlink ref="E392" location="A124832474A" display="A124832474A" xr:uid="{00000000-0004-0000-0000-00007D010000}"/>
    <hyperlink ref="E393" location="A124832510X" display="A124832510X" xr:uid="{00000000-0004-0000-0000-00007E010000}"/>
    <hyperlink ref="E394" location="A124832514J" display="A124832514J" xr:uid="{00000000-0004-0000-0000-00007F010000}"/>
    <hyperlink ref="E395" location="A124832478K" display="A124832478K" xr:uid="{00000000-0004-0000-0000-000080010000}"/>
    <hyperlink ref="E396" location="A124832482A" display="A124832482A" xr:uid="{00000000-0004-0000-0000-000081010000}"/>
    <hyperlink ref="E397" location="A124832502X" display="A124832502X" xr:uid="{00000000-0004-0000-0000-000082010000}"/>
    <hyperlink ref="E398" location="A124832454T" display="A124832454T" xr:uid="{00000000-0004-0000-0000-000083010000}"/>
    <hyperlink ref="E399" location="A124832518T" display="A124832518T" xr:uid="{00000000-0004-0000-0000-000084010000}"/>
    <hyperlink ref="E400" location="A124832430X" display="A124832430X" xr:uid="{00000000-0004-0000-0000-000085010000}"/>
    <hyperlink ref="E401" location="A124832486K" display="A124832486K" xr:uid="{00000000-0004-0000-0000-000086010000}"/>
    <hyperlink ref="E402" location="A124832490A" display="A124832490A" xr:uid="{00000000-0004-0000-0000-000087010000}"/>
    <hyperlink ref="E403" location="A124832530J" display="A124832530J" xr:uid="{00000000-0004-0000-0000-000088010000}"/>
    <hyperlink ref="E404" location="A124832434J" display="A124832434J" xr:uid="{00000000-0004-0000-0000-000089010000}"/>
    <hyperlink ref="E405" location="A124832522J" display="A124832522J" xr:uid="{00000000-0004-0000-0000-00008A010000}"/>
    <hyperlink ref="E406" location="A124832526T" display="A124832526T" xr:uid="{00000000-0004-0000-0000-00008B010000}"/>
    <hyperlink ref="E407" location="A124832438T" display="A124832438T" xr:uid="{00000000-0004-0000-0000-00008C010000}"/>
    <hyperlink ref="E408" location="A124832458A" display="A124832458A" xr:uid="{00000000-0004-0000-0000-00008D010000}"/>
    <hyperlink ref="E409" location="A124832494K" display="A124832494K" xr:uid="{00000000-0004-0000-0000-00008E010000}"/>
    <hyperlink ref="E410" location="A124832534T" display="A124832534T" xr:uid="{00000000-0004-0000-0000-00008F010000}"/>
    <hyperlink ref="E411" location="A124832442J" display="A124832442J" xr:uid="{00000000-0004-0000-0000-000090010000}"/>
    <hyperlink ref="E412" location="A124832462T" display="A124832462T" xr:uid="{00000000-0004-0000-0000-000091010000}"/>
    <hyperlink ref="E413" location="A124832446T" display="A124832446T" xr:uid="{00000000-0004-0000-0000-000092010000}"/>
    <hyperlink ref="E414" location="A124832466A" display="A124832466A" xr:uid="{00000000-0004-0000-0000-000093010000}"/>
    <hyperlink ref="E415" location="A124832498V" display="A124832498V" xr:uid="{00000000-0004-0000-0000-000094010000}"/>
    <hyperlink ref="E416" location="A124832470T" display="A124832470T" xr:uid="{00000000-0004-0000-0000-000095010000}"/>
    <hyperlink ref="E417" location="A124831802J" display="A124831802J" xr:uid="{00000000-0004-0000-0000-000096010000}"/>
    <hyperlink ref="E418" location="A124831858V" display="A124831858V" xr:uid="{00000000-0004-0000-0000-000097010000}"/>
    <hyperlink ref="E419" location="A124831826A" display="A124831826A" xr:uid="{00000000-0004-0000-0000-000098010000}"/>
    <hyperlink ref="E420" location="A124831862K" display="A124831862K" xr:uid="{00000000-0004-0000-0000-000099010000}"/>
    <hyperlink ref="E421" location="A124831866V" display="A124831866V" xr:uid="{00000000-0004-0000-0000-00009A010000}"/>
    <hyperlink ref="E422" location="A124831830T" display="A124831830T" xr:uid="{00000000-0004-0000-0000-00009B010000}"/>
    <hyperlink ref="E423" location="A124831834A" display="A124831834A" xr:uid="{00000000-0004-0000-0000-00009C010000}"/>
    <hyperlink ref="E424" location="A124831854K" display="A124831854K" xr:uid="{00000000-0004-0000-0000-00009D010000}"/>
    <hyperlink ref="E425" location="A124831806T" display="A124831806T" xr:uid="{00000000-0004-0000-0000-00009E010000}"/>
    <hyperlink ref="E426" location="A124831870K" display="A124831870K" xr:uid="{00000000-0004-0000-0000-00009F010000}"/>
    <hyperlink ref="E427" location="A124831782K" display="A124831782K" xr:uid="{00000000-0004-0000-0000-0000A0010000}"/>
    <hyperlink ref="E428" location="A124831838K" display="A124831838K" xr:uid="{00000000-0004-0000-0000-0000A1010000}"/>
    <hyperlink ref="E429" location="A124831842A" display="A124831842A" xr:uid="{00000000-0004-0000-0000-0000A2010000}"/>
    <hyperlink ref="E430" location="A124831882V" display="A124831882V" xr:uid="{00000000-0004-0000-0000-0000A3010000}"/>
    <hyperlink ref="E431" location="A124831786V" display="A124831786V" xr:uid="{00000000-0004-0000-0000-0000A4010000}"/>
    <hyperlink ref="E432" location="A124831874V" display="A124831874V" xr:uid="{00000000-0004-0000-0000-0000A5010000}"/>
    <hyperlink ref="E433" location="A124831878C" display="A124831878C" xr:uid="{00000000-0004-0000-0000-0000A6010000}"/>
    <hyperlink ref="E434" location="A124831790K" display="A124831790K" xr:uid="{00000000-0004-0000-0000-0000A7010000}"/>
    <hyperlink ref="E435" location="A124831810J" display="A124831810J" xr:uid="{00000000-0004-0000-0000-0000A8010000}"/>
    <hyperlink ref="E436" location="A124831846K" display="A124831846K" xr:uid="{00000000-0004-0000-0000-0000A9010000}"/>
    <hyperlink ref="E437" location="A124831886C" display="A124831886C" xr:uid="{00000000-0004-0000-0000-0000AA010000}"/>
    <hyperlink ref="E438" location="A124831794V" display="A124831794V" xr:uid="{00000000-0004-0000-0000-0000AB010000}"/>
    <hyperlink ref="E439" location="A124831814T" display="A124831814T" xr:uid="{00000000-0004-0000-0000-0000AC010000}"/>
    <hyperlink ref="E440" location="A124831798C" display="A124831798C" xr:uid="{00000000-0004-0000-0000-0000AD010000}"/>
    <hyperlink ref="E441" location="A124831818A" display="A124831818A" xr:uid="{00000000-0004-0000-0000-0000AE010000}"/>
    <hyperlink ref="E442" location="A124831850A" display="A124831850A" xr:uid="{00000000-0004-0000-0000-0000AF010000}"/>
    <hyperlink ref="E443" location="A124831822T" display="A124831822T" xr:uid="{00000000-0004-0000-0000-0000B0010000}"/>
    <hyperlink ref="E444" location="A124832558K" display="A124832558K" xr:uid="{00000000-0004-0000-0000-0000B1010000}"/>
    <hyperlink ref="E445" location="A124832614T" display="A124832614T" xr:uid="{00000000-0004-0000-0000-0000B2010000}"/>
    <hyperlink ref="E446" location="A124832582K" display="A124832582K" xr:uid="{00000000-0004-0000-0000-0000B3010000}"/>
    <hyperlink ref="E447" location="A124832618A" display="A124832618A" xr:uid="{00000000-0004-0000-0000-0000B4010000}"/>
    <hyperlink ref="E448" location="A124832622T" display="A124832622T" xr:uid="{00000000-0004-0000-0000-0000B5010000}"/>
    <hyperlink ref="E449" location="A124832586V" display="A124832586V" xr:uid="{00000000-0004-0000-0000-0000B6010000}"/>
    <hyperlink ref="E450" location="A124832590K" display="A124832590K" xr:uid="{00000000-0004-0000-0000-0000B7010000}"/>
    <hyperlink ref="E451" location="A124832610J" display="A124832610J" xr:uid="{00000000-0004-0000-0000-0000B8010000}"/>
    <hyperlink ref="E452" location="A124832562A" display="A124832562A" xr:uid="{00000000-0004-0000-0000-0000B9010000}"/>
    <hyperlink ref="E453" location="A124832626A" display="A124832626A" xr:uid="{00000000-0004-0000-0000-0000BA010000}"/>
    <hyperlink ref="E454" location="A124832538A" display="A124832538A" xr:uid="{00000000-0004-0000-0000-0000BB010000}"/>
    <hyperlink ref="E455" location="A124832594V" display="A124832594V" xr:uid="{00000000-0004-0000-0000-0000BC010000}"/>
    <hyperlink ref="E456" location="A124832598C" display="A124832598C" xr:uid="{00000000-0004-0000-0000-0000BD010000}"/>
    <hyperlink ref="E457" location="A124832638K" display="A124832638K" xr:uid="{00000000-0004-0000-0000-0000BE010000}"/>
    <hyperlink ref="E458" location="A124832542T" display="A124832542T" xr:uid="{00000000-0004-0000-0000-0000BF010000}"/>
    <hyperlink ref="E459" location="A124832630T" display="A124832630T" xr:uid="{00000000-0004-0000-0000-0000C0010000}"/>
    <hyperlink ref="E460" location="A124832634A" display="A124832634A" xr:uid="{00000000-0004-0000-0000-0000C1010000}"/>
    <hyperlink ref="E461" location="A124832546A" display="A124832546A" xr:uid="{00000000-0004-0000-0000-0000C2010000}"/>
    <hyperlink ref="E462" location="A124832566K" display="A124832566K" xr:uid="{00000000-0004-0000-0000-0000C3010000}"/>
    <hyperlink ref="E463" location="A124832602J" display="A124832602J" xr:uid="{00000000-0004-0000-0000-0000C4010000}"/>
    <hyperlink ref="E464" location="A124832642A" display="A124832642A" xr:uid="{00000000-0004-0000-0000-0000C5010000}"/>
    <hyperlink ref="E465" location="A124832550T" display="A124832550T" xr:uid="{00000000-0004-0000-0000-0000C6010000}"/>
    <hyperlink ref="E466" location="A124832570A" display="A124832570A" xr:uid="{00000000-0004-0000-0000-0000C7010000}"/>
    <hyperlink ref="E467" location="A124832554A" display="A124832554A" xr:uid="{00000000-0004-0000-0000-0000C8010000}"/>
    <hyperlink ref="E468" location="A124832574K" display="A124832574K" xr:uid="{00000000-0004-0000-0000-0000C9010000}"/>
    <hyperlink ref="E469" location="A124832606T" display="A124832606T" xr:uid="{00000000-0004-0000-0000-0000CA010000}"/>
    <hyperlink ref="E470" location="A124832578V" display="A124832578V" xr:uid="{00000000-0004-0000-0000-0000CB010000}"/>
    <hyperlink ref="E471" location="A124832666V" display="A124832666V" xr:uid="{00000000-0004-0000-0000-0000CC010000}"/>
    <hyperlink ref="E472" location="A124832722A" display="A124832722A" xr:uid="{00000000-0004-0000-0000-0000CD010000}"/>
    <hyperlink ref="E473" location="A124832690V" display="A124832690V" xr:uid="{00000000-0004-0000-0000-0000CE010000}"/>
    <hyperlink ref="E474" location="A124832726K" display="A124832726K" xr:uid="{00000000-0004-0000-0000-0000CF010000}"/>
    <hyperlink ref="E475" location="A124832730A" display="A124832730A" xr:uid="{00000000-0004-0000-0000-0000D0010000}"/>
    <hyperlink ref="E476" location="A124832694C" display="A124832694C" xr:uid="{00000000-0004-0000-0000-0000D1010000}"/>
    <hyperlink ref="E477" location="A124832698L" display="A124832698L" xr:uid="{00000000-0004-0000-0000-0000D2010000}"/>
    <hyperlink ref="E478" location="A124832718K" display="A124832718K" xr:uid="{00000000-0004-0000-0000-0000D3010000}"/>
    <hyperlink ref="E479" location="A124832670K" display="A124832670K" xr:uid="{00000000-0004-0000-0000-0000D4010000}"/>
    <hyperlink ref="E480" location="A124832734K" display="A124832734K" xr:uid="{00000000-0004-0000-0000-0000D5010000}"/>
    <hyperlink ref="E481" location="A124832646K" display="A124832646K" xr:uid="{00000000-0004-0000-0000-0000D6010000}"/>
    <hyperlink ref="E482" location="A124832702T" display="A124832702T" xr:uid="{00000000-0004-0000-0000-0000D7010000}"/>
    <hyperlink ref="E483" location="A124832706A" display="A124832706A" xr:uid="{00000000-0004-0000-0000-0000D8010000}"/>
    <hyperlink ref="E484" location="A124832746V" display="A124832746V" xr:uid="{00000000-0004-0000-0000-0000D9010000}"/>
    <hyperlink ref="E485" location="A124832650A" display="A124832650A" xr:uid="{00000000-0004-0000-0000-0000DA010000}"/>
    <hyperlink ref="E486" location="A124832738V" display="A124832738V" xr:uid="{00000000-0004-0000-0000-0000DB010000}"/>
    <hyperlink ref="E487" location="A124832742K" display="A124832742K" xr:uid="{00000000-0004-0000-0000-0000DC010000}"/>
    <hyperlink ref="E488" location="A124832654K" display="A124832654K" xr:uid="{00000000-0004-0000-0000-0000DD010000}"/>
    <hyperlink ref="E489" location="A124832674V" display="A124832674V" xr:uid="{00000000-0004-0000-0000-0000DE010000}"/>
    <hyperlink ref="E490" location="A124832710T" display="A124832710T" xr:uid="{00000000-0004-0000-0000-0000DF010000}"/>
    <hyperlink ref="E491" location="A124832750K" display="A124832750K" xr:uid="{00000000-0004-0000-0000-0000E0010000}"/>
    <hyperlink ref="E492" location="A124832658V" display="A124832658V" xr:uid="{00000000-0004-0000-0000-0000E1010000}"/>
    <hyperlink ref="E493" location="A124832678C" display="A124832678C" xr:uid="{00000000-0004-0000-0000-0000E2010000}"/>
    <hyperlink ref="E494" location="A124832662K" display="A124832662K" xr:uid="{00000000-0004-0000-0000-0000E3010000}"/>
    <hyperlink ref="E495" location="A124832682V" display="A124832682V" xr:uid="{00000000-0004-0000-0000-0000E4010000}"/>
    <hyperlink ref="E496" location="A124832714A" display="A124832714A" xr:uid="{00000000-0004-0000-0000-0000E5010000}"/>
    <hyperlink ref="E497" location="A124832686C" display="A124832686C" xr:uid="{00000000-0004-0000-0000-0000E6010000}"/>
    <hyperlink ref="E498" location="A124833638C" display="A124833638C" xr:uid="{00000000-0004-0000-0000-0000E7010000}"/>
    <hyperlink ref="E499" location="A124833694W" display="A124833694W" xr:uid="{00000000-0004-0000-0000-0000E8010000}"/>
    <hyperlink ref="E500" location="A124833662C" display="A124833662C" xr:uid="{00000000-0004-0000-0000-0000E9010000}"/>
    <hyperlink ref="E501" location="A124833698F" display="A124833698F" xr:uid="{00000000-0004-0000-0000-0000EA010000}"/>
    <hyperlink ref="E502" location="A124833702K" display="A124833702K" xr:uid="{00000000-0004-0000-0000-0000EB010000}"/>
    <hyperlink ref="E503" location="A124833666L" display="A124833666L" xr:uid="{00000000-0004-0000-0000-0000EC010000}"/>
    <hyperlink ref="E504" location="A124833670C" display="A124833670C" xr:uid="{00000000-0004-0000-0000-0000ED010000}"/>
    <hyperlink ref="E505" location="A124833690L" display="A124833690L" xr:uid="{00000000-0004-0000-0000-0000EE010000}"/>
    <hyperlink ref="E506" location="A124833642V" display="A124833642V" xr:uid="{00000000-0004-0000-0000-0000EF010000}"/>
    <hyperlink ref="E507" location="A124833706V" display="A124833706V" xr:uid="{00000000-0004-0000-0000-0000F0010000}"/>
    <hyperlink ref="E508" location="A124833618V" display="A124833618V" xr:uid="{00000000-0004-0000-0000-0000F1010000}"/>
    <hyperlink ref="E509" location="A124833674L" display="A124833674L" xr:uid="{00000000-0004-0000-0000-0000F2010000}"/>
    <hyperlink ref="E510" location="A124833678W" display="A124833678W" xr:uid="{00000000-0004-0000-0000-0000F3010000}"/>
    <hyperlink ref="E511" location="A124833718C" display="A124833718C" xr:uid="{00000000-0004-0000-0000-0000F4010000}"/>
    <hyperlink ref="E512" location="A124833622K" display="A124833622K" xr:uid="{00000000-0004-0000-0000-0000F5010000}"/>
    <hyperlink ref="E513" location="A124833710K" display="A124833710K" xr:uid="{00000000-0004-0000-0000-0000F6010000}"/>
    <hyperlink ref="E514" location="A124833714V" display="A124833714V" xr:uid="{00000000-0004-0000-0000-0000F7010000}"/>
    <hyperlink ref="E515" location="A124833626V" display="A124833626V" xr:uid="{00000000-0004-0000-0000-0000F8010000}"/>
    <hyperlink ref="E516" location="A124833646C" display="A124833646C" xr:uid="{00000000-0004-0000-0000-0000F9010000}"/>
    <hyperlink ref="E517" location="A124833682L" display="A124833682L" xr:uid="{00000000-0004-0000-0000-0000FA010000}"/>
    <hyperlink ref="E518" location="A124833722V" display="A124833722V" xr:uid="{00000000-0004-0000-0000-0000FB010000}"/>
    <hyperlink ref="E519" location="A124833630K" display="A124833630K" xr:uid="{00000000-0004-0000-0000-0000FC010000}"/>
    <hyperlink ref="E520" location="A124833650V" display="A124833650V" xr:uid="{00000000-0004-0000-0000-0000FD010000}"/>
    <hyperlink ref="E521" location="A124833634V" display="A124833634V" xr:uid="{00000000-0004-0000-0000-0000FE010000}"/>
    <hyperlink ref="E522" location="A124833654C" display="A124833654C" xr:uid="{00000000-0004-0000-0000-0000FF010000}"/>
    <hyperlink ref="E523" location="A124833686W" display="A124833686W" xr:uid="{00000000-0004-0000-0000-000000020000}"/>
    <hyperlink ref="E524" location="A124833658L" display="A124833658L" xr:uid="{00000000-0004-0000-0000-000001020000}"/>
    <hyperlink ref="E525" location="A124831586A" display="A124831586A" xr:uid="{00000000-0004-0000-0000-000002020000}"/>
    <hyperlink ref="E526" location="A124831642J" display="A124831642J" xr:uid="{00000000-0004-0000-0000-000003020000}"/>
    <hyperlink ref="E527" location="A124831610R" display="A124831610R" xr:uid="{00000000-0004-0000-0000-000004020000}"/>
    <hyperlink ref="E528" location="A124831646T" display="A124831646T" xr:uid="{00000000-0004-0000-0000-000005020000}"/>
    <hyperlink ref="E529" location="A124831666A" display="A124831666A" xr:uid="{00000000-0004-0000-0000-000006020000}"/>
    <hyperlink ref="E530" location="A124831606X" display="A124831606X" xr:uid="{00000000-0004-0000-0000-000007020000}"/>
    <hyperlink ref="E531" location="A124833422T" display="A124833422T" xr:uid="{00000000-0004-0000-0000-000008020000}"/>
    <hyperlink ref="E532" location="A124833478C" display="A124833478C" xr:uid="{00000000-0004-0000-0000-000009020000}"/>
    <hyperlink ref="E533" location="A124833446K" display="A124833446K" xr:uid="{00000000-0004-0000-0000-00000A020000}"/>
    <hyperlink ref="E534" location="A124833482V" display="A124833482V" xr:uid="{00000000-0004-0000-0000-00000B020000}"/>
    <hyperlink ref="E535" location="A124833486C" display="A124833486C" xr:uid="{00000000-0004-0000-0000-00000C020000}"/>
    <hyperlink ref="E536" location="A124833450A" display="A124833450A" xr:uid="{00000000-0004-0000-0000-00000D020000}"/>
    <hyperlink ref="E537" location="A124833454K" display="A124833454K" xr:uid="{00000000-0004-0000-0000-00000E020000}"/>
    <hyperlink ref="E538" location="A124833474V" display="A124833474V" xr:uid="{00000000-0004-0000-0000-00000F020000}"/>
    <hyperlink ref="E539" location="A124833426A" display="A124833426A" xr:uid="{00000000-0004-0000-0000-000010020000}"/>
    <hyperlink ref="E540" location="A124833490V" display="A124833490V" xr:uid="{00000000-0004-0000-0000-000011020000}"/>
    <hyperlink ref="E541" location="A124833402J" display="A124833402J" xr:uid="{00000000-0004-0000-0000-000012020000}"/>
    <hyperlink ref="E542" location="A124833458V" display="A124833458V" xr:uid="{00000000-0004-0000-0000-000013020000}"/>
    <hyperlink ref="E543" location="A124833462K" display="A124833462K" xr:uid="{00000000-0004-0000-0000-000014020000}"/>
    <hyperlink ref="E544" location="A124833502T" display="A124833502T" xr:uid="{00000000-0004-0000-0000-000015020000}"/>
    <hyperlink ref="E545" location="A124833406T" display="A124833406T" xr:uid="{00000000-0004-0000-0000-000016020000}"/>
    <hyperlink ref="E546" location="A124833494C" display="A124833494C" xr:uid="{00000000-0004-0000-0000-000017020000}"/>
    <hyperlink ref="E547" location="A124833498L" display="A124833498L" xr:uid="{00000000-0004-0000-0000-000018020000}"/>
    <hyperlink ref="E548" location="A124833410J" display="A124833410J" xr:uid="{00000000-0004-0000-0000-000019020000}"/>
    <hyperlink ref="E549" location="A124833430T" display="A124833430T" xr:uid="{00000000-0004-0000-0000-00001A020000}"/>
    <hyperlink ref="E550" location="A124833466V" display="A124833466V" xr:uid="{00000000-0004-0000-0000-00001B020000}"/>
    <hyperlink ref="E551" location="A124833506A" display="A124833506A" xr:uid="{00000000-0004-0000-0000-00001C020000}"/>
    <hyperlink ref="E552" location="A124833414T" display="A124833414T" xr:uid="{00000000-0004-0000-0000-00001D020000}"/>
    <hyperlink ref="E553" location="A124833434A" display="A124833434A" xr:uid="{00000000-0004-0000-0000-00001E020000}"/>
    <hyperlink ref="E554" location="A124833418A" display="A124833418A" xr:uid="{00000000-0004-0000-0000-00001F020000}"/>
    <hyperlink ref="E555" location="A124833438K" display="A124833438K" xr:uid="{00000000-0004-0000-0000-000020020000}"/>
    <hyperlink ref="E556" location="A124833470K" display="A124833470K" xr:uid="{00000000-0004-0000-0000-000021020000}"/>
    <hyperlink ref="E557" location="A124833442A" display="A124833442A" xr:uid="{00000000-0004-0000-0000-000022020000}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Q1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ColWidth="14.7109375" defaultRowHeight="11.25"/>
  <cols>
    <col min="1" max="16384" width="14.7109375" style="1"/>
  </cols>
  <sheetData>
    <row r="1" spans="1:251" s="2" customFormat="1" ht="99.95" customHeigh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  <c r="HL1" s="3" t="s">
        <v>218</v>
      </c>
      <c r="HM1" s="3" t="s">
        <v>219</v>
      </c>
      <c r="HN1" s="3" t="s">
        <v>220</v>
      </c>
      <c r="HO1" s="3" t="s">
        <v>221</v>
      </c>
      <c r="HP1" s="3" t="s">
        <v>222</v>
      </c>
      <c r="HQ1" s="3" t="s">
        <v>223</v>
      </c>
      <c r="HR1" s="3" t="s">
        <v>224</v>
      </c>
      <c r="HS1" s="3" t="s">
        <v>225</v>
      </c>
      <c r="HT1" s="3" t="s">
        <v>226</v>
      </c>
      <c r="HU1" s="3" t="s">
        <v>227</v>
      </c>
      <c r="HV1" s="3" t="s">
        <v>228</v>
      </c>
      <c r="HW1" s="3" t="s">
        <v>229</v>
      </c>
      <c r="HX1" s="3" t="s">
        <v>230</v>
      </c>
      <c r="HY1" s="3" t="s">
        <v>231</v>
      </c>
      <c r="HZ1" s="3" t="s">
        <v>232</v>
      </c>
      <c r="IA1" s="3" t="s">
        <v>233</v>
      </c>
      <c r="IB1" s="3" t="s">
        <v>234</v>
      </c>
      <c r="IC1" s="3" t="s">
        <v>235</v>
      </c>
      <c r="ID1" s="3" t="s">
        <v>236</v>
      </c>
      <c r="IE1" s="3" t="s">
        <v>237</v>
      </c>
      <c r="IF1" s="3" t="s">
        <v>238</v>
      </c>
      <c r="IG1" s="3" t="s">
        <v>239</v>
      </c>
      <c r="IH1" s="3" t="s">
        <v>240</v>
      </c>
      <c r="II1" s="3" t="s">
        <v>241</v>
      </c>
      <c r="IJ1" s="3" t="s">
        <v>242</v>
      </c>
      <c r="IK1" s="3" t="s">
        <v>243</v>
      </c>
      <c r="IL1" s="3" t="s">
        <v>244</v>
      </c>
      <c r="IM1" s="3" t="s">
        <v>245</v>
      </c>
      <c r="IN1" s="3" t="s">
        <v>246</v>
      </c>
      <c r="IO1" s="3" t="s">
        <v>247</v>
      </c>
      <c r="IP1" s="3" t="s">
        <v>248</v>
      </c>
      <c r="IQ1" s="3" t="s">
        <v>249</v>
      </c>
    </row>
    <row r="2" spans="1:251">
      <c r="A2" s="4" t="s">
        <v>250</v>
      </c>
      <c r="B2" s="7" t="s">
        <v>259</v>
      </c>
      <c r="C2" s="7" t="s">
        <v>259</v>
      </c>
      <c r="D2" s="7" t="s">
        <v>259</v>
      </c>
      <c r="E2" s="7" t="s">
        <v>259</v>
      </c>
      <c r="F2" s="7" t="s">
        <v>259</v>
      </c>
      <c r="G2" s="7" t="s">
        <v>259</v>
      </c>
      <c r="H2" s="7" t="s">
        <v>259</v>
      </c>
      <c r="I2" s="7" t="s">
        <v>259</v>
      </c>
      <c r="J2" s="7" t="s">
        <v>259</v>
      </c>
      <c r="K2" s="7" t="s">
        <v>259</v>
      </c>
      <c r="L2" s="7" t="s">
        <v>259</v>
      </c>
      <c r="M2" s="7" t="s">
        <v>259</v>
      </c>
      <c r="N2" s="7" t="s">
        <v>259</v>
      </c>
      <c r="O2" s="7" t="s">
        <v>259</v>
      </c>
      <c r="P2" s="7" t="s">
        <v>259</v>
      </c>
      <c r="Q2" s="7" t="s">
        <v>259</v>
      </c>
      <c r="R2" s="7" t="s">
        <v>259</v>
      </c>
      <c r="S2" s="7" t="s">
        <v>259</v>
      </c>
      <c r="T2" s="7" t="s">
        <v>259</v>
      </c>
      <c r="U2" s="7" t="s">
        <v>259</v>
      </c>
      <c r="V2" s="7" t="s">
        <v>259</v>
      </c>
      <c r="W2" s="7" t="s">
        <v>259</v>
      </c>
      <c r="X2" s="7" t="s">
        <v>259</v>
      </c>
      <c r="Y2" s="7" t="s">
        <v>259</v>
      </c>
      <c r="Z2" s="7" t="s">
        <v>259</v>
      </c>
      <c r="AA2" s="7" t="s">
        <v>259</v>
      </c>
      <c r="AB2" s="7" t="s">
        <v>259</v>
      </c>
      <c r="AC2" s="7" t="s">
        <v>259</v>
      </c>
      <c r="AD2" s="7" t="s">
        <v>259</v>
      </c>
      <c r="AE2" s="7" t="s">
        <v>259</v>
      </c>
      <c r="AF2" s="7" t="s">
        <v>259</v>
      </c>
      <c r="AG2" s="7" t="s">
        <v>259</v>
      </c>
      <c r="AH2" s="7" t="s">
        <v>259</v>
      </c>
      <c r="AI2" s="7" t="s">
        <v>259</v>
      </c>
      <c r="AJ2" s="7" t="s">
        <v>259</v>
      </c>
      <c r="AK2" s="7" t="s">
        <v>259</v>
      </c>
      <c r="AL2" s="7" t="s">
        <v>259</v>
      </c>
      <c r="AM2" s="7" t="s">
        <v>259</v>
      </c>
      <c r="AN2" s="7" t="s">
        <v>259</v>
      </c>
      <c r="AO2" s="7" t="s">
        <v>259</v>
      </c>
      <c r="AP2" s="7" t="s">
        <v>259</v>
      </c>
      <c r="AQ2" s="7" t="s">
        <v>259</v>
      </c>
      <c r="AR2" s="7" t="s">
        <v>259</v>
      </c>
      <c r="AS2" s="7" t="s">
        <v>259</v>
      </c>
      <c r="AT2" s="7" t="s">
        <v>259</v>
      </c>
      <c r="AU2" s="7" t="s">
        <v>259</v>
      </c>
      <c r="AV2" s="7" t="s">
        <v>259</v>
      </c>
      <c r="AW2" s="7" t="s">
        <v>259</v>
      </c>
      <c r="AX2" s="7" t="s">
        <v>259</v>
      </c>
      <c r="AY2" s="7" t="s">
        <v>259</v>
      </c>
      <c r="AZ2" s="7" t="s">
        <v>259</v>
      </c>
      <c r="BA2" s="7" t="s">
        <v>259</v>
      </c>
      <c r="BB2" s="7" t="s">
        <v>259</v>
      </c>
      <c r="BC2" s="7" t="s">
        <v>259</v>
      </c>
      <c r="BD2" s="7" t="s">
        <v>259</v>
      </c>
      <c r="BE2" s="7" t="s">
        <v>259</v>
      </c>
      <c r="BF2" s="7" t="s">
        <v>259</v>
      </c>
      <c r="BG2" s="7" t="s">
        <v>259</v>
      </c>
      <c r="BH2" s="7" t="s">
        <v>259</v>
      </c>
      <c r="BI2" s="7" t="s">
        <v>259</v>
      </c>
      <c r="BJ2" s="7" t="s">
        <v>259</v>
      </c>
      <c r="BK2" s="7" t="s">
        <v>259</v>
      </c>
      <c r="BL2" s="7" t="s">
        <v>259</v>
      </c>
      <c r="BM2" s="7" t="s">
        <v>259</v>
      </c>
      <c r="BN2" s="7" t="s">
        <v>259</v>
      </c>
      <c r="BO2" s="7" t="s">
        <v>259</v>
      </c>
      <c r="BP2" s="7" t="s">
        <v>259</v>
      </c>
      <c r="BQ2" s="7" t="s">
        <v>259</v>
      </c>
      <c r="BR2" s="7" t="s">
        <v>259</v>
      </c>
      <c r="BS2" s="7" t="s">
        <v>259</v>
      </c>
      <c r="BT2" s="7" t="s">
        <v>259</v>
      </c>
      <c r="BU2" s="7" t="s">
        <v>259</v>
      </c>
      <c r="BV2" s="7" t="s">
        <v>259</v>
      </c>
      <c r="BW2" s="7" t="s">
        <v>259</v>
      </c>
      <c r="BX2" s="7" t="s">
        <v>259</v>
      </c>
      <c r="BY2" s="7" t="s">
        <v>259</v>
      </c>
      <c r="BZ2" s="7" t="s">
        <v>259</v>
      </c>
      <c r="CA2" s="7" t="s">
        <v>259</v>
      </c>
      <c r="CB2" s="7" t="s">
        <v>259</v>
      </c>
      <c r="CC2" s="7" t="s">
        <v>259</v>
      </c>
      <c r="CD2" s="7" t="s">
        <v>259</v>
      </c>
      <c r="CE2" s="7" t="s">
        <v>259</v>
      </c>
      <c r="CF2" s="7" t="s">
        <v>259</v>
      </c>
      <c r="CG2" s="7" t="s">
        <v>259</v>
      </c>
      <c r="CH2" s="7" t="s">
        <v>259</v>
      </c>
      <c r="CI2" s="7" t="s">
        <v>259</v>
      </c>
      <c r="CJ2" s="7" t="s">
        <v>259</v>
      </c>
      <c r="CK2" s="7" t="s">
        <v>259</v>
      </c>
      <c r="CL2" s="7" t="s">
        <v>259</v>
      </c>
      <c r="CM2" s="7" t="s">
        <v>259</v>
      </c>
      <c r="CN2" s="7" t="s">
        <v>259</v>
      </c>
      <c r="CO2" s="7" t="s">
        <v>259</v>
      </c>
      <c r="CP2" s="7" t="s">
        <v>259</v>
      </c>
      <c r="CQ2" s="7" t="s">
        <v>259</v>
      </c>
      <c r="CR2" s="7" t="s">
        <v>259</v>
      </c>
      <c r="CS2" s="7" t="s">
        <v>259</v>
      </c>
      <c r="CT2" s="7" t="s">
        <v>259</v>
      </c>
      <c r="CU2" s="7" t="s">
        <v>259</v>
      </c>
      <c r="CV2" s="7" t="s">
        <v>259</v>
      </c>
      <c r="CW2" s="7" t="s">
        <v>259</v>
      </c>
      <c r="CX2" s="7" t="s">
        <v>259</v>
      </c>
      <c r="CY2" s="7" t="s">
        <v>259</v>
      </c>
      <c r="CZ2" s="7" t="s">
        <v>259</v>
      </c>
      <c r="DA2" s="7" t="s">
        <v>259</v>
      </c>
      <c r="DB2" s="7" t="s">
        <v>259</v>
      </c>
      <c r="DC2" s="7" t="s">
        <v>259</v>
      </c>
      <c r="DD2" s="7" t="s">
        <v>259</v>
      </c>
      <c r="DE2" s="7" t="s">
        <v>259</v>
      </c>
      <c r="DF2" s="7" t="s">
        <v>259</v>
      </c>
      <c r="DG2" s="7" t="s">
        <v>259</v>
      </c>
      <c r="DH2" s="7" t="s">
        <v>259</v>
      </c>
      <c r="DI2" s="7" t="s">
        <v>259</v>
      </c>
      <c r="DJ2" s="7" t="s">
        <v>259</v>
      </c>
      <c r="DK2" s="7" t="s">
        <v>259</v>
      </c>
      <c r="DL2" s="7" t="s">
        <v>259</v>
      </c>
      <c r="DM2" s="7" t="s">
        <v>259</v>
      </c>
      <c r="DN2" s="7" t="s">
        <v>259</v>
      </c>
      <c r="DO2" s="7" t="s">
        <v>259</v>
      </c>
      <c r="DP2" s="7" t="s">
        <v>259</v>
      </c>
      <c r="DQ2" s="7" t="s">
        <v>259</v>
      </c>
      <c r="DR2" s="7" t="s">
        <v>259</v>
      </c>
      <c r="DS2" s="7" t="s">
        <v>259</v>
      </c>
      <c r="DT2" s="7" t="s">
        <v>259</v>
      </c>
      <c r="DU2" s="7" t="s">
        <v>259</v>
      </c>
      <c r="DV2" s="7" t="s">
        <v>259</v>
      </c>
      <c r="DW2" s="7" t="s">
        <v>259</v>
      </c>
      <c r="DX2" s="7" t="s">
        <v>259</v>
      </c>
      <c r="DY2" s="7" t="s">
        <v>259</v>
      </c>
      <c r="DZ2" s="7" t="s">
        <v>259</v>
      </c>
      <c r="EA2" s="7" t="s">
        <v>259</v>
      </c>
      <c r="EB2" s="7" t="s">
        <v>259</v>
      </c>
      <c r="EC2" s="7" t="s">
        <v>259</v>
      </c>
      <c r="ED2" s="7" t="s">
        <v>259</v>
      </c>
      <c r="EE2" s="7" t="s">
        <v>259</v>
      </c>
      <c r="EF2" s="7" t="s">
        <v>259</v>
      </c>
      <c r="EG2" s="7" t="s">
        <v>259</v>
      </c>
      <c r="EH2" s="7" t="s">
        <v>259</v>
      </c>
      <c r="EI2" s="7" t="s">
        <v>259</v>
      </c>
      <c r="EJ2" s="7" t="s">
        <v>259</v>
      </c>
      <c r="EK2" s="7" t="s">
        <v>259</v>
      </c>
      <c r="EL2" s="7" t="s">
        <v>259</v>
      </c>
      <c r="EM2" s="7" t="s">
        <v>259</v>
      </c>
      <c r="EN2" s="7" t="s">
        <v>259</v>
      </c>
      <c r="EO2" s="7" t="s">
        <v>259</v>
      </c>
      <c r="EP2" s="7" t="s">
        <v>259</v>
      </c>
      <c r="EQ2" s="7" t="s">
        <v>259</v>
      </c>
      <c r="ER2" s="7" t="s">
        <v>259</v>
      </c>
      <c r="ES2" s="7" t="s">
        <v>259</v>
      </c>
      <c r="ET2" s="7" t="s">
        <v>259</v>
      </c>
      <c r="EU2" s="7" t="s">
        <v>259</v>
      </c>
      <c r="EV2" s="7" t="s">
        <v>259</v>
      </c>
      <c r="EW2" s="7" t="s">
        <v>259</v>
      </c>
      <c r="EX2" s="7" t="s">
        <v>259</v>
      </c>
      <c r="EY2" s="7" t="s">
        <v>259</v>
      </c>
      <c r="EZ2" s="7" t="s">
        <v>259</v>
      </c>
      <c r="FA2" s="7" t="s">
        <v>259</v>
      </c>
      <c r="FB2" s="7" t="s">
        <v>259</v>
      </c>
      <c r="FC2" s="7" t="s">
        <v>259</v>
      </c>
      <c r="FD2" s="7" t="s">
        <v>259</v>
      </c>
      <c r="FE2" s="7" t="s">
        <v>259</v>
      </c>
      <c r="FF2" s="7" t="s">
        <v>259</v>
      </c>
      <c r="FG2" s="7" t="s">
        <v>259</v>
      </c>
      <c r="FH2" s="7" t="s">
        <v>259</v>
      </c>
      <c r="FI2" s="7" t="s">
        <v>259</v>
      </c>
      <c r="FJ2" s="7" t="s">
        <v>259</v>
      </c>
      <c r="FK2" s="7" t="s">
        <v>259</v>
      </c>
      <c r="FL2" s="7" t="s">
        <v>259</v>
      </c>
      <c r="FM2" s="7" t="s">
        <v>259</v>
      </c>
      <c r="FN2" s="7" t="s">
        <v>259</v>
      </c>
      <c r="FO2" s="7" t="s">
        <v>259</v>
      </c>
      <c r="FP2" s="7" t="s">
        <v>259</v>
      </c>
      <c r="FQ2" s="7" t="s">
        <v>259</v>
      </c>
      <c r="FR2" s="7" t="s">
        <v>259</v>
      </c>
      <c r="FS2" s="7" t="s">
        <v>259</v>
      </c>
      <c r="FT2" s="7" t="s">
        <v>259</v>
      </c>
      <c r="FU2" s="7" t="s">
        <v>259</v>
      </c>
      <c r="FV2" s="7" t="s">
        <v>259</v>
      </c>
      <c r="FW2" s="7" t="s">
        <v>259</v>
      </c>
      <c r="FX2" s="7" t="s">
        <v>259</v>
      </c>
      <c r="FY2" s="7" t="s">
        <v>259</v>
      </c>
      <c r="FZ2" s="7" t="s">
        <v>259</v>
      </c>
      <c r="GA2" s="7" t="s">
        <v>259</v>
      </c>
      <c r="GB2" s="7" t="s">
        <v>259</v>
      </c>
      <c r="GC2" s="7" t="s">
        <v>259</v>
      </c>
      <c r="GD2" s="7" t="s">
        <v>259</v>
      </c>
      <c r="GE2" s="7" t="s">
        <v>259</v>
      </c>
      <c r="GF2" s="7" t="s">
        <v>259</v>
      </c>
      <c r="GG2" s="7" t="s">
        <v>259</v>
      </c>
      <c r="GH2" s="7" t="s">
        <v>259</v>
      </c>
      <c r="GI2" s="7" t="s">
        <v>259</v>
      </c>
      <c r="GJ2" s="7" t="s">
        <v>259</v>
      </c>
      <c r="GK2" s="7" t="s">
        <v>259</v>
      </c>
      <c r="GL2" s="7" t="s">
        <v>259</v>
      </c>
      <c r="GM2" s="7" t="s">
        <v>259</v>
      </c>
      <c r="GN2" s="7" t="s">
        <v>259</v>
      </c>
      <c r="GO2" s="7" t="s">
        <v>259</v>
      </c>
      <c r="GP2" s="7" t="s">
        <v>259</v>
      </c>
      <c r="GQ2" s="7" t="s">
        <v>259</v>
      </c>
      <c r="GR2" s="7" t="s">
        <v>259</v>
      </c>
      <c r="GS2" s="7" t="s">
        <v>259</v>
      </c>
      <c r="GT2" s="7" t="s">
        <v>259</v>
      </c>
      <c r="GU2" s="7" t="s">
        <v>259</v>
      </c>
      <c r="GV2" s="7" t="s">
        <v>259</v>
      </c>
      <c r="GW2" s="7" t="s">
        <v>259</v>
      </c>
      <c r="GX2" s="7" t="s">
        <v>259</v>
      </c>
      <c r="GY2" s="7" t="s">
        <v>259</v>
      </c>
      <c r="GZ2" s="7" t="s">
        <v>259</v>
      </c>
      <c r="HA2" s="7" t="s">
        <v>259</v>
      </c>
      <c r="HB2" s="7" t="s">
        <v>259</v>
      </c>
      <c r="HC2" s="7" t="s">
        <v>259</v>
      </c>
      <c r="HD2" s="7" t="s">
        <v>259</v>
      </c>
      <c r="HE2" s="7" t="s">
        <v>259</v>
      </c>
      <c r="HF2" s="7" t="s">
        <v>259</v>
      </c>
      <c r="HG2" s="7" t="s">
        <v>259</v>
      </c>
      <c r="HH2" s="7" t="s">
        <v>259</v>
      </c>
      <c r="HI2" s="7" t="s">
        <v>259</v>
      </c>
      <c r="HJ2" s="7" t="s">
        <v>259</v>
      </c>
      <c r="HK2" s="7" t="s">
        <v>259</v>
      </c>
      <c r="HL2" s="7" t="s">
        <v>259</v>
      </c>
      <c r="HM2" s="7" t="s">
        <v>259</v>
      </c>
      <c r="HN2" s="7" t="s">
        <v>259</v>
      </c>
      <c r="HO2" s="7" t="s">
        <v>259</v>
      </c>
      <c r="HP2" s="7" t="s">
        <v>259</v>
      </c>
      <c r="HQ2" s="7" t="s">
        <v>259</v>
      </c>
      <c r="HR2" s="7" t="s">
        <v>259</v>
      </c>
      <c r="HS2" s="7" t="s">
        <v>259</v>
      </c>
      <c r="HT2" s="7" t="s">
        <v>259</v>
      </c>
      <c r="HU2" s="7" t="s">
        <v>259</v>
      </c>
      <c r="HV2" s="7" t="s">
        <v>259</v>
      </c>
      <c r="HW2" s="7" t="s">
        <v>259</v>
      </c>
      <c r="HX2" s="7" t="s">
        <v>259</v>
      </c>
      <c r="HY2" s="7" t="s">
        <v>259</v>
      </c>
      <c r="HZ2" s="7" t="s">
        <v>259</v>
      </c>
      <c r="IA2" s="7" t="s">
        <v>259</v>
      </c>
      <c r="IB2" s="7" t="s">
        <v>259</v>
      </c>
      <c r="IC2" s="7" t="s">
        <v>259</v>
      </c>
      <c r="ID2" s="7" t="s">
        <v>259</v>
      </c>
      <c r="IE2" s="7" t="s">
        <v>259</v>
      </c>
      <c r="IF2" s="7" t="s">
        <v>259</v>
      </c>
      <c r="IG2" s="7" t="s">
        <v>259</v>
      </c>
      <c r="IH2" s="7" t="s">
        <v>259</v>
      </c>
      <c r="II2" s="7" t="s">
        <v>259</v>
      </c>
      <c r="IJ2" s="7" t="s">
        <v>259</v>
      </c>
      <c r="IK2" s="7" t="s">
        <v>259</v>
      </c>
      <c r="IL2" s="7" t="s">
        <v>259</v>
      </c>
      <c r="IM2" s="7" t="s">
        <v>259</v>
      </c>
      <c r="IN2" s="7" t="s">
        <v>259</v>
      </c>
      <c r="IO2" s="7" t="s">
        <v>259</v>
      </c>
      <c r="IP2" s="7" t="s">
        <v>259</v>
      </c>
      <c r="IQ2" s="7" t="s">
        <v>259</v>
      </c>
    </row>
    <row r="3" spans="1:251">
      <c r="A3" s="4" t="s">
        <v>251</v>
      </c>
      <c r="B3" s="8" t="s">
        <v>260</v>
      </c>
      <c r="C3" s="8" t="s">
        <v>260</v>
      </c>
      <c r="D3" s="8" t="s">
        <v>260</v>
      </c>
      <c r="E3" s="8" t="s">
        <v>260</v>
      </c>
      <c r="F3" s="8" t="s">
        <v>260</v>
      </c>
      <c r="G3" s="8" t="s">
        <v>260</v>
      </c>
      <c r="H3" s="8" t="s">
        <v>260</v>
      </c>
      <c r="I3" s="8" t="s">
        <v>260</v>
      </c>
      <c r="J3" s="8" t="s">
        <v>260</v>
      </c>
      <c r="K3" s="8" t="s">
        <v>260</v>
      </c>
      <c r="L3" s="8" t="s">
        <v>260</v>
      </c>
      <c r="M3" s="8" t="s">
        <v>260</v>
      </c>
      <c r="N3" s="8" t="s">
        <v>260</v>
      </c>
      <c r="O3" s="8" t="s">
        <v>260</v>
      </c>
      <c r="P3" s="8" t="s">
        <v>260</v>
      </c>
      <c r="Q3" s="8" t="s">
        <v>260</v>
      </c>
      <c r="R3" s="8" t="s">
        <v>260</v>
      </c>
      <c r="S3" s="8" t="s">
        <v>260</v>
      </c>
      <c r="T3" s="8" t="s">
        <v>260</v>
      </c>
      <c r="U3" s="8" t="s">
        <v>260</v>
      </c>
      <c r="V3" s="8" t="s">
        <v>260</v>
      </c>
      <c r="W3" s="8" t="s">
        <v>260</v>
      </c>
      <c r="X3" s="8" t="s">
        <v>260</v>
      </c>
      <c r="Y3" s="8" t="s">
        <v>260</v>
      </c>
      <c r="Z3" s="8" t="s">
        <v>260</v>
      </c>
      <c r="AA3" s="8" t="s">
        <v>260</v>
      </c>
      <c r="AB3" s="8" t="s">
        <v>260</v>
      </c>
      <c r="AC3" s="8" t="s">
        <v>260</v>
      </c>
      <c r="AD3" s="8" t="s">
        <v>260</v>
      </c>
      <c r="AE3" s="8" t="s">
        <v>260</v>
      </c>
      <c r="AF3" s="8" t="s">
        <v>260</v>
      </c>
      <c r="AG3" s="8" t="s">
        <v>260</v>
      </c>
      <c r="AH3" s="8" t="s">
        <v>260</v>
      </c>
      <c r="AI3" s="8" t="s">
        <v>260</v>
      </c>
      <c r="AJ3" s="8" t="s">
        <v>260</v>
      </c>
      <c r="AK3" s="8" t="s">
        <v>260</v>
      </c>
      <c r="AL3" s="8" t="s">
        <v>260</v>
      </c>
      <c r="AM3" s="8" t="s">
        <v>260</v>
      </c>
      <c r="AN3" s="8" t="s">
        <v>260</v>
      </c>
      <c r="AO3" s="8" t="s">
        <v>260</v>
      </c>
      <c r="AP3" s="8" t="s">
        <v>260</v>
      </c>
      <c r="AQ3" s="8" t="s">
        <v>260</v>
      </c>
      <c r="AR3" s="8" t="s">
        <v>260</v>
      </c>
      <c r="AS3" s="8" t="s">
        <v>260</v>
      </c>
      <c r="AT3" s="8" t="s">
        <v>260</v>
      </c>
      <c r="AU3" s="8" t="s">
        <v>260</v>
      </c>
      <c r="AV3" s="8" t="s">
        <v>260</v>
      </c>
      <c r="AW3" s="8" t="s">
        <v>260</v>
      </c>
      <c r="AX3" s="8" t="s">
        <v>260</v>
      </c>
      <c r="AY3" s="8" t="s">
        <v>260</v>
      </c>
      <c r="AZ3" s="8" t="s">
        <v>260</v>
      </c>
      <c r="BA3" s="8" t="s">
        <v>260</v>
      </c>
      <c r="BB3" s="8" t="s">
        <v>260</v>
      </c>
      <c r="BC3" s="8" t="s">
        <v>260</v>
      </c>
      <c r="BD3" s="8" t="s">
        <v>260</v>
      </c>
      <c r="BE3" s="8" t="s">
        <v>260</v>
      </c>
      <c r="BF3" s="8" t="s">
        <v>260</v>
      </c>
      <c r="BG3" s="8" t="s">
        <v>260</v>
      </c>
      <c r="BH3" s="8" t="s">
        <v>260</v>
      </c>
      <c r="BI3" s="8" t="s">
        <v>260</v>
      </c>
      <c r="BJ3" s="8" t="s">
        <v>260</v>
      </c>
      <c r="BK3" s="8" t="s">
        <v>260</v>
      </c>
      <c r="BL3" s="8" t="s">
        <v>260</v>
      </c>
      <c r="BM3" s="8" t="s">
        <v>260</v>
      </c>
      <c r="BN3" s="8" t="s">
        <v>260</v>
      </c>
      <c r="BO3" s="8" t="s">
        <v>260</v>
      </c>
      <c r="BP3" s="8" t="s">
        <v>260</v>
      </c>
      <c r="BQ3" s="8" t="s">
        <v>260</v>
      </c>
      <c r="BR3" s="8" t="s">
        <v>260</v>
      </c>
      <c r="BS3" s="8" t="s">
        <v>260</v>
      </c>
      <c r="BT3" s="8" t="s">
        <v>260</v>
      </c>
      <c r="BU3" s="8" t="s">
        <v>260</v>
      </c>
      <c r="BV3" s="8" t="s">
        <v>260</v>
      </c>
      <c r="BW3" s="8" t="s">
        <v>260</v>
      </c>
      <c r="BX3" s="8" t="s">
        <v>260</v>
      </c>
      <c r="BY3" s="8" t="s">
        <v>260</v>
      </c>
      <c r="BZ3" s="8" t="s">
        <v>260</v>
      </c>
      <c r="CA3" s="8" t="s">
        <v>260</v>
      </c>
      <c r="CB3" s="8" t="s">
        <v>260</v>
      </c>
      <c r="CC3" s="8" t="s">
        <v>260</v>
      </c>
      <c r="CD3" s="8" t="s">
        <v>260</v>
      </c>
      <c r="CE3" s="8" t="s">
        <v>260</v>
      </c>
      <c r="CF3" s="8" t="s">
        <v>260</v>
      </c>
      <c r="CG3" s="8" t="s">
        <v>260</v>
      </c>
      <c r="CH3" s="8" t="s">
        <v>260</v>
      </c>
      <c r="CI3" s="8" t="s">
        <v>260</v>
      </c>
      <c r="CJ3" s="8" t="s">
        <v>260</v>
      </c>
      <c r="CK3" s="8" t="s">
        <v>260</v>
      </c>
      <c r="CL3" s="8" t="s">
        <v>260</v>
      </c>
      <c r="CM3" s="8" t="s">
        <v>260</v>
      </c>
      <c r="CN3" s="8" t="s">
        <v>260</v>
      </c>
      <c r="CO3" s="8" t="s">
        <v>260</v>
      </c>
      <c r="CP3" s="8" t="s">
        <v>260</v>
      </c>
      <c r="CQ3" s="8" t="s">
        <v>260</v>
      </c>
      <c r="CR3" s="8" t="s">
        <v>260</v>
      </c>
      <c r="CS3" s="8" t="s">
        <v>260</v>
      </c>
      <c r="CT3" s="8" t="s">
        <v>260</v>
      </c>
      <c r="CU3" s="8" t="s">
        <v>260</v>
      </c>
      <c r="CV3" s="8" t="s">
        <v>260</v>
      </c>
      <c r="CW3" s="8" t="s">
        <v>260</v>
      </c>
      <c r="CX3" s="8" t="s">
        <v>260</v>
      </c>
      <c r="CY3" s="8" t="s">
        <v>260</v>
      </c>
      <c r="CZ3" s="8" t="s">
        <v>260</v>
      </c>
      <c r="DA3" s="8" t="s">
        <v>260</v>
      </c>
      <c r="DB3" s="8" t="s">
        <v>260</v>
      </c>
      <c r="DC3" s="8" t="s">
        <v>260</v>
      </c>
      <c r="DD3" s="8" t="s">
        <v>260</v>
      </c>
      <c r="DE3" s="8" t="s">
        <v>260</v>
      </c>
      <c r="DF3" s="8" t="s">
        <v>260</v>
      </c>
      <c r="DG3" s="8" t="s">
        <v>260</v>
      </c>
      <c r="DH3" s="8" t="s">
        <v>260</v>
      </c>
      <c r="DI3" s="8" t="s">
        <v>260</v>
      </c>
      <c r="DJ3" s="8" t="s">
        <v>260</v>
      </c>
      <c r="DK3" s="8" t="s">
        <v>260</v>
      </c>
      <c r="DL3" s="8" t="s">
        <v>260</v>
      </c>
      <c r="DM3" s="8" t="s">
        <v>260</v>
      </c>
      <c r="DN3" s="8" t="s">
        <v>260</v>
      </c>
      <c r="DO3" s="8" t="s">
        <v>260</v>
      </c>
      <c r="DP3" s="8" t="s">
        <v>260</v>
      </c>
      <c r="DQ3" s="8" t="s">
        <v>260</v>
      </c>
      <c r="DR3" s="8" t="s">
        <v>260</v>
      </c>
      <c r="DS3" s="8" t="s">
        <v>260</v>
      </c>
      <c r="DT3" s="8" t="s">
        <v>260</v>
      </c>
      <c r="DU3" s="8" t="s">
        <v>260</v>
      </c>
      <c r="DV3" s="8" t="s">
        <v>260</v>
      </c>
      <c r="DW3" s="8" t="s">
        <v>260</v>
      </c>
      <c r="DX3" s="8" t="s">
        <v>260</v>
      </c>
      <c r="DY3" s="8" t="s">
        <v>260</v>
      </c>
      <c r="DZ3" s="8" t="s">
        <v>260</v>
      </c>
      <c r="EA3" s="8" t="s">
        <v>260</v>
      </c>
      <c r="EB3" s="8" t="s">
        <v>260</v>
      </c>
      <c r="EC3" s="8" t="s">
        <v>260</v>
      </c>
      <c r="ED3" s="8" t="s">
        <v>260</v>
      </c>
      <c r="EE3" s="8" t="s">
        <v>260</v>
      </c>
      <c r="EF3" s="8" t="s">
        <v>260</v>
      </c>
      <c r="EG3" s="8" t="s">
        <v>260</v>
      </c>
      <c r="EH3" s="8" t="s">
        <v>260</v>
      </c>
      <c r="EI3" s="8" t="s">
        <v>260</v>
      </c>
      <c r="EJ3" s="8" t="s">
        <v>260</v>
      </c>
      <c r="EK3" s="8" t="s">
        <v>260</v>
      </c>
      <c r="EL3" s="8" t="s">
        <v>260</v>
      </c>
      <c r="EM3" s="8" t="s">
        <v>260</v>
      </c>
      <c r="EN3" s="8" t="s">
        <v>260</v>
      </c>
      <c r="EO3" s="8" t="s">
        <v>260</v>
      </c>
      <c r="EP3" s="8" t="s">
        <v>260</v>
      </c>
      <c r="EQ3" s="8" t="s">
        <v>260</v>
      </c>
      <c r="ER3" s="8" t="s">
        <v>260</v>
      </c>
      <c r="ES3" s="8" t="s">
        <v>260</v>
      </c>
      <c r="ET3" s="8" t="s">
        <v>260</v>
      </c>
      <c r="EU3" s="8" t="s">
        <v>260</v>
      </c>
      <c r="EV3" s="8" t="s">
        <v>260</v>
      </c>
      <c r="EW3" s="8" t="s">
        <v>260</v>
      </c>
      <c r="EX3" s="8" t="s">
        <v>260</v>
      </c>
      <c r="EY3" s="8" t="s">
        <v>260</v>
      </c>
      <c r="EZ3" s="8" t="s">
        <v>260</v>
      </c>
      <c r="FA3" s="8" t="s">
        <v>260</v>
      </c>
      <c r="FB3" s="8" t="s">
        <v>260</v>
      </c>
      <c r="FC3" s="8" t="s">
        <v>260</v>
      </c>
      <c r="FD3" s="8" t="s">
        <v>260</v>
      </c>
      <c r="FE3" s="8" t="s">
        <v>260</v>
      </c>
      <c r="FF3" s="8" t="s">
        <v>260</v>
      </c>
      <c r="FG3" s="8" t="s">
        <v>260</v>
      </c>
      <c r="FH3" s="8" t="s">
        <v>260</v>
      </c>
      <c r="FI3" s="8" t="s">
        <v>260</v>
      </c>
      <c r="FJ3" s="8" t="s">
        <v>260</v>
      </c>
      <c r="FK3" s="8" t="s">
        <v>260</v>
      </c>
      <c r="FL3" s="8" t="s">
        <v>260</v>
      </c>
      <c r="FM3" s="8" t="s">
        <v>260</v>
      </c>
      <c r="FN3" s="8" t="s">
        <v>260</v>
      </c>
      <c r="FO3" s="8" t="s">
        <v>260</v>
      </c>
      <c r="FP3" s="8" t="s">
        <v>260</v>
      </c>
      <c r="FQ3" s="8" t="s">
        <v>260</v>
      </c>
      <c r="FR3" s="8" t="s">
        <v>260</v>
      </c>
      <c r="FS3" s="8" t="s">
        <v>260</v>
      </c>
      <c r="FT3" s="8" t="s">
        <v>260</v>
      </c>
      <c r="FU3" s="8" t="s">
        <v>260</v>
      </c>
      <c r="FV3" s="8" t="s">
        <v>260</v>
      </c>
      <c r="FW3" s="8" t="s">
        <v>260</v>
      </c>
      <c r="FX3" s="8" t="s">
        <v>260</v>
      </c>
      <c r="FY3" s="8" t="s">
        <v>260</v>
      </c>
      <c r="FZ3" s="8" t="s">
        <v>260</v>
      </c>
      <c r="GA3" s="8" t="s">
        <v>260</v>
      </c>
      <c r="GB3" s="8" t="s">
        <v>260</v>
      </c>
      <c r="GC3" s="8" t="s">
        <v>260</v>
      </c>
      <c r="GD3" s="8" t="s">
        <v>260</v>
      </c>
      <c r="GE3" s="8" t="s">
        <v>260</v>
      </c>
      <c r="GF3" s="8" t="s">
        <v>260</v>
      </c>
      <c r="GG3" s="8" t="s">
        <v>260</v>
      </c>
      <c r="GH3" s="8" t="s">
        <v>260</v>
      </c>
      <c r="GI3" s="8" t="s">
        <v>260</v>
      </c>
      <c r="GJ3" s="8" t="s">
        <v>260</v>
      </c>
      <c r="GK3" s="8" t="s">
        <v>260</v>
      </c>
      <c r="GL3" s="8" t="s">
        <v>260</v>
      </c>
      <c r="GM3" s="8" t="s">
        <v>260</v>
      </c>
      <c r="GN3" s="8" t="s">
        <v>260</v>
      </c>
      <c r="GO3" s="8" t="s">
        <v>260</v>
      </c>
      <c r="GP3" s="8" t="s">
        <v>260</v>
      </c>
      <c r="GQ3" s="8" t="s">
        <v>260</v>
      </c>
      <c r="GR3" s="8" t="s">
        <v>260</v>
      </c>
      <c r="GS3" s="8" t="s">
        <v>260</v>
      </c>
      <c r="GT3" s="8" t="s">
        <v>260</v>
      </c>
      <c r="GU3" s="8" t="s">
        <v>260</v>
      </c>
      <c r="GV3" s="8" t="s">
        <v>260</v>
      </c>
      <c r="GW3" s="8" t="s">
        <v>260</v>
      </c>
      <c r="GX3" s="8" t="s">
        <v>260</v>
      </c>
      <c r="GY3" s="8" t="s">
        <v>260</v>
      </c>
      <c r="GZ3" s="8" t="s">
        <v>260</v>
      </c>
      <c r="HA3" s="8" t="s">
        <v>260</v>
      </c>
      <c r="HB3" s="8" t="s">
        <v>260</v>
      </c>
      <c r="HC3" s="8" t="s">
        <v>260</v>
      </c>
      <c r="HD3" s="8" t="s">
        <v>260</v>
      </c>
      <c r="HE3" s="8" t="s">
        <v>260</v>
      </c>
      <c r="HF3" s="8" t="s">
        <v>260</v>
      </c>
      <c r="HG3" s="8" t="s">
        <v>260</v>
      </c>
      <c r="HH3" s="8" t="s">
        <v>260</v>
      </c>
      <c r="HI3" s="8" t="s">
        <v>260</v>
      </c>
      <c r="HJ3" s="8" t="s">
        <v>260</v>
      </c>
      <c r="HK3" s="8" t="s">
        <v>260</v>
      </c>
      <c r="HL3" s="8" t="s">
        <v>260</v>
      </c>
      <c r="HM3" s="8" t="s">
        <v>260</v>
      </c>
      <c r="HN3" s="8" t="s">
        <v>260</v>
      </c>
      <c r="HO3" s="8" t="s">
        <v>260</v>
      </c>
      <c r="HP3" s="8" t="s">
        <v>260</v>
      </c>
      <c r="HQ3" s="8" t="s">
        <v>260</v>
      </c>
      <c r="HR3" s="8" t="s">
        <v>260</v>
      </c>
      <c r="HS3" s="8" t="s">
        <v>260</v>
      </c>
      <c r="HT3" s="8" t="s">
        <v>260</v>
      </c>
      <c r="HU3" s="8" t="s">
        <v>260</v>
      </c>
      <c r="HV3" s="8" t="s">
        <v>260</v>
      </c>
      <c r="HW3" s="8" t="s">
        <v>260</v>
      </c>
      <c r="HX3" s="8" t="s">
        <v>260</v>
      </c>
      <c r="HY3" s="8" t="s">
        <v>260</v>
      </c>
      <c r="HZ3" s="8" t="s">
        <v>260</v>
      </c>
      <c r="IA3" s="8" t="s">
        <v>260</v>
      </c>
      <c r="IB3" s="8" t="s">
        <v>260</v>
      </c>
      <c r="IC3" s="8" t="s">
        <v>260</v>
      </c>
      <c r="ID3" s="8" t="s">
        <v>260</v>
      </c>
      <c r="IE3" s="8" t="s">
        <v>260</v>
      </c>
      <c r="IF3" s="8" t="s">
        <v>260</v>
      </c>
      <c r="IG3" s="8" t="s">
        <v>260</v>
      </c>
      <c r="IH3" s="8" t="s">
        <v>260</v>
      </c>
      <c r="II3" s="8" t="s">
        <v>260</v>
      </c>
      <c r="IJ3" s="8" t="s">
        <v>260</v>
      </c>
      <c r="IK3" s="8" t="s">
        <v>260</v>
      </c>
      <c r="IL3" s="8" t="s">
        <v>260</v>
      </c>
      <c r="IM3" s="8" t="s">
        <v>260</v>
      </c>
      <c r="IN3" s="8" t="s">
        <v>260</v>
      </c>
      <c r="IO3" s="8" t="s">
        <v>260</v>
      </c>
      <c r="IP3" s="8" t="s">
        <v>260</v>
      </c>
      <c r="IQ3" s="8" t="s">
        <v>260</v>
      </c>
    </row>
    <row r="4" spans="1:251">
      <c r="A4" s="4" t="s">
        <v>252</v>
      </c>
      <c r="B4" s="8" t="s">
        <v>261</v>
      </c>
      <c r="C4" s="8" t="s">
        <v>261</v>
      </c>
      <c r="D4" s="8" t="s">
        <v>261</v>
      </c>
      <c r="E4" s="8" t="s">
        <v>261</v>
      </c>
      <c r="F4" s="8" t="s">
        <v>261</v>
      </c>
      <c r="G4" s="8" t="s">
        <v>261</v>
      </c>
      <c r="H4" s="8" t="s">
        <v>261</v>
      </c>
      <c r="I4" s="8" t="s">
        <v>261</v>
      </c>
      <c r="J4" s="8" t="s">
        <v>261</v>
      </c>
      <c r="K4" s="8" t="s">
        <v>261</v>
      </c>
      <c r="L4" s="8" t="s">
        <v>261</v>
      </c>
      <c r="M4" s="8" t="s">
        <v>261</v>
      </c>
      <c r="N4" s="8" t="s">
        <v>261</v>
      </c>
      <c r="O4" s="8" t="s">
        <v>261</v>
      </c>
      <c r="P4" s="8" t="s">
        <v>261</v>
      </c>
      <c r="Q4" s="8" t="s">
        <v>261</v>
      </c>
      <c r="R4" s="8" t="s">
        <v>261</v>
      </c>
      <c r="S4" s="8" t="s">
        <v>261</v>
      </c>
      <c r="T4" s="8" t="s">
        <v>261</v>
      </c>
      <c r="U4" s="8" t="s">
        <v>261</v>
      </c>
      <c r="V4" s="8" t="s">
        <v>261</v>
      </c>
      <c r="W4" s="8" t="s">
        <v>261</v>
      </c>
      <c r="X4" s="8" t="s">
        <v>261</v>
      </c>
      <c r="Y4" s="8" t="s">
        <v>261</v>
      </c>
      <c r="Z4" s="8" t="s">
        <v>261</v>
      </c>
      <c r="AA4" s="8" t="s">
        <v>261</v>
      </c>
      <c r="AB4" s="8" t="s">
        <v>261</v>
      </c>
      <c r="AC4" s="8" t="s">
        <v>261</v>
      </c>
      <c r="AD4" s="8" t="s">
        <v>261</v>
      </c>
      <c r="AE4" s="8" t="s">
        <v>261</v>
      </c>
      <c r="AF4" s="8" t="s">
        <v>261</v>
      </c>
      <c r="AG4" s="8" t="s">
        <v>261</v>
      </c>
      <c r="AH4" s="8" t="s">
        <v>261</v>
      </c>
      <c r="AI4" s="8" t="s">
        <v>261</v>
      </c>
      <c r="AJ4" s="8" t="s">
        <v>261</v>
      </c>
      <c r="AK4" s="8" t="s">
        <v>261</v>
      </c>
      <c r="AL4" s="8" t="s">
        <v>261</v>
      </c>
      <c r="AM4" s="8" t="s">
        <v>261</v>
      </c>
      <c r="AN4" s="8" t="s">
        <v>261</v>
      </c>
      <c r="AO4" s="8" t="s">
        <v>261</v>
      </c>
      <c r="AP4" s="8" t="s">
        <v>261</v>
      </c>
      <c r="AQ4" s="8" t="s">
        <v>261</v>
      </c>
      <c r="AR4" s="8" t="s">
        <v>261</v>
      </c>
      <c r="AS4" s="8" t="s">
        <v>261</v>
      </c>
      <c r="AT4" s="8" t="s">
        <v>261</v>
      </c>
      <c r="AU4" s="8" t="s">
        <v>261</v>
      </c>
      <c r="AV4" s="8" t="s">
        <v>261</v>
      </c>
      <c r="AW4" s="8" t="s">
        <v>261</v>
      </c>
      <c r="AX4" s="8" t="s">
        <v>261</v>
      </c>
      <c r="AY4" s="8" t="s">
        <v>261</v>
      </c>
      <c r="AZ4" s="8" t="s">
        <v>261</v>
      </c>
      <c r="BA4" s="8" t="s">
        <v>261</v>
      </c>
      <c r="BB4" s="8" t="s">
        <v>261</v>
      </c>
      <c r="BC4" s="8" t="s">
        <v>261</v>
      </c>
      <c r="BD4" s="8" t="s">
        <v>261</v>
      </c>
      <c r="BE4" s="8" t="s">
        <v>261</v>
      </c>
      <c r="BF4" s="8" t="s">
        <v>261</v>
      </c>
      <c r="BG4" s="8" t="s">
        <v>261</v>
      </c>
      <c r="BH4" s="8" t="s">
        <v>261</v>
      </c>
      <c r="BI4" s="8" t="s">
        <v>261</v>
      </c>
      <c r="BJ4" s="8" t="s">
        <v>261</v>
      </c>
      <c r="BK4" s="8" t="s">
        <v>261</v>
      </c>
      <c r="BL4" s="8" t="s">
        <v>261</v>
      </c>
      <c r="BM4" s="8" t="s">
        <v>261</v>
      </c>
      <c r="BN4" s="8" t="s">
        <v>261</v>
      </c>
      <c r="BO4" s="8" t="s">
        <v>261</v>
      </c>
      <c r="BP4" s="8" t="s">
        <v>261</v>
      </c>
      <c r="BQ4" s="8" t="s">
        <v>261</v>
      </c>
      <c r="BR4" s="8" t="s">
        <v>261</v>
      </c>
      <c r="BS4" s="8" t="s">
        <v>261</v>
      </c>
      <c r="BT4" s="8" t="s">
        <v>261</v>
      </c>
      <c r="BU4" s="8" t="s">
        <v>261</v>
      </c>
      <c r="BV4" s="8" t="s">
        <v>261</v>
      </c>
      <c r="BW4" s="8" t="s">
        <v>261</v>
      </c>
      <c r="BX4" s="8" t="s">
        <v>261</v>
      </c>
      <c r="BY4" s="8" t="s">
        <v>261</v>
      </c>
      <c r="BZ4" s="8" t="s">
        <v>261</v>
      </c>
      <c r="CA4" s="8" t="s">
        <v>261</v>
      </c>
      <c r="CB4" s="8" t="s">
        <v>261</v>
      </c>
      <c r="CC4" s="8" t="s">
        <v>261</v>
      </c>
      <c r="CD4" s="8" t="s">
        <v>261</v>
      </c>
      <c r="CE4" s="8" t="s">
        <v>261</v>
      </c>
      <c r="CF4" s="8" t="s">
        <v>261</v>
      </c>
      <c r="CG4" s="8" t="s">
        <v>261</v>
      </c>
      <c r="CH4" s="8" t="s">
        <v>261</v>
      </c>
      <c r="CI4" s="8" t="s">
        <v>261</v>
      </c>
      <c r="CJ4" s="8" t="s">
        <v>261</v>
      </c>
      <c r="CK4" s="8" t="s">
        <v>261</v>
      </c>
      <c r="CL4" s="8" t="s">
        <v>261</v>
      </c>
      <c r="CM4" s="8" t="s">
        <v>261</v>
      </c>
      <c r="CN4" s="8" t="s">
        <v>261</v>
      </c>
      <c r="CO4" s="8" t="s">
        <v>261</v>
      </c>
      <c r="CP4" s="8" t="s">
        <v>261</v>
      </c>
      <c r="CQ4" s="8" t="s">
        <v>261</v>
      </c>
      <c r="CR4" s="8" t="s">
        <v>261</v>
      </c>
      <c r="CS4" s="8" t="s">
        <v>261</v>
      </c>
      <c r="CT4" s="8" t="s">
        <v>261</v>
      </c>
      <c r="CU4" s="8" t="s">
        <v>261</v>
      </c>
      <c r="CV4" s="8" t="s">
        <v>261</v>
      </c>
      <c r="CW4" s="8" t="s">
        <v>261</v>
      </c>
      <c r="CX4" s="8" t="s">
        <v>261</v>
      </c>
      <c r="CY4" s="8" t="s">
        <v>261</v>
      </c>
      <c r="CZ4" s="8" t="s">
        <v>261</v>
      </c>
      <c r="DA4" s="8" t="s">
        <v>261</v>
      </c>
      <c r="DB4" s="8" t="s">
        <v>261</v>
      </c>
      <c r="DC4" s="8" t="s">
        <v>261</v>
      </c>
      <c r="DD4" s="8" t="s">
        <v>261</v>
      </c>
      <c r="DE4" s="8" t="s">
        <v>261</v>
      </c>
      <c r="DF4" s="8" t="s">
        <v>261</v>
      </c>
      <c r="DG4" s="8" t="s">
        <v>261</v>
      </c>
      <c r="DH4" s="8" t="s">
        <v>261</v>
      </c>
      <c r="DI4" s="8" t="s">
        <v>261</v>
      </c>
      <c r="DJ4" s="8" t="s">
        <v>261</v>
      </c>
      <c r="DK4" s="8" t="s">
        <v>261</v>
      </c>
      <c r="DL4" s="8" t="s">
        <v>261</v>
      </c>
      <c r="DM4" s="8" t="s">
        <v>261</v>
      </c>
      <c r="DN4" s="8" t="s">
        <v>261</v>
      </c>
      <c r="DO4" s="8" t="s">
        <v>261</v>
      </c>
      <c r="DP4" s="8" t="s">
        <v>261</v>
      </c>
      <c r="DQ4" s="8" t="s">
        <v>261</v>
      </c>
      <c r="DR4" s="8" t="s">
        <v>261</v>
      </c>
      <c r="DS4" s="8" t="s">
        <v>261</v>
      </c>
      <c r="DT4" s="8" t="s">
        <v>261</v>
      </c>
      <c r="DU4" s="8" t="s">
        <v>261</v>
      </c>
      <c r="DV4" s="8" t="s">
        <v>261</v>
      </c>
      <c r="DW4" s="8" t="s">
        <v>261</v>
      </c>
      <c r="DX4" s="8" t="s">
        <v>261</v>
      </c>
      <c r="DY4" s="8" t="s">
        <v>261</v>
      </c>
      <c r="DZ4" s="8" t="s">
        <v>261</v>
      </c>
      <c r="EA4" s="8" t="s">
        <v>261</v>
      </c>
      <c r="EB4" s="8" t="s">
        <v>261</v>
      </c>
      <c r="EC4" s="8" t="s">
        <v>261</v>
      </c>
      <c r="ED4" s="8" t="s">
        <v>261</v>
      </c>
      <c r="EE4" s="8" t="s">
        <v>261</v>
      </c>
      <c r="EF4" s="8" t="s">
        <v>261</v>
      </c>
      <c r="EG4" s="8" t="s">
        <v>261</v>
      </c>
      <c r="EH4" s="8" t="s">
        <v>261</v>
      </c>
      <c r="EI4" s="8" t="s">
        <v>261</v>
      </c>
      <c r="EJ4" s="8" t="s">
        <v>261</v>
      </c>
      <c r="EK4" s="8" t="s">
        <v>261</v>
      </c>
      <c r="EL4" s="8" t="s">
        <v>261</v>
      </c>
      <c r="EM4" s="8" t="s">
        <v>261</v>
      </c>
      <c r="EN4" s="8" t="s">
        <v>261</v>
      </c>
      <c r="EO4" s="8" t="s">
        <v>261</v>
      </c>
      <c r="EP4" s="8" t="s">
        <v>261</v>
      </c>
      <c r="EQ4" s="8" t="s">
        <v>261</v>
      </c>
      <c r="ER4" s="8" t="s">
        <v>261</v>
      </c>
      <c r="ES4" s="8" t="s">
        <v>261</v>
      </c>
      <c r="ET4" s="8" t="s">
        <v>261</v>
      </c>
      <c r="EU4" s="8" t="s">
        <v>261</v>
      </c>
      <c r="EV4" s="8" t="s">
        <v>261</v>
      </c>
      <c r="EW4" s="8" t="s">
        <v>261</v>
      </c>
      <c r="EX4" s="8" t="s">
        <v>261</v>
      </c>
      <c r="EY4" s="8" t="s">
        <v>261</v>
      </c>
      <c r="EZ4" s="8" t="s">
        <v>261</v>
      </c>
      <c r="FA4" s="8" t="s">
        <v>261</v>
      </c>
      <c r="FB4" s="8" t="s">
        <v>261</v>
      </c>
      <c r="FC4" s="8" t="s">
        <v>261</v>
      </c>
      <c r="FD4" s="8" t="s">
        <v>261</v>
      </c>
      <c r="FE4" s="8" t="s">
        <v>261</v>
      </c>
      <c r="FF4" s="8" t="s">
        <v>261</v>
      </c>
      <c r="FG4" s="8" t="s">
        <v>261</v>
      </c>
      <c r="FH4" s="8" t="s">
        <v>261</v>
      </c>
      <c r="FI4" s="8" t="s">
        <v>261</v>
      </c>
      <c r="FJ4" s="8" t="s">
        <v>261</v>
      </c>
      <c r="FK4" s="8" t="s">
        <v>261</v>
      </c>
      <c r="FL4" s="8" t="s">
        <v>261</v>
      </c>
      <c r="FM4" s="8" t="s">
        <v>261</v>
      </c>
      <c r="FN4" s="8" t="s">
        <v>261</v>
      </c>
      <c r="FO4" s="8" t="s">
        <v>261</v>
      </c>
      <c r="FP4" s="8" t="s">
        <v>261</v>
      </c>
      <c r="FQ4" s="8" t="s">
        <v>261</v>
      </c>
      <c r="FR4" s="8" t="s">
        <v>261</v>
      </c>
      <c r="FS4" s="8" t="s">
        <v>261</v>
      </c>
      <c r="FT4" s="8" t="s">
        <v>261</v>
      </c>
      <c r="FU4" s="8" t="s">
        <v>261</v>
      </c>
      <c r="FV4" s="8" t="s">
        <v>261</v>
      </c>
      <c r="FW4" s="8" t="s">
        <v>261</v>
      </c>
      <c r="FX4" s="8" t="s">
        <v>261</v>
      </c>
      <c r="FY4" s="8" t="s">
        <v>261</v>
      </c>
      <c r="FZ4" s="8" t="s">
        <v>261</v>
      </c>
      <c r="GA4" s="8" t="s">
        <v>261</v>
      </c>
      <c r="GB4" s="8" t="s">
        <v>261</v>
      </c>
      <c r="GC4" s="8" t="s">
        <v>261</v>
      </c>
      <c r="GD4" s="8" t="s">
        <v>261</v>
      </c>
      <c r="GE4" s="8" t="s">
        <v>261</v>
      </c>
      <c r="GF4" s="8" t="s">
        <v>261</v>
      </c>
      <c r="GG4" s="8" t="s">
        <v>261</v>
      </c>
      <c r="GH4" s="8" t="s">
        <v>261</v>
      </c>
      <c r="GI4" s="8" t="s">
        <v>261</v>
      </c>
      <c r="GJ4" s="8" t="s">
        <v>261</v>
      </c>
      <c r="GK4" s="8" t="s">
        <v>261</v>
      </c>
      <c r="GL4" s="8" t="s">
        <v>261</v>
      </c>
      <c r="GM4" s="8" t="s">
        <v>261</v>
      </c>
      <c r="GN4" s="8" t="s">
        <v>261</v>
      </c>
      <c r="GO4" s="8" t="s">
        <v>261</v>
      </c>
      <c r="GP4" s="8" t="s">
        <v>261</v>
      </c>
      <c r="GQ4" s="8" t="s">
        <v>261</v>
      </c>
      <c r="GR4" s="8" t="s">
        <v>261</v>
      </c>
      <c r="GS4" s="8" t="s">
        <v>261</v>
      </c>
      <c r="GT4" s="8" t="s">
        <v>261</v>
      </c>
      <c r="GU4" s="8" t="s">
        <v>261</v>
      </c>
      <c r="GV4" s="8" t="s">
        <v>261</v>
      </c>
      <c r="GW4" s="8" t="s">
        <v>261</v>
      </c>
      <c r="GX4" s="8" t="s">
        <v>261</v>
      </c>
      <c r="GY4" s="8" t="s">
        <v>261</v>
      </c>
      <c r="GZ4" s="8" t="s">
        <v>261</v>
      </c>
      <c r="HA4" s="8" t="s">
        <v>261</v>
      </c>
      <c r="HB4" s="8" t="s">
        <v>261</v>
      </c>
      <c r="HC4" s="8" t="s">
        <v>261</v>
      </c>
      <c r="HD4" s="8" t="s">
        <v>261</v>
      </c>
      <c r="HE4" s="8" t="s">
        <v>261</v>
      </c>
      <c r="HF4" s="8" t="s">
        <v>261</v>
      </c>
      <c r="HG4" s="8" t="s">
        <v>261</v>
      </c>
      <c r="HH4" s="8" t="s">
        <v>261</v>
      </c>
      <c r="HI4" s="8" t="s">
        <v>261</v>
      </c>
      <c r="HJ4" s="8" t="s">
        <v>261</v>
      </c>
      <c r="HK4" s="8" t="s">
        <v>261</v>
      </c>
      <c r="HL4" s="8" t="s">
        <v>261</v>
      </c>
      <c r="HM4" s="8" t="s">
        <v>261</v>
      </c>
      <c r="HN4" s="8" t="s">
        <v>261</v>
      </c>
      <c r="HO4" s="8" t="s">
        <v>261</v>
      </c>
      <c r="HP4" s="8" t="s">
        <v>261</v>
      </c>
      <c r="HQ4" s="8" t="s">
        <v>261</v>
      </c>
      <c r="HR4" s="8" t="s">
        <v>261</v>
      </c>
      <c r="HS4" s="8" t="s">
        <v>261</v>
      </c>
      <c r="HT4" s="8" t="s">
        <v>261</v>
      </c>
      <c r="HU4" s="8" t="s">
        <v>261</v>
      </c>
      <c r="HV4" s="8" t="s">
        <v>261</v>
      </c>
      <c r="HW4" s="8" t="s">
        <v>261</v>
      </c>
      <c r="HX4" s="8" t="s">
        <v>261</v>
      </c>
      <c r="HY4" s="8" t="s">
        <v>261</v>
      </c>
      <c r="HZ4" s="8" t="s">
        <v>261</v>
      </c>
      <c r="IA4" s="8" t="s">
        <v>261</v>
      </c>
      <c r="IB4" s="8" t="s">
        <v>261</v>
      </c>
      <c r="IC4" s="8" t="s">
        <v>261</v>
      </c>
      <c r="ID4" s="8" t="s">
        <v>261</v>
      </c>
      <c r="IE4" s="8" t="s">
        <v>261</v>
      </c>
      <c r="IF4" s="8" t="s">
        <v>261</v>
      </c>
      <c r="IG4" s="8" t="s">
        <v>261</v>
      </c>
      <c r="IH4" s="8" t="s">
        <v>261</v>
      </c>
      <c r="II4" s="8" t="s">
        <v>261</v>
      </c>
      <c r="IJ4" s="8" t="s">
        <v>261</v>
      </c>
      <c r="IK4" s="8" t="s">
        <v>261</v>
      </c>
      <c r="IL4" s="8" t="s">
        <v>261</v>
      </c>
      <c r="IM4" s="8" t="s">
        <v>261</v>
      </c>
      <c r="IN4" s="8" t="s">
        <v>261</v>
      </c>
      <c r="IO4" s="8" t="s">
        <v>261</v>
      </c>
      <c r="IP4" s="8" t="s">
        <v>261</v>
      </c>
      <c r="IQ4" s="8" t="s">
        <v>261</v>
      </c>
    </row>
    <row r="5" spans="1:251">
      <c r="A5" s="4" t="s">
        <v>253</v>
      </c>
      <c r="B5" s="8" t="s">
        <v>1113</v>
      </c>
      <c r="C5" s="8" t="s">
        <v>1113</v>
      </c>
      <c r="D5" s="8" t="s">
        <v>1113</v>
      </c>
      <c r="E5" s="8" t="s">
        <v>1113</v>
      </c>
      <c r="F5" s="8" t="s">
        <v>1113</v>
      </c>
      <c r="G5" s="8" t="s">
        <v>1113</v>
      </c>
      <c r="H5" s="8" t="s">
        <v>1113</v>
      </c>
      <c r="I5" s="8" t="s">
        <v>1113</v>
      </c>
      <c r="J5" s="8" t="s">
        <v>1113</v>
      </c>
      <c r="K5" s="8" t="s">
        <v>1113</v>
      </c>
      <c r="L5" s="8" t="s">
        <v>1113</v>
      </c>
      <c r="M5" s="8" t="s">
        <v>1113</v>
      </c>
      <c r="N5" s="8" t="s">
        <v>1113</v>
      </c>
      <c r="O5" s="8" t="s">
        <v>1113</v>
      </c>
      <c r="P5" s="8" t="s">
        <v>1113</v>
      </c>
      <c r="Q5" s="8" t="s">
        <v>1113</v>
      </c>
      <c r="R5" s="8" t="s">
        <v>1113</v>
      </c>
      <c r="S5" s="8" t="s">
        <v>1113</v>
      </c>
      <c r="T5" s="8" t="s">
        <v>1113</v>
      </c>
      <c r="U5" s="8" t="s">
        <v>1113</v>
      </c>
      <c r="V5" s="8" t="s">
        <v>1113</v>
      </c>
      <c r="W5" s="8" t="s">
        <v>1113</v>
      </c>
      <c r="X5" s="8" t="s">
        <v>1113</v>
      </c>
      <c r="Y5" s="8" t="s">
        <v>1113</v>
      </c>
      <c r="Z5" s="8" t="s">
        <v>1113</v>
      </c>
      <c r="AA5" s="8" t="s">
        <v>1113</v>
      </c>
      <c r="AB5" s="8" t="s">
        <v>1113</v>
      </c>
      <c r="AC5" s="8" t="s">
        <v>1113</v>
      </c>
      <c r="AD5" s="8" t="s">
        <v>1113</v>
      </c>
      <c r="AE5" s="8" t="s">
        <v>1113</v>
      </c>
      <c r="AF5" s="8" t="s">
        <v>1113</v>
      </c>
      <c r="AG5" s="8" t="s">
        <v>1113</v>
      </c>
      <c r="AH5" s="8" t="s">
        <v>1113</v>
      </c>
      <c r="AI5" s="8" t="s">
        <v>1113</v>
      </c>
      <c r="AJ5" s="8" t="s">
        <v>1113</v>
      </c>
      <c r="AK5" s="8" t="s">
        <v>1113</v>
      </c>
      <c r="AL5" s="8" t="s">
        <v>1113</v>
      </c>
      <c r="AM5" s="8" t="s">
        <v>1113</v>
      </c>
      <c r="AN5" s="8" t="s">
        <v>1113</v>
      </c>
      <c r="AO5" s="8" t="s">
        <v>1113</v>
      </c>
      <c r="AP5" s="8" t="s">
        <v>1113</v>
      </c>
      <c r="AQ5" s="8" t="s">
        <v>1113</v>
      </c>
      <c r="AR5" s="8" t="s">
        <v>1113</v>
      </c>
      <c r="AS5" s="8" t="s">
        <v>1113</v>
      </c>
      <c r="AT5" s="8" t="s">
        <v>1113</v>
      </c>
      <c r="AU5" s="8" t="s">
        <v>1113</v>
      </c>
      <c r="AV5" s="8" t="s">
        <v>1113</v>
      </c>
      <c r="AW5" s="8" t="s">
        <v>1113</v>
      </c>
      <c r="AX5" s="8" t="s">
        <v>1113</v>
      </c>
      <c r="AY5" s="8" t="s">
        <v>1113</v>
      </c>
      <c r="AZ5" s="8" t="s">
        <v>1113</v>
      </c>
      <c r="BA5" s="8" t="s">
        <v>1113</v>
      </c>
      <c r="BB5" s="8" t="s">
        <v>1113</v>
      </c>
      <c r="BC5" s="8" t="s">
        <v>1113</v>
      </c>
      <c r="BD5" s="8" t="s">
        <v>1113</v>
      </c>
      <c r="BE5" s="8" t="s">
        <v>1113</v>
      </c>
      <c r="BF5" s="8" t="s">
        <v>1113</v>
      </c>
      <c r="BG5" s="8" t="s">
        <v>1113</v>
      </c>
      <c r="BH5" s="8" t="s">
        <v>1113</v>
      </c>
      <c r="BI5" s="8" t="s">
        <v>1113</v>
      </c>
      <c r="BJ5" s="8" t="s">
        <v>1113</v>
      </c>
      <c r="BK5" s="8" t="s">
        <v>1113</v>
      </c>
      <c r="BL5" s="8" t="s">
        <v>1113</v>
      </c>
      <c r="BM5" s="8" t="s">
        <v>1113</v>
      </c>
      <c r="BN5" s="8" t="s">
        <v>1113</v>
      </c>
      <c r="BO5" s="8" t="s">
        <v>1113</v>
      </c>
      <c r="BP5" s="8" t="s">
        <v>1113</v>
      </c>
      <c r="BQ5" s="8" t="s">
        <v>1113</v>
      </c>
      <c r="BR5" s="8" t="s">
        <v>1113</v>
      </c>
      <c r="BS5" s="8" t="s">
        <v>1113</v>
      </c>
      <c r="BT5" s="8" t="s">
        <v>1113</v>
      </c>
      <c r="BU5" s="8" t="s">
        <v>1113</v>
      </c>
      <c r="BV5" s="8" t="s">
        <v>1113</v>
      </c>
      <c r="BW5" s="8" t="s">
        <v>1113</v>
      </c>
      <c r="BX5" s="8" t="s">
        <v>1113</v>
      </c>
      <c r="BY5" s="8" t="s">
        <v>1113</v>
      </c>
      <c r="BZ5" s="8" t="s">
        <v>1113</v>
      </c>
      <c r="CA5" s="8" t="s">
        <v>1113</v>
      </c>
      <c r="CB5" s="8" t="s">
        <v>1113</v>
      </c>
      <c r="CC5" s="8" t="s">
        <v>1113</v>
      </c>
      <c r="CD5" s="8" t="s">
        <v>1113</v>
      </c>
      <c r="CE5" s="8" t="s">
        <v>1113</v>
      </c>
      <c r="CF5" s="8" t="s">
        <v>1113</v>
      </c>
      <c r="CG5" s="8" t="s">
        <v>1113</v>
      </c>
      <c r="CH5" s="8" t="s">
        <v>1113</v>
      </c>
      <c r="CI5" s="8" t="s">
        <v>1113</v>
      </c>
      <c r="CJ5" s="8" t="s">
        <v>1113</v>
      </c>
      <c r="CK5" s="8" t="s">
        <v>1113</v>
      </c>
      <c r="CL5" s="8" t="s">
        <v>1113</v>
      </c>
      <c r="CM5" s="8" t="s">
        <v>1113</v>
      </c>
      <c r="CN5" s="8" t="s">
        <v>1113</v>
      </c>
      <c r="CO5" s="8" t="s">
        <v>1113</v>
      </c>
      <c r="CP5" s="8" t="s">
        <v>1113</v>
      </c>
      <c r="CQ5" s="8" t="s">
        <v>1113</v>
      </c>
      <c r="CR5" s="8" t="s">
        <v>1113</v>
      </c>
      <c r="CS5" s="8" t="s">
        <v>1113</v>
      </c>
      <c r="CT5" s="8" t="s">
        <v>1113</v>
      </c>
      <c r="CU5" s="8" t="s">
        <v>1113</v>
      </c>
      <c r="CV5" s="8" t="s">
        <v>1113</v>
      </c>
      <c r="CW5" s="8" t="s">
        <v>1113</v>
      </c>
      <c r="CX5" s="8" t="s">
        <v>1113</v>
      </c>
      <c r="CY5" s="8" t="s">
        <v>1113</v>
      </c>
      <c r="CZ5" s="8" t="s">
        <v>1113</v>
      </c>
      <c r="DA5" s="8" t="s">
        <v>1113</v>
      </c>
      <c r="DB5" s="8" t="s">
        <v>1113</v>
      </c>
      <c r="DC5" s="8" t="s">
        <v>1113</v>
      </c>
      <c r="DD5" s="8" t="s">
        <v>1113</v>
      </c>
      <c r="DE5" s="8" t="s">
        <v>1113</v>
      </c>
      <c r="DF5" s="8" t="s">
        <v>1113</v>
      </c>
      <c r="DG5" s="8" t="s">
        <v>1113</v>
      </c>
      <c r="DH5" s="8" t="s">
        <v>1113</v>
      </c>
      <c r="DI5" s="8" t="s">
        <v>1113</v>
      </c>
      <c r="DJ5" s="8" t="s">
        <v>1113</v>
      </c>
      <c r="DK5" s="8" t="s">
        <v>1113</v>
      </c>
      <c r="DL5" s="8" t="s">
        <v>1113</v>
      </c>
      <c r="DM5" s="8" t="s">
        <v>1113</v>
      </c>
      <c r="DN5" s="8" t="s">
        <v>1113</v>
      </c>
      <c r="DO5" s="8" t="s">
        <v>1113</v>
      </c>
      <c r="DP5" s="8" t="s">
        <v>1113</v>
      </c>
      <c r="DQ5" s="8" t="s">
        <v>1113</v>
      </c>
      <c r="DR5" s="8" t="s">
        <v>1113</v>
      </c>
      <c r="DS5" s="8" t="s">
        <v>1113</v>
      </c>
      <c r="DT5" s="8" t="s">
        <v>1113</v>
      </c>
      <c r="DU5" s="8" t="s">
        <v>1113</v>
      </c>
      <c r="DV5" s="8" t="s">
        <v>1113</v>
      </c>
      <c r="DW5" s="8" t="s">
        <v>1113</v>
      </c>
      <c r="DX5" s="8" t="s">
        <v>1113</v>
      </c>
      <c r="DY5" s="8" t="s">
        <v>1113</v>
      </c>
      <c r="DZ5" s="8" t="s">
        <v>1113</v>
      </c>
      <c r="EA5" s="8" t="s">
        <v>1113</v>
      </c>
      <c r="EB5" s="8" t="s">
        <v>1113</v>
      </c>
      <c r="EC5" s="8" t="s">
        <v>1113</v>
      </c>
      <c r="ED5" s="8" t="s">
        <v>1113</v>
      </c>
      <c r="EE5" s="8" t="s">
        <v>1113</v>
      </c>
      <c r="EF5" s="8" t="s">
        <v>1113</v>
      </c>
      <c r="EG5" s="8" t="s">
        <v>1113</v>
      </c>
      <c r="EH5" s="8" t="s">
        <v>1113</v>
      </c>
      <c r="EI5" s="8" t="s">
        <v>1113</v>
      </c>
      <c r="EJ5" s="8" t="s">
        <v>1113</v>
      </c>
      <c r="EK5" s="8" t="s">
        <v>1113</v>
      </c>
      <c r="EL5" s="8" t="s">
        <v>1113</v>
      </c>
      <c r="EM5" s="8" t="s">
        <v>1113</v>
      </c>
      <c r="EN5" s="8" t="s">
        <v>1113</v>
      </c>
      <c r="EO5" s="8" t="s">
        <v>1113</v>
      </c>
      <c r="EP5" s="8" t="s">
        <v>1113</v>
      </c>
      <c r="EQ5" s="8" t="s">
        <v>1113</v>
      </c>
      <c r="ER5" s="8" t="s">
        <v>1113</v>
      </c>
      <c r="ES5" s="8" t="s">
        <v>1113</v>
      </c>
      <c r="ET5" s="8" t="s">
        <v>1113</v>
      </c>
      <c r="EU5" s="8" t="s">
        <v>1113</v>
      </c>
      <c r="EV5" s="8" t="s">
        <v>1113</v>
      </c>
      <c r="EW5" s="8" t="s">
        <v>1113</v>
      </c>
      <c r="EX5" s="8" t="s">
        <v>1113</v>
      </c>
      <c r="EY5" s="8" t="s">
        <v>1113</v>
      </c>
      <c r="EZ5" s="8" t="s">
        <v>1113</v>
      </c>
      <c r="FA5" s="8" t="s">
        <v>1113</v>
      </c>
      <c r="FB5" s="8" t="s">
        <v>1113</v>
      </c>
      <c r="FC5" s="8" t="s">
        <v>1113</v>
      </c>
      <c r="FD5" s="8" t="s">
        <v>1113</v>
      </c>
      <c r="FE5" s="8" t="s">
        <v>1113</v>
      </c>
      <c r="FF5" s="8" t="s">
        <v>1113</v>
      </c>
      <c r="FG5" s="8" t="s">
        <v>1113</v>
      </c>
      <c r="FH5" s="8" t="s">
        <v>1113</v>
      </c>
      <c r="FI5" s="8" t="s">
        <v>1113</v>
      </c>
      <c r="FJ5" s="8" t="s">
        <v>1113</v>
      </c>
      <c r="FK5" s="8" t="s">
        <v>1113</v>
      </c>
      <c r="FL5" s="8" t="s">
        <v>1113</v>
      </c>
      <c r="FM5" s="8" t="s">
        <v>1113</v>
      </c>
      <c r="FN5" s="8" t="s">
        <v>1113</v>
      </c>
      <c r="FO5" s="8" t="s">
        <v>1113</v>
      </c>
      <c r="FP5" s="8" t="s">
        <v>1113</v>
      </c>
      <c r="FQ5" s="8" t="s">
        <v>1113</v>
      </c>
      <c r="FR5" s="8" t="s">
        <v>1113</v>
      </c>
      <c r="FS5" s="8" t="s">
        <v>1113</v>
      </c>
      <c r="FT5" s="8" t="s">
        <v>1113</v>
      </c>
      <c r="FU5" s="8" t="s">
        <v>1113</v>
      </c>
      <c r="FV5" s="8" t="s">
        <v>1113</v>
      </c>
      <c r="FW5" s="8" t="s">
        <v>1113</v>
      </c>
      <c r="FX5" s="8" t="s">
        <v>1113</v>
      </c>
      <c r="FY5" s="8" t="s">
        <v>1113</v>
      </c>
      <c r="FZ5" s="8" t="s">
        <v>1113</v>
      </c>
      <c r="GA5" s="8" t="s">
        <v>1113</v>
      </c>
      <c r="GB5" s="8" t="s">
        <v>1113</v>
      </c>
      <c r="GC5" s="8" t="s">
        <v>1113</v>
      </c>
      <c r="GD5" s="8" t="s">
        <v>1113</v>
      </c>
      <c r="GE5" s="8" t="s">
        <v>1113</v>
      </c>
      <c r="GF5" s="8" t="s">
        <v>1113</v>
      </c>
      <c r="GG5" s="8" t="s">
        <v>1113</v>
      </c>
      <c r="GH5" s="8" t="s">
        <v>1113</v>
      </c>
      <c r="GI5" s="8" t="s">
        <v>1113</v>
      </c>
      <c r="GJ5" s="8" t="s">
        <v>1113</v>
      </c>
      <c r="GK5" s="8" t="s">
        <v>1113</v>
      </c>
      <c r="GL5" s="8" t="s">
        <v>1113</v>
      </c>
      <c r="GM5" s="8" t="s">
        <v>1113</v>
      </c>
      <c r="GN5" s="8" t="s">
        <v>1113</v>
      </c>
      <c r="GO5" s="8" t="s">
        <v>1113</v>
      </c>
      <c r="GP5" s="8" t="s">
        <v>1113</v>
      </c>
      <c r="GQ5" s="8" t="s">
        <v>1113</v>
      </c>
      <c r="GR5" s="8" t="s">
        <v>1113</v>
      </c>
      <c r="GS5" s="8" t="s">
        <v>1113</v>
      </c>
      <c r="GT5" s="8" t="s">
        <v>1113</v>
      </c>
      <c r="GU5" s="8" t="s">
        <v>1113</v>
      </c>
      <c r="GV5" s="8" t="s">
        <v>1113</v>
      </c>
      <c r="GW5" s="8" t="s">
        <v>1113</v>
      </c>
      <c r="GX5" s="8" t="s">
        <v>1113</v>
      </c>
      <c r="GY5" s="8" t="s">
        <v>1113</v>
      </c>
      <c r="GZ5" s="8" t="s">
        <v>1113</v>
      </c>
      <c r="HA5" s="8" t="s">
        <v>1113</v>
      </c>
      <c r="HB5" s="8" t="s">
        <v>1113</v>
      </c>
      <c r="HC5" s="8" t="s">
        <v>1113</v>
      </c>
      <c r="HD5" s="8" t="s">
        <v>1113</v>
      </c>
      <c r="HE5" s="8" t="s">
        <v>1113</v>
      </c>
      <c r="HF5" s="8" t="s">
        <v>1113</v>
      </c>
      <c r="HG5" s="8" t="s">
        <v>1113</v>
      </c>
      <c r="HH5" s="8" t="s">
        <v>1113</v>
      </c>
      <c r="HI5" s="8" t="s">
        <v>1113</v>
      </c>
      <c r="HJ5" s="8" t="s">
        <v>1113</v>
      </c>
      <c r="HK5" s="8" t="s">
        <v>1113</v>
      </c>
      <c r="HL5" s="8" t="s">
        <v>1113</v>
      </c>
      <c r="HM5" s="8" t="s">
        <v>1113</v>
      </c>
      <c r="HN5" s="8" t="s">
        <v>1113</v>
      </c>
      <c r="HO5" s="8" t="s">
        <v>1113</v>
      </c>
      <c r="HP5" s="8" t="s">
        <v>1113</v>
      </c>
      <c r="HQ5" s="8" t="s">
        <v>1113</v>
      </c>
      <c r="HR5" s="8" t="s">
        <v>1113</v>
      </c>
      <c r="HS5" s="8" t="s">
        <v>1113</v>
      </c>
      <c r="HT5" s="8" t="s">
        <v>1113</v>
      </c>
      <c r="HU5" s="8" t="s">
        <v>1113</v>
      </c>
      <c r="HV5" s="8" t="s">
        <v>1113</v>
      </c>
      <c r="HW5" s="8" t="s">
        <v>1113</v>
      </c>
      <c r="HX5" s="8" t="s">
        <v>1113</v>
      </c>
      <c r="HY5" s="8" t="s">
        <v>1113</v>
      </c>
      <c r="HZ5" s="8" t="s">
        <v>1113</v>
      </c>
      <c r="IA5" s="8" t="s">
        <v>1113</v>
      </c>
      <c r="IB5" s="8" t="s">
        <v>1113</v>
      </c>
      <c r="IC5" s="8" t="s">
        <v>1113</v>
      </c>
      <c r="ID5" s="8" t="s">
        <v>1113</v>
      </c>
      <c r="IE5" s="8" t="s">
        <v>1113</v>
      </c>
      <c r="IF5" s="8" t="s">
        <v>1113</v>
      </c>
      <c r="IG5" s="8" t="s">
        <v>1113</v>
      </c>
      <c r="IH5" s="8" t="s">
        <v>1113</v>
      </c>
      <c r="II5" s="8" t="s">
        <v>1113</v>
      </c>
      <c r="IJ5" s="8" t="s">
        <v>1113</v>
      </c>
      <c r="IK5" s="8" t="s">
        <v>1113</v>
      </c>
      <c r="IL5" s="8" t="s">
        <v>1113</v>
      </c>
      <c r="IM5" s="8" t="s">
        <v>1113</v>
      </c>
      <c r="IN5" s="8" t="s">
        <v>1113</v>
      </c>
      <c r="IO5" s="8" t="s">
        <v>1113</v>
      </c>
      <c r="IP5" s="8" t="s">
        <v>1113</v>
      </c>
      <c r="IQ5" s="8" t="s">
        <v>1113</v>
      </c>
    </row>
    <row r="6" spans="1:251">
      <c r="A6" s="4" t="s">
        <v>254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1">
        <v>2</v>
      </c>
      <c r="EN6" s="1">
        <v>2</v>
      </c>
      <c r="EO6" s="1">
        <v>2</v>
      </c>
      <c r="EP6" s="1">
        <v>2</v>
      </c>
      <c r="EQ6" s="1">
        <v>2</v>
      </c>
      <c r="ER6" s="1">
        <v>2</v>
      </c>
      <c r="ES6" s="1">
        <v>2</v>
      </c>
      <c r="ET6" s="1">
        <v>2</v>
      </c>
      <c r="EU6" s="1">
        <v>2</v>
      </c>
      <c r="EV6" s="1">
        <v>2</v>
      </c>
      <c r="EW6" s="1">
        <v>2</v>
      </c>
      <c r="EX6" s="1">
        <v>2</v>
      </c>
      <c r="EY6" s="1">
        <v>2</v>
      </c>
      <c r="EZ6" s="1">
        <v>2</v>
      </c>
      <c r="FA6" s="1">
        <v>2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>
        <v>2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2</v>
      </c>
      <c r="HA6" s="1">
        <v>2</v>
      </c>
      <c r="HB6" s="1">
        <v>2</v>
      </c>
      <c r="HC6" s="1">
        <v>2</v>
      </c>
      <c r="HD6" s="1">
        <v>2</v>
      </c>
      <c r="HE6" s="1">
        <v>2</v>
      </c>
      <c r="HF6" s="1">
        <v>2</v>
      </c>
      <c r="HG6" s="1">
        <v>2</v>
      </c>
      <c r="HH6" s="1">
        <v>2</v>
      </c>
      <c r="HI6" s="1">
        <v>2</v>
      </c>
      <c r="HJ6" s="1">
        <v>2</v>
      </c>
      <c r="HK6" s="1">
        <v>2</v>
      </c>
      <c r="HL6" s="1">
        <v>2</v>
      </c>
      <c r="HM6" s="1">
        <v>2</v>
      </c>
      <c r="HN6" s="1">
        <v>2</v>
      </c>
      <c r="HO6" s="1">
        <v>2</v>
      </c>
      <c r="HP6" s="1">
        <v>2</v>
      </c>
      <c r="HQ6" s="1">
        <v>2</v>
      </c>
      <c r="HR6" s="1">
        <v>2</v>
      </c>
      <c r="HS6" s="1">
        <v>2</v>
      </c>
      <c r="HT6" s="1">
        <v>2</v>
      </c>
      <c r="HU6" s="1">
        <v>2</v>
      </c>
      <c r="HV6" s="1">
        <v>2</v>
      </c>
      <c r="HW6" s="1">
        <v>2</v>
      </c>
      <c r="HX6" s="1">
        <v>2</v>
      </c>
      <c r="HY6" s="1">
        <v>2</v>
      </c>
      <c r="HZ6" s="1">
        <v>2</v>
      </c>
      <c r="IA6" s="1">
        <v>2</v>
      </c>
      <c r="IB6" s="1">
        <v>2</v>
      </c>
      <c r="IC6" s="1">
        <v>2</v>
      </c>
      <c r="ID6" s="1">
        <v>2</v>
      </c>
      <c r="IE6" s="1">
        <v>2</v>
      </c>
      <c r="IF6" s="1">
        <v>2</v>
      </c>
      <c r="IG6" s="1">
        <v>2</v>
      </c>
      <c r="IH6" s="1">
        <v>2</v>
      </c>
      <c r="II6" s="1">
        <v>2</v>
      </c>
      <c r="IJ6" s="1">
        <v>2</v>
      </c>
      <c r="IK6" s="1">
        <v>2</v>
      </c>
      <c r="IL6" s="1">
        <v>2</v>
      </c>
      <c r="IM6" s="1">
        <v>2</v>
      </c>
      <c r="IN6" s="1">
        <v>2</v>
      </c>
      <c r="IO6" s="1">
        <v>2</v>
      </c>
      <c r="IP6" s="1">
        <v>2</v>
      </c>
      <c r="IQ6" s="1">
        <v>2</v>
      </c>
    </row>
    <row r="7" spans="1:251" s="6" customFormat="1">
      <c r="A7" s="5" t="s">
        <v>255</v>
      </c>
      <c r="B7" s="6">
        <v>42036</v>
      </c>
      <c r="C7" s="6">
        <v>42036</v>
      </c>
      <c r="D7" s="6">
        <v>42036</v>
      </c>
      <c r="E7" s="6">
        <v>42036</v>
      </c>
      <c r="F7" s="6">
        <v>42036</v>
      </c>
      <c r="G7" s="6">
        <v>42036</v>
      </c>
      <c r="H7" s="6">
        <v>42036</v>
      </c>
      <c r="I7" s="6">
        <v>42036</v>
      </c>
      <c r="J7" s="6">
        <v>42036</v>
      </c>
      <c r="K7" s="6">
        <v>42036</v>
      </c>
      <c r="L7" s="6">
        <v>42036</v>
      </c>
      <c r="M7" s="6">
        <v>42036</v>
      </c>
      <c r="N7" s="6">
        <v>42036</v>
      </c>
      <c r="O7" s="6">
        <v>42036</v>
      </c>
      <c r="P7" s="6">
        <v>42036</v>
      </c>
      <c r="Q7" s="6">
        <v>42036</v>
      </c>
      <c r="R7" s="6">
        <v>42036</v>
      </c>
      <c r="S7" s="6">
        <v>42036</v>
      </c>
      <c r="T7" s="6">
        <v>42036</v>
      </c>
      <c r="U7" s="6">
        <v>42036</v>
      </c>
      <c r="V7" s="6">
        <v>42036</v>
      </c>
      <c r="W7" s="6">
        <v>42036</v>
      </c>
      <c r="X7" s="6">
        <v>42036</v>
      </c>
      <c r="Y7" s="6">
        <v>42036</v>
      </c>
      <c r="Z7" s="6">
        <v>42036</v>
      </c>
      <c r="AA7" s="6">
        <v>42036</v>
      </c>
      <c r="AB7" s="6">
        <v>42036</v>
      </c>
      <c r="AC7" s="6">
        <v>42036</v>
      </c>
      <c r="AD7" s="6">
        <v>42036</v>
      </c>
      <c r="AE7" s="6">
        <v>42036</v>
      </c>
      <c r="AF7" s="6">
        <v>42036</v>
      </c>
      <c r="AG7" s="6">
        <v>42036</v>
      </c>
      <c r="AH7" s="6">
        <v>42036</v>
      </c>
      <c r="AI7" s="6">
        <v>42036</v>
      </c>
      <c r="AJ7" s="6">
        <v>42036</v>
      </c>
      <c r="AK7" s="6">
        <v>42036</v>
      </c>
      <c r="AL7" s="6">
        <v>42036</v>
      </c>
      <c r="AM7" s="6">
        <v>42036</v>
      </c>
      <c r="AN7" s="6">
        <v>42036</v>
      </c>
      <c r="AO7" s="6">
        <v>42036</v>
      </c>
      <c r="AP7" s="6">
        <v>42036</v>
      </c>
      <c r="AQ7" s="6">
        <v>42036</v>
      </c>
      <c r="AR7" s="6">
        <v>42036</v>
      </c>
      <c r="AS7" s="6">
        <v>42036</v>
      </c>
      <c r="AT7" s="6">
        <v>42036</v>
      </c>
      <c r="AU7" s="6">
        <v>42036</v>
      </c>
      <c r="AV7" s="6">
        <v>42036</v>
      </c>
      <c r="AW7" s="6">
        <v>42036</v>
      </c>
      <c r="AX7" s="6">
        <v>42036</v>
      </c>
      <c r="AY7" s="6">
        <v>42036</v>
      </c>
      <c r="AZ7" s="6">
        <v>42036</v>
      </c>
      <c r="BA7" s="6">
        <v>42036</v>
      </c>
      <c r="BB7" s="6">
        <v>42036</v>
      </c>
      <c r="BC7" s="6">
        <v>42036</v>
      </c>
      <c r="BD7" s="6">
        <v>42036</v>
      </c>
      <c r="BE7" s="6">
        <v>42036</v>
      </c>
      <c r="BF7" s="6">
        <v>42036</v>
      </c>
      <c r="BG7" s="6">
        <v>42036</v>
      </c>
      <c r="BH7" s="6">
        <v>42036</v>
      </c>
      <c r="BI7" s="6">
        <v>42036</v>
      </c>
      <c r="BJ7" s="6">
        <v>42036</v>
      </c>
      <c r="BK7" s="6">
        <v>42036</v>
      </c>
      <c r="BL7" s="6">
        <v>42036</v>
      </c>
      <c r="BM7" s="6">
        <v>42036</v>
      </c>
      <c r="BN7" s="6">
        <v>42036</v>
      </c>
      <c r="BO7" s="6">
        <v>42036</v>
      </c>
      <c r="BP7" s="6">
        <v>42036</v>
      </c>
      <c r="BQ7" s="6">
        <v>42036</v>
      </c>
      <c r="BR7" s="6">
        <v>42036</v>
      </c>
      <c r="BS7" s="6">
        <v>42036</v>
      </c>
      <c r="BT7" s="6">
        <v>42036</v>
      </c>
      <c r="BU7" s="6">
        <v>42036</v>
      </c>
      <c r="BV7" s="6">
        <v>42036</v>
      </c>
      <c r="BW7" s="6">
        <v>42036</v>
      </c>
      <c r="BX7" s="6">
        <v>42036</v>
      </c>
      <c r="BY7" s="6">
        <v>42036</v>
      </c>
      <c r="BZ7" s="6">
        <v>42036</v>
      </c>
      <c r="CA7" s="6">
        <v>42036</v>
      </c>
      <c r="CB7" s="6">
        <v>42036</v>
      </c>
      <c r="CC7" s="6">
        <v>42036</v>
      </c>
      <c r="CD7" s="6">
        <v>42036</v>
      </c>
      <c r="CE7" s="6">
        <v>42036</v>
      </c>
      <c r="CF7" s="6">
        <v>42036</v>
      </c>
      <c r="CG7" s="6">
        <v>42036</v>
      </c>
      <c r="CH7" s="6">
        <v>42036</v>
      </c>
      <c r="CI7" s="6">
        <v>42036</v>
      </c>
      <c r="CJ7" s="6">
        <v>42036</v>
      </c>
      <c r="CK7" s="6">
        <v>42036</v>
      </c>
      <c r="CL7" s="6">
        <v>42036</v>
      </c>
      <c r="CM7" s="6">
        <v>42036</v>
      </c>
      <c r="CN7" s="6">
        <v>42036</v>
      </c>
      <c r="CO7" s="6">
        <v>42036</v>
      </c>
      <c r="CP7" s="6">
        <v>42036</v>
      </c>
      <c r="CQ7" s="6">
        <v>42036</v>
      </c>
      <c r="CR7" s="6">
        <v>42036</v>
      </c>
      <c r="CS7" s="6">
        <v>42036</v>
      </c>
      <c r="CT7" s="6">
        <v>42036</v>
      </c>
      <c r="CU7" s="6">
        <v>42036</v>
      </c>
      <c r="CV7" s="6">
        <v>42036</v>
      </c>
      <c r="CW7" s="6">
        <v>42036</v>
      </c>
      <c r="CX7" s="6">
        <v>42036</v>
      </c>
      <c r="CY7" s="6">
        <v>42036</v>
      </c>
      <c r="CZ7" s="6">
        <v>42036</v>
      </c>
      <c r="DA7" s="6">
        <v>42036</v>
      </c>
      <c r="DB7" s="6">
        <v>42036</v>
      </c>
      <c r="DC7" s="6">
        <v>42036</v>
      </c>
      <c r="DD7" s="6">
        <v>42036</v>
      </c>
      <c r="DE7" s="6">
        <v>42036</v>
      </c>
      <c r="DF7" s="6">
        <v>42036</v>
      </c>
      <c r="DG7" s="6">
        <v>42036</v>
      </c>
      <c r="DH7" s="6">
        <v>42036</v>
      </c>
      <c r="DI7" s="6">
        <v>42036</v>
      </c>
      <c r="DJ7" s="6">
        <v>42036</v>
      </c>
      <c r="DK7" s="6">
        <v>42036</v>
      </c>
      <c r="DL7" s="6">
        <v>42036</v>
      </c>
      <c r="DM7" s="6">
        <v>42036</v>
      </c>
      <c r="DN7" s="6">
        <v>42036</v>
      </c>
      <c r="DO7" s="6">
        <v>42036</v>
      </c>
      <c r="DP7" s="6">
        <v>42036</v>
      </c>
      <c r="DQ7" s="6">
        <v>42036</v>
      </c>
      <c r="DR7" s="6">
        <v>42036</v>
      </c>
      <c r="DS7" s="6">
        <v>42036</v>
      </c>
      <c r="DT7" s="6">
        <v>42036</v>
      </c>
      <c r="DU7" s="6">
        <v>42036</v>
      </c>
      <c r="DV7" s="6">
        <v>42036</v>
      </c>
      <c r="DW7" s="6">
        <v>42036</v>
      </c>
      <c r="DX7" s="6">
        <v>42036</v>
      </c>
      <c r="DY7" s="6">
        <v>42036</v>
      </c>
      <c r="DZ7" s="6">
        <v>42036</v>
      </c>
      <c r="EA7" s="6">
        <v>42036</v>
      </c>
      <c r="EB7" s="6">
        <v>42036</v>
      </c>
      <c r="EC7" s="6">
        <v>42036</v>
      </c>
      <c r="ED7" s="6">
        <v>42036</v>
      </c>
      <c r="EE7" s="6">
        <v>42036</v>
      </c>
      <c r="EF7" s="6">
        <v>42036</v>
      </c>
      <c r="EG7" s="6">
        <v>42036</v>
      </c>
      <c r="EH7" s="6">
        <v>42036</v>
      </c>
      <c r="EI7" s="6">
        <v>42036</v>
      </c>
      <c r="EJ7" s="6">
        <v>42036</v>
      </c>
      <c r="EK7" s="6">
        <v>42036</v>
      </c>
      <c r="EL7" s="6">
        <v>42036</v>
      </c>
      <c r="EM7" s="6">
        <v>42036</v>
      </c>
      <c r="EN7" s="6">
        <v>42036</v>
      </c>
      <c r="EO7" s="6">
        <v>42036</v>
      </c>
      <c r="EP7" s="6">
        <v>42036</v>
      </c>
      <c r="EQ7" s="6">
        <v>42036</v>
      </c>
      <c r="ER7" s="6">
        <v>42036</v>
      </c>
      <c r="ES7" s="6">
        <v>42036</v>
      </c>
      <c r="ET7" s="6">
        <v>42036</v>
      </c>
      <c r="EU7" s="6">
        <v>42036</v>
      </c>
      <c r="EV7" s="6">
        <v>42036</v>
      </c>
      <c r="EW7" s="6">
        <v>42036</v>
      </c>
      <c r="EX7" s="6">
        <v>42036</v>
      </c>
      <c r="EY7" s="6">
        <v>42036</v>
      </c>
      <c r="EZ7" s="6">
        <v>42036</v>
      </c>
      <c r="FA7" s="6">
        <v>42036</v>
      </c>
      <c r="FB7" s="6">
        <v>42036</v>
      </c>
      <c r="FC7" s="6">
        <v>42036</v>
      </c>
      <c r="FD7" s="6">
        <v>42036</v>
      </c>
      <c r="FE7" s="6">
        <v>42036</v>
      </c>
      <c r="FF7" s="6">
        <v>42036</v>
      </c>
      <c r="FG7" s="6">
        <v>42036</v>
      </c>
      <c r="FH7" s="6">
        <v>42036</v>
      </c>
      <c r="FI7" s="6">
        <v>42036</v>
      </c>
      <c r="FJ7" s="6">
        <v>42036</v>
      </c>
      <c r="FK7" s="6">
        <v>42036</v>
      </c>
      <c r="FL7" s="6">
        <v>42036</v>
      </c>
      <c r="FM7" s="6">
        <v>42036</v>
      </c>
      <c r="FN7" s="6">
        <v>42036</v>
      </c>
      <c r="FO7" s="6">
        <v>42036</v>
      </c>
      <c r="FP7" s="6">
        <v>42036</v>
      </c>
      <c r="FQ7" s="6">
        <v>42036</v>
      </c>
      <c r="FR7" s="6">
        <v>42036</v>
      </c>
      <c r="FS7" s="6">
        <v>42036</v>
      </c>
      <c r="FT7" s="6">
        <v>42036</v>
      </c>
      <c r="FU7" s="6">
        <v>42036</v>
      </c>
      <c r="FV7" s="6">
        <v>42036</v>
      </c>
      <c r="FW7" s="6">
        <v>42036</v>
      </c>
      <c r="FX7" s="6">
        <v>42036</v>
      </c>
      <c r="FY7" s="6">
        <v>42036</v>
      </c>
      <c r="FZ7" s="6">
        <v>42036</v>
      </c>
      <c r="GA7" s="6">
        <v>42036</v>
      </c>
      <c r="GB7" s="6">
        <v>42036</v>
      </c>
      <c r="GC7" s="6">
        <v>42036</v>
      </c>
      <c r="GD7" s="6">
        <v>42036</v>
      </c>
      <c r="GE7" s="6">
        <v>42036</v>
      </c>
      <c r="GF7" s="6">
        <v>42036</v>
      </c>
      <c r="GG7" s="6">
        <v>42036</v>
      </c>
      <c r="GH7" s="6">
        <v>42036</v>
      </c>
      <c r="GI7" s="6">
        <v>42036</v>
      </c>
      <c r="GJ7" s="6">
        <v>42036</v>
      </c>
      <c r="GK7" s="6">
        <v>42036</v>
      </c>
      <c r="GL7" s="6">
        <v>42036</v>
      </c>
      <c r="GM7" s="6">
        <v>42036</v>
      </c>
      <c r="GN7" s="6">
        <v>42036</v>
      </c>
      <c r="GO7" s="6">
        <v>42036</v>
      </c>
      <c r="GP7" s="6">
        <v>42036</v>
      </c>
      <c r="GQ7" s="6">
        <v>42036</v>
      </c>
      <c r="GR7" s="6">
        <v>42036</v>
      </c>
      <c r="GS7" s="6">
        <v>42036</v>
      </c>
      <c r="GT7" s="6">
        <v>42036</v>
      </c>
      <c r="GU7" s="6">
        <v>42036</v>
      </c>
      <c r="GV7" s="6">
        <v>42036</v>
      </c>
      <c r="GW7" s="6">
        <v>42036</v>
      </c>
      <c r="GX7" s="6">
        <v>42036</v>
      </c>
      <c r="GY7" s="6">
        <v>42036</v>
      </c>
      <c r="GZ7" s="6">
        <v>42036</v>
      </c>
      <c r="HA7" s="6">
        <v>42036</v>
      </c>
      <c r="HB7" s="6">
        <v>42036</v>
      </c>
      <c r="HC7" s="6">
        <v>42036</v>
      </c>
      <c r="HD7" s="6">
        <v>42036</v>
      </c>
      <c r="HE7" s="6">
        <v>42036</v>
      </c>
      <c r="HF7" s="6">
        <v>42036</v>
      </c>
      <c r="HG7" s="6">
        <v>42036</v>
      </c>
      <c r="HH7" s="6">
        <v>42036</v>
      </c>
      <c r="HI7" s="6">
        <v>42036</v>
      </c>
      <c r="HJ7" s="6">
        <v>42036</v>
      </c>
      <c r="HK7" s="6">
        <v>42036</v>
      </c>
      <c r="HL7" s="6">
        <v>42036</v>
      </c>
      <c r="HM7" s="6">
        <v>42036</v>
      </c>
      <c r="HN7" s="6">
        <v>42036</v>
      </c>
      <c r="HO7" s="6">
        <v>42036</v>
      </c>
      <c r="HP7" s="6">
        <v>42036</v>
      </c>
      <c r="HQ7" s="6">
        <v>42036</v>
      </c>
      <c r="HR7" s="6">
        <v>42036</v>
      </c>
      <c r="HS7" s="6">
        <v>42036</v>
      </c>
      <c r="HT7" s="6">
        <v>42036</v>
      </c>
      <c r="HU7" s="6">
        <v>42036</v>
      </c>
      <c r="HV7" s="6">
        <v>42036</v>
      </c>
      <c r="HW7" s="6">
        <v>42036</v>
      </c>
      <c r="HX7" s="6">
        <v>42036</v>
      </c>
      <c r="HY7" s="6">
        <v>42036</v>
      </c>
      <c r="HZ7" s="6">
        <v>42036</v>
      </c>
      <c r="IA7" s="6">
        <v>42036</v>
      </c>
      <c r="IB7" s="6">
        <v>42036</v>
      </c>
      <c r="IC7" s="6">
        <v>42036</v>
      </c>
      <c r="ID7" s="6">
        <v>42036</v>
      </c>
      <c r="IE7" s="6">
        <v>42036</v>
      </c>
      <c r="IF7" s="6">
        <v>42036</v>
      </c>
      <c r="IG7" s="6">
        <v>42036</v>
      </c>
      <c r="IH7" s="6">
        <v>42036</v>
      </c>
      <c r="II7" s="6">
        <v>42036</v>
      </c>
      <c r="IJ7" s="6">
        <v>42036</v>
      </c>
      <c r="IK7" s="6">
        <v>42036</v>
      </c>
      <c r="IL7" s="6">
        <v>42036</v>
      </c>
      <c r="IM7" s="6">
        <v>42036</v>
      </c>
      <c r="IN7" s="6">
        <v>42036</v>
      </c>
      <c r="IO7" s="6">
        <v>42036</v>
      </c>
      <c r="IP7" s="6">
        <v>42036</v>
      </c>
      <c r="IQ7" s="6">
        <v>42036</v>
      </c>
    </row>
    <row r="8" spans="1:251" s="6" customFormat="1">
      <c r="A8" s="5" t="s">
        <v>256</v>
      </c>
      <c r="B8" s="6">
        <v>44228</v>
      </c>
      <c r="C8" s="6">
        <v>44228</v>
      </c>
      <c r="D8" s="6">
        <v>44228</v>
      </c>
      <c r="E8" s="6">
        <v>44228</v>
      </c>
      <c r="F8" s="6">
        <v>44228</v>
      </c>
      <c r="G8" s="6">
        <v>44228</v>
      </c>
      <c r="H8" s="6">
        <v>44228</v>
      </c>
      <c r="I8" s="6">
        <v>44228</v>
      </c>
      <c r="J8" s="6">
        <v>44228</v>
      </c>
      <c r="K8" s="6">
        <v>44228</v>
      </c>
      <c r="L8" s="6">
        <v>44228</v>
      </c>
      <c r="M8" s="6">
        <v>44228</v>
      </c>
      <c r="N8" s="6">
        <v>44228</v>
      </c>
      <c r="O8" s="6">
        <v>44228</v>
      </c>
      <c r="P8" s="6">
        <v>44228</v>
      </c>
      <c r="Q8" s="6">
        <v>44228</v>
      </c>
      <c r="R8" s="6">
        <v>44228</v>
      </c>
      <c r="S8" s="6">
        <v>44228</v>
      </c>
      <c r="T8" s="6">
        <v>44228</v>
      </c>
      <c r="U8" s="6">
        <v>44228</v>
      </c>
      <c r="V8" s="6">
        <v>44228</v>
      </c>
      <c r="W8" s="6">
        <v>44228</v>
      </c>
      <c r="X8" s="6">
        <v>44228</v>
      </c>
      <c r="Y8" s="6">
        <v>44228</v>
      </c>
      <c r="Z8" s="6">
        <v>44228</v>
      </c>
      <c r="AA8" s="6">
        <v>44228</v>
      </c>
      <c r="AB8" s="6">
        <v>44228</v>
      </c>
      <c r="AC8" s="6">
        <v>44228</v>
      </c>
      <c r="AD8" s="6">
        <v>44228</v>
      </c>
      <c r="AE8" s="6">
        <v>44228</v>
      </c>
      <c r="AF8" s="6">
        <v>44228</v>
      </c>
      <c r="AG8" s="6">
        <v>44228</v>
      </c>
      <c r="AH8" s="6">
        <v>44228</v>
      </c>
      <c r="AI8" s="6">
        <v>44228</v>
      </c>
      <c r="AJ8" s="6">
        <v>44228</v>
      </c>
      <c r="AK8" s="6">
        <v>44228</v>
      </c>
      <c r="AL8" s="6">
        <v>44228</v>
      </c>
      <c r="AM8" s="6">
        <v>44228</v>
      </c>
      <c r="AN8" s="6">
        <v>44228</v>
      </c>
      <c r="AO8" s="6">
        <v>44228</v>
      </c>
      <c r="AP8" s="6">
        <v>44228</v>
      </c>
      <c r="AQ8" s="6">
        <v>44228</v>
      </c>
      <c r="AR8" s="6">
        <v>44228</v>
      </c>
      <c r="AS8" s="6">
        <v>44228</v>
      </c>
      <c r="AT8" s="6">
        <v>44228</v>
      </c>
      <c r="AU8" s="6">
        <v>44228</v>
      </c>
      <c r="AV8" s="6">
        <v>44228</v>
      </c>
      <c r="AW8" s="6">
        <v>44228</v>
      </c>
      <c r="AX8" s="6">
        <v>44228</v>
      </c>
      <c r="AY8" s="6">
        <v>44228</v>
      </c>
      <c r="AZ8" s="6">
        <v>44228</v>
      </c>
      <c r="BA8" s="6">
        <v>44228</v>
      </c>
      <c r="BB8" s="6">
        <v>44228</v>
      </c>
      <c r="BC8" s="6">
        <v>44228</v>
      </c>
      <c r="BD8" s="6">
        <v>44228</v>
      </c>
      <c r="BE8" s="6">
        <v>44228</v>
      </c>
      <c r="BF8" s="6">
        <v>44228</v>
      </c>
      <c r="BG8" s="6">
        <v>44228</v>
      </c>
      <c r="BH8" s="6">
        <v>44228</v>
      </c>
      <c r="BI8" s="6">
        <v>44228</v>
      </c>
      <c r="BJ8" s="6">
        <v>44228</v>
      </c>
      <c r="BK8" s="6">
        <v>44228</v>
      </c>
      <c r="BL8" s="6">
        <v>44228</v>
      </c>
      <c r="BM8" s="6">
        <v>44228</v>
      </c>
      <c r="BN8" s="6">
        <v>44228</v>
      </c>
      <c r="BO8" s="6">
        <v>44228</v>
      </c>
      <c r="BP8" s="6">
        <v>44228</v>
      </c>
      <c r="BQ8" s="6">
        <v>44228</v>
      </c>
      <c r="BR8" s="6">
        <v>44228</v>
      </c>
      <c r="BS8" s="6">
        <v>44228</v>
      </c>
      <c r="BT8" s="6">
        <v>44228</v>
      </c>
      <c r="BU8" s="6">
        <v>44228</v>
      </c>
      <c r="BV8" s="6">
        <v>44228</v>
      </c>
      <c r="BW8" s="6">
        <v>44228</v>
      </c>
      <c r="BX8" s="6">
        <v>44228</v>
      </c>
      <c r="BY8" s="6">
        <v>44228</v>
      </c>
      <c r="BZ8" s="6">
        <v>44228</v>
      </c>
      <c r="CA8" s="6">
        <v>44228</v>
      </c>
      <c r="CB8" s="6">
        <v>44228</v>
      </c>
      <c r="CC8" s="6">
        <v>44228</v>
      </c>
      <c r="CD8" s="6">
        <v>44228</v>
      </c>
      <c r="CE8" s="6">
        <v>44228</v>
      </c>
      <c r="CF8" s="6">
        <v>44228</v>
      </c>
      <c r="CG8" s="6">
        <v>44228</v>
      </c>
      <c r="CH8" s="6">
        <v>44228</v>
      </c>
      <c r="CI8" s="6">
        <v>44228</v>
      </c>
      <c r="CJ8" s="6">
        <v>44228</v>
      </c>
      <c r="CK8" s="6">
        <v>44228</v>
      </c>
      <c r="CL8" s="6">
        <v>44228</v>
      </c>
      <c r="CM8" s="6">
        <v>44228</v>
      </c>
      <c r="CN8" s="6">
        <v>44228</v>
      </c>
      <c r="CO8" s="6">
        <v>44228</v>
      </c>
      <c r="CP8" s="6">
        <v>44228</v>
      </c>
      <c r="CQ8" s="6">
        <v>44228</v>
      </c>
      <c r="CR8" s="6">
        <v>44228</v>
      </c>
      <c r="CS8" s="6">
        <v>44228</v>
      </c>
      <c r="CT8" s="6">
        <v>44228</v>
      </c>
      <c r="CU8" s="6">
        <v>44228</v>
      </c>
      <c r="CV8" s="6">
        <v>44228</v>
      </c>
      <c r="CW8" s="6">
        <v>44228</v>
      </c>
      <c r="CX8" s="6">
        <v>44228</v>
      </c>
      <c r="CY8" s="6">
        <v>44228</v>
      </c>
      <c r="CZ8" s="6">
        <v>44228</v>
      </c>
      <c r="DA8" s="6">
        <v>44228</v>
      </c>
      <c r="DB8" s="6">
        <v>44228</v>
      </c>
      <c r="DC8" s="6">
        <v>44228</v>
      </c>
      <c r="DD8" s="6">
        <v>44228</v>
      </c>
      <c r="DE8" s="6">
        <v>44228</v>
      </c>
      <c r="DF8" s="6">
        <v>44228</v>
      </c>
      <c r="DG8" s="6">
        <v>44228</v>
      </c>
      <c r="DH8" s="6">
        <v>44228</v>
      </c>
      <c r="DI8" s="6">
        <v>44228</v>
      </c>
      <c r="DJ8" s="6">
        <v>44228</v>
      </c>
      <c r="DK8" s="6">
        <v>44228</v>
      </c>
      <c r="DL8" s="6">
        <v>44228</v>
      </c>
      <c r="DM8" s="6">
        <v>44228</v>
      </c>
      <c r="DN8" s="6">
        <v>44228</v>
      </c>
      <c r="DO8" s="6">
        <v>44228</v>
      </c>
      <c r="DP8" s="6">
        <v>44228</v>
      </c>
      <c r="DQ8" s="6">
        <v>44228</v>
      </c>
      <c r="DR8" s="6">
        <v>44228</v>
      </c>
      <c r="DS8" s="6">
        <v>44228</v>
      </c>
      <c r="DT8" s="6">
        <v>44228</v>
      </c>
      <c r="DU8" s="6">
        <v>44228</v>
      </c>
      <c r="DV8" s="6">
        <v>44228</v>
      </c>
      <c r="DW8" s="6">
        <v>44228</v>
      </c>
      <c r="DX8" s="6">
        <v>44228</v>
      </c>
      <c r="DY8" s="6">
        <v>44228</v>
      </c>
      <c r="DZ8" s="6">
        <v>44228</v>
      </c>
      <c r="EA8" s="6">
        <v>44228</v>
      </c>
      <c r="EB8" s="6">
        <v>44228</v>
      </c>
      <c r="EC8" s="6">
        <v>44228</v>
      </c>
      <c r="ED8" s="6">
        <v>44228</v>
      </c>
      <c r="EE8" s="6">
        <v>44228</v>
      </c>
      <c r="EF8" s="6">
        <v>44228</v>
      </c>
      <c r="EG8" s="6">
        <v>44228</v>
      </c>
      <c r="EH8" s="6">
        <v>44228</v>
      </c>
      <c r="EI8" s="6">
        <v>44228</v>
      </c>
      <c r="EJ8" s="6">
        <v>44228</v>
      </c>
      <c r="EK8" s="6">
        <v>44228</v>
      </c>
      <c r="EL8" s="6">
        <v>44228</v>
      </c>
      <c r="EM8" s="6">
        <v>44228</v>
      </c>
      <c r="EN8" s="6">
        <v>44228</v>
      </c>
      <c r="EO8" s="6">
        <v>44228</v>
      </c>
      <c r="EP8" s="6">
        <v>44228</v>
      </c>
      <c r="EQ8" s="6">
        <v>44228</v>
      </c>
      <c r="ER8" s="6">
        <v>44228</v>
      </c>
      <c r="ES8" s="6">
        <v>44228</v>
      </c>
      <c r="ET8" s="6">
        <v>44228</v>
      </c>
      <c r="EU8" s="6">
        <v>44228</v>
      </c>
      <c r="EV8" s="6">
        <v>44228</v>
      </c>
      <c r="EW8" s="6">
        <v>44228</v>
      </c>
      <c r="EX8" s="6">
        <v>44228</v>
      </c>
      <c r="EY8" s="6">
        <v>44228</v>
      </c>
      <c r="EZ8" s="6">
        <v>44228</v>
      </c>
      <c r="FA8" s="6">
        <v>44228</v>
      </c>
      <c r="FB8" s="6">
        <v>44228</v>
      </c>
      <c r="FC8" s="6">
        <v>44228</v>
      </c>
      <c r="FD8" s="6">
        <v>44228</v>
      </c>
      <c r="FE8" s="6">
        <v>44228</v>
      </c>
      <c r="FF8" s="6">
        <v>44228</v>
      </c>
      <c r="FG8" s="6">
        <v>44228</v>
      </c>
      <c r="FH8" s="6">
        <v>44228</v>
      </c>
      <c r="FI8" s="6">
        <v>44228</v>
      </c>
      <c r="FJ8" s="6">
        <v>44228</v>
      </c>
      <c r="FK8" s="6">
        <v>44228</v>
      </c>
      <c r="FL8" s="6">
        <v>44228</v>
      </c>
      <c r="FM8" s="6">
        <v>44228</v>
      </c>
      <c r="FN8" s="6">
        <v>44228</v>
      </c>
      <c r="FO8" s="6">
        <v>44228</v>
      </c>
      <c r="FP8" s="6">
        <v>44228</v>
      </c>
      <c r="FQ8" s="6">
        <v>44228</v>
      </c>
      <c r="FR8" s="6">
        <v>44228</v>
      </c>
      <c r="FS8" s="6">
        <v>44228</v>
      </c>
      <c r="FT8" s="6">
        <v>44228</v>
      </c>
      <c r="FU8" s="6">
        <v>44228</v>
      </c>
      <c r="FV8" s="6">
        <v>44228</v>
      </c>
      <c r="FW8" s="6">
        <v>44228</v>
      </c>
      <c r="FX8" s="6">
        <v>44228</v>
      </c>
      <c r="FY8" s="6">
        <v>44228</v>
      </c>
      <c r="FZ8" s="6">
        <v>44228</v>
      </c>
      <c r="GA8" s="6">
        <v>44228</v>
      </c>
      <c r="GB8" s="6">
        <v>44228</v>
      </c>
      <c r="GC8" s="6">
        <v>44228</v>
      </c>
      <c r="GD8" s="6">
        <v>44228</v>
      </c>
      <c r="GE8" s="6">
        <v>44228</v>
      </c>
      <c r="GF8" s="6">
        <v>44228</v>
      </c>
      <c r="GG8" s="6">
        <v>44228</v>
      </c>
      <c r="GH8" s="6">
        <v>44228</v>
      </c>
      <c r="GI8" s="6">
        <v>44228</v>
      </c>
      <c r="GJ8" s="6">
        <v>44228</v>
      </c>
      <c r="GK8" s="6">
        <v>44228</v>
      </c>
      <c r="GL8" s="6">
        <v>44228</v>
      </c>
      <c r="GM8" s="6">
        <v>44228</v>
      </c>
      <c r="GN8" s="6">
        <v>44228</v>
      </c>
      <c r="GO8" s="6">
        <v>44228</v>
      </c>
      <c r="GP8" s="6">
        <v>44228</v>
      </c>
      <c r="GQ8" s="6">
        <v>44228</v>
      </c>
      <c r="GR8" s="6">
        <v>44228</v>
      </c>
      <c r="GS8" s="6">
        <v>44228</v>
      </c>
      <c r="GT8" s="6">
        <v>44228</v>
      </c>
      <c r="GU8" s="6">
        <v>44228</v>
      </c>
      <c r="GV8" s="6">
        <v>44228</v>
      </c>
      <c r="GW8" s="6">
        <v>44228</v>
      </c>
      <c r="GX8" s="6">
        <v>44228</v>
      </c>
      <c r="GY8" s="6">
        <v>44228</v>
      </c>
      <c r="GZ8" s="6">
        <v>44228</v>
      </c>
      <c r="HA8" s="6">
        <v>44228</v>
      </c>
      <c r="HB8" s="6">
        <v>44228</v>
      </c>
      <c r="HC8" s="6">
        <v>44228</v>
      </c>
      <c r="HD8" s="6">
        <v>44228</v>
      </c>
      <c r="HE8" s="6">
        <v>44228</v>
      </c>
      <c r="HF8" s="6">
        <v>44228</v>
      </c>
      <c r="HG8" s="6">
        <v>44228</v>
      </c>
      <c r="HH8" s="6">
        <v>44228</v>
      </c>
      <c r="HI8" s="6">
        <v>44228</v>
      </c>
      <c r="HJ8" s="6">
        <v>44228</v>
      </c>
      <c r="HK8" s="6">
        <v>44228</v>
      </c>
      <c r="HL8" s="6">
        <v>44228</v>
      </c>
      <c r="HM8" s="6">
        <v>44228</v>
      </c>
      <c r="HN8" s="6">
        <v>44228</v>
      </c>
      <c r="HO8" s="6">
        <v>44228</v>
      </c>
      <c r="HP8" s="6">
        <v>44228</v>
      </c>
      <c r="HQ8" s="6">
        <v>44228</v>
      </c>
      <c r="HR8" s="6">
        <v>44228</v>
      </c>
      <c r="HS8" s="6">
        <v>44228</v>
      </c>
      <c r="HT8" s="6">
        <v>44228</v>
      </c>
      <c r="HU8" s="6">
        <v>44228</v>
      </c>
      <c r="HV8" s="6">
        <v>44228</v>
      </c>
      <c r="HW8" s="6">
        <v>44228</v>
      </c>
      <c r="HX8" s="6">
        <v>44228</v>
      </c>
      <c r="HY8" s="6">
        <v>44228</v>
      </c>
      <c r="HZ8" s="6">
        <v>44228</v>
      </c>
      <c r="IA8" s="6">
        <v>44228</v>
      </c>
      <c r="IB8" s="6">
        <v>44228</v>
      </c>
      <c r="IC8" s="6">
        <v>44228</v>
      </c>
      <c r="ID8" s="6">
        <v>44228</v>
      </c>
      <c r="IE8" s="6">
        <v>44228</v>
      </c>
      <c r="IF8" s="6">
        <v>44228</v>
      </c>
      <c r="IG8" s="6">
        <v>44228</v>
      </c>
      <c r="IH8" s="6">
        <v>44228</v>
      </c>
      <c r="II8" s="6">
        <v>44228</v>
      </c>
      <c r="IJ8" s="6">
        <v>44228</v>
      </c>
      <c r="IK8" s="6">
        <v>44228</v>
      </c>
      <c r="IL8" s="6">
        <v>44228</v>
      </c>
      <c r="IM8" s="6">
        <v>44228</v>
      </c>
      <c r="IN8" s="6">
        <v>44228</v>
      </c>
      <c r="IO8" s="6">
        <v>44228</v>
      </c>
      <c r="IP8" s="6">
        <v>44228</v>
      </c>
      <c r="IQ8" s="6">
        <v>44228</v>
      </c>
    </row>
    <row r="9" spans="1:251">
      <c r="A9" s="4" t="s">
        <v>257</v>
      </c>
      <c r="B9" s="1">
        <v>7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1">
        <v>7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1">
        <v>7</v>
      </c>
      <c r="BJ9" s="1">
        <v>7</v>
      </c>
      <c r="BK9" s="1">
        <v>7</v>
      </c>
      <c r="BL9" s="1">
        <v>7</v>
      </c>
      <c r="BM9" s="1">
        <v>7</v>
      </c>
      <c r="BN9" s="1">
        <v>7</v>
      </c>
      <c r="BO9" s="1">
        <v>7</v>
      </c>
      <c r="BP9" s="1">
        <v>7</v>
      </c>
      <c r="BQ9" s="1">
        <v>7</v>
      </c>
      <c r="BR9" s="1">
        <v>7</v>
      </c>
      <c r="BS9" s="1">
        <v>7</v>
      </c>
      <c r="BT9" s="1">
        <v>7</v>
      </c>
      <c r="BU9" s="1">
        <v>7</v>
      </c>
      <c r="BV9" s="1">
        <v>7</v>
      </c>
      <c r="BW9" s="1">
        <v>7</v>
      </c>
      <c r="BX9" s="1">
        <v>7</v>
      </c>
      <c r="BY9" s="1">
        <v>7</v>
      </c>
      <c r="BZ9" s="1">
        <v>7</v>
      </c>
      <c r="CA9" s="1">
        <v>7</v>
      </c>
      <c r="CB9" s="1">
        <v>7</v>
      </c>
      <c r="CC9" s="1">
        <v>7</v>
      </c>
      <c r="CD9" s="1">
        <v>7</v>
      </c>
      <c r="CE9" s="1">
        <v>7</v>
      </c>
      <c r="CF9" s="1">
        <v>7</v>
      </c>
      <c r="CG9" s="1">
        <v>7</v>
      </c>
      <c r="CH9" s="1">
        <v>7</v>
      </c>
      <c r="CI9" s="1">
        <v>7</v>
      </c>
      <c r="CJ9" s="1">
        <v>7</v>
      </c>
      <c r="CK9" s="1">
        <v>7</v>
      </c>
      <c r="CL9" s="1">
        <v>7</v>
      </c>
      <c r="CM9" s="1">
        <v>7</v>
      </c>
      <c r="CN9" s="1">
        <v>7</v>
      </c>
      <c r="CO9" s="1">
        <v>7</v>
      </c>
      <c r="CP9" s="1">
        <v>7</v>
      </c>
      <c r="CQ9" s="1">
        <v>7</v>
      </c>
      <c r="CR9" s="1">
        <v>7</v>
      </c>
      <c r="CS9" s="1">
        <v>7</v>
      </c>
      <c r="CT9" s="1">
        <v>7</v>
      </c>
      <c r="CU9" s="1">
        <v>7</v>
      </c>
      <c r="CV9" s="1">
        <v>7</v>
      </c>
      <c r="CW9" s="1">
        <v>7</v>
      </c>
      <c r="CX9" s="1">
        <v>7</v>
      </c>
      <c r="CY9" s="1">
        <v>7</v>
      </c>
      <c r="CZ9" s="1">
        <v>7</v>
      </c>
      <c r="DA9" s="1">
        <v>7</v>
      </c>
      <c r="DB9" s="1">
        <v>7</v>
      </c>
      <c r="DC9" s="1">
        <v>7</v>
      </c>
      <c r="DD9" s="1">
        <v>7</v>
      </c>
      <c r="DE9" s="1">
        <v>7</v>
      </c>
      <c r="DF9" s="1">
        <v>7</v>
      </c>
      <c r="DG9" s="1">
        <v>7</v>
      </c>
      <c r="DH9" s="1">
        <v>7</v>
      </c>
      <c r="DI9" s="1">
        <v>7</v>
      </c>
      <c r="DJ9" s="1">
        <v>7</v>
      </c>
      <c r="DK9" s="1">
        <v>7</v>
      </c>
      <c r="DL9" s="1">
        <v>7</v>
      </c>
      <c r="DM9" s="1">
        <v>7</v>
      </c>
      <c r="DN9" s="1">
        <v>7</v>
      </c>
      <c r="DO9" s="1">
        <v>7</v>
      </c>
      <c r="DP9" s="1">
        <v>7</v>
      </c>
      <c r="DQ9" s="1">
        <v>7</v>
      </c>
      <c r="DR9" s="1">
        <v>7</v>
      </c>
      <c r="DS9" s="1">
        <v>7</v>
      </c>
      <c r="DT9" s="1">
        <v>7</v>
      </c>
      <c r="DU9" s="1">
        <v>7</v>
      </c>
      <c r="DV9" s="1">
        <v>7</v>
      </c>
      <c r="DW9" s="1">
        <v>7</v>
      </c>
      <c r="DX9" s="1">
        <v>7</v>
      </c>
      <c r="DY9" s="1">
        <v>7</v>
      </c>
      <c r="DZ9" s="1">
        <v>7</v>
      </c>
      <c r="EA9" s="1">
        <v>7</v>
      </c>
      <c r="EB9" s="1">
        <v>7</v>
      </c>
      <c r="EC9" s="1">
        <v>7</v>
      </c>
      <c r="ED9" s="1">
        <v>7</v>
      </c>
      <c r="EE9" s="1">
        <v>7</v>
      </c>
      <c r="EF9" s="1">
        <v>7</v>
      </c>
      <c r="EG9" s="1">
        <v>7</v>
      </c>
      <c r="EH9" s="1">
        <v>7</v>
      </c>
      <c r="EI9" s="1">
        <v>7</v>
      </c>
      <c r="EJ9" s="1">
        <v>7</v>
      </c>
      <c r="EK9" s="1">
        <v>7</v>
      </c>
      <c r="EL9" s="1">
        <v>7</v>
      </c>
      <c r="EM9" s="1">
        <v>7</v>
      </c>
      <c r="EN9" s="1">
        <v>7</v>
      </c>
      <c r="EO9" s="1">
        <v>7</v>
      </c>
      <c r="EP9" s="1">
        <v>7</v>
      </c>
      <c r="EQ9" s="1">
        <v>7</v>
      </c>
      <c r="ER9" s="1">
        <v>7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7</v>
      </c>
      <c r="EZ9" s="1">
        <v>7</v>
      </c>
      <c r="FA9" s="1">
        <v>7</v>
      </c>
      <c r="FB9" s="1">
        <v>7</v>
      </c>
      <c r="FC9" s="1">
        <v>7</v>
      </c>
      <c r="FD9" s="1">
        <v>7</v>
      </c>
      <c r="FE9" s="1">
        <v>7</v>
      </c>
      <c r="FF9" s="1">
        <v>7</v>
      </c>
      <c r="FG9" s="1">
        <v>7</v>
      </c>
      <c r="FH9" s="1">
        <v>7</v>
      </c>
      <c r="FI9" s="1">
        <v>7</v>
      </c>
      <c r="FJ9" s="1">
        <v>7</v>
      </c>
      <c r="FK9" s="1">
        <v>7</v>
      </c>
      <c r="FL9" s="1">
        <v>7</v>
      </c>
      <c r="FM9" s="1">
        <v>7</v>
      </c>
      <c r="FN9" s="1">
        <v>7</v>
      </c>
      <c r="FO9" s="1">
        <v>7</v>
      </c>
      <c r="FP9" s="1">
        <v>7</v>
      </c>
      <c r="FQ9" s="1">
        <v>7</v>
      </c>
      <c r="FR9" s="1">
        <v>7</v>
      </c>
      <c r="FS9" s="1">
        <v>7</v>
      </c>
      <c r="FT9" s="1">
        <v>7</v>
      </c>
      <c r="FU9" s="1">
        <v>7</v>
      </c>
      <c r="FV9" s="1">
        <v>7</v>
      </c>
      <c r="FW9" s="1">
        <v>7</v>
      </c>
      <c r="FX9" s="1">
        <v>7</v>
      </c>
      <c r="FY9" s="1">
        <v>7</v>
      </c>
      <c r="FZ9" s="1">
        <v>7</v>
      </c>
      <c r="GA9" s="1">
        <v>7</v>
      </c>
      <c r="GB9" s="1">
        <v>7</v>
      </c>
      <c r="GC9" s="1">
        <v>7</v>
      </c>
      <c r="GD9" s="1">
        <v>7</v>
      </c>
      <c r="GE9" s="1">
        <v>7</v>
      </c>
      <c r="GF9" s="1">
        <v>7</v>
      </c>
      <c r="GG9" s="1">
        <v>7</v>
      </c>
      <c r="GH9" s="1">
        <v>7</v>
      </c>
      <c r="GI9" s="1">
        <v>7</v>
      </c>
      <c r="GJ9" s="1">
        <v>7</v>
      </c>
      <c r="GK9" s="1">
        <v>7</v>
      </c>
      <c r="GL9" s="1">
        <v>7</v>
      </c>
      <c r="GM9" s="1">
        <v>7</v>
      </c>
      <c r="GN9" s="1">
        <v>7</v>
      </c>
      <c r="GO9" s="1">
        <v>7</v>
      </c>
      <c r="GP9" s="1">
        <v>7</v>
      </c>
      <c r="GQ9" s="1">
        <v>7</v>
      </c>
      <c r="GR9" s="1">
        <v>7</v>
      </c>
      <c r="GS9" s="1">
        <v>7</v>
      </c>
      <c r="GT9" s="1">
        <v>7</v>
      </c>
      <c r="GU9" s="1">
        <v>7</v>
      </c>
      <c r="GV9" s="1">
        <v>7</v>
      </c>
      <c r="GW9" s="1">
        <v>7</v>
      </c>
      <c r="GX9" s="1">
        <v>7</v>
      </c>
      <c r="GY9" s="1">
        <v>7</v>
      </c>
      <c r="GZ9" s="1">
        <v>7</v>
      </c>
      <c r="HA9" s="1">
        <v>7</v>
      </c>
      <c r="HB9" s="1">
        <v>7</v>
      </c>
      <c r="HC9" s="1">
        <v>7</v>
      </c>
      <c r="HD9" s="1">
        <v>7</v>
      </c>
      <c r="HE9" s="1">
        <v>7</v>
      </c>
      <c r="HF9" s="1">
        <v>7</v>
      </c>
      <c r="HG9" s="1">
        <v>7</v>
      </c>
      <c r="HH9" s="1">
        <v>7</v>
      </c>
      <c r="HI9" s="1">
        <v>7</v>
      </c>
      <c r="HJ9" s="1">
        <v>7</v>
      </c>
      <c r="HK9" s="1">
        <v>7</v>
      </c>
      <c r="HL9" s="1">
        <v>7</v>
      </c>
      <c r="HM9" s="1">
        <v>7</v>
      </c>
      <c r="HN9" s="1">
        <v>7</v>
      </c>
      <c r="HO9" s="1">
        <v>7</v>
      </c>
      <c r="HP9" s="1">
        <v>7</v>
      </c>
      <c r="HQ9" s="1">
        <v>7</v>
      </c>
      <c r="HR9" s="1">
        <v>7</v>
      </c>
      <c r="HS9" s="1">
        <v>7</v>
      </c>
      <c r="HT9" s="1">
        <v>7</v>
      </c>
      <c r="HU9" s="1">
        <v>7</v>
      </c>
      <c r="HV9" s="1">
        <v>7</v>
      </c>
      <c r="HW9" s="1">
        <v>7</v>
      </c>
      <c r="HX9" s="1">
        <v>7</v>
      </c>
      <c r="HY9" s="1">
        <v>7</v>
      </c>
      <c r="HZ9" s="1">
        <v>7</v>
      </c>
      <c r="IA9" s="1">
        <v>7</v>
      </c>
      <c r="IB9" s="1">
        <v>7</v>
      </c>
      <c r="IC9" s="1">
        <v>7</v>
      </c>
      <c r="ID9" s="1">
        <v>7</v>
      </c>
      <c r="IE9" s="1">
        <v>7</v>
      </c>
      <c r="IF9" s="1">
        <v>7</v>
      </c>
      <c r="IG9" s="1">
        <v>7</v>
      </c>
      <c r="IH9" s="1">
        <v>7</v>
      </c>
      <c r="II9" s="1">
        <v>7</v>
      </c>
      <c r="IJ9" s="1">
        <v>7</v>
      </c>
      <c r="IK9" s="1">
        <v>7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</row>
    <row r="10" spans="1:251">
      <c r="A10" s="4" t="s">
        <v>258</v>
      </c>
      <c r="B10" s="8" t="s">
        <v>262</v>
      </c>
      <c r="C10" s="8" t="s">
        <v>263</v>
      </c>
      <c r="D10" s="8" t="s">
        <v>264</v>
      </c>
      <c r="E10" s="8" t="s">
        <v>265</v>
      </c>
      <c r="F10" s="8" t="s">
        <v>266</v>
      </c>
      <c r="G10" s="8" t="s">
        <v>267</v>
      </c>
      <c r="H10" s="8" t="s">
        <v>268</v>
      </c>
      <c r="I10" s="8" t="s">
        <v>269</v>
      </c>
      <c r="J10" s="8" t="s">
        <v>270</v>
      </c>
      <c r="K10" s="8" t="s">
        <v>271</v>
      </c>
      <c r="L10" s="8" t="s">
        <v>272</v>
      </c>
      <c r="M10" s="8" t="s">
        <v>273</v>
      </c>
      <c r="N10" s="8" t="s">
        <v>274</v>
      </c>
      <c r="O10" s="8" t="s">
        <v>275</v>
      </c>
      <c r="P10" s="8" t="s">
        <v>276</v>
      </c>
      <c r="Q10" s="8" t="s">
        <v>277</v>
      </c>
      <c r="R10" s="8" t="s">
        <v>278</v>
      </c>
      <c r="S10" s="8" t="s">
        <v>279</v>
      </c>
      <c r="T10" s="8" t="s">
        <v>280</v>
      </c>
      <c r="U10" s="8" t="s">
        <v>281</v>
      </c>
      <c r="V10" s="8" t="s">
        <v>282</v>
      </c>
      <c r="W10" s="8" t="s">
        <v>283</v>
      </c>
      <c r="X10" s="8" t="s">
        <v>284</v>
      </c>
      <c r="Y10" s="8" t="s">
        <v>285</v>
      </c>
      <c r="Z10" s="8" t="s">
        <v>286</v>
      </c>
      <c r="AA10" s="8" t="s">
        <v>287</v>
      </c>
      <c r="AB10" s="8" t="s">
        <v>288</v>
      </c>
      <c r="AC10" s="8" t="s">
        <v>289</v>
      </c>
      <c r="AD10" s="8" t="s">
        <v>290</v>
      </c>
      <c r="AE10" s="8" t="s">
        <v>291</v>
      </c>
      <c r="AF10" s="8" t="s">
        <v>292</v>
      </c>
      <c r="AG10" s="8" t="s">
        <v>293</v>
      </c>
      <c r="AH10" s="8" t="s">
        <v>294</v>
      </c>
      <c r="AI10" s="8" t="s">
        <v>295</v>
      </c>
      <c r="AJ10" s="8" t="s">
        <v>296</v>
      </c>
      <c r="AK10" s="8" t="s">
        <v>297</v>
      </c>
      <c r="AL10" s="8" t="s">
        <v>298</v>
      </c>
      <c r="AM10" s="8" t="s">
        <v>299</v>
      </c>
      <c r="AN10" s="8" t="s">
        <v>300</v>
      </c>
      <c r="AO10" s="8" t="s">
        <v>301</v>
      </c>
      <c r="AP10" s="8" t="s">
        <v>302</v>
      </c>
      <c r="AQ10" s="8" t="s">
        <v>303</v>
      </c>
      <c r="AR10" s="8" t="s">
        <v>304</v>
      </c>
      <c r="AS10" s="8" t="s">
        <v>305</v>
      </c>
      <c r="AT10" s="8" t="s">
        <v>306</v>
      </c>
      <c r="AU10" s="8" t="s">
        <v>307</v>
      </c>
      <c r="AV10" s="8" t="s">
        <v>308</v>
      </c>
      <c r="AW10" s="8" t="s">
        <v>309</v>
      </c>
      <c r="AX10" s="8" t="s">
        <v>310</v>
      </c>
      <c r="AY10" s="8" t="s">
        <v>311</v>
      </c>
      <c r="AZ10" s="8" t="s">
        <v>312</v>
      </c>
      <c r="BA10" s="8" t="s">
        <v>313</v>
      </c>
      <c r="BB10" s="8" t="s">
        <v>314</v>
      </c>
      <c r="BC10" s="8" t="s">
        <v>315</v>
      </c>
      <c r="BD10" s="8" t="s">
        <v>316</v>
      </c>
      <c r="BE10" s="8" t="s">
        <v>317</v>
      </c>
      <c r="BF10" s="8" t="s">
        <v>318</v>
      </c>
      <c r="BG10" s="8" t="s">
        <v>319</v>
      </c>
      <c r="BH10" s="8" t="s">
        <v>320</v>
      </c>
      <c r="BI10" s="8" t="s">
        <v>321</v>
      </c>
      <c r="BJ10" s="8" t="s">
        <v>322</v>
      </c>
      <c r="BK10" s="8" t="s">
        <v>323</v>
      </c>
      <c r="BL10" s="8" t="s">
        <v>324</v>
      </c>
      <c r="BM10" s="8" t="s">
        <v>325</v>
      </c>
      <c r="BN10" s="8" t="s">
        <v>326</v>
      </c>
      <c r="BO10" s="8" t="s">
        <v>327</v>
      </c>
      <c r="BP10" s="8" t="s">
        <v>328</v>
      </c>
      <c r="BQ10" s="8" t="s">
        <v>329</v>
      </c>
      <c r="BR10" s="8" t="s">
        <v>330</v>
      </c>
      <c r="BS10" s="8" t="s">
        <v>331</v>
      </c>
      <c r="BT10" s="8" t="s">
        <v>332</v>
      </c>
      <c r="BU10" s="8" t="s">
        <v>333</v>
      </c>
      <c r="BV10" s="8" t="s">
        <v>334</v>
      </c>
      <c r="BW10" s="8" t="s">
        <v>335</v>
      </c>
      <c r="BX10" s="8" t="s">
        <v>336</v>
      </c>
      <c r="BY10" s="8" t="s">
        <v>337</v>
      </c>
      <c r="BZ10" s="8" t="s">
        <v>338</v>
      </c>
      <c r="CA10" s="8" t="s">
        <v>339</v>
      </c>
      <c r="CB10" s="8" t="s">
        <v>340</v>
      </c>
      <c r="CC10" s="8" t="s">
        <v>341</v>
      </c>
      <c r="CD10" s="8" t="s">
        <v>342</v>
      </c>
      <c r="CE10" s="8" t="s">
        <v>343</v>
      </c>
      <c r="CF10" s="8" t="s">
        <v>344</v>
      </c>
      <c r="CG10" s="8" t="s">
        <v>345</v>
      </c>
      <c r="CH10" s="8" t="s">
        <v>346</v>
      </c>
      <c r="CI10" s="8" t="s">
        <v>347</v>
      </c>
      <c r="CJ10" s="8" t="s">
        <v>348</v>
      </c>
      <c r="CK10" s="8" t="s">
        <v>349</v>
      </c>
      <c r="CL10" s="8" t="s">
        <v>350</v>
      </c>
      <c r="CM10" s="8" t="s">
        <v>351</v>
      </c>
      <c r="CN10" s="8" t="s">
        <v>352</v>
      </c>
      <c r="CO10" s="8" t="s">
        <v>353</v>
      </c>
      <c r="CP10" s="8" t="s">
        <v>354</v>
      </c>
      <c r="CQ10" s="8" t="s">
        <v>355</v>
      </c>
      <c r="CR10" s="8" t="s">
        <v>356</v>
      </c>
      <c r="CS10" s="8" t="s">
        <v>357</v>
      </c>
      <c r="CT10" s="8" t="s">
        <v>358</v>
      </c>
      <c r="CU10" s="8" t="s">
        <v>359</v>
      </c>
      <c r="CV10" s="8" t="s">
        <v>360</v>
      </c>
      <c r="CW10" s="8" t="s">
        <v>361</v>
      </c>
      <c r="CX10" s="8" t="s">
        <v>362</v>
      </c>
      <c r="CY10" s="8" t="s">
        <v>363</v>
      </c>
      <c r="CZ10" s="8" t="s">
        <v>364</v>
      </c>
      <c r="DA10" s="8" t="s">
        <v>365</v>
      </c>
      <c r="DB10" s="8" t="s">
        <v>366</v>
      </c>
      <c r="DC10" s="8" t="s">
        <v>367</v>
      </c>
      <c r="DD10" s="8" t="s">
        <v>368</v>
      </c>
      <c r="DE10" s="8" t="s">
        <v>369</v>
      </c>
      <c r="DF10" s="8" t="s">
        <v>370</v>
      </c>
      <c r="DG10" s="8" t="s">
        <v>371</v>
      </c>
      <c r="DH10" s="8" t="s">
        <v>372</v>
      </c>
      <c r="DI10" s="8" t="s">
        <v>373</v>
      </c>
      <c r="DJ10" s="8" t="s">
        <v>374</v>
      </c>
      <c r="DK10" s="8" t="s">
        <v>375</v>
      </c>
      <c r="DL10" s="8" t="s">
        <v>376</v>
      </c>
      <c r="DM10" s="8" t="s">
        <v>377</v>
      </c>
      <c r="DN10" s="8" t="s">
        <v>378</v>
      </c>
      <c r="DO10" s="8" t="s">
        <v>379</v>
      </c>
      <c r="DP10" s="8" t="s">
        <v>380</v>
      </c>
      <c r="DQ10" s="8" t="s">
        <v>381</v>
      </c>
      <c r="DR10" s="8" t="s">
        <v>382</v>
      </c>
      <c r="DS10" s="8" t="s">
        <v>383</v>
      </c>
      <c r="DT10" s="8" t="s">
        <v>384</v>
      </c>
      <c r="DU10" s="8" t="s">
        <v>385</v>
      </c>
      <c r="DV10" s="8" t="s">
        <v>386</v>
      </c>
      <c r="DW10" s="8" t="s">
        <v>387</v>
      </c>
      <c r="DX10" s="8" t="s">
        <v>388</v>
      </c>
      <c r="DY10" s="8" t="s">
        <v>389</v>
      </c>
      <c r="DZ10" s="8" t="s">
        <v>390</v>
      </c>
      <c r="EA10" s="8" t="s">
        <v>391</v>
      </c>
      <c r="EB10" s="8" t="s">
        <v>392</v>
      </c>
      <c r="EC10" s="8" t="s">
        <v>393</v>
      </c>
      <c r="ED10" s="8" t="s">
        <v>394</v>
      </c>
      <c r="EE10" s="8" t="s">
        <v>395</v>
      </c>
      <c r="EF10" s="8" t="s">
        <v>396</v>
      </c>
      <c r="EG10" s="8" t="s">
        <v>397</v>
      </c>
      <c r="EH10" s="8" t="s">
        <v>398</v>
      </c>
      <c r="EI10" s="8" t="s">
        <v>399</v>
      </c>
      <c r="EJ10" s="8" t="s">
        <v>400</v>
      </c>
      <c r="EK10" s="8" t="s">
        <v>401</v>
      </c>
      <c r="EL10" s="8" t="s">
        <v>402</v>
      </c>
      <c r="EM10" s="8" t="s">
        <v>403</v>
      </c>
      <c r="EN10" s="8" t="s">
        <v>404</v>
      </c>
      <c r="EO10" s="8" t="s">
        <v>405</v>
      </c>
      <c r="EP10" s="8" t="s">
        <v>406</v>
      </c>
      <c r="EQ10" s="8" t="s">
        <v>407</v>
      </c>
      <c r="ER10" s="8" t="s">
        <v>408</v>
      </c>
      <c r="ES10" s="8" t="s">
        <v>409</v>
      </c>
      <c r="ET10" s="8" t="s">
        <v>410</v>
      </c>
      <c r="EU10" s="8" t="s">
        <v>411</v>
      </c>
      <c r="EV10" s="8" t="s">
        <v>412</v>
      </c>
      <c r="EW10" s="8" t="s">
        <v>413</v>
      </c>
      <c r="EX10" s="8" t="s">
        <v>414</v>
      </c>
      <c r="EY10" s="8" t="s">
        <v>415</v>
      </c>
      <c r="EZ10" s="8" t="s">
        <v>416</v>
      </c>
      <c r="FA10" s="8" t="s">
        <v>417</v>
      </c>
      <c r="FB10" s="8" t="s">
        <v>418</v>
      </c>
      <c r="FC10" s="8" t="s">
        <v>419</v>
      </c>
      <c r="FD10" s="8" t="s">
        <v>420</v>
      </c>
      <c r="FE10" s="8" t="s">
        <v>421</v>
      </c>
      <c r="FF10" s="8" t="s">
        <v>422</v>
      </c>
      <c r="FG10" s="8" t="s">
        <v>423</v>
      </c>
      <c r="FH10" s="8" t="s">
        <v>424</v>
      </c>
      <c r="FI10" s="8" t="s">
        <v>425</v>
      </c>
      <c r="FJ10" s="8" t="s">
        <v>426</v>
      </c>
      <c r="FK10" s="8" t="s">
        <v>427</v>
      </c>
      <c r="FL10" s="8" t="s">
        <v>428</v>
      </c>
      <c r="FM10" s="8" t="s">
        <v>429</v>
      </c>
      <c r="FN10" s="8" t="s">
        <v>430</v>
      </c>
      <c r="FO10" s="8" t="s">
        <v>431</v>
      </c>
      <c r="FP10" s="8" t="s">
        <v>432</v>
      </c>
      <c r="FQ10" s="8" t="s">
        <v>433</v>
      </c>
      <c r="FR10" s="8" t="s">
        <v>434</v>
      </c>
      <c r="FS10" s="8" t="s">
        <v>435</v>
      </c>
      <c r="FT10" s="8" t="s">
        <v>436</v>
      </c>
      <c r="FU10" s="8" t="s">
        <v>437</v>
      </c>
      <c r="FV10" s="8" t="s">
        <v>438</v>
      </c>
      <c r="FW10" s="8" t="s">
        <v>439</v>
      </c>
      <c r="FX10" s="8" t="s">
        <v>440</v>
      </c>
      <c r="FY10" s="8" t="s">
        <v>441</v>
      </c>
      <c r="FZ10" s="8" t="s">
        <v>442</v>
      </c>
      <c r="GA10" s="8" t="s">
        <v>443</v>
      </c>
      <c r="GB10" s="8" t="s">
        <v>444</v>
      </c>
      <c r="GC10" s="8" t="s">
        <v>445</v>
      </c>
      <c r="GD10" s="8" t="s">
        <v>446</v>
      </c>
      <c r="GE10" s="8" t="s">
        <v>447</v>
      </c>
      <c r="GF10" s="8" t="s">
        <v>448</v>
      </c>
      <c r="GG10" s="8" t="s">
        <v>449</v>
      </c>
      <c r="GH10" s="8" t="s">
        <v>450</v>
      </c>
      <c r="GI10" s="8" t="s">
        <v>451</v>
      </c>
      <c r="GJ10" s="8" t="s">
        <v>452</v>
      </c>
      <c r="GK10" s="8" t="s">
        <v>453</v>
      </c>
      <c r="GL10" s="8" t="s">
        <v>454</v>
      </c>
      <c r="GM10" s="8" t="s">
        <v>455</v>
      </c>
      <c r="GN10" s="8" t="s">
        <v>456</v>
      </c>
      <c r="GO10" s="8" t="s">
        <v>457</v>
      </c>
      <c r="GP10" s="8" t="s">
        <v>458</v>
      </c>
      <c r="GQ10" s="8" t="s">
        <v>459</v>
      </c>
      <c r="GR10" s="8" t="s">
        <v>460</v>
      </c>
      <c r="GS10" s="8" t="s">
        <v>461</v>
      </c>
      <c r="GT10" s="8" t="s">
        <v>462</v>
      </c>
      <c r="GU10" s="8" t="s">
        <v>463</v>
      </c>
      <c r="GV10" s="8" t="s">
        <v>464</v>
      </c>
      <c r="GW10" s="8" t="s">
        <v>465</v>
      </c>
      <c r="GX10" s="8" t="s">
        <v>466</v>
      </c>
      <c r="GY10" s="8" t="s">
        <v>467</v>
      </c>
      <c r="GZ10" s="8" t="s">
        <v>468</v>
      </c>
      <c r="HA10" s="8" t="s">
        <v>469</v>
      </c>
      <c r="HB10" s="8" t="s">
        <v>470</v>
      </c>
      <c r="HC10" s="8" t="s">
        <v>471</v>
      </c>
      <c r="HD10" s="8" t="s">
        <v>472</v>
      </c>
      <c r="HE10" s="8" t="s">
        <v>473</v>
      </c>
      <c r="HF10" s="8" t="s">
        <v>474</v>
      </c>
      <c r="HG10" s="8" t="s">
        <v>475</v>
      </c>
      <c r="HH10" s="8" t="s">
        <v>476</v>
      </c>
      <c r="HI10" s="8" t="s">
        <v>477</v>
      </c>
      <c r="HJ10" s="8" t="s">
        <v>478</v>
      </c>
      <c r="HK10" s="8" t="s">
        <v>479</v>
      </c>
      <c r="HL10" s="8" t="s">
        <v>480</v>
      </c>
      <c r="HM10" s="8" t="s">
        <v>481</v>
      </c>
      <c r="HN10" s="8" t="s">
        <v>482</v>
      </c>
      <c r="HO10" s="8" t="s">
        <v>483</v>
      </c>
      <c r="HP10" s="8" t="s">
        <v>484</v>
      </c>
      <c r="HQ10" s="8" t="s">
        <v>485</v>
      </c>
      <c r="HR10" s="8" t="s">
        <v>486</v>
      </c>
      <c r="HS10" s="8" t="s">
        <v>487</v>
      </c>
      <c r="HT10" s="8" t="s">
        <v>488</v>
      </c>
      <c r="HU10" s="8" t="s">
        <v>489</v>
      </c>
      <c r="HV10" s="8" t="s">
        <v>490</v>
      </c>
      <c r="HW10" s="8" t="s">
        <v>491</v>
      </c>
      <c r="HX10" s="8" t="s">
        <v>492</v>
      </c>
      <c r="HY10" s="8" t="s">
        <v>493</v>
      </c>
      <c r="HZ10" s="8" t="s">
        <v>494</v>
      </c>
      <c r="IA10" s="8" t="s">
        <v>495</v>
      </c>
      <c r="IB10" s="8" t="s">
        <v>496</v>
      </c>
      <c r="IC10" s="8" t="s">
        <v>497</v>
      </c>
      <c r="ID10" s="8" t="s">
        <v>498</v>
      </c>
      <c r="IE10" s="8" t="s">
        <v>499</v>
      </c>
      <c r="IF10" s="8" t="s">
        <v>500</v>
      </c>
      <c r="IG10" s="8" t="s">
        <v>501</v>
      </c>
      <c r="IH10" s="8" t="s">
        <v>502</v>
      </c>
      <c r="II10" s="8" t="s">
        <v>503</v>
      </c>
      <c r="IJ10" s="8" t="s">
        <v>504</v>
      </c>
      <c r="IK10" s="8" t="s">
        <v>505</v>
      </c>
      <c r="IL10" s="8" t="s">
        <v>506</v>
      </c>
      <c r="IM10" s="8" t="s">
        <v>507</v>
      </c>
      <c r="IN10" s="8" t="s">
        <v>508</v>
      </c>
      <c r="IO10" s="8" t="s">
        <v>509</v>
      </c>
      <c r="IP10" s="8" t="s">
        <v>510</v>
      </c>
      <c r="IQ10" s="8" t="s">
        <v>511</v>
      </c>
    </row>
    <row r="11" spans="1:251">
      <c r="A11" s="10">
        <v>42036</v>
      </c>
      <c r="B11" s="9">
        <v>311.50099999999998</v>
      </c>
      <c r="C11" s="9">
        <v>296.2</v>
      </c>
      <c r="D11" s="9">
        <v>15.794</v>
      </c>
      <c r="E11" s="9">
        <v>12.163</v>
      </c>
      <c r="F11" s="9">
        <v>7.24</v>
      </c>
      <c r="G11" s="9">
        <v>4.923</v>
      </c>
      <c r="H11" s="9">
        <v>6.3659999999999997</v>
      </c>
      <c r="I11" s="9">
        <v>5.7969999999999997</v>
      </c>
      <c r="J11" s="9">
        <v>2.14</v>
      </c>
      <c r="K11" s="9">
        <v>5.3620000000000001</v>
      </c>
      <c r="L11" s="9">
        <v>4.6609999999999996</v>
      </c>
      <c r="M11" s="9">
        <v>8.6010000000000009</v>
      </c>
      <c r="N11" s="9">
        <v>3.5619999999999998</v>
      </c>
      <c r="O11" s="9">
        <v>3.6320000000000001</v>
      </c>
      <c r="P11" s="9">
        <v>280.40600000000001</v>
      </c>
      <c r="Q11" s="9">
        <v>96.192999999999998</v>
      </c>
      <c r="R11" s="9">
        <v>94.138999999999996</v>
      </c>
      <c r="S11" s="9">
        <v>1.4239999999999999</v>
      </c>
      <c r="T11" s="9">
        <v>0.63</v>
      </c>
      <c r="U11" s="9">
        <v>68.418000000000006</v>
      </c>
      <c r="V11" s="9">
        <v>2.5219999999999998</v>
      </c>
      <c r="W11" s="9">
        <v>4.0179999999999998</v>
      </c>
      <c r="X11" s="9">
        <v>21.234000000000002</v>
      </c>
      <c r="Y11" s="9">
        <v>8.8010000000000002</v>
      </c>
      <c r="Z11" s="9">
        <v>87.391999999999996</v>
      </c>
      <c r="AA11" s="9">
        <v>184.21299999999999</v>
      </c>
      <c r="AB11" s="9">
        <v>15.301</v>
      </c>
      <c r="AC11" s="9">
        <v>223.429</v>
      </c>
      <c r="AD11" s="9">
        <v>205.48699999999999</v>
      </c>
      <c r="AE11" s="9">
        <v>28.87</v>
      </c>
      <c r="AF11" s="9">
        <v>27.625</v>
      </c>
      <c r="AG11" s="9">
        <v>12.752000000000001</v>
      </c>
      <c r="AH11" s="9">
        <v>14.872999999999999</v>
      </c>
      <c r="AI11" s="9">
        <v>19.574000000000002</v>
      </c>
      <c r="AJ11" s="9">
        <v>8.0510000000000002</v>
      </c>
      <c r="AK11" s="9">
        <v>7.4029999999999996</v>
      </c>
      <c r="AL11" s="9">
        <v>7.46</v>
      </c>
      <c r="AM11" s="9">
        <v>12.763</v>
      </c>
      <c r="AN11" s="9">
        <v>17.974</v>
      </c>
      <c r="AO11" s="9">
        <v>9.6509999999999998</v>
      </c>
      <c r="AP11" s="9">
        <v>1.244</v>
      </c>
      <c r="AQ11" s="9">
        <v>176.61699999999999</v>
      </c>
      <c r="AR11" s="9">
        <v>172.429</v>
      </c>
      <c r="AS11" s="9">
        <v>164.71100000000001</v>
      </c>
      <c r="AT11" s="9">
        <v>2.4630000000000001</v>
      </c>
      <c r="AU11" s="9">
        <v>5.2549999999999999</v>
      </c>
      <c r="AV11" s="9">
        <v>144.55699999999999</v>
      </c>
      <c r="AW11" s="9">
        <v>6.5410000000000004</v>
      </c>
      <c r="AX11" s="9">
        <v>5.0620000000000003</v>
      </c>
      <c r="AY11" s="9">
        <v>16.268999999999998</v>
      </c>
      <c r="AZ11" s="9">
        <v>32.271999999999998</v>
      </c>
      <c r="BA11" s="9">
        <v>140.15799999999999</v>
      </c>
      <c r="BB11" s="9">
        <v>4.1879999999999997</v>
      </c>
      <c r="BC11" s="9">
        <v>17.942</v>
      </c>
      <c r="BD11" s="9">
        <v>901.79600000000005</v>
      </c>
      <c r="BE11" s="9">
        <v>847.27099999999996</v>
      </c>
      <c r="BF11" s="9">
        <v>57.527999999999999</v>
      </c>
      <c r="BG11" s="9">
        <v>50.326999999999998</v>
      </c>
      <c r="BH11" s="9">
        <v>16.513999999999999</v>
      </c>
      <c r="BI11" s="9">
        <v>33.813000000000002</v>
      </c>
      <c r="BJ11" s="9">
        <v>32.133000000000003</v>
      </c>
      <c r="BK11" s="9">
        <v>18.195</v>
      </c>
      <c r="BL11" s="9">
        <v>14.628</v>
      </c>
      <c r="BM11" s="9">
        <v>13.909000000000001</v>
      </c>
      <c r="BN11" s="9">
        <v>21.791</v>
      </c>
      <c r="BO11" s="9">
        <v>33.04</v>
      </c>
      <c r="BP11" s="9">
        <v>17.286999999999999</v>
      </c>
      <c r="BQ11" s="9">
        <v>7.2009999999999996</v>
      </c>
      <c r="BR11" s="9">
        <v>789.74300000000005</v>
      </c>
      <c r="BS11" s="9">
        <v>670.11400000000003</v>
      </c>
      <c r="BT11" s="9">
        <v>635.923</v>
      </c>
      <c r="BU11" s="9">
        <v>12.257</v>
      </c>
      <c r="BV11" s="9">
        <v>21.933</v>
      </c>
      <c r="BW11" s="9">
        <v>534.57799999999997</v>
      </c>
      <c r="BX11" s="9">
        <v>34.893999999999998</v>
      </c>
      <c r="BY11" s="9">
        <v>33.621000000000002</v>
      </c>
      <c r="BZ11" s="9">
        <v>67.02</v>
      </c>
      <c r="CA11" s="9">
        <v>94.459000000000003</v>
      </c>
      <c r="CB11" s="9">
        <v>575.65499999999997</v>
      </c>
      <c r="CC11" s="9">
        <v>119.629</v>
      </c>
      <c r="CD11" s="9">
        <v>54.524000000000001</v>
      </c>
      <c r="CE11" s="9">
        <v>139.059</v>
      </c>
      <c r="CF11" s="9">
        <v>136.589</v>
      </c>
      <c r="CG11" s="9">
        <v>9.16</v>
      </c>
      <c r="CH11" s="9">
        <v>8.1530000000000005</v>
      </c>
      <c r="CI11" s="9">
        <v>0.153</v>
      </c>
      <c r="CJ11" s="9">
        <v>7.9989999999999997</v>
      </c>
      <c r="CK11" s="9">
        <v>4.1710000000000003</v>
      </c>
      <c r="CL11" s="9">
        <v>3.9809999999999999</v>
      </c>
      <c r="CM11" s="9">
        <v>2.4039999999999999</v>
      </c>
      <c r="CN11" s="9">
        <v>1.0740000000000001</v>
      </c>
      <c r="CO11" s="9">
        <v>4.6740000000000004</v>
      </c>
      <c r="CP11" s="9">
        <v>4.8780000000000001</v>
      </c>
      <c r="CQ11" s="9">
        <v>3.274</v>
      </c>
      <c r="CR11" s="9">
        <v>1.0069999999999999</v>
      </c>
      <c r="CS11" s="9">
        <v>127.429</v>
      </c>
      <c r="CT11" s="9">
        <v>119.43899999999999</v>
      </c>
      <c r="CU11" s="9">
        <v>107.32299999999999</v>
      </c>
      <c r="CV11" s="9">
        <v>7.2329999999999997</v>
      </c>
      <c r="CW11" s="9">
        <v>4.8840000000000003</v>
      </c>
      <c r="CX11" s="9">
        <v>98.153999999999996</v>
      </c>
      <c r="CY11" s="9">
        <v>7.8109999999999999</v>
      </c>
      <c r="CZ11" s="9">
        <v>4.1109999999999998</v>
      </c>
      <c r="DA11" s="9">
        <v>9.3640000000000008</v>
      </c>
      <c r="DB11" s="9">
        <v>28.689</v>
      </c>
      <c r="DC11" s="9">
        <v>90.75</v>
      </c>
      <c r="DD11" s="9">
        <v>7.9889999999999999</v>
      </c>
      <c r="DE11" s="9">
        <v>2.4700000000000002</v>
      </c>
      <c r="DF11" s="9">
        <v>956.01800000000003</v>
      </c>
      <c r="DG11" s="9">
        <v>899.82799999999997</v>
      </c>
      <c r="DH11" s="9">
        <v>103.788</v>
      </c>
      <c r="DI11" s="9">
        <v>91.331000000000003</v>
      </c>
      <c r="DJ11" s="9">
        <v>60.581000000000003</v>
      </c>
      <c r="DK11" s="9">
        <v>30.751000000000001</v>
      </c>
      <c r="DL11" s="9">
        <v>66.575000000000003</v>
      </c>
      <c r="DM11" s="9">
        <v>24.756</v>
      </c>
      <c r="DN11" s="9">
        <v>26.966999999999999</v>
      </c>
      <c r="DO11" s="9">
        <v>35.801000000000002</v>
      </c>
      <c r="DP11" s="9">
        <v>28.562999999999999</v>
      </c>
      <c r="DQ11" s="9">
        <v>51.146000000000001</v>
      </c>
      <c r="DR11" s="9">
        <v>40.185000000000002</v>
      </c>
      <c r="DS11" s="9">
        <v>12.457000000000001</v>
      </c>
      <c r="DT11" s="9">
        <v>796.04</v>
      </c>
      <c r="DU11" s="9">
        <v>464.34899999999999</v>
      </c>
      <c r="DV11" s="9">
        <v>445.96600000000001</v>
      </c>
      <c r="DW11" s="9">
        <v>11.238</v>
      </c>
      <c r="DX11" s="9">
        <v>7.1449999999999996</v>
      </c>
      <c r="DY11" s="9">
        <v>370.68400000000003</v>
      </c>
      <c r="DZ11" s="9">
        <v>15.569000000000001</v>
      </c>
      <c r="EA11" s="9">
        <v>10.826000000000001</v>
      </c>
      <c r="EB11" s="9">
        <v>67.271000000000001</v>
      </c>
      <c r="EC11" s="9">
        <v>65.885999999999996</v>
      </c>
      <c r="ED11" s="9">
        <v>398.464</v>
      </c>
      <c r="EE11" s="9">
        <v>331.69</v>
      </c>
      <c r="EF11" s="9">
        <v>56.191000000000003</v>
      </c>
      <c r="EG11" s="9">
        <v>363.959</v>
      </c>
      <c r="EH11" s="9">
        <v>342.98099999999999</v>
      </c>
      <c r="EI11" s="9">
        <v>32.018999999999998</v>
      </c>
      <c r="EJ11" s="9">
        <v>31.251999999999999</v>
      </c>
      <c r="EK11" s="9">
        <v>5.3940000000000001</v>
      </c>
      <c r="EL11" s="9">
        <v>25.858000000000001</v>
      </c>
      <c r="EM11" s="9">
        <v>19.606999999999999</v>
      </c>
      <c r="EN11" s="9">
        <v>11.645</v>
      </c>
      <c r="EO11" s="9">
        <v>11.49</v>
      </c>
      <c r="EP11" s="9">
        <v>12.433999999999999</v>
      </c>
      <c r="EQ11" s="9">
        <v>7.3280000000000003</v>
      </c>
      <c r="ER11" s="9">
        <v>22.119</v>
      </c>
      <c r="ES11" s="9">
        <v>9.1329999999999991</v>
      </c>
      <c r="ET11" s="9">
        <v>0.76600000000000001</v>
      </c>
      <c r="EU11" s="9">
        <v>310.96199999999999</v>
      </c>
      <c r="EV11" s="9">
        <v>257.00900000000001</v>
      </c>
      <c r="EW11" s="9">
        <v>245.92400000000001</v>
      </c>
      <c r="EX11" s="9">
        <v>3.3050000000000002</v>
      </c>
      <c r="EY11" s="9">
        <v>7.78</v>
      </c>
      <c r="EZ11" s="9">
        <v>215.68199999999999</v>
      </c>
      <c r="FA11" s="9">
        <v>10.625</v>
      </c>
      <c r="FB11" s="9">
        <v>6.633</v>
      </c>
      <c r="FC11" s="9">
        <v>24.068999999999999</v>
      </c>
      <c r="FD11" s="9">
        <v>33.064</v>
      </c>
      <c r="FE11" s="9">
        <v>223.94399999999999</v>
      </c>
      <c r="FF11" s="9">
        <v>53.954000000000001</v>
      </c>
      <c r="FG11" s="9">
        <v>20.978000000000002</v>
      </c>
      <c r="FH11" s="9">
        <v>1175.1289999999999</v>
      </c>
      <c r="FI11" s="9">
        <v>1093.58</v>
      </c>
      <c r="FJ11" s="9">
        <v>113.503</v>
      </c>
      <c r="FK11" s="9">
        <v>98.105999999999995</v>
      </c>
      <c r="FL11" s="9">
        <v>34.927</v>
      </c>
      <c r="FM11" s="9">
        <v>63.18</v>
      </c>
      <c r="FN11" s="9">
        <v>53.908999999999999</v>
      </c>
      <c r="FO11" s="9">
        <v>44.197000000000003</v>
      </c>
      <c r="FP11" s="9">
        <v>19.074000000000002</v>
      </c>
      <c r="FQ11" s="9">
        <v>47.853000000000002</v>
      </c>
      <c r="FR11" s="9">
        <v>31.18</v>
      </c>
      <c r="FS11" s="9">
        <v>62.609000000000002</v>
      </c>
      <c r="FT11" s="9">
        <v>35.497</v>
      </c>
      <c r="FU11" s="9">
        <v>15.397</v>
      </c>
      <c r="FV11" s="9">
        <v>980.077</v>
      </c>
      <c r="FW11" s="9">
        <v>846.93799999999999</v>
      </c>
      <c r="FX11" s="9">
        <v>802.66600000000005</v>
      </c>
      <c r="FY11" s="9">
        <v>20.648</v>
      </c>
      <c r="FZ11" s="9">
        <v>23.623999999999999</v>
      </c>
      <c r="GA11" s="9">
        <v>595.04899999999998</v>
      </c>
      <c r="GB11" s="9">
        <v>52.061999999999998</v>
      </c>
      <c r="GC11" s="9">
        <v>60.244999999999997</v>
      </c>
      <c r="GD11" s="9">
        <v>139.58199999999999</v>
      </c>
      <c r="GE11" s="9">
        <v>130.429</v>
      </c>
      <c r="GF11" s="9">
        <v>716.50900000000001</v>
      </c>
      <c r="GG11" s="9">
        <v>133.13900000000001</v>
      </c>
      <c r="GH11" s="9">
        <v>81.549000000000007</v>
      </c>
      <c r="GI11" s="9">
        <v>755.62</v>
      </c>
      <c r="GJ11" s="9">
        <v>680.07100000000003</v>
      </c>
      <c r="GK11" s="9">
        <v>122.468</v>
      </c>
      <c r="GL11" s="9">
        <v>102.52200000000001</v>
      </c>
      <c r="GM11" s="9">
        <v>47.158999999999999</v>
      </c>
      <c r="GN11" s="9">
        <v>55.363</v>
      </c>
      <c r="GO11" s="9">
        <v>65.584000000000003</v>
      </c>
      <c r="GP11" s="9">
        <v>36.938000000000002</v>
      </c>
      <c r="GQ11" s="9">
        <v>14.76</v>
      </c>
      <c r="GR11" s="9">
        <v>52.094000000000001</v>
      </c>
      <c r="GS11" s="9">
        <v>35.667999999999999</v>
      </c>
      <c r="GT11" s="9">
        <v>64.58</v>
      </c>
      <c r="GU11" s="9">
        <v>37.942</v>
      </c>
      <c r="GV11" s="9">
        <v>19.946000000000002</v>
      </c>
      <c r="GW11" s="9">
        <v>557.60299999999995</v>
      </c>
      <c r="GX11" s="9">
        <v>480.69499999999999</v>
      </c>
      <c r="GY11" s="9">
        <v>457.077</v>
      </c>
      <c r="GZ11" s="9">
        <v>8.15</v>
      </c>
      <c r="HA11" s="9">
        <v>15.467000000000001</v>
      </c>
      <c r="HB11" s="9">
        <v>307.92099999999999</v>
      </c>
      <c r="HC11" s="9">
        <v>35.204000000000001</v>
      </c>
      <c r="HD11" s="9">
        <v>23.378</v>
      </c>
      <c r="HE11" s="9">
        <v>114.19199999999999</v>
      </c>
      <c r="HF11" s="9">
        <v>70.507999999999996</v>
      </c>
      <c r="HG11" s="9">
        <v>410.18700000000001</v>
      </c>
      <c r="HH11" s="9">
        <v>76.908000000000001</v>
      </c>
      <c r="HI11" s="9">
        <v>75.549000000000007</v>
      </c>
      <c r="HJ11" s="9">
        <v>577.99900000000002</v>
      </c>
      <c r="HK11" s="9">
        <v>546.88699999999994</v>
      </c>
      <c r="HL11" s="9">
        <v>46.536999999999999</v>
      </c>
      <c r="HM11" s="9">
        <v>42.048999999999999</v>
      </c>
      <c r="HN11" s="9">
        <v>18.957999999999998</v>
      </c>
      <c r="HO11" s="9">
        <v>23.091000000000001</v>
      </c>
      <c r="HP11" s="9">
        <v>29.974</v>
      </c>
      <c r="HQ11" s="9">
        <v>12.074999999999999</v>
      </c>
      <c r="HR11" s="9">
        <v>10.055999999999999</v>
      </c>
      <c r="HS11" s="9">
        <v>13.337</v>
      </c>
      <c r="HT11" s="9">
        <v>18.655999999999999</v>
      </c>
      <c r="HU11" s="9">
        <v>26.92</v>
      </c>
      <c r="HV11" s="9">
        <v>15.129</v>
      </c>
      <c r="HW11" s="9">
        <v>4.4880000000000004</v>
      </c>
      <c r="HX11" s="9">
        <v>500.35</v>
      </c>
      <c r="HY11" s="9">
        <v>404.88400000000001</v>
      </c>
      <c r="HZ11" s="9">
        <v>382.50799999999998</v>
      </c>
      <c r="IA11" s="9">
        <v>8.8070000000000004</v>
      </c>
      <c r="IB11" s="9">
        <v>13.57</v>
      </c>
      <c r="IC11" s="9">
        <v>307.149</v>
      </c>
      <c r="ID11" s="9">
        <v>14.587</v>
      </c>
      <c r="IE11" s="9">
        <v>21.591000000000001</v>
      </c>
      <c r="IF11" s="9">
        <v>61.557000000000002</v>
      </c>
      <c r="IG11" s="9">
        <v>60.719000000000001</v>
      </c>
      <c r="IH11" s="9">
        <v>344.16500000000002</v>
      </c>
      <c r="II11" s="9">
        <v>95.465000000000003</v>
      </c>
      <c r="IJ11" s="9">
        <v>31.111999999999998</v>
      </c>
      <c r="IK11" s="9">
        <v>192.42500000000001</v>
      </c>
      <c r="IL11" s="9">
        <v>183.32599999999999</v>
      </c>
      <c r="IM11" s="9">
        <v>15.3</v>
      </c>
      <c r="IN11" s="9">
        <v>13.395</v>
      </c>
      <c r="IO11" s="9">
        <v>5.0819999999999999</v>
      </c>
      <c r="IP11" s="9">
        <v>8.3130000000000006</v>
      </c>
      <c r="IQ11" s="9">
        <v>8.5640000000000001</v>
      </c>
    </row>
    <row r="12" spans="1:251">
      <c r="A12" s="10">
        <v>42401</v>
      </c>
      <c r="B12" s="9">
        <v>315.39299999999997</v>
      </c>
      <c r="C12" s="9">
        <v>298.18700000000001</v>
      </c>
      <c r="D12" s="9">
        <v>13.63</v>
      </c>
      <c r="E12" s="9">
        <v>11.699</v>
      </c>
      <c r="F12" s="9">
        <v>6.8609999999999998</v>
      </c>
      <c r="G12" s="9">
        <v>4.8380000000000001</v>
      </c>
      <c r="H12" s="9">
        <v>6.9950000000000001</v>
      </c>
      <c r="I12" s="9">
        <v>4.7050000000000001</v>
      </c>
      <c r="J12" s="9">
        <v>1.802</v>
      </c>
      <c r="K12" s="9">
        <v>2.3879999999999999</v>
      </c>
      <c r="L12" s="9">
        <v>7.5090000000000003</v>
      </c>
      <c r="M12" s="9">
        <v>7.4939999999999998</v>
      </c>
      <c r="N12" s="9">
        <v>4.2060000000000004</v>
      </c>
      <c r="O12" s="9">
        <v>1.93</v>
      </c>
      <c r="P12" s="9">
        <v>284.55700000000002</v>
      </c>
      <c r="Q12" s="9">
        <v>105.23399999999999</v>
      </c>
      <c r="R12" s="9">
        <v>102.979</v>
      </c>
      <c r="S12" s="9">
        <v>0.39500000000000002</v>
      </c>
      <c r="T12" s="9">
        <v>1.86</v>
      </c>
      <c r="U12" s="9">
        <v>78.340999999999994</v>
      </c>
      <c r="V12" s="9">
        <v>1.7350000000000001</v>
      </c>
      <c r="W12" s="9">
        <v>4.6289999999999996</v>
      </c>
      <c r="X12" s="9">
        <v>20.53</v>
      </c>
      <c r="Y12" s="9">
        <v>10.397</v>
      </c>
      <c r="Z12" s="9">
        <v>94.837000000000003</v>
      </c>
      <c r="AA12" s="9">
        <v>179.32300000000001</v>
      </c>
      <c r="AB12" s="9">
        <v>17.206</v>
      </c>
      <c r="AC12" s="9">
        <v>222.846</v>
      </c>
      <c r="AD12" s="9">
        <v>209.614</v>
      </c>
      <c r="AE12" s="9">
        <v>29.45</v>
      </c>
      <c r="AF12" s="9">
        <v>28.556000000000001</v>
      </c>
      <c r="AG12" s="9">
        <v>12.631</v>
      </c>
      <c r="AH12" s="9">
        <v>15.925000000000001</v>
      </c>
      <c r="AI12" s="9">
        <v>20.120999999999999</v>
      </c>
      <c r="AJ12" s="9">
        <v>8.4350000000000005</v>
      </c>
      <c r="AK12" s="9">
        <v>6.8620000000000001</v>
      </c>
      <c r="AL12" s="9">
        <v>7.774</v>
      </c>
      <c r="AM12" s="9">
        <v>13.92</v>
      </c>
      <c r="AN12" s="9">
        <v>18.728999999999999</v>
      </c>
      <c r="AO12" s="9">
        <v>9.8279999999999994</v>
      </c>
      <c r="AP12" s="9">
        <v>0.89400000000000002</v>
      </c>
      <c r="AQ12" s="9">
        <v>180.16399999999999</v>
      </c>
      <c r="AR12" s="9">
        <v>177.398</v>
      </c>
      <c r="AS12" s="9">
        <v>167.86099999999999</v>
      </c>
      <c r="AT12" s="9">
        <v>4.3150000000000004</v>
      </c>
      <c r="AU12" s="9">
        <v>5.2229999999999999</v>
      </c>
      <c r="AV12" s="9">
        <v>148.702</v>
      </c>
      <c r="AW12" s="9">
        <v>5.9080000000000004</v>
      </c>
      <c r="AX12" s="9">
        <v>12.227</v>
      </c>
      <c r="AY12" s="9">
        <v>10.561</v>
      </c>
      <c r="AZ12" s="9">
        <v>29.548999999999999</v>
      </c>
      <c r="BA12" s="9">
        <v>147.85</v>
      </c>
      <c r="BB12" s="9">
        <v>2.766</v>
      </c>
      <c r="BC12" s="9">
        <v>13.231999999999999</v>
      </c>
      <c r="BD12" s="9">
        <v>856.32100000000003</v>
      </c>
      <c r="BE12" s="9">
        <v>817.38699999999994</v>
      </c>
      <c r="BF12" s="9">
        <v>66.924000000000007</v>
      </c>
      <c r="BG12" s="9">
        <v>62.738999999999997</v>
      </c>
      <c r="BH12" s="9">
        <v>25.266999999999999</v>
      </c>
      <c r="BI12" s="9">
        <v>37.472000000000001</v>
      </c>
      <c r="BJ12" s="9">
        <v>36.624000000000002</v>
      </c>
      <c r="BK12" s="9">
        <v>25.68</v>
      </c>
      <c r="BL12" s="9">
        <v>19.626999999999999</v>
      </c>
      <c r="BM12" s="9">
        <v>17.635000000000002</v>
      </c>
      <c r="BN12" s="9">
        <v>25.477</v>
      </c>
      <c r="BO12" s="9">
        <v>36.673999999999999</v>
      </c>
      <c r="BP12" s="9">
        <v>26.065000000000001</v>
      </c>
      <c r="BQ12" s="9">
        <v>4.1849999999999996</v>
      </c>
      <c r="BR12" s="9">
        <v>750.46299999999997</v>
      </c>
      <c r="BS12" s="9">
        <v>655.65099999999995</v>
      </c>
      <c r="BT12" s="9">
        <v>623.62099999999998</v>
      </c>
      <c r="BU12" s="9">
        <v>15.69</v>
      </c>
      <c r="BV12" s="9">
        <v>16.34</v>
      </c>
      <c r="BW12" s="9">
        <v>530.779</v>
      </c>
      <c r="BX12" s="9">
        <v>37.558</v>
      </c>
      <c r="BY12" s="9">
        <v>29.195</v>
      </c>
      <c r="BZ12" s="9">
        <v>58.119</v>
      </c>
      <c r="CA12" s="9">
        <v>82.572000000000003</v>
      </c>
      <c r="CB12" s="9">
        <v>573.07899999999995</v>
      </c>
      <c r="CC12" s="9">
        <v>94.811999999999998</v>
      </c>
      <c r="CD12" s="9">
        <v>38.935000000000002</v>
      </c>
      <c r="CE12" s="9">
        <v>146.22499999999999</v>
      </c>
      <c r="CF12" s="9">
        <v>137.04</v>
      </c>
      <c r="CG12" s="9">
        <v>10.846</v>
      </c>
      <c r="CH12" s="9">
        <v>10.391999999999999</v>
      </c>
      <c r="CI12" s="9">
        <v>1.258</v>
      </c>
      <c r="CJ12" s="9">
        <v>9.1340000000000003</v>
      </c>
      <c r="CK12" s="9">
        <v>8.8000000000000007</v>
      </c>
      <c r="CL12" s="9">
        <v>1.5920000000000001</v>
      </c>
      <c r="CM12" s="9">
        <v>1.905</v>
      </c>
      <c r="CN12" s="9">
        <v>2.081</v>
      </c>
      <c r="CO12" s="9">
        <v>6.4059999999999997</v>
      </c>
      <c r="CP12" s="9">
        <v>4.8460000000000001</v>
      </c>
      <c r="CQ12" s="9">
        <v>5.5460000000000003</v>
      </c>
      <c r="CR12" s="9">
        <v>0.45400000000000001</v>
      </c>
      <c r="CS12" s="9">
        <v>126.194</v>
      </c>
      <c r="CT12" s="9">
        <v>115.08799999999999</v>
      </c>
      <c r="CU12" s="9">
        <v>107.233</v>
      </c>
      <c r="CV12" s="9">
        <v>3.2629999999999999</v>
      </c>
      <c r="CW12" s="9">
        <v>4.5919999999999996</v>
      </c>
      <c r="CX12" s="9">
        <v>93.251999999999995</v>
      </c>
      <c r="CY12" s="9">
        <v>6.3920000000000003</v>
      </c>
      <c r="CZ12" s="9">
        <v>4.25</v>
      </c>
      <c r="DA12" s="9">
        <v>11.193</v>
      </c>
      <c r="DB12" s="9">
        <v>23.460999999999999</v>
      </c>
      <c r="DC12" s="9">
        <v>91.626999999999995</v>
      </c>
      <c r="DD12" s="9">
        <v>11.106</v>
      </c>
      <c r="DE12" s="9">
        <v>9.1850000000000005</v>
      </c>
      <c r="DF12" s="9">
        <v>974.56600000000003</v>
      </c>
      <c r="DG12" s="9">
        <v>923.57100000000003</v>
      </c>
      <c r="DH12" s="9">
        <v>90.078000000000003</v>
      </c>
      <c r="DI12" s="9">
        <v>81.063999999999993</v>
      </c>
      <c r="DJ12" s="9">
        <v>51.826000000000001</v>
      </c>
      <c r="DK12" s="9">
        <v>29.238</v>
      </c>
      <c r="DL12" s="9">
        <v>59.707000000000001</v>
      </c>
      <c r="DM12" s="9">
        <v>21.356999999999999</v>
      </c>
      <c r="DN12" s="9">
        <v>33.591999999999999</v>
      </c>
      <c r="DO12" s="9">
        <v>20.672000000000001</v>
      </c>
      <c r="DP12" s="9">
        <v>26.798999999999999</v>
      </c>
      <c r="DQ12" s="9">
        <v>48.505000000000003</v>
      </c>
      <c r="DR12" s="9">
        <v>32.558999999999997</v>
      </c>
      <c r="DS12" s="9">
        <v>9.0139999999999993</v>
      </c>
      <c r="DT12" s="9">
        <v>833.49300000000005</v>
      </c>
      <c r="DU12" s="9">
        <v>438.77199999999999</v>
      </c>
      <c r="DV12" s="9">
        <v>421.65699999999998</v>
      </c>
      <c r="DW12" s="9">
        <v>8.9280000000000008</v>
      </c>
      <c r="DX12" s="9">
        <v>8.1859999999999999</v>
      </c>
      <c r="DY12" s="9">
        <v>350.51799999999997</v>
      </c>
      <c r="DZ12" s="9">
        <v>16.844999999999999</v>
      </c>
      <c r="EA12" s="9">
        <v>17.506</v>
      </c>
      <c r="EB12" s="9">
        <v>53.904000000000003</v>
      </c>
      <c r="EC12" s="9">
        <v>63.142000000000003</v>
      </c>
      <c r="ED12" s="9">
        <v>375.63</v>
      </c>
      <c r="EE12" s="9">
        <v>394.721</v>
      </c>
      <c r="EF12" s="9">
        <v>50.994999999999997</v>
      </c>
      <c r="EG12" s="9">
        <v>335.20699999999999</v>
      </c>
      <c r="EH12" s="9">
        <v>313.79000000000002</v>
      </c>
      <c r="EI12" s="9">
        <v>23.925999999999998</v>
      </c>
      <c r="EJ12" s="9">
        <v>21.998999999999999</v>
      </c>
      <c r="EK12" s="9">
        <v>4.8949999999999996</v>
      </c>
      <c r="EL12" s="9">
        <v>17.105</v>
      </c>
      <c r="EM12" s="9">
        <v>13.917999999999999</v>
      </c>
      <c r="EN12" s="9">
        <v>8.0820000000000007</v>
      </c>
      <c r="EO12" s="9">
        <v>8.9220000000000006</v>
      </c>
      <c r="EP12" s="9">
        <v>6.266</v>
      </c>
      <c r="EQ12" s="9">
        <v>6.8120000000000003</v>
      </c>
      <c r="ER12" s="9">
        <v>12.497999999999999</v>
      </c>
      <c r="ES12" s="9">
        <v>9.5009999999999994</v>
      </c>
      <c r="ET12" s="9">
        <v>1.927</v>
      </c>
      <c r="EU12" s="9">
        <v>289.86399999999998</v>
      </c>
      <c r="EV12" s="9">
        <v>256.00400000000002</v>
      </c>
      <c r="EW12" s="9">
        <v>242.13499999999999</v>
      </c>
      <c r="EX12" s="9">
        <v>6.492</v>
      </c>
      <c r="EY12" s="9">
        <v>7.3780000000000001</v>
      </c>
      <c r="EZ12" s="9">
        <v>211.28200000000001</v>
      </c>
      <c r="FA12" s="9">
        <v>11.566000000000001</v>
      </c>
      <c r="FB12" s="9">
        <v>7.4050000000000002</v>
      </c>
      <c r="FC12" s="9">
        <v>25.751000000000001</v>
      </c>
      <c r="FD12" s="9">
        <v>33.017000000000003</v>
      </c>
      <c r="FE12" s="9">
        <v>222.98699999999999</v>
      </c>
      <c r="FF12" s="9">
        <v>33.859000000000002</v>
      </c>
      <c r="FG12" s="9">
        <v>21.417000000000002</v>
      </c>
      <c r="FH12" s="9">
        <v>1189.376</v>
      </c>
      <c r="FI12" s="9">
        <v>1117.5899999999999</v>
      </c>
      <c r="FJ12" s="9">
        <v>107.571</v>
      </c>
      <c r="FK12" s="9">
        <v>99.960999999999999</v>
      </c>
      <c r="FL12" s="9">
        <v>38.421999999999997</v>
      </c>
      <c r="FM12" s="9">
        <v>61.539000000000001</v>
      </c>
      <c r="FN12" s="9">
        <v>51.476999999999997</v>
      </c>
      <c r="FO12" s="9">
        <v>48.484000000000002</v>
      </c>
      <c r="FP12" s="9">
        <v>20.725999999999999</v>
      </c>
      <c r="FQ12" s="9">
        <v>48.165999999999997</v>
      </c>
      <c r="FR12" s="9">
        <v>31.07</v>
      </c>
      <c r="FS12" s="9">
        <v>65.183000000000007</v>
      </c>
      <c r="FT12" s="9">
        <v>34.777999999999999</v>
      </c>
      <c r="FU12" s="9">
        <v>7.609</v>
      </c>
      <c r="FV12" s="9">
        <v>1010.019</v>
      </c>
      <c r="FW12" s="9">
        <v>878.51</v>
      </c>
      <c r="FX12" s="9">
        <v>834.54499999999996</v>
      </c>
      <c r="FY12" s="9">
        <v>20.608000000000001</v>
      </c>
      <c r="FZ12" s="9">
        <v>22.87</v>
      </c>
      <c r="GA12" s="9">
        <v>617.35</v>
      </c>
      <c r="GB12" s="9">
        <v>57.722000000000001</v>
      </c>
      <c r="GC12" s="9">
        <v>59.249000000000002</v>
      </c>
      <c r="GD12" s="9">
        <v>144.18799999999999</v>
      </c>
      <c r="GE12" s="9">
        <v>129.23500000000001</v>
      </c>
      <c r="GF12" s="9">
        <v>749.274</v>
      </c>
      <c r="GG12" s="9">
        <v>131.51</v>
      </c>
      <c r="GH12" s="9">
        <v>71.786000000000001</v>
      </c>
      <c r="GI12" s="9">
        <v>753.51499999999999</v>
      </c>
      <c r="GJ12" s="9">
        <v>677.84199999999998</v>
      </c>
      <c r="GK12" s="9">
        <v>113.751</v>
      </c>
      <c r="GL12" s="9">
        <v>95.965999999999994</v>
      </c>
      <c r="GM12" s="9">
        <v>40.408999999999999</v>
      </c>
      <c r="GN12" s="9">
        <v>55.557000000000002</v>
      </c>
      <c r="GO12" s="9">
        <v>54.850999999999999</v>
      </c>
      <c r="GP12" s="9">
        <v>41.113999999999997</v>
      </c>
      <c r="GQ12" s="9">
        <v>14.238</v>
      </c>
      <c r="GR12" s="9">
        <v>49.47</v>
      </c>
      <c r="GS12" s="9">
        <v>32.258000000000003</v>
      </c>
      <c r="GT12" s="9">
        <v>56.000999999999998</v>
      </c>
      <c r="GU12" s="9">
        <v>39.965000000000003</v>
      </c>
      <c r="GV12" s="9">
        <v>17.785</v>
      </c>
      <c r="GW12" s="9">
        <v>564.09100000000001</v>
      </c>
      <c r="GX12" s="9">
        <v>482.54199999999997</v>
      </c>
      <c r="GY12" s="9">
        <v>459.42099999999999</v>
      </c>
      <c r="GZ12" s="9">
        <v>9.1289999999999996</v>
      </c>
      <c r="HA12" s="9">
        <v>13.991</v>
      </c>
      <c r="HB12" s="9">
        <v>311.483</v>
      </c>
      <c r="HC12" s="9">
        <v>27.856999999999999</v>
      </c>
      <c r="HD12" s="9">
        <v>29.797999999999998</v>
      </c>
      <c r="HE12" s="9">
        <v>113.40300000000001</v>
      </c>
      <c r="HF12" s="9">
        <v>64.947999999999993</v>
      </c>
      <c r="HG12" s="9">
        <v>417.59300000000002</v>
      </c>
      <c r="HH12" s="9">
        <v>81.55</v>
      </c>
      <c r="HI12" s="9">
        <v>75.673000000000002</v>
      </c>
      <c r="HJ12" s="9">
        <v>595.20500000000004</v>
      </c>
      <c r="HK12" s="9">
        <v>565.12900000000002</v>
      </c>
      <c r="HL12" s="9">
        <v>35.819000000000003</v>
      </c>
      <c r="HM12" s="9">
        <v>32.411999999999999</v>
      </c>
      <c r="HN12" s="9">
        <v>14.814</v>
      </c>
      <c r="HO12" s="9">
        <v>17.597000000000001</v>
      </c>
      <c r="HP12" s="9">
        <v>19.774000000000001</v>
      </c>
      <c r="HQ12" s="9">
        <v>12.637</v>
      </c>
      <c r="HR12" s="9">
        <v>10.518000000000001</v>
      </c>
      <c r="HS12" s="9">
        <v>10.196</v>
      </c>
      <c r="HT12" s="9">
        <v>11.696999999999999</v>
      </c>
      <c r="HU12" s="9">
        <v>24.49</v>
      </c>
      <c r="HV12" s="9">
        <v>7.9219999999999997</v>
      </c>
      <c r="HW12" s="9">
        <v>3.407</v>
      </c>
      <c r="HX12" s="9">
        <v>529.31100000000004</v>
      </c>
      <c r="HY12" s="9">
        <v>408.98099999999999</v>
      </c>
      <c r="HZ12" s="9">
        <v>397.15600000000001</v>
      </c>
      <c r="IA12" s="9">
        <v>3.0049999999999999</v>
      </c>
      <c r="IB12" s="9">
        <v>8.3360000000000003</v>
      </c>
      <c r="IC12" s="9">
        <v>313.75400000000002</v>
      </c>
      <c r="ID12" s="9">
        <v>16.57</v>
      </c>
      <c r="IE12" s="9">
        <v>14.57</v>
      </c>
      <c r="IF12" s="9">
        <v>64.087999999999994</v>
      </c>
      <c r="IG12" s="9">
        <v>46.957000000000001</v>
      </c>
      <c r="IH12" s="9">
        <v>362.024</v>
      </c>
      <c r="II12" s="9">
        <v>120.32899999999999</v>
      </c>
      <c r="IJ12" s="9">
        <v>30.076000000000001</v>
      </c>
      <c r="IK12" s="9">
        <v>202.364</v>
      </c>
      <c r="IL12" s="9">
        <v>189.86500000000001</v>
      </c>
      <c r="IM12" s="9">
        <v>15.866</v>
      </c>
      <c r="IN12" s="9">
        <v>14.477</v>
      </c>
      <c r="IO12" s="9">
        <v>2.9769999999999999</v>
      </c>
      <c r="IP12" s="9">
        <v>11.5</v>
      </c>
      <c r="IQ12" s="9">
        <v>11.196999999999999</v>
      </c>
    </row>
    <row r="13" spans="1:251">
      <c r="A13" s="10">
        <v>42767</v>
      </c>
      <c r="B13" s="9">
        <v>290.38600000000002</v>
      </c>
      <c r="C13" s="9">
        <v>269.26299999999998</v>
      </c>
      <c r="D13" s="9">
        <v>12.372999999999999</v>
      </c>
      <c r="E13" s="9">
        <v>11.347</v>
      </c>
      <c r="F13" s="9">
        <v>3.0059999999999998</v>
      </c>
      <c r="G13" s="9">
        <v>8.3409999999999993</v>
      </c>
      <c r="H13" s="9">
        <v>6.4729999999999999</v>
      </c>
      <c r="I13" s="9">
        <v>4.8739999999999997</v>
      </c>
      <c r="J13" s="9">
        <v>2.3610000000000002</v>
      </c>
      <c r="K13" s="9">
        <v>4.9080000000000004</v>
      </c>
      <c r="L13" s="9">
        <v>4.0789999999999997</v>
      </c>
      <c r="M13" s="9">
        <v>4.1239999999999997</v>
      </c>
      <c r="N13" s="9">
        <v>7.2229999999999999</v>
      </c>
      <c r="O13" s="9">
        <v>1.026</v>
      </c>
      <c r="P13" s="9">
        <v>256.89</v>
      </c>
      <c r="Q13" s="9">
        <v>111.172</v>
      </c>
      <c r="R13" s="9">
        <v>107.187</v>
      </c>
      <c r="S13" s="9">
        <v>2.343</v>
      </c>
      <c r="T13" s="9">
        <v>1.643</v>
      </c>
      <c r="U13" s="9">
        <v>82.027000000000001</v>
      </c>
      <c r="V13" s="9">
        <v>2.3180000000000001</v>
      </c>
      <c r="W13" s="9">
        <v>1.899</v>
      </c>
      <c r="X13" s="9">
        <v>24.928999999999998</v>
      </c>
      <c r="Y13" s="9">
        <v>5.1520000000000001</v>
      </c>
      <c r="Z13" s="9">
        <v>106.02</v>
      </c>
      <c r="AA13" s="9">
        <v>145.71700000000001</v>
      </c>
      <c r="AB13" s="9">
        <v>21.123000000000001</v>
      </c>
      <c r="AC13" s="9">
        <v>224.94300000000001</v>
      </c>
      <c r="AD13" s="9">
        <v>212.78399999999999</v>
      </c>
      <c r="AE13" s="9">
        <v>23.774999999999999</v>
      </c>
      <c r="AF13" s="9">
        <v>22.254000000000001</v>
      </c>
      <c r="AG13" s="9">
        <v>6.9509999999999996</v>
      </c>
      <c r="AH13" s="9">
        <v>15.303000000000001</v>
      </c>
      <c r="AI13" s="9">
        <v>16.588999999999999</v>
      </c>
      <c r="AJ13" s="9">
        <v>5.665</v>
      </c>
      <c r="AK13" s="9">
        <v>7.258</v>
      </c>
      <c r="AL13" s="9">
        <v>4.09</v>
      </c>
      <c r="AM13" s="9">
        <v>10.904999999999999</v>
      </c>
      <c r="AN13" s="9">
        <v>11.686</v>
      </c>
      <c r="AO13" s="9">
        <v>10.568</v>
      </c>
      <c r="AP13" s="9">
        <v>1.522</v>
      </c>
      <c r="AQ13" s="9">
        <v>189.00899999999999</v>
      </c>
      <c r="AR13" s="9">
        <v>181.86699999999999</v>
      </c>
      <c r="AS13" s="9">
        <v>171.358</v>
      </c>
      <c r="AT13" s="9">
        <v>6.57</v>
      </c>
      <c r="AU13" s="9">
        <v>3.9390000000000001</v>
      </c>
      <c r="AV13" s="9">
        <v>160.28399999999999</v>
      </c>
      <c r="AW13" s="9">
        <v>8.1669999999999998</v>
      </c>
      <c r="AX13" s="9">
        <v>2.1659999999999999</v>
      </c>
      <c r="AY13" s="9">
        <v>11.25</v>
      </c>
      <c r="AZ13" s="9">
        <v>26.484000000000002</v>
      </c>
      <c r="BA13" s="9">
        <v>155.38300000000001</v>
      </c>
      <c r="BB13" s="9">
        <v>7.1420000000000003</v>
      </c>
      <c r="BC13" s="9">
        <v>12.159000000000001</v>
      </c>
      <c r="BD13" s="9">
        <v>879.50199999999995</v>
      </c>
      <c r="BE13" s="9">
        <v>824.38400000000001</v>
      </c>
      <c r="BF13" s="9">
        <v>66.143000000000001</v>
      </c>
      <c r="BG13" s="9">
        <v>63.210999999999999</v>
      </c>
      <c r="BH13" s="9">
        <v>24.948</v>
      </c>
      <c r="BI13" s="9">
        <v>38.262999999999998</v>
      </c>
      <c r="BJ13" s="9">
        <v>36.417000000000002</v>
      </c>
      <c r="BK13" s="9">
        <v>26.794</v>
      </c>
      <c r="BL13" s="9">
        <v>21.89</v>
      </c>
      <c r="BM13" s="9">
        <v>20.501999999999999</v>
      </c>
      <c r="BN13" s="9">
        <v>20.818999999999999</v>
      </c>
      <c r="BO13" s="9">
        <v>40.023000000000003</v>
      </c>
      <c r="BP13" s="9">
        <v>23.187999999999999</v>
      </c>
      <c r="BQ13" s="9">
        <v>2.9319999999999999</v>
      </c>
      <c r="BR13" s="9">
        <v>758.24099999999999</v>
      </c>
      <c r="BS13" s="9">
        <v>642.61</v>
      </c>
      <c r="BT13" s="9">
        <v>619.45799999999997</v>
      </c>
      <c r="BU13" s="9">
        <v>10.834</v>
      </c>
      <c r="BV13" s="9">
        <v>12.318</v>
      </c>
      <c r="BW13" s="9">
        <v>529.82799999999997</v>
      </c>
      <c r="BX13" s="9">
        <v>19.774999999999999</v>
      </c>
      <c r="BY13" s="9">
        <v>24.3</v>
      </c>
      <c r="BZ13" s="9">
        <v>68.706999999999994</v>
      </c>
      <c r="CA13" s="9">
        <v>82.977000000000004</v>
      </c>
      <c r="CB13" s="9">
        <v>559.63300000000004</v>
      </c>
      <c r="CC13" s="9">
        <v>115.631</v>
      </c>
      <c r="CD13" s="9">
        <v>55.118000000000002</v>
      </c>
      <c r="CE13" s="9">
        <v>129.14599999999999</v>
      </c>
      <c r="CF13" s="9">
        <v>122.596</v>
      </c>
      <c r="CG13" s="9">
        <v>6.1429999999999998</v>
      </c>
      <c r="CH13" s="9">
        <v>6.1429999999999998</v>
      </c>
      <c r="CI13" s="9">
        <v>1.1379999999999999</v>
      </c>
      <c r="CJ13" s="9">
        <v>5.0049999999999999</v>
      </c>
      <c r="CK13" s="9">
        <v>3.6120000000000001</v>
      </c>
      <c r="CL13" s="9">
        <v>2.5310000000000001</v>
      </c>
      <c r="CM13" s="9">
        <v>2.3679999999999999</v>
      </c>
      <c r="CN13" s="9">
        <v>1.3640000000000001</v>
      </c>
      <c r="CO13" s="9">
        <v>2.411</v>
      </c>
      <c r="CP13" s="9">
        <v>4.3289999999999997</v>
      </c>
      <c r="CQ13" s="9">
        <v>1.8140000000000001</v>
      </c>
      <c r="CR13" s="9">
        <v>0</v>
      </c>
      <c r="CS13" s="9">
        <v>116.453</v>
      </c>
      <c r="CT13" s="9">
        <v>109.133</v>
      </c>
      <c r="CU13" s="9">
        <v>102.883</v>
      </c>
      <c r="CV13" s="9">
        <v>3.33</v>
      </c>
      <c r="CW13" s="9">
        <v>2.92</v>
      </c>
      <c r="CX13" s="9">
        <v>95.215999999999994</v>
      </c>
      <c r="CY13" s="9">
        <v>3.444</v>
      </c>
      <c r="CZ13" s="9">
        <v>2.867</v>
      </c>
      <c r="DA13" s="9">
        <v>7.6050000000000004</v>
      </c>
      <c r="DB13" s="9">
        <v>17.997</v>
      </c>
      <c r="DC13" s="9">
        <v>91.135999999999996</v>
      </c>
      <c r="DD13" s="9">
        <v>7.32</v>
      </c>
      <c r="DE13" s="9">
        <v>6.55</v>
      </c>
      <c r="DF13" s="9">
        <v>1034.011</v>
      </c>
      <c r="DG13" s="9">
        <v>986.96500000000003</v>
      </c>
      <c r="DH13" s="9">
        <v>92.600999999999999</v>
      </c>
      <c r="DI13" s="9">
        <v>88.680999999999997</v>
      </c>
      <c r="DJ13" s="9">
        <v>57.767000000000003</v>
      </c>
      <c r="DK13" s="9">
        <v>30.914000000000001</v>
      </c>
      <c r="DL13" s="9">
        <v>67.855000000000004</v>
      </c>
      <c r="DM13" s="9">
        <v>20.826000000000001</v>
      </c>
      <c r="DN13" s="9">
        <v>31.797000000000001</v>
      </c>
      <c r="DO13" s="9">
        <v>21.414000000000001</v>
      </c>
      <c r="DP13" s="9">
        <v>35.470999999999997</v>
      </c>
      <c r="DQ13" s="9">
        <v>53.04</v>
      </c>
      <c r="DR13" s="9">
        <v>35.640999999999998</v>
      </c>
      <c r="DS13" s="9">
        <v>3.92</v>
      </c>
      <c r="DT13" s="9">
        <v>894.36400000000003</v>
      </c>
      <c r="DU13" s="9">
        <v>516.23599999999999</v>
      </c>
      <c r="DV13" s="9">
        <v>503.65300000000002</v>
      </c>
      <c r="DW13" s="9">
        <v>7.181</v>
      </c>
      <c r="DX13" s="9">
        <v>5.4020000000000001</v>
      </c>
      <c r="DY13" s="9">
        <v>411.55</v>
      </c>
      <c r="DZ13" s="9">
        <v>18.312999999999999</v>
      </c>
      <c r="EA13" s="9">
        <v>15.417999999999999</v>
      </c>
      <c r="EB13" s="9">
        <v>70.954999999999998</v>
      </c>
      <c r="EC13" s="9">
        <v>56.612000000000002</v>
      </c>
      <c r="ED13" s="9">
        <v>459.62400000000002</v>
      </c>
      <c r="EE13" s="9">
        <v>378.12799999999999</v>
      </c>
      <c r="EF13" s="9">
        <v>47.045999999999999</v>
      </c>
      <c r="EG13" s="9">
        <v>339.28100000000001</v>
      </c>
      <c r="EH13" s="9">
        <v>320.40600000000001</v>
      </c>
      <c r="EI13" s="9">
        <v>24.838000000000001</v>
      </c>
      <c r="EJ13" s="9">
        <v>23.626000000000001</v>
      </c>
      <c r="EK13" s="9">
        <v>4.7430000000000003</v>
      </c>
      <c r="EL13" s="9">
        <v>18.882999999999999</v>
      </c>
      <c r="EM13" s="9">
        <v>17.170000000000002</v>
      </c>
      <c r="EN13" s="9">
        <v>6.4560000000000004</v>
      </c>
      <c r="EO13" s="9">
        <v>9.9290000000000003</v>
      </c>
      <c r="EP13" s="9">
        <v>6.492</v>
      </c>
      <c r="EQ13" s="9">
        <v>7.2039999999999997</v>
      </c>
      <c r="ER13" s="9">
        <v>12.794</v>
      </c>
      <c r="ES13" s="9">
        <v>10.832000000000001</v>
      </c>
      <c r="ET13" s="9">
        <v>1.2130000000000001</v>
      </c>
      <c r="EU13" s="9">
        <v>295.56799999999998</v>
      </c>
      <c r="EV13" s="9">
        <v>238.46</v>
      </c>
      <c r="EW13" s="9">
        <v>227.41399999999999</v>
      </c>
      <c r="EX13" s="9">
        <v>4.8600000000000003</v>
      </c>
      <c r="EY13" s="9">
        <v>6.1859999999999999</v>
      </c>
      <c r="EZ13" s="9">
        <v>206.49799999999999</v>
      </c>
      <c r="FA13" s="9">
        <v>7.9550000000000001</v>
      </c>
      <c r="FB13" s="9">
        <v>7.3019999999999996</v>
      </c>
      <c r="FC13" s="9">
        <v>16.704999999999998</v>
      </c>
      <c r="FD13" s="9">
        <v>31.457000000000001</v>
      </c>
      <c r="FE13" s="9">
        <v>207.00399999999999</v>
      </c>
      <c r="FF13" s="9">
        <v>57.107999999999997</v>
      </c>
      <c r="FG13" s="9">
        <v>18.875</v>
      </c>
      <c r="FH13" s="9">
        <v>1152.6489999999999</v>
      </c>
      <c r="FI13" s="9">
        <v>1072.297</v>
      </c>
      <c r="FJ13" s="9">
        <v>101.581</v>
      </c>
      <c r="FK13" s="9">
        <v>91.063000000000002</v>
      </c>
      <c r="FL13" s="9">
        <v>31.193999999999999</v>
      </c>
      <c r="FM13" s="9">
        <v>59.87</v>
      </c>
      <c r="FN13" s="9">
        <v>52.328000000000003</v>
      </c>
      <c r="FO13" s="9">
        <v>38.735999999999997</v>
      </c>
      <c r="FP13" s="9">
        <v>21.411999999999999</v>
      </c>
      <c r="FQ13" s="9">
        <v>42.146000000000001</v>
      </c>
      <c r="FR13" s="9">
        <v>27.504999999999999</v>
      </c>
      <c r="FS13" s="9">
        <v>55.850999999999999</v>
      </c>
      <c r="FT13" s="9">
        <v>35.212000000000003</v>
      </c>
      <c r="FU13" s="9">
        <v>10.518000000000001</v>
      </c>
      <c r="FV13" s="9">
        <v>970.71600000000001</v>
      </c>
      <c r="FW13" s="9">
        <v>846.84400000000005</v>
      </c>
      <c r="FX13" s="9">
        <v>807.82399999999996</v>
      </c>
      <c r="FY13" s="9">
        <v>17.381</v>
      </c>
      <c r="FZ13" s="9">
        <v>20.786000000000001</v>
      </c>
      <c r="GA13" s="9">
        <v>610.01300000000003</v>
      </c>
      <c r="GB13" s="9">
        <v>54.558999999999997</v>
      </c>
      <c r="GC13" s="9">
        <v>55.692999999999998</v>
      </c>
      <c r="GD13" s="9">
        <v>126.57899999999999</v>
      </c>
      <c r="GE13" s="9">
        <v>108.809</v>
      </c>
      <c r="GF13" s="9">
        <v>738.03499999999997</v>
      </c>
      <c r="GG13" s="9">
        <v>123.872</v>
      </c>
      <c r="GH13" s="9">
        <v>80.352000000000004</v>
      </c>
      <c r="GI13" s="9">
        <v>781.54899999999998</v>
      </c>
      <c r="GJ13" s="9">
        <v>698.495</v>
      </c>
      <c r="GK13" s="9">
        <v>127.798</v>
      </c>
      <c r="GL13" s="9">
        <v>115.05500000000001</v>
      </c>
      <c r="GM13" s="9">
        <v>56.154000000000003</v>
      </c>
      <c r="GN13" s="9">
        <v>58.901000000000003</v>
      </c>
      <c r="GO13" s="9">
        <v>70.061000000000007</v>
      </c>
      <c r="GP13" s="9">
        <v>44.994</v>
      </c>
      <c r="GQ13" s="9">
        <v>19.408000000000001</v>
      </c>
      <c r="GR13" s="9">
        <v>49.753999999999998</v>
      </c>
      <c r="GS13" s="9">
        <v>45.893999999999998</v>
      </c>
      <c r="GT13" s="9">
        <v>76.712999999999994</v>
      </c>
      <c r="GU13" s="9">
        <v>38.341999999999999</v>
      </c>
      <c r="GV13" s="9">
        <v>12.743</v>
      </c>
      <c r="GW13" s="9">
        <v>570.697</v>
      </c>
      <c r="GX13" s="9">
        <v>479.08</v>
      </c>
      <c r="GY13" s="9">
        <v>455.10399999999998</v>
      </c>
      <c r="GZ13" s="9">
        <v>12.993</v>
      </c>
      <c r="HA13" s="9">
        <v>10.981999999999999</v>
      </c>
      <c r="HB13" s="9">
        <v>321.15600000000001</v>
      </c>
      <c r="HC13" s="9">
        <v>29.945</v>
      </c>
      <c r="HD13" s="9">
        <v>30.712</v>
      </c>
      <c r="HE13" s="9">
        <v>97.266000000000005</v>
      </c>
      <c r="HF13" s="9">
        <v>71.094999999999999</v>
      </c>
      <c r="HG13" s="9">
        <v>407.98500000000001</v>
      </c>
      <c r="HH13" s="9">
        <v>91.617000000000004</v>
      </c>
      <c r="HI13" s="9">
        <v>83.054000000000002</v>
      </c>
      <c r="HJ13" s="9">
        <v>555.05600000000004</v>
      </c>
      <c r="HK13" s="9">
        <v>520.00300000000004</v>
      </c>
      <c r="HL13" s="9">
        <v>40.527999999999999</v>
      </c>
      <c r="HM13" s="9">
        <v>36.909999999999997</v>
      </c>
      <c r="HN13" s="9">
        <v>17.873999999999999</v>
      </c>
      <c r="HO13" s="9">
        <v>19.036999999999999</v>
      </c>
      <c r="HP13" s="9">
        <v>25.305</v>
      </c>
      <c r="HQ13" s="9">
        <v>11.605</v>
      </c>
      <c r="HR13" s="9">
        <v>10.859</v>
      </c>
      <c r="HS13" s="9">
        <v>13.055999999999999</v>
      </c>
      <c r="HT13" s="9">
        <v>12.996</v>
      </c>
      <c r="HU13" s="9">
        <v>21.349</v>
      </c>
      <c r="HV13" s="9">
        <v>15.561</v>
      </c>
      <c r="HW13" s="9">
        <v>3.617</v>
      </c>
      <c r="HX13" s="9">
        <v>479.476</v>
      </c>
      <c r="HY13" s="9">
        <v>394.976</v>
      </c>
      <c r="HZ13" s="9">
        <v>375.45400000000001</v>
      </c>
      <c r="IA13" s="9">
        <v>8.6890000000000001</v>
      </c>
      <c r="IB13" s="9">
        <v>10.050000000000001</v>
      </c>
      <c r="IC13" s="9">
        <v>304.17700000000002</v>
      </c>
      <c r="ID13" s="9">
        <v>15.914</v>
      </c>
      <c r="IE13" s="9">
        <v>19.414999999999999</v>
      </c>
      <c r="IF13" s="9">
        <v>55.47</v>
      </c>
      <c r="IG13" s="9">
        <v>43.298999999999999</v>
      </c>
      <c r="IH13" s="9">
        <v>351.678</v>
      </c>
      <c r="II13" s="9">
        <v>84.498999999999995</v>
      </c>
      <c r="IJ13" s="9">
        <v>35.052999999999997</v>
      </c>
      <c r="IK13" s="9">
        <v>203.97200000000001</v>
      </c>
      <c r="IL13" s="9">
        <v>190.857</v>
      </c>
      <c r="IM13" s="9">
        <v>18.716999999999999</v>
      </c>
      <c r="IN13" s="9">
        <v>17.907</v>
      </c>
      <c r="IO13" s="9">
        <v>7.8710000000000004</v>
      </c>
      <c r="IP13" s="9">
        <v>10.036</v>
      </c>
      <c r="IQ13" s="9">
        <v>11.584</v>
      </c>
    </row>
    <row r="14" spans="1:251">
      <c r="A14" s="10">
        <v>43132</v>
      </c>
      <c r="B14" s="9">
        <v>321.17</v>
      </c>
      <c r="C14" s="9">
        <v>309.18400000000003</v>
      </c>
      <c r="D14" s="9">
        <v>14.414</v>
      </c>
      <c r="E14" s="9">
        <v>13.548999999999999</v>
      </c>
      <c r="F14" s="9">
        <v>2.448</v>
      </c>
      <c r="G14" s="9">
        <v>11.101000000000001</v>
      </c>
      <c r="H14" s="9">
        <v>10.231</v>
      </c>
      <c r="I14" s="9">
        <v>3.3180000000000001</v>
      </c>
      <c r="J14" s="9">
        <v>5.2709999999999999</v>
      </c>
      <c r="K14" s="9">
        <v>3.2759999999999998</v>
      </c>
      <c r="L14" s="9">
        <v>5.0019999999999998</v>
      </c>
      <c r="M14" s="9">
        <v>9.8870000000000005</v>
      </c>
      <c r="N14" s="9">
        <v>3.6619999999999999</v>
      </c>
      <c r="O14" s="9">
        <v>0.86499999999999999</v>
      </c>
      <c r="P14" s="9">
        <v>294.77</v>
      </c>
      <c r="Q14" s="9">
        <v>123.955</v>
      </c>
      <c r="R14" s="9">
        <v>120.149</v>
      </c>
      <c r="S14" s="9">
        <v>0.247</v>
      </c>
      <c r="T14" s="9">
        <v>3.56</v>
      </c>
      <c r="U14" s="9">
        <v>92.683999999999997</v>
      </c>
      <c r="V14" s="9">
        <v>6.6749999999999998</v>
      </c>
      <c r="W14" s="9">
        <v>4.298</v>
      </c>
      <c r="X14" s="9">
        <v>20.298999999999999</v>
      </c>
      <c r="Y14" s="9">
        <v>15.435</v>
      </c>
      <c r="Z14" s="9">
        <v>108.52</v>
      </c>
      <c r="AA14" s="9">
        <v>170.81399999999999</v>
      </c>
      <c r="AB14" s="9">
        <v>11.986000000000001</v>
      </c>
      <c r="AC14" s="9">
        <v>202.47399999999999</v>
      </c>
      <c r="AD14" s="9">
        <v>193.70400000000001</v>
      </c>
      <c r="AE14" s="9">
        <v>20.084</v>
      </c>
      <c r="AF14" s="9">
        <v>19.579999999999998</v>
      </c>
      <c r="AG14" s="9">
        <v>10.269</v>
      </c>
      <c r="AH14" s="9">
        <v>9.3119999999999994</v>
      </c>
      <c r="AI14" s="9">
        <v>15.526</v>
      </c>
      <c r="AJ14" s="9">
        <v>4.0540000000000003</v>
      </c>
      <c r="AK14" s="9">
        <v>5.0629999999999997</v>
      </c>
      <c r="AL14" s="9">
        <v>4.492</v>
      </c>
      <c r="AM14" s="9">
        <v>10.025</v>
      </c>
      <c r="AN14" s="9">
        <v>13.288</v>
      </c>
      <c r="AO14" s="9">
        <v>6.2919999999999998</v>
      </c>
      <c r="AP14" s="9">
        <v>0.503</v>
      </c>
      <c r="AQ14" s="9">
        <v>173.62</v>
      </c>
      <c r="AR14" s="9">
        <v>170.46199999999999</v>
      </c>
      <c r="AS14" s="9">
        <v>157.904</v>
      </c>
      <c r="AT14" s="9">
        <v>6.2469999999999999</v>
      </c>
      <c r="AU14" s="9">
        <v>6.3120000000000003</v>
      </c>
      <c r="AV14" s="9">
        <v>149.36699999999999</v>
      </c>
      <c r="AW14" s="9">
        <v>6.8540000000000001</v>
      </c>
      <c r="AX14" s="9">
        <v>5.58</v>
      </c>
      <c r="AY14" s="9">
        <v>8.6620000000000008</v>
      </c>
      <c r="AZ14" s="9">
        <v>31.003</v>
      </c>
      <c r="BA14" s="9">
        <v>139.459</v>
      </c>
      <c r="BB14" s="9">
        <v>3.157</v>
      </c>
      <c r="BC14" s="9">
        <v>8.77</v>
      </c>
      <c r="BD14" s="9">
        <v>871.16600000000005</v>
      </c>
      <c r="BE14" s="9">
        <v>821.21100000000001</v>
      </c>
      <c r="BF14" s="9">
        <v>64.876000000000005</v>
      </c>
      <c r="BG14" s="9">
        <v>62.508000000000003</v>
      </c>
      <c r="BH14" s="9">
        <v>26.675000000000001</v>
      </c>
      <c r="BI14" s="9">
        <v>35.832999999999998</v>
      </c>
      <c r="BJ14" s="9">
        <v>41.773000000000003</v>
      </c>
      <c r="BK14" s="9">
        <v>20.734000000000002</v>
      </c>
      <c r="BL14" s="9">
        <v>22.745000000000001</v>
      </c>
      <c r="BM14" s="9">
        <v>19.62</v>
      </c>
      <c r="BN14" s="9">
        <v>20.141999999999999</v>
      </c>
      <c r="BO14" s="9">
        <v>43.667000000000002</v>
      </c>
      <c r="BP14" s="9">
        <v>18.84</v>
      </c>
      <c r="BQ14" s="9">
        <v>2.3679999999999999</v>
      </c>
      <c r="BR14" s="9">
        <v>756.33500000000004</v>
      </c>
      <c r="BS14" s="9">
        <v>640.35</v>
      </c>
      <c r="BT14" s="9">
        <v>608.14200000000005</v>
      </c>
      <c r="BU14" s="9">
        <v>13.278</v>
      </c>
      <c r="BV14" s="9">
        <v>18.256</v>
      </c>
      <c r="BW14" s="9">
        <v>516.96299999999997</v>
      </c>
      <c r="BX14" s="9">
        <v>31.24</v>
      </c>
      <c r="BY14" s="9">
        <v>23.675000000000001</v>
      </c>
      <c r="BZ14" s="9">
        <v>68.471999999999994</v>
      </c>
      <c r="CA14" s="9">
        <v>80.417000000000002</v>
      </c>
      <c r="CB14" s="9">
        <v>559.93299999999999</v>
      </c>
      <c r="CC14" s="9">
        <v>115.985</v>
      </c>
      <c r="CD14" s="9">
        <v>49.954999999999998</v>
      </c>
      <c r="CE14" s="9">
        <v>151.102</v>
      </c>
      <c r="CF14" s="9">
        <v>145.37799999999999</v>
      </c>
      <c r="CG14" s="9">
        <v>12.644</v>
      </c>
      <c r="CH14" s="9">
        <v>10.994</v>
      </c>
      <c r="CI14" s="9">
        <v>3.1469999999999998</v>
      </c>
      <c r="CJ14" s="9">
        <v>7.8470000000000004</v>
      </c>
      <c r="CK14" s="9">
        <v>6.4589999999999996</v>
      </c>
      <c r="CL14" s="9">
        <v>4.1040000000000001</v>
      </c>
      <c r="CM14" s="9">
        <v>6.4249999999999998</v>
      </c>
      <c r="CN14" s="9">
        <v>2.0190000000000001</v>
      </c>
      <c r="CO14" s="9">
        <v>2.5499999999999998</v>
      </c>
      <c r="CP14" s="9">
        <v>8.1129999999999995</v>
      </c>
      <c r="CQ14" s="9">
        <v>2.8820000000000001</v>
      </c>
      <c r="CR14" s="9">
        <v>1.65</v>
      </c>
      <c r="CS14" s="9">
        <v>132.73500000000001</v>
      </c>
      <c r="CT14" s="9">
        <v>125.541</v>
      </c>
      <c r="CU14" s="9">
        <v>117.453</v>
      </c>
      <c r="CV14" s="9">
        <v>1.827</v>
      </c>
      <c r="CW14" s="9">
        <v>5.9969999999999999</v>
      </c>
      <c r="CX14" s="9">
        <v>102.523</v>
      </c>
      <c r="CY14" s="9">
        <v>4.266</v>
      </c>
      <c r="CZ14" s="9">
        <v>5.1189999999999998</v>
      </c>
      <c r="DA14" s="9">
        <v>13.634</v>
      </c>
      <c r="DB14" s="9">
        <v>24.667000000000002</v>
      </c>
      <c r="DC14" s="9">
        <v>100.874</v>
      </c>
      <c r="DD14" s="9">
        <v>7.1929999999999996</v>
      </c>
      <c r="DE14" s="9">
        <v>5.7240000000000002</v>
      </c>
      <c r="DF14" s="9">
        <v>1093.7449999999999</v>
      </c>
      <c r="DG14" s="9">
        <v>1049.075</v>
      </c>
      <c r="DH14" s="9">
        <v>96.194999999999993</v>
      </c>
      <c r="DI14" s="9">
        <v>92.671000000000006</v>
      </c>
      <c r="DJ14" s="9">
        <v>59.652999999999999</v>
      </c>
      <c r="DK14" s="9">
        <v>33.018000000000001</v>
      </c>
      <c r="DL14" s="9">
        <v>72.917000000000002</v>
      </c>
      <c r="DM14" s="9">
        <v>19.754000000000001</v>
      </c>
      <c r="DN14" s="9">
        <v>36.645000000000003</v>
      </c>
      <c r="DO14" s="9">
        <v>25.74</v>
      </c>
      <c r="DP14" s="9">
        <v>30.286000000000001</v>
      </c>
      <c r="DQ14" s="9">
        <v>56.124000000000002</v>
      </c>
      <c r="DR14" s="9">
        <v>36.546999999999997</v>
      </c>
      <c r="DS14" s="9">
        <v>3.5230000000000001</v>
      </c>
      <c r="DT14" s="9">
        <v>952.88</v>
      </c>
      <c r="DU14" s="9">
        <v>567.70500000000004</v>
      </c>
      <c r="DV14" s="9">
        <v>549.67200000000003</v>
      </c>
      <c r="DW14" s="9">
        <v>11.849</v>
      </c>
      <c r="DX14" s="9">
        <v>6.1840000000000002</v>
      </c>
      <c r="DY14" s="9">
        <v>460.26100000000002</v>
      </c>
      <c r="DZ14" s="9">
        <v>19.192</v>
      </c>
      <c r="EA14" s="9">
        <v>11.143000000000001</v>
      </c>
      <c r="EB14" s="9">
        <v>77.108999999999995</v>
      </c>
      <c r="EC14" s="9">
        <v>67.933000000000007</v>
      </c>
      <c r="ED14" s="9">
        <v>499.77199999999999</v>
      </c>
      <c r="EE14" s="9">
        <v>385.17500000000001</v>
      </c>
      <c r="EF14" s="9">
        <v>44.668999999999997</v>
      </c>
      <c r="EG14" s="9">
        <v>326.65300000000002</v>
      </c>
      <c r="EH14" s="9">
        <v>314.89999999999998</v>
      </c>
      <c r="EI14" s="9">
        <v>27.048999999999999</v>
      </c>
      <c r="EJ14" s="9">
        <v>26.663</v>
      </c>
      <c r="EK14" s="9">
        <v>5.8639999999999999</v>
      </c>
      <c r="EL14" s="9">
        <v>20.8</v>
      </c>
      <c r="EM14" s="9">
        <v>17.376000000000001</v>
      </c>
      <c r="EN14" s="9">
        <v>9.2880000000000003</v>
      </c>
      <c r="EO14" s="9">
        <v>6.3490000000000002</v>
      </c>
      <c r="EP14" s="9">
        <v>7.6360000000000001</v>
      </c>
      <c r="EQ14" s="9">
        <v>12.678000000000001</v>
      </c>
      <c r="ER14" s="9">
        <v>18.084</v>
      </c>
      <c r="ES14" s="9">
        <v>8.5790000000000006</v>
      </c>
      <c r="ET14" s="9">
        <v>0.38500000000000001</v>
      </c>
      <c r="EU14" s="9">
        <v>287.851</v>
      </c>
      <c r="EV14" s="9">
        <v>234.227</v>
      </c>
      <c r="EW14" s="9">
        <v>225.31100000000001</v>
      </c>
      <c r="EX14" s="9">
        <v>4.3360000000000003</v>
      </c>
      <c r="EY14" s="9">
        <v>4.58</v>
      </c>
      <c r="EZ14" s="9">
        <v>201.43799999999999</v>
      </c>
      <c r="FA14" s="9">
        <v>9.5340000000000007</v>
      </c>
      <c r="FB14" s="9">
        <v>5.2619999999999996</v>
      </c>
      <c r="FC14" s="9">
        <v>17.992999999999999</v>
      </c>
      <c r="FD14" s="9">
        <v>29.169</v>
      </c>
      <c r="FE14" s="9">
        <v>205.05799999999999</v>
      </c>
      <c r="FF14" s="9">
        <v>53.622999999999998</v>
      </c>
      <c r="FG14" s="9">
        <v>11.753</v>
      </c>
      <c r="FH14" s="9">
        <v>1180.8699999999999</v>
      </c>
      <c r="FI14" s="9">
        <v>1108.5740000000001</v>
      </c>
      <c r="FJ14" s="9">
        <v>98.256</v>
      </c>
      <c r="FK14" s="9">
        <v>84.89</v>
      </c>
      <c r="FL14" s="9">
        <v>27.228999999999999</v>
      </c>
      <c r="FM14" s="9">
        <v>57.661999999999999</v>
      </c>
      <c r="FN14" s="9">
        <v>44.706000000000003</v>
      </c>
      <c r="FO14" s="9">
        <v>40.183999999999997</v>
      </c>
      <c r="FP14" s="9">
        <v>20.298999999999999</v>
      </c>
      <c r="FQ14" s="9">
        <v>42.176000000000002</v>
      </c>
      <c r="FR14" s="9">
        <v>22.414999999999999</v>
      </c>
      <c r="FS14" s="9">
        <v>54.057000000000002</v>
      </c>
      <c r="FT14" s="9">
        <v>30.834</v>
      </c>
      <c r="FU14" s="9">
        <v>13.365</v>
      </c>
      <c r="FV14" s="9">
        <v>1010.319</v>
      </c>
      <c r="FW14" s="9">
        <v>895.34900000000005</v>
      </c>
      <c r="FX14" s="9">
        <v>856.87699999999995</v>
      </c>
      <c r="FY14" s="9">
        <v>14.29</v>
      </c>
      <c r="FZ14" s="9">
        <v>22.407</v>
      </c>
      <c r="GA14" s="9">
        <v>642.94200000000001</v>
      </c>
      <c r="GB14" s="9">
        <v>61.436999999999998</v>
      </c>
      <c r="GC14" s="9">
        <v>56.332000000000001</v>
      </c>
      <c r="GD14" s="9">
        <v>134.63800000000001</v>
      </c>
      <c r="GE14" s="9">
        <v>113.334</v>
      </c>
      <c r="GF14" s="9">
        <v>782.01499999999999</v>
      </c>
      <c r="GG14" s="9">
        <v>114.96899999999999</v>
      </c>
      <c r="GH14" s="9">
        <v>72.296000000000006</v>
      </c>
      <c r="GI14" s="9">
        <v>765.99599999999998</v>
      </c>
      <c r="GJ14" s="9">
        <v>694.726</v>
      </c>
      <c r="GK14" s="9">
        <v>122.92100000000001</v>
      </c>
      <c r="GL14" s="9">
        <v>111.898</v>
      </c>
      <c r="GM14" s="9">
        <v>54.057000000000002</v>
      </c>
      <c r="GN14" s="9">
        <v>57.841000000000001</v>
      </c>
      <c r="GO14" s="9">
        <v>70.933999999999997</v>
      </c>
      <c r="GP14" s="9">
        <v>40.963999999999999</v>
      </c>
      <c r="GQ14" s="9">
        <v>20.623999999999999</v>
      </c>
      <c r="GR14" s="9">
        <v>57.216000000000001</v>
      </c>
      <c r="GS14" s="9">
        <v>34.058</v>
      </c>
      <c r="GT14" s="9">
        <v>78.253</v>
      </c>
      <c r="GU14" s="9">
        <v>33.645000000000003</v>
      </c>
      <c r="GV14" s="9">
        <v>11.023</v>
      </c>
      <c r="GW14" s="9">
        <v>571.80399999999997</v>
      </c>
      <c r="GX14" s="9">
        <v>502.87700000000001</v>
      </c>
      <c r="GY14" s="9">
        <v>479.94400000000002</v>
      </c>
      <c r="GZ14" s="9">
        <v>12.315</v>
      </c>
      <c r="HA14" s="9">
        <v>10.054</v>
      </c>
      <c r="HB14" s="9">
        <v>336.87900000000002</v>
      </c>
      <c r="HC14" s="9">
        <v>32.142000000000003</v>
      </c>
      <c r="HD14" s="9">
        <v>28.992000000000001</v>
      </c>
      <c r="HE14" s="9">
        <v>104.864</v>
      </c>
      <c r="HF14" s="9">
        <v>77.891999999999996</v>
      </c>
      <c r="HG14" s="9">
        <v>424.98500000000001</v>
      </c>
      <c r="HH14" s="9">
        <v>68.927999999999997</v>
      </c>
      <c r="HI14" s="9">
        <v>71.27</v>
      </c>
      <c r="HJ14" s="9">
        <v>606.72699999999998</v>
      </c>
      <c r="HK14" s="9">
        <v>575.54600000000005</v>
      </c>
      <c r="HL14" s="9">
        <v>50.189</v>
      </c>
      <c r="HM14" s="9">
        <v>48.756</v>
      </c>
      <c r="HN14" s="9">
        <v>21.317</v>
      </c>
      <c r="HO14" s="9">
        <v>27.439</v>
      </c>
      <c r="HP14" s="9">
        <v>32.936</v>
      </c>
      <c r="HQ14" s="9">
        <v>15.819000000000001</v>
      </c>
      <c r="HR14" s="9">
        <v>16.481000000000002</v>
      </c>
      <c r="HS14" s="9">
        <v>14.872999999999999</v>
      </c>
      <c r="HT14" s="9">
        <v>17.402000000000001</v>
      </c>
      <c r="HU14" s="9">
        <v>33.905999999999999</v>
      </c>
      <c r="HV14" s="9">
        <v>14.85</v>
      </c>
      <c r="HW14" s="9">
        <v>1.4339999999999999</v>
      </c>
      <c r="HX14" s="9">
        <v>525.35599999999999</v>
      </c>
      <c r="HY14" s="9">
        <v>432.50799999999998</v>
      </c>
      <c r="HZ14" s="9">
        <v>416.38</v>
      </c>
      <c r="IA14" s="9">
        <v>6.1219999999999999</v>
      </c>
      <c r="IB14" s="9">
        <v>10.006</v>
      </c>
      <c r="IC14" s="9">
        <v>342.41300000000001</v>
      </c>
      <c r="ID14" s="9">
        <v>13.077999999999999</v>
      </c>
      <c r="IE14" s="9">
        <v>13.407</v>
      </c>
      <c r="IF14" s="9">
        <v>63.609000000000002</v>
      </c>
      <c r="IG14" s="9">
        <v>45.656999999999996</v>
      </c>
      <c r="IH14" s="9">
        <v>386.851</v>
      </c>
      <c r="II14" s="9">
        <v>92.847999999999999</v>
      </c>
      <c r="IJ14" s="9">
        <v>31.181000000000001</v>
      </c>
      <c r="IK14" s="9">
        <v>215.39099999999999</v>
      </c>
      <c r="IL14" s="9">
        <v>206.666</v>
      </c>
      <c r="IM14" s="9">
        <v>26.608000000000001</v>
      </c>
      <c r="IN14" s="9">
        <v>24.558</v>
      </c>
      <c r="IO14" s="9">
        <v>7.7619999999999996</v>
      </c>
      <c r="IP14" s="9">
        <v>16.797000000000001</v>
      </c>
      <c r="IQ14" s="9">
        <v>15.146000000000001</v>
      </c>
    </row>
    <row r="15" spans="1:251">
      <c r="A15" s="10">
        <v>43497</v>
      </c>
      <c r="B15" s="9">
        <v>332.36500000000001</v>
      </c>
      <c r="C15" s="9">
        <v>316.82499999999999</v>
      </c>
      <c r="D15" s="9">
        <v>20.233000000000001</v>
      </c>
      <c r="E15" s="9">
        <v>18.498000000000001</v>
      </c>
      <c r="F15" s="9">
        <v>9.0719999999999992</v>
      </c>
      <c r="G15" s="9">
        <v>9.4260000000000002</v>
      </c>
      <c r="H15" s="9">
        <v>13.079000000000001</v>
      </c>
      <c r="I15" s="9">
        <v>5.4180000000000001</v>
      </c>
      <c r="J15" s="9">
        <v>5.5659999999999998</v>
      </c>
      <c r="K15" s="9">
        <v>5.9450000000000003</v>
      </c>
      <c r="L15" s="9">
        <v>6.9870000000000001</v>
      </c>
      <c r="M15" s="9">
        <v>11.489000000000001</v>
      </c>
      <c r="N15" s="9">
        <v>7.0090000000000003</v>
      </c>
      <c r="O15" s="9">
        <v>1.7350000000000001</v>
      </c>
      <c r="P15" s="9">
        <v>296.59199999999998</v>
      </c>
      <c r="Q15" s="9">
        <v>106.065</v>
      </c>
      <c r="R15" s="9">
        <v>102.014</v>
      </c>
      <c r="S15" s="9">
        <v>2.347</v>
      </c>
      <c r="T15" s="9">
        <v>1.704</v>
      </c>
      <c r="U15" s="9">
        <v>74.924000000000007</v>
      </c>
      <c r="V15" s="9">
        <v>3.5169999999999999</v>
      </c>
      <c r="W15" s="9">
        <v>3.129</v>
      </c>
      <c r="X15" s="9">
        <v>24.495000000000001</v>
      </c>
      <c r="Y15" s="9">
        <v>10.051</v>
      </c>
      <c r="Z15" s="9">
        <v>96.015000000000001</v>
      </c>
      <c r="AA15" s="9">
        <v>190.52699999999999</v>
      </c>
      <c r="AB15" s="9">
        <v>15.54</v>
      </c>
      <c r="AC15" s="9">
        <v>219.03100000000001</v>
      </c>
      <c r="AD15" s="9">
        <v>207.09899999999999</v>
      </c>
      <c r="AE15" s="9">
        <v>14.423</v>
      </c>
      <c r="AF15" s="9">
        <v>14.423</v>
      </c>
      <c r="AG15" s="9">
        <v>8.5009999999999994</v>
      </c>
      <c r="AH15" s="9">
        <v>5.9219999999999997</v>
      </c>
      <c r="AI15" s="9">
        <v>8.891</v>
      </c>
      <c r="AJ15" s="9">
        <v>5.532</v>
      </c>
      <c r="AK15" s="9">
        <v>4.9329999999999998</v>
      </c>
      <c r="AL15" s="9">
        <v>2.9620000000000002</v>
      </c>
      <c r="AM15" s="9">
        <v>6.5279999999999996</v>
      </c>
      <c r="AN15" s="9">
        <v>8.9030000000000005</v>
      </c>
      <c r="AO15" s="9">
        <v>5.52</v>
      </c>
      <c r="AP15" s="9">
        <v>0</v>
      </c>
      <c r="AQ15" s="9">
        <v>192.67599999999999</v>
      </c>
      <c r="AR15" s="9">
        <v>187.43299999999999</v>
      </c>
      <c r="AS15" s="9">
        <v>178.256</v>
      </c>
      <c r="AT15" s="9">
        <v>6.484</v>
      </c>
      <c r="AU15" s="9">
        <v>2.6930000000000001</v>
      </c>
      <c r="AV15" s="9">
        <v>165.71199999999999</v>
      </c>
      <c r="AW15" s="9">
        <v>6.32</v>
      </c>
      <c r="AX15" s="9">
        <v>2.6539999999999999</v>
      </c>
      <c r="AY15" s="9">
        <v>12.747999999999999</v>
      </c>
      <c r="AZ15" s="9">
        <v>31.015999999999998</v>
      </c>
      <c r="BA15" s="9">
        <v>156.417</v>
      </c>
      <c r="BB15" s="9">
        <v>5.2430000000000003</v>
      </c>
      <c r="BC15" s="9">
        <v>11.932</v>
      </c>
      <c r="BD15" s="9">
        <v>795.25599999999997</v>
      </c>
      <c r="BE15" s="9">
        <v>755.66800000000001</v>
      </c>
      <c r="BF15" s="9">
        <v>56.424999999999997</v>
      </c>
      <c r="BG15" s="9">
        <v>52.895000000000003</v>
      </c>
      <c r="BH15" s="9">
        <v>19.373999999999999</v>
      </c>
      <c r="BI15" s="9">
        <v>33.521000000000001</v>
      </c>
      <c r="BJ15" s="9">
        <v>35.131999999999998</v>
      </c>
      <c r="BK15" s="9">
        <v>17.763000000000002</v>
      </c>
      <c r="BL15" s="9">
        <v>19.975999999999999</v>
      </c>
      <c r="BM15" s="9">
        <v>13.294</v>
      </c>
      <c r="BN15" s="9">
        <v>19.625</v>
      </c>
      <c r="BO15" s="9">
        <v>33.807000000000002</v>
      </c>
      <c r="BP15" s="9">
        <v>19.088000000000001</v>
      </c>
      <c r="BQ15" s="9">
        <v>3.5289999999999999</v>
      </c>
      <c r="BR15" s="9">
        <v>699.24400000000003</v>
      </c>
      <c r="BS15" s="9">
        <v>606.18299999999999</v>
      </c>
      <c r="BT15" s="9">
        <v>575.83600000000001</v>
      </c>
      <c r="BU15" s="9">
        <v>14.986000000000001</v>
      </c>
      <c r="BV15" s="9">
        <v>15.362</v>
      </c>
      <c r="BW15" s="9">
        <v>513.798</v>
      </c>
      <c r="BX15" s="9">
        <v>19.465</v>
      </c>
      <c r="BY15" s="9">
        <v>20.780999999999999</v>
      </c>
      <c r="BZ15" s="9">
        <v>52.139000000000003</v>
      </c>
      <c r="CA15" s="9">
        <v>84.986000000000004</v>
      </c>
      <c r="CB15" s="9">
        <v>521.197</v>
      </c>
      <c r="CC15" s="9">
        <v>93.061000000000007</v>
      </c>
      <c r="CD15" s="9">
        <v>39.587000000000003</v>
      </c>
      <c r="CE15" s="9">
        <v>148.01599999999999</v>
      </c>
      <c r="CF15" s="9">
        <v>141.98099999999999</v>
      </c>
      <c r="CG15" s="9">
        <v>15.871</v>
      </c>
      <c r="CH15" s="9">
        <v>15.209</v>
      </c>
      <c r="CI15" s="9">
        <v>1.708</v>
      </c>
      <c r="CJ15" s="9">
        <v>13.500999999999999</v>
      </c>
      <c r="CK15" s="9">
        <v>9.9049999999999994</v>
      </c>
      <c r="CL15" s="9">
        <v>5.3040000000000003</v>
      </c>
      <c r="CM15" s="9">
        <v>3.266</v>
      </c>
      <c r="CN15" s="9">
        <v>6.5229999999999997</v>
      </c>
      <c r="CO15" s="9">
        <v>5.4189999999999996</v>
      </c>
      <c r="CP15" s="9">
        <v>11.561999999999999</v>
      </c>
      <c r="CQ15" s="9">
        <v>3.6469999999999998</v>
      </c>
      <c r="CR15" s="9">
        <v>0.66200000000000003</v>
      </c>
      <c r="CS15" s="9">
        <v>126.11</v>
      </c>
      <c r="CT15" s="9">
        <v>117.51300000000001</v>
      </c>
      <c r="CU15" s="9">
        <v>109.428</v>
      </c>
      <c r="CV15" s="9">
        <v>4.8250000000000002</v>
      </c>
      <c r="CW15" s="9">
        <v>3.26</v>
      </c>
      <c r="CX15" s="9">
        <v>95.203999999999994</v>
      </c>
      <c r="CY15" s="9">
        <v>3.5619999999999998</v>
      </c>
      <c r="CZ15" s="9">
        <v>5.8090000000000002</v>
      </c>
      <c r="DA15" s="9">
        <v>12.938000000000001</v>
      </c>
      <c r="DB15" s="9">
        <v>27.562999999999999</v>
      </c>
      <c r="DC15" s="9">
        <v>89.95</v>
      </c>
      <c r="DD15" s="9">
        <v>8.5969999999999995</v>
      </c>
      <c r="DE15" s="9">
        <v>6.0350000000000001</v>
      </c>
      <c r="DF15" s="9">
        <v>1087.98</v>
      </c>
      <c r="DG15" s="9">
        <v>1030.337</v>
      </c>
      <c r="DH15" s="9">
        <v>107.102</v>
      </c>
      <c r="DI15" s="9">
        <v>100.2</v>
      </c>
      <c r="DJ15" s="9">
        <v>60.741999999999997</v>
      </c>
      <c r="DK15" s="9">
        <v>39.457999999999998</v>
      </c>
      <c r="DL15" s="9">
        <v>68.507999999999996</v>
      </c>
      <c r="DM15" s="9">
        <v>31.692</v>
      </c>
      <c r="DN15" s="9">
        <v>35.415999999999997</v>
      </c>
      <c r="DO15" s="9">
        <v>32.238999999999997</v>
      </c>
      <c r="DP15" s="9">
        <v>32.543999999999997</v>
      </c>
      <c r="DQ15" s="9">
        <v>59.488999999999997</v>
      </c>
      <c r="DR15" s="9">
        <v>40.710999999999999</v>
      </c>
      <c r="DS15" s="9">
        <v>6.9029999999999996</v>
      </c>
      <c r="DT15" s="9">
        <v>923.23500000000001</v>
      </c>
      <c r="DU15" s="9">
        <v>554.50599999999997</v>
      </c>
      <c r="DV15" s="9">
        <v>536.798</v>
      </c>
      <c r="DW15" s="9">
        <v>8.9830000000000005</v>
      </c>
      <c r="DX15" s="9">
        <v>8.7240000000000002</v>
      </c>
      <c r="DY15" s="9">
        <v>446.37900000000002</v>
      </c>
      <c r="DZ15" s="9">
        <v>15.702</v>
      </c>
      <c r="EA15" s="9">
        <v>20.468</v>
      </c>
      <c r="EB15" s="9">
        <v>71.956000000000003</v>
      </c>
      <c r="EC15" s="9">
        <v>69.915999999999997</v>
      </c>
      <c r="ED15" s="9">
        <v>484.59</v>
      </c>
      <c r="EE15" s="9">
        <v>368.72899999999998</v>
      </c>
      <c r="EF15" s="9">
        <v>57.643000000000001</v>
      </c>
      <c r="EG15" s="9">
        <v>373.85700000000003</v>
      </c>
      <c r="EH15" s="9">
        <v>355.86399999999998</v>
      </c>
      <c r="EI15" s="9">
        <v>34.515999999999998</v>
      </c>
      <c r="EJ15" s="9">
        <v>32.997999999999998</v>
      </c>
      <c r="EK15" s="9">
        <v>5.3529999999999998</v>
      </c>
      <c r="EL15" s="9">
        <v>27.645</v>
      </c>
      <c r="EM15" s="9">
        <v>19.074999999999999</v>
      </c>
      <c r="EN15" s="9">
        <v>13.923999999999999</v>
      </c>
      <c r="EO15" s="9">
        <v>12.228</v>
      </c>
      <c r="EP15" s="9">
        <v>6.7240000000000002</v>
      </c>
      <c r="EQ15" s="9">
        <v>14.045999999999999</v>
      </c>
      <c r="ER15" s="9">
        <v>22.48</v>
      </c>
      <c r="ES15" s="9">
        <v>10.518000000000001</v>
      </c>
      <c r="ET15" s="9">
        <v>1.5169999999999999</v>
      </c>
      <c r="EU15" s="9">
        <v>321.34899999999999</v>
      </c>
      <c r="EV15" s="9">
        <v>267.50400000000002</v>
      </c>
      <c r="EW15" s="9">
        <v>254.06</v>
      </c>
      <c r="EX15" s="9">
        <v>6.0869999999999997</v>
      </c>
      <c r="EY15" s="9">
        <v>7.3570000000000002</v>
      </c>
      <c r="EZ15" s="9">
        <v>231.13300000000001</v>
      </c>
      <c r="FA15" s="9">
        <v>10.191000000000001</v>
      </c>
      <c r="FB15" s="9">
        <v>3.3580000000000001</v>
      </c>
      <c r="FC15" s="9">
        <v>22.821999999999999</v>
      </c>
      <c r="FD15" s="9">
        <v>37.192</v>
      </c>
      <c r="FE15" s="9">
        <v>230.31200000000001</v>
      </c>
      <c r="FF15" s="9">
        <v>53.844999999999999</v>
      </c>
      <c r="FG15" s="9">
        <v>17.992999999999999</v>
      </c>
      <c r="FH15" s="9">
        <v>1218.653</v>
      </c>
      <c r="FI15" s="9">
        <v>1142.9059999999999</v>
      </c>
      <c r="FJ15" s="9">
        <v>118.977</v>
      </c>
      <c r="FK15" s="9">
        <v>107.265</v>
      </c>
      <c r="FL15" s="9">
        <v>33.441000000000003</v>
      </c>
      <c r="FM15" s="9">
        <v>73.823999999999998</v>
      </c>
      <c r="FN15" s="9">
        <v>56.737000000000002</v>
      </c>
      <c r="FO15" s="9">
        <v>50.527999999999999</v>
      </c>
      <c r="FP15" s="9">
        <v>28.2</v>
      </c>
      <c r="FQ15" s="9">
        <v>47.951000000000001</v>
      </c>
      <c r="FR15" s="9">
        <v>31.114000000000001</v>
      </c>
      <c r="FS15" s="9">
        <v>68.153000000000006</v>
      </c>
      <c r="FT15" s="9">
        <v>39.112000000000002</v>
      </c>
      <c r="FU15" s="9">
        <v>11.711</v>
      </c>
      <c r="FV15" s="9">
        <v>1023.929</v>
      </c>
      <c r="FW15" s="9">
        <v>902.71299999999997</v>
      </c>
      <c r="FX15" s="9">
        <v>863.58699999999999</v>
      </c>
      <c r="FY15" s="9">
        <v>11.196</v>
      </c>
      <c r="FZ15" s="9">
        <v>27.93</v>
      </c>
      <c r="GA15" s="9">
        <v>666.11099999999999</v>
      </c>
      <c r="GB15" s="9">
        <v>55.039000000000001</v>
      </c>
      <c r="GC15" s="9">
        <v>44.258000000000003</v>
      </c>
      <c r="GD15" s="9">
        <v>137.30500000000001</v>
      </c>
      <c r="GE15" s="9">
        <v>125.976</v>
      </c>
      <c r="GF15" s="9">
        <v>776.73699999999997</v>
      </c>
      <c r="GG15" s="9">
        <v>121.21599999999999</v>
      </c>
      <c r="GH15" s="9">
        <v>75.747</v>
      </c>
      <c r="GI15" s="9">
        <v>814.28399999999999</v>
      </c>
      <c r="GJ15" s="9">
        <v>742.18399999999997</v>
      </c>
      <c r="GK15" s="9">
        <v>144.28</v>
      </c>
      <c r="GL15" s="9">
        <v>132.29499999999999</v>
      </c>
      <c r="GM15" s="9">
        <v>61.084000000000003</v>
      </c>
      <c r="GN15" s="9">
        <v>71.210999999999999</v>
      </c>
      <c r="GO15" s="9">
        <v>84.230999999999995</v>
      </c>
      <c r="GP15" s="9">
        <v>48.064</v>
      </c>
      <c r="GQ15" s="9">
        <v>20.503</v>
      </c>
      <c r="GR15" s="9">
        <v>69.582999999999998</v>
      </c>
      <c r="GS15" s="9">
        <v>42.209000000000003</v>
      </c>
      <c r="GT15" s="9">
        <v>88.757000000000005</v>
      </c>
      <c r="GU15" s="9">
        <v>43.537999999999997</v>
      </c>
      <c r="GV15" s="9">
        <v>11.984</v>
      </c>
      <c r="GW15" s="9">
        <v>597.904</v>
      </c>
      <c r="GX15" s="9">
        <v>500.2</v>
      </c>
      <c r="GY15" s="9">
        <v>473.44799999999998</v>
      </c>
      <c r="GZ15" s="9">
        <v>9.298</v>
      </c>
      <c r="HA15" s="9">
        <v>17.251999999999999</v>
      </c>
      <c r="HB15" s="9">
        <v>331.2</v>
      </c>
      <c r="HC15" s="9">
        <v>27.187999999999999</v>
      </c>
      <c r="HD15" s="9">
        <v>26.192</v>
      </c>
      <c r="HE15" s="9">
        <v>115.62</v>
      </c>
      <c r="HF15" s="9">
        <v>72.783000000000001</v>
      </c>
      <c r="HG15" s="9">
        <v>427.41699999999997</v>
      </c>
      <c r="HH15" s="9">
        <v>97.703999999999994</v>
      </c>
      <c r="HI15" s="9">
        <v>72.100999999999999</v>
      </c>
      <c r="HJ15" s="9">
        <v>609.46400000000006</v>
      </c>
      <c r="HK15" s="9">
        <v>580.68299999999999</v>
      </c>
      <c r="HL15" s="9">
        <v>51.389000000000003</v>
      </c>
      <c r="HM15" s="9">
        <v>48.375999999999998</v>
      </c>
      <c r="HN15" s="9">
        <v>19.071999999999999</v>
      </c>
      <c r="HO15" s="9">
        <v>29.303999999999998</v>
      </c>
      <c r="HP15" s="9">
        <v>29.5</v>
      </c>
      <c r="HQ15" s="9">
        <v>18.875</v>
      </c>
      <c r="HR15" s="9">
        <v>16.298999999999999</v>
      </c>
      <c r="HS15" s="9">
        <v>13.631</v>
      </c>
      <c r="HT15" s="9">
        <v>18.445</v>
      </c>
      <c r="HU15" s="9">
        <v>30.777999999999999</v>
      </c>
      <c r="HV15" s="9">
        <v>17.597000000000001</v>
      </c>
      <c r="HW15" s="9">
        <v>3.0139999999999998</v>
      </c>
      <c r="HX15" s="9">
        <v>529.29399999999998</v>
      </c>
      <c r="HY15" s="9">
        <v>415.10899999999998</v>
      </c>
      <c r="HZ15" s="9">
        <v>394.02800000000002</v>
      </c>
      <c r="IA15" s="9">
        <v>13.186999999999999</v>
      </c>
      <c r="IB15" s="9">
        <v>7.8940000000000001</v>
      </c>
      <c r="IC15" s="9">
        <v>307.44900000000001</v>
      </c>
      <c r="ID15" s="9">
        <v>19.050999999999998</v>
      </c>
      <c r="IE15" s="9">
        <v>20.347000000000001</v>
      </c>
      <c r="IF15" s="9">
        <v>68.262</v>
      </c>
      <c r="IG15" s="9">
        <v>46.718000000000004</v>
      </c>
      <c r="IH15" s="9">
        <v>368.39100000000002</v>
      </c>
      <c r="II15" s="9">
        <v>114.185</v>
      </c>
      <c r="IJ15" s="9">
        <v>28.780999999999999</v>
      </c>
      <c r="IK15" s="9">
        <v>209.36500000000001</v>
      </c>
      <c r="IL15" s="9">
        <v>198.53299999999999</v>
      </c>
      <c r="IM15" s="9">
        <v>15.515000000000001</v>
      </c>
      <c r="IN15" s="9">
        <v>13.581</v>
      </c>
      <c r="IO15" s="9">
        <v>6.1420000000000003</v>
      </c>
      <c r="IP15" s="9">
        <v>7.4390000000000001</v>
      </c>
      <c r="IQ15" s="9">
        <v>10.005000000000001</v>
      </c>
    </row>
    <row r="16" spans="1:251">
      <c r="A16" s="10">
        <v>43862</v>
      </c>
      <c r="B16" s="9">
        <v>335.64499999999998</v>
      </c>
      <c r="C16" s="9">
        <v>317.61900000000003</v>
      </c>
      <c r="D16" s="9">
        <v>15.685</v>
      </c>
      <c r="E16" s="9">
        <v>12.535</v>
      </c>
      <c r="F16" s="9">
        <v>2.1219999999999999</v>
      </c>
      <c r="G16" s="9">
        <v>10.413</v>
      </c>
      <c r="H16" s="9">
        <v>7.4749999999999996</v>
      </c>
      <c r="I16" s="9">
        <v>5.0599999999999996</v>
      </c>
      <c r="J16" s="9">
        <v>3.274</v>
      </c>
      <c r="K16" s="9">
        <v>5.67</v>
      </c>
      <c r="L16" s="9">
        <v>3.5910000000000002</v>
      </c>
      <c r="M16" s="9">
        <v>6.66</v>
      </c>
      <c r="N16" s="9">
        <v>5.875</v>
      </c>
      <c r="O16" s="9">
        <v>3.15</v>
      </c>
      <c r="P16" s="9">
        <v>301.93400000000003</v>
      </c>
      <c r="Q16" s="9">
        <v>122.52</v>
      </c>
      <c r="R16" s="9">
        <v>118.983</v>
      </c>
      <c r="S16" s="9">
        <v>2.4289999999999998</v>
      </c>
      <c r="T16" s="9">
        <v>1.107</v>
      </c>
      <c r="U16" s="9">
        <v>80.879000000000005</v>
      </c>
      <c r="V16" s="9">
        <v>4.8159999999999998</v>
      </c>
      <c r="W16" s="9">
        <v>3.4990000000000001</v>
      </c>
      <c r="X16" s="9">
        <v>33.326000000000001</v>
      </c>
      <c r="Y16" s="9">
        <v>10.961</v>
      </c>
      <c r="Z16" s="9">
        <v>111.55800000000001</v>
      </c>
      <c r="AA16" s="9">
        <v>179.41399999999999</v>
      </c>
      <c r="AB16" s="9">
        <v>18.026</v>
      </c>
      <c r="AC16" s="9">
        <v>219.435</v>
      </c>
      <c r="AD16" s="9">
        <v>211.71</v>
      </c>
      <c r="AE16" s="9">
        <v>22.823</v>
      </c>
      <c r="AF16" s="9">
        <v>21.863</v>
      </c>
      <c r="AG16" s="9">
        <v>14.65</v>
      </c>
      <c r="AH16" s="9">
        <v>7.2130000000000001</v>
      </c>
      <c r="AI16" s="9">
        <v>17.808</v>
      </c>
      <c r="AJ16" s="9">
        <v>3.6389999999999998</v>
      </c>
      <c r="AK16" s="9">
        <v>9.0939999999999994</v>
      </c>
      <c r="AL16" s="9">
        <v>2.5840000000000001</v>
      </c>
      <c r="AM16" s="9">
        <v>10.185</v>
      </c>
      <c r="AN16" s="9">
        <v>13.792</v>
      </c>
      <c r="AO16" s="9">
        <v>8.0709999999999997</v>
      </c>
      <c r="AP16" s="9">
        <v>0.95899999999999996</v>
      </c>
      <c r="AQ16" s="9">
        <v>188.887</v>
      </c>
      <c r="AR16" s="9">
        <v>184.05799999999999</v>
      </c>
      <c r="AS16" s="9">
        <v>171.13399999999999</v>
      </c>
      <c r="AT16" s="9">
        <v>4.952</v>
      </c>
      <c r="AU16" s="9">
        <v>7.9729999999999999</v>
      </c>
      <c r="AV16" s="9">
        <v>155.541</v>
      </c>
      <c r="AW16" s="9">
        <v>8.1460000000000008</v>
      </c>
      <c r="AX16" s="9">
        <v>3.7370000000000001</v>
      </c>
      <c r="AY16" s="9">
        <v>16.632999999999999</v>
      </c>
      <c r="AZ16" s="9">
        <v>38.659999999999997</v>
      </c>
      <c r="BA16" s="9">
        <v>145.398</v>
      </c>
      <c r="BB16" s="9">
        <v>4.8289999999999997</v>
      </c>
      <c r="BC16" s="9">
        <v>7.7249999999999996</v>
      </c>
      <c r="BD16" s="9">
        <v>878.05</v>
      </c>
      <c r="BE16" s="9">
        <v>842.8</v>
      </c>
      <c r="BF16" s="9">
        <v>70.986999999999995</v>
      </c>
      <c r="BG16" s="9">
        <v>67.156000000000006</v>
      </c>
      <c r="BH16" s="9">
        <v>23.501999999999999</v>
      </c>
      <c r="BI16" s="9">
        <v>43.655000000000001</v>
      </c>
      <c r="BJ16" s="9">
        <v>41.83</v>
      </c>
      <c r="BK16" s="9">
        <v>25.326000000000001</v>
      </c>
      <c r="BL16" s="9">
        <v>18.678999999999998</v>
      </c>
      <c r="BM16" s="9">
        <v>23.986000000000001</v>
      </c>
      <c r="BN16" s="9">
        <v>24.491</v>
      </c>
      <c r="BO16" s="9">
        <v>45.052999999999997</v>
      </c>
      <c r="BP16" s="9">
        <v>22.103999999999999</v>
      </c>
      <c r="BQ16" s="9">
        <v>3.831</v>
      </c>
      <c r="BR16" s="9">
        <v>771.81299999999999</v>
      </c>
      <c r="BS16" s="9">
        <v>669.846</v>
      </c>
      <c r="BT16" s="9">
        <v>636.04999999999995</v>
      </c>
      <c r="BU16" s="9">
        <v>15.817</v>
      </c>
      <c r="BV16" s="9">
        <v>17.667000000000002</v>
      </c>
      <c r="BW16" s="9">
        <v>535.63499999999999</v>
      </c>
      <c r="BX16" s="9">
        <v>26.713999999999999</v>
      </c>
      <c r="BY16" s="9">
        <v>22.821999999999999</v>
      </c>
      <c r="BZ16" s="9">
        <v>84.676000000000002</v>
      </c>
      <c r="CA16" s="9">
        <v>91.018000000000001</v>
      </c>
      <c r="CB16" s="9">
        <v>578.82799999999997</v>
      </c>
      <c r="CC16" s="9">
        <v>101.96599999999999</v>
      </c>
      <c r="CD16" s="9">
        <v>35.25</v>
      </c>
      <c r="CE16" s="9">
        <v>130.26900000000001</v>
      </c>
      <c r="CF16" s="9">
        <v>123.212</v>
      </c>
      <c r="CG16" s="9">
        <v>8.9610000000000003</v>
      </c>
      <c r="CH16" s="9">
        <v>8.032</v>
      </c>
      <c r="CI16" s="9">
        <v>2.4460000000000002</v>
      </c>
      <c r="CJ16" s="9">
        <v>5.5860000000000003</v>
      </c>
      <c r="CK16" s="9">
        <v>4.5220000000000002</v>
      </c>
      <c r="CL16" s="9">
        <v>3.51</v>
      </c>
      <c r="CM16" s="9">
        <v>3.5190000000000001</v>
      </c>
      <c r="CN16" s="9">
        <v>3.052</v>
      </c>
      <c r="CO16" s="9">
        <v>1.46</v>
      </c>
      <c r="CP16" s="9">
        <v>3.6419999999999999</v>
      </c>
      <c r="CQ16" s="9">
        <v>4.3899999999999997</v>
      </c>
      <c r="CR16" s="9">
        <v>0.92900000000000005</v>
      </c>
      <c r="CS16" s="9">
        <v>114.251</v>
      </c>
      <c r="CT16" s="9">
        <v>108.069</v>
      </c>
      <c r="CU16" s="9">
        <v>100.399</v>
      </c>
      <c r="CV16" s="9">
        <v>2.968</v>
      </c>
      <c r="CW16" s="9">
        <v>4.702</v>
      </c>
      <c r="CX16" s="9">
        <v>92.085999999999999</v>
      </c>
      <c r="CY16" s="9">
        <v>0.751</v>
      </c>
      <c r="CZ16" s="9">
        <v>5.681</v>
      </c>
      <c r="DA16" s="9">
        <v>9.5510000000000002</v>
      </c>
      <c r="DB16" s="9">
        <v>20.83</v>
      </c>
      <c r="DC16" s="9">
        <v>87.239000000000004</v>
      </c>
      <c r="DD16" s="9">
        <v>6.181</v>
      </c>
      <c r="DE16" s="9">
        <v>7.0570000000000004</v>
      </c>
      <c r="DF16" s="9">
        <v>1142.2439999999999</v>
      </c>
      <c r="DG16" s="9">
        <v>1083.175</v>
      </c>
      <c r="DH16" s="9">
        <v>111.039</v>
      </c>
      <c r="DI16" s="9">
        <v>108.952</v>
      </c>
      <c r="DJ16" s="9">
        <v>68.679000000000002</v>
      </c>
      <c r="DK16" s="9">
        <v>40.271999999999998</v>
      </c>
      <c r="DL16" s="9">
        <v>81.823999999999998</v>
      </c>
      <c r="DM16" s="9">
        <v>27.128</v>
      </c>
      <c r="DN16" s="9">
        <v>46.095999999999997</v>
      </c>
      <c r="DO16" s="9">
        <v>27.63</v>
      </c>
      <c r="DP16" s="9">
        <v>35.225999999999999</v>
      </c>
      <c r="DQ16" s="9">
        <v>66.623999999999995</v>
      </c>
      <c r="DR16" s="9">
        <v>42.328000000000003</v>
      </c>
      <c r="DS16" s="9">
        <v>2.0870000000000002</v>
      </c>
      <c r="DT16" s="9">
        <v>972.13599999999997</v>
      </c>
      <c r="DU16" s="9">
        <v>582.62099999999998</v>
      </c>
      <c r="DV16" s="9">
        <v>563.46400000000006</v>
      </c>
      <c r="DW16" s="9">
        <v>8.18</v>
      </c>
      <c r="DX16" s="9">
        <v>10.746</v>
      </c>
      <c r="DY16" s="9">
        <v>457.47500000000002</v>
      </c>
      <c r="DZ16" s="9">
        <v>17.754999999999999</v>
      </c>
      <c r="EA16" s="9">
        <v>18.888999999999999</v>
      </c>
      <c r="EB16" s="9">
        <v>88.501999999999995</v>
      </c>
      <c r="EC16" s="9">
        <v>65.155000000000001</v>
      </c>
      <c r="ED16" s="9">
        <v>517.46699999999998</v>
      </c>
      <c r="EE16" s="9">
        <v>389.51499999999999</v>
      </c>
      <c r="EF16" s="9">
        <v>59.069000000000003</v>
      </c>
      <c r="EG16" s="9">
        <v>359.27800000000002</v>
      </c>
      <c r="EH16" s="9">
        <v>339.97699999999998</v>
      </c>
      <c r="EI16" s="9">
        <v>29.393000000000001</v>
      </c>
      <c r="EJ16" s="9">
        <v>28.824999999999999</v>
      </c>
      <c r="EK16" s="9">
        <v>7.5759999999999996</v>
      </c>
      <c r="EL16" s="9">
        <v>21.248999999999999</v>
      </c>
      <c r="EM16" s="9">
        <v>16.920999999999999</v>
      </c>
      <c r="EN16" s="9">
        <v>11.904</v>
      </c>
      <c r="EO16" s="9">
        <v>7.984</v>
      </c>
      <c r="EP16" s="9">
        <v>7.9740000000000002</v>
      </c>
      <c r="EQ16" s="9">
        <v>12.867000000000001</v>
      </c>
      <c r="ER16" s="9">
        <v>22.465</v>
      </c>
      <c r="ES16" s="9">
        <v>6.36</v>
      </c>
      <c r="ET16" s="9">
        <v>0.56799999999999995</v>
      </c>
      <c r="EU16" s="9">
        <v>310.584</v>
      </c>
      <c r="EV16" s="9">
        <v>252.422</v>
      </c>
      <c r="EW16" s="9">
        <v>244.94800000000001</v>
      </c>
      <c r="EX16" s="9">
        <v>3.101</v>
      </c>
      <c r="EY16" s="9">
        <v>4.3719999999999999</v>
      </c>
      <c r="EZ16" s="9">
        <v>211.34</v>
      </c>
      <c r="FA16" s="9">
        <v>6.8010000000000002</v>
      </c>
      <c r="FB16" s="9">
        <v>9.7880000000000003</v>
      </c>
      <c r="FC16" s="9">
        <v>24.492000000000001</v>
      </c>
      <c r="FD16" s="9">
        <v>31.786999999999999</v>
      </c>
      <c r="FE16" s="9">
        <v>220.63399999999999</v>
      </c>
      <c r="FF16" s="9">
        <v>58.161999999999999</v>
      </c>
      <c r="FG16" s="9">
        <v>19.3</v>
      </c>
      <c r="FH16" s="9">
        <v>1184.7170000000001</v>
      </c>
      <c r="FI16" s="9">
        <v>1112.8869999999999</v>
      </c>
      <c r="FJ16" s="9">
        <v>112.687</v>
      </c>
      <c r="FK16" s="9">
        <v>103.169</v>
      </c>
      <c r="FL16" s="9">
        <v>36.813000000000002</v>
      </c>
      <c r="FM16" s="9">
        <v>66.355999999999995</v>
      </c>
      <c r="FN16" s="9">
        <v>58.058999999999997</v>
      </c>
      <c r="FO16" s="9">
        <v>45.11</v>
      </c>
      <c r="FP16" s="9">
        <v>30.390999999999998</v>
      </c>
      <c r="FQ16" s="9">
        <v>39.506999999999998</v>
      </c>
      <c r="FR16" s="9">
        <v>33.271000000000001</v>
      </c>
      <c r="FS16" s="9">
        <v>70.863</v>
      </c>
      <c r="FT16" s="9">
        <v>32.305999999999997</v>
      </c>
      <c r="FU16" s="9">
        <v>9.5180000000000007</v>
      </c>
      <c r="FV16" s="9">
        <v>1000.2</v>
      </c>
      <c r="FW16" s="9">
        <v>881.67399999999998</v>
      </c>
      <c r="FX16" s="9">
        <v>842.11099999999999</v>
      </c>
      <c r="FY16" s="9">
        <v>15.759</v>
      </c>
      <c r="FZ16" s="9">
        <v>23.803999999999998</v>
      </c>
      <c r="GA16" s="9">
        <v>631.99900000000002</v>
      </c>
      <c r="GB16" s="9">
        <v>44.018000000000001</v>
      </c>
      <c r="GC16" s="9">
        <v>48.91</v>
      </c>
      <c r="GD16" s="9">
        <v>156.74799999999999</v>
      </c>
      <c r="GE16" s="9">
        <v>118.81399999999999</v>
      </c>
      <c r="GF16" s="9">
        <v>762.86</v>
      </c>
      <c r="GG16" s="9">
        <v>118.526</v>
      </c>
      <c r="GH16" s="9">
        <v>71.83</v>
      </c>
      <c r="GI16" s="9">
        <v>834.26099999999997</v>
      </c>
      <c r="GJ16" s="9">
        <v>748.71500000000003</v>
      </c>
      <c r="GK16" s="9">
        <v>114.88500000000001</v>
      </c>
      <c r="GL16" s="9">
        <v>106.97499999999999</v>
      </c>
      <c r="GM16" s="9">
        <v>49.884</v>
      </c>
      <c r="GN16" s="9">
        <v>57.09</v>
      </c>
      <c r="GO16" s="9">
        <v>60.116999999999997</v>
      </c>
      <c r="GP16" s="9">
        <v>46.857999999999997</v>
      </c>
      <c r="GQ16" s="9">
        <v>15.827999999999999</v>
      </c>
      <c r="GR16" s="9">
        <v>53.912999999999997</v>
      </c>
      <c r="GS16" s="9">
        <v>37.234000000000002</v>
      </c>
      <c r="GT16" s="9">
        <v>70.801000000000002</v>
      </c>
      <c r="GU16" s="9">
        <v>36.173999999999999</v>
      </c>
      <c r="GV16" s="9">
        <v>7.91</v>
      </c>
      <c r="GW16" s="9">
        <v>633.83000000000004</v>
      </c>
      <c r="GX16" s="9">
        <v>542.97500000000002</v>
      </c>
      <c r="GY16" s="9">
        <v>513.34699999999998</v>
      </c>
      <c r="GZ16" s="9">
        <v>9.5470000000000006</v>
      </c>
      <c r="HA16" s="9">
        <v>20.081</v>
      </c>
      <c r="HB16" s="9">
        <v>329.21199999999999</v>
      </c>
      <c r="HC16" s="9">
        <v>37.951000000000001</v>
      </c>
      <c r="HD16" s="9">
        <v>32.744</v>
      </c>
      <c r="HE16" s="9">
        <v>143.06800000000001</v>
      </c>
      <c r="HF16" s="9">
        <v>85.400999999999996</v>
      </c>
      <c r="HG16" s="9">
        <v>457.57400000000001</v>
      </c>
      <c r="HH16" s="9">
        <v>90.855000000000004</v>
      </c>
      <c r="HI16" s="9">
        <v>85.546000000000006</v>
      </c>
      <c r="HJ16" s="9">
        <v>622.32000000000005</v>
      </c>
      <c r="HK16" s="9">
        <v>586.21799999999996</v>
      </c>
      <c r="HL16" s="9">
        <v>46.543999999999997</v>
      </c>
      <c r="HM16" s="9">
        <v>45.262999999999998</v>
      </c>
      <c r="HN16" s="9">
        <v>23.667000000000002</v>
      </c>
      <c r="HO16" s="9">
        <v>21.594999999999999</v>
      </c>
      <c r="HP16" s="9">
        <v>25.870999999999999</v>
      </c>
      <c r="HQ16" s="9">
        <v>19.391999999999999</v>
      </c>
      <c r="HR16" s="9">
        <v>19.145</v>
      </c>
      <c r="HS16" s="9">
        <v>15.317</v>
      </c>
      <c r="HT16" s="9">
        <v>10.801</v>
      </c>
      <c r="HU16" s="9">
        <v>24.079000000000001</v>
      </c>
      <c r="HV16" s="9">
        <v>21.183</v>
      </c>
      <c r="HW16" s="9">
        <v>1.282</v>
      </c>
      <c r="HX16" s="9">
        <v>539.673</v>
      </c>
      <c r="HY16" s="9">
        <v>422.81599999999997</v>
      </c>
      <c r="HZ16" s="9">
        <v>404.92200000000003</v>
      </c>
      <c r="IA16" s="9">
        <v>8.468</v>
      </c>
      <c r="IB16" s="9">
        <v>9.4260000000000002</v>
      </c>
      <c r="IC16" s="9">
        <v>308.06400000000002</v>
      </c>
      <c r="ID16" s="9">
        <v>16.533999999999999</v>
      </c>
      <c r="IE16" s="9">
        <v>22.459</v>
      </c>
      <c r="IF16" s="9">
        <v>75.759</v>
      </c>
      <c r="IG16" s="9">
        <v>41.47</v>
      </c>
      <c r="IH16" s="9">
        <v>381.34699999999998</v>
      </c>
      <c r="II16" s="9">
        <v>116.857</v>
      </c>
      <c r="IJ16" s="9">
        <v>36.101999999999997</v>
      </c>
      <c r="IK16" s="9">
        <v>202.14599999999999</v>
      </c>
      <c r="IL16" s="9">
        <v>191.256</v>
      </c>
      <c r="IM16" s="9">
        <v>14.375999999999999</v>
      </c>
      <c r="IN16" s="9">
        <v>13.563000000000001</v>
      </c>
      <c r="IO16" s="9">
        <v>3.1880000000000002</v>
      </c>
      <c r="IP16" s="9">
        <v>10.375</v>
      </c>
      <c r="IQ16" s="9">
        <v>10.048999999999999</v>
      </c>
    </row>
    <row r="17" spans="1:251">
      <c r="A17" s="10">
        <v>44228</v>
      </c>
      <c r="B17" s="9">
        <v>315.40899999999999</v>
      </c>
      <c r="C17" s="9">
        <v>302.851</v>
      </c>
      <c r="D17" s="9">
        <v>11.228999999999999</v>
      </c>
      <c r="E17" s="9">
        <v>8.3640000000000008</v>
      </c>
      <c r="F17" s="9">
        <v>4.1379999999999999</v>
      </c>
      <c r="G17" s="9">
        <v>4.2270000000000003</v>
      </c>
      <c r="H17" s="9">
        <v>4.9029999999999996</v>
      </c>
      <c r="I17" s="9">
        <v>3.4609999999999999</v>
      </c>
      <c r="J17" s="9">
        <v>1.0669999999999999</v>
      </c>
      <c r="K17" s="9">
        <v>3.1989999999999998</v>
      </c>
      <c r="L17" s="9">
        <v>4.0970000000000004</v>
      </c>
      <c r="M17" s="9">
        <v>6.0910000000000002</v>
      </c>
      <c r="N17" s="9">
        <v>2.274</v>
      </c>
      <c r="O17" s="9">
        <v>2.8650000000000002</v>
      </c>
      <c r="P17" s="9">
        <v>291.62200000000001</v>
      </c>
      <c r="Q17" s="9">
        <v>99.2</v>
      </c>
      <c r="R17" s="9">
        <v>97.08</v>
      </c>
      <c r="S17" s="9">
        <v>0.67900000000000005</v>
      </c>
      <c r="T17" s="9">
        <v>1.4410000000000001</v>
      </c>
      <c r="U17" s="9">
        <v>71.600999999999999</v>
      </c>
      <c r="V17" s="9">
        <v>4.2859999999999996</v>
      </c>
      <c r="W17" s="9">
        <v>3.03</v>
      </c>
      <c r="X17" s="9">
        <v>20.283000000000001</v>
      </c>
      <c r="Y17" s="9">
        <v>5.0910000000000002</v>
      </c>
      <c r="Z17" s="9">
        <v>94.108999999999995</v>
      </c>
      <c r="AA17" s="9">
        <v>192.423</v>
      </c>
      <c r="AB17" s="9">
        <v>12.558</v>
      </c>
      <c r="AC17" s="9">
        <v>239.48699999999999</v>
      </c>
      <c r="AD17" s="9">
        <v>224.44499999999999</v>
      </c>
      <c r="AE17" s="9">
        <v>26.814</v>
      </c>
      <c r="AF17" s="9">
        <v>26.506</v>
      </c>
      <c r="AG17" s="9">
        <v>11.746</v>
      </c>
      <c r="AH17" s="9">
        <v>14.76</v>
      </c>
      <c r="AI17" s="9">
        <v>18.949000000000002</v>
      </c>
      <c r="AJ17" s="9">
        <v>7.556</v>
      </c>
      <c r="AK17" s="9">
        <v>11.196</v>
      </c>
      <c r="AL17" s="9">
        <v>2.6539999999999999</v>
      </c>
      <c r="AM17" s="9">
        <v>12.656000000000001</v>
      </c>
      <c r="AN17" s="9">
        <v>17.606000000000002</v>
      </c>
      <c r="AO17" s="9">
        <v>8.8989999999999991</v>
      </c>
      <c r="AP17" s="9">
        <v>0.308</v>
      </c>
      <c r="AQ17" s="9">
        <v>197.631</v>
      </c>
      <c r="AR17" s="9">
        <v>194.697</v>
      </c>
      <c r="AS17" s="9">
        <v>183.08</v>
      </c>
      <c r="AT17" s="9">
        <v>6.68</v>
      </c>
      <c r="AU17" s="9">
        <v>4.9370000000000003</v>
      </c>
      <c r="AV17" s="9">
        <v>171.78</v>
      </c>
      <c r="AW17" s="9">
        <v>3.0609999999999999</v>
      </c>
      <c r="AX17" s="9">
        <v>7.1059999999999999</v>
      </c>
      <c r="AY17" s="9">
        <v>12.75</v>
      </c>
      <c r="AZ17" s="9">
        <v>36.338999999999999</v>
      </c>
      <c r="BA17" s="9">
        <v>158.35900000000001</v>
      </c>
      <c r="BB17" s="9">
        <v>2.9340000000000002</v>
      </c>
      <c r="BC17" s="9">
        <v>15.042</v>
      </c>
      <c r="BD17" s="9">
        <v>848.26400000000001</v>
      </c>
      <c r="BE17" s="9">
        <v>800.11400000000003</v>
      </c>
      <c r="BF17" s="9">
        <v>56.027000000000001</v>
      </c>
      <c r="BG17" s="9">
        <v>49.218000000000004</v>
      </c>
      <c r="BH17" s="9">
        <v>10.646000000000001</v>
      </c>
      <c r="BI17" s="9">
        <v>38.573</v>
      </c>
      <c r="BJ17" s="9">
        <v>24.088999999999999</v>
      </c>
      <c r="BK17" s="9">
        <v>25.129000000000001</v>
      </c>
      <c r="BL17" s="9">
        <v>15.218</v>
      </c>
      <c r="BM17" s="9">
        <v>19.164999999999999</v>
      </c>
      <c r="BN17" s="9">
        <v>14.836</v>
      </c>
      <c r="BO17" s="9">
        <v>29.890999999999998</v>
      </c>
      <c r="BP17" s="9">
        <v>19.327999999999999</v>
      </c>
      <c r="BQ17" s="9">
        <v>6.8090000000000002</v>
      </c>
      <c r="BR17" s="9">
        <v>744.08699999999999</v>
      </c>
      <c r="BS17" s="9">
        <v>621.76400000000001</v>
      </c>
      <c r="BT17" s="9">
        <v>596.47400000000005</v>
      </c>
      <c r="BU17" s="9">
        <v>14.361000000000001</v>
      </c>
      <c r="BV17" s="9">
        <v>10.446</v>
      </c>
      <c r="BW17" s="9">
        <v>479.49</v>
      </c>
      <c r="BX17" s="9">
        <v>39.052999999999997</v>
      </c>
      <c r="BY17" s="9">
        <v>26.135999999999999</v>
      </c>
      <c r="BZ17" s="9">
        <v>77.084999999999994</v>
      </c>
      <c r="CA17" s="9">
        <v>68.655000000000001</v>
      </c>
      <c r="CB17" s="9">
        <v>553.10799999999995</v>
      </c>
      <c r="CC17" s="9">
        <v>122.324</v>
      </c>
      <c r="CD17" s="9">
        <v>48.149000000000001</v>
      </c>
      <c r="CE17" s="9">
        <v>139.78399999999999</v>
      </c>
      <c r="CF17" s="9">
        <v>131.91499999999999</v>
      </c>
      <c r="CG17" s="9">
        <v>6.8929999999999998</v>
      </c>
      <c r="CH17" s="9">
        <v>6.4960000000000004</v>
      </c>
      <c r="CI17" s="9">
        <v>0.90200000000000002</v>
      </c>
      <c r="CJ17" s="9">
        <v>5.5940000000000003</v>
      </c>
      <c r="CK17" s="9">
        <v>3.7669999999999999</v>
      </c>
      <c r="CL17" s="9">
        <v>2.7290000000000001</v>
      </c>
      <c r="CM17" s="9">
        <v>2.5129999999999999</v>
      </c>
      <c r="CN17" s="9">
        <v>0.92300000000000004</v>
      </c>
      <c r="CO17" s="9">
        <v>3.06</v>
      </c>
      <c r="CP17" s="9">
        <v>4.2930000000000001</v>
      </c>
      <c r="CQ17" s="9">
        <v>2.2029999999999998</v>
      </c>
      <c r="CR17" s="9">
        <v>0.39700000000000002</v>
      </c>
      <c r="CS17" s="9">
        <v>125.023</v>
      </c>
      <c r="CT17" s="9">
        <v>117.404</v>
      </c>
      <c r="CU17" s="9">
        <v>110.30500000000001</v>
      </c>
      <c r="CV17" s="9">
        <v>3.8879999999999999</v>
      </c>
      <c r="CW17" s="9">
        <v>3.2120000000000002</v>
      </c>
      <c r="CX17" s="9">
        <v>97.406000000000006</v>
      </c>
      <c r="CY17" s="9">
        <v>4.1059999999999999</v>
      </c>
      <c r="CZ17" s="9">
        <v>2.5339999999999998</v>
      </c>
      <c r="DA17" s="9">
        <v>13.359</v>
      </c>
      <c r="DB17" s="9">
        <v>20.643000000000001</v>
      </c>
      <c r="DC17" s="9">
        <v>96.762</v>
      </c>
      <c r="DD17" s="9">
        <v>7.6180000000000003</v>
      </c>
      <c r="DE17" s="9">
        <v>7.8689999999999998</v>
      </c>
      <c r="DF17" s="9">
        <v>1094.221</v>
      </c>
      <c r="DG17" s="9">
        <v>1049.1469999999999</v>
      </c>
      <c r="DH17" s="9">
        <v>80.858000000000004</v>
      </c>
      <c r="DI17" s="9">
        <v>75.209000000000003</v>
      </c>
      <c r="DJ17" s="9">
        <v>41.139000000000003</v>
      </c>
      <c r="DK17" s="9">
        <v>34.07</v>
      </c>
      <c r="DL17" s="9">
        <v>57.707000000000001</v>
      </c>
      <c r="DM17" s="9">
        <v>17.501000000000001</v>
      </c>
      <c r="DN17" s="9">
        <v>29.492999999999999</v>
      </c>
      <c r="DO17" s="9">
        <v>17.609000000000002</v>
      </c>
      <c r="DP17" s="9">
        <v>28.106000000000002</v>
      </c>
      <c r="DQ17" s="9">
        <v>48.363999999999997</v>
      </c>
      <c r="DR17" s="9">
        <v>26.844000000000001</v>
      </c>
      <c r="DS17" s="9">
        <v>5.649</v>
      </c>
      <c r="DT17" s="9">
        <v>968.28899999999999</v>
      </c>
      <c r="DU17" s="9">
        <v>591.10699999999997</v>
      </c>
      <c r="DV17" s="9">
        <v>572.45399999999995</v>
      </c>
      <c r="DW17" s="9">
        <v>9.3190000000000008</v>
      </c>
      <c r="DX17" s="9">
        <v>8.7850000000000001</v>
      </c>
      <c r="DY17" s="9">
        <v>460.03</v>
      </c>
      <c r="DZ17" s="9">
        <v>21.821000000000002</v>
      </c>
      <c r="EA17" s="9">
        <v>23.91</v>
      </c>
      <c r="EB17" s="9">
        <v>85.344999999999999</v>
      </c>
      <c r="EC17" s="9">
        <v>65.372</v>
      </c>
      <c r="ED17" s="9">
        <v>525.73500000000001</v>
      </c>
      <c r="EE17" s="9">
        <v>377.18200000000002</v>
      </c>
      <c r="EF17" s="9">
        <v>45.073</v>
      </c>
      <c r="EG17" s="9">
        <v>355.27199999999999</v>
      </c>
      <c r="EH17" s="9">
        <v>342.44099999999997</v>
      </c>
      <c r="EI17" s="9">
        <v>22.54</v>
      </c>
      <c r="EJ17" s="9">
        <v>20.146999999999998</v>
      </c>
      <c r="EK17" s="9">
        <v>5.7850000000000001</v>
      </c>
      <c r="EL17" s="9">
        <v>14.363</v>
      </c>
      <c r="EM17" s="9">
        <v>15.153</v>
      </c>
      <c r="EN17" s="9">
        <v>4.9939999999999998</v>
      </c>
      <c r="EO17" s="9">
        <v>6.452</v>
      </c>
      <c r="EP17" s="9">
        <v>6.8070000000000004</v>
      </c>
      <c r="EQ17" s="9">
        <v>6.8879999999999999</v>
      </c>
      <c r="ER17" s="9">
        <v>14.259</v>
      </c>
      <c r="ES17" s="9">
        <v>5.8890000000000002</v>
      </c>
      <c r="ET17" s="9">
        <v>2.3929999999999998</v>
      </c>
      <c r="EU17" s="9">
        <v>319.90100000000001</v>
      </c>
      <c r="EV17" s="9">
        <v>271.89800000000002</v>
      </c>
      <c r="EW17" s="9">
        <v>259.72500000000002</v>
      </c>
      <c r="EX17" s="9">
        <v>7.9290000000000003</v>
      </c>
      <c r="EY17" s="9">
        <v>4.2439999999999998</v>
      </c>
      <c r="EZ17" s="9">
        <v>210.614</v>
      </c>
      <c r="FA17" s="9">
        <v>12.116</v>
      </c>
      <c r="FB17" s="9">
        <v>19.611000000000001</v>
      </c>
      <c r="FC17" s="9">
        <v>29.559000000000001</v>
      </c>
      <c r="FD17" s="9">
        <v>31.925000000000001</v>
      </c>
      <c r="FE17" s="9">
        <v>239.97300000000001</v>
      </c>
      <c r="FF17" s="9">
        <v>48.003</v>
      </c>
      <c r="FG17" s="9">
        <v>12.831</v>
      </c>
      <c r="FH17" s="9">
        <v>1244.2940000000001</v>
      </c>
      <c r="FI17" s="9">
        <v>1170.0350000000001</v>
      </c>
      <c r="FJ17" s="9">
        <v>116.328</v>
      </c>
      <c r="FK17" s="9">
        <v>106.102</v>
      </c>
      <c r="FL17" s="9">
        <v>36.677</v>
      </c>
      <c r="FM17" s="9">
        <v>69.424999999999997</v>
      </c>
      <c r="FN17" s="9">
        <v>55.970999999999997</v>
      </c>
      <c r="FO17" s="9">
        <v>50.131</v>
      </c>
      <c r="FP17" s="9">
        <v>29.812999999999999</v>
      </c>
      <c r="FQ17" s="9">
        <v>50.51</v>
      </c>
      <c r="FR17" s="9">
        <v>25.779</v>
      </c>
      <c r="FS17" s="9">
        <v>69.777000000000001</v>
      </c>
      <c r="FT17" s="9">
        <v>36.325000000000003</v>
      </c>
      <c r="FU17" s="9">
        <v>10.226000000000001</v>
      </c>
      <c r="FV17" s="9">
        <v>1053.7070000000001</v>
      </c>
      <c r="FW17" s="9">
        <v>929.24800000000005</v>
      </c>
      <c r="FX17" s="9">
        <v>875.29399999999998</v>
      </c>
      <c r="FY17" s="9">
        <v>23.64</v>
      </c>
      <c r="FZ17" s="9">
        <v>29.831</v>
      </c>
      <c r="GA17" s="9">
        <v>602.97199999999998</v>
      </c>
      <c r="GB17" s="9">
        <v>78.340999999999994</v>
      </c>
      <c r="GC17" s="9">
        <v>69.292000000000002</v>
      </c>
      <c r="GD17" s="9">
        <v>178.642</v>
      </c>
      <c r="GE17" s="9">
        <v>125.774</v>
      </c>
      <c r="GF17" s="9">
        <v>803.47299999999996</v>
      </c>
      <c r="GG17" s="9">
        <v>124.459</v>
      </c>
      <c r="GH17" s="9">
        <v>74.260000000000005</v>
      </c>
      <c r="GI17" s="9">
        <v>771.36500000000001</v>
      </c>
      <c r="GJ17" s="9">
        <v>707.66700000000003</v>
      </c>
      <c r="GK17" s="9">
        <v>129.68199999999999</v>
      </c>
      <c r="GL17" s="9">
        <v>120.836</v>
      </c>
      <c r="GM17" s="9">
        <v>45.517000000000003</v>
      </c>
      <c r="GN17" s="9">
        <v>75.317999999999998</v>
      </c>
      <c r="GO17" s="9">
        <v>68.899000000000001</v>
      </c>
      <c r="GP17" s="9">
        <v>50.853000000000002</v>
      </c>
      <c r="GQ17" s="9">
        <v>23.939</v>
      </c>
      <c r="GR17" s="9">
        <v>56.244999999999997</v>
      </c>
      <c r="GS17" s="9">
        <v>40.652000000000001</v>
      </c>
      <c r="GT17" s="9">
        <v>76.617000000000004</v>
      </c>
      <c r="GU17" s="9">
        <v>44.219000000000001</v>
      </c>
      <c r="GV17" s="9">
        <v>8.8460000000000001</v>
      </c>
      <c r="GW17" s="9">
        <v>577.98599999999999</v>
      </c>
      <c r="GX17" s="9">
        <v>488.90100000000001</v>
      </c>
      <c r="GY17" s="9">
        <v>462.47300000000001</v>
      </c>
      <c r="GZ17" s="9">
        <v>8.3239999999999998</v>
      </c>
      <c r="HA17" s="9">
        <v>18.103000000000002</v>
      </c>
      <c r="HB17" s="9">
        <v>267.85399999999998</v>
      </c>
      <c r="HC17" s="9">
        <v>45.014000000000003</v>
      </c>
      <c r="HD17" s="9">
        <v>45.451999999999998</v>
      </c>
      <c r="HE17" s="9">
        <v>130.58000000000001</v>
      </c>
      <c r="HF17" s="9">
        <v>73.63</v>
      </c>
      <c r="HG17" s="9">
        <v>415.27</v>
      </c>
      <c r="HH17" s="9">
        <v>89.084999999999994</v>
      </c>
      <c r="HI17" s="9">
        <v>63.697000000000003</v>
      </c>
      <c r="HJ17" s="9">
        <v>632.74099999999999</v>
      </c>
      <c r="HK17" s="9">
        <v>600.64800000000002</v>
      </c>
      <c r="HL17" s="9">
        <v>49.094999999999999</v>
      </c>
      <c r="HM17" s="9">
        <v>42.533000000000001</v>
      </c>
      <c r="HN17" s="9">
        <v>19.780999999999999</v>
      </c>
      <c r="HO17" s="9">
        <v>22.751999999999999</v>
      </c>
      <c r="HP17" s="9">
        <v>24.969000000000001</v>
      </c>
      <c r="HQ17" s="9">
        <v>16.884</v>
      </c>
      <c r="HR17" s="9">
        <v>11.742000000000001</v>
      </c>
      <c r="HS17" s="9">
        <v>14.504</v>
      </c>
      <c r="HT17" s="9">
        <v>16.286999999999999</v>
      </c>
      <c r="HU17" s="9">
        <v>31.975000000000001</v>
      </c>
      <c r="HV17" s="9">
        <v>10.558</v>
      </c>
      <c r="HW17" s="9">
        <v>6.5620000000000003</v>
      </c>
      <c r="HX17" s="9">
        <v>551.553</v>
      </c>
      <c r="HY17" s="9">
        <v>430.988</v>
      </c>
      <c r="HZ17" s="9">
        <v>416.52199999999999</v>
      </c>
      <c r="IA17" s="9">
        <v>8.0440000000000005</v>
      </c>
      <c r="IB17" s="9">
        <v>5.8849999999999998</v>
      </c>
      <c r="IC17" s="9">
        <v>297.73</v>
      </c>
      <c r="ID17" s="9">
        <v>26.724</v>
      </c>
      <c r="IE17" s="9">
        <v>31.370999999999999</v>
      </c>
      <c r="IF17" s="9">
        <v>75.164000000000001</v>
      </c>
      <c r="IG17" s="9">
        <v>48.573</v>
      </c>
      <c r="IH17" s="9">
        <v>382.41500000000002</v>
      </c>
      <c r="II17" s="9">
        <v>120.565</v>
      </c>
      <c r="IJ17" s="9">
        <v>32.093000000000004</v>
      </c>
      <c r="IK17" s="9">
        <v>200.541</v>
      </c>
      <c r="IL17" s="9">
        <v>193.096</v>
      </c>
      <c r="IM17" s="9">
        <v>20.558</v>
      </c>
      <c r="IN17" s="9">
        <v>17.082000000000001</v>
      </c>
      <c r="IO17" s="9">
        <v>5.0789999999999997</v>
      </c>
      <c r="IP17" s="9">
        <v>12.003</v>
      </c>
      <c r="IQ17" s="9">
        <v>12.225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Q1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ColWidth="14.7109375" defaultRowHeight="11.25"/>
  <cols>
    <col min="1" max="16384" width="14.7109375" style="1"/>
  </cols>
  <sheetData>
    <row r="1" spans="1:251" s="2" customFormat="1" ht="99.95" customHeight="1">
      <c r="B1" s="3" t="s">
        <v>512</v>
      </c>
      <c r="C1" s="3" t="s">
        <v>513</v>
      </c>
      <c r="D1" s="3" t="s">
        <v>514</v>
      </c>
      <c r="E1" s="3" t="s">
        <v>515</v>
      </c>
      <c r="F1" s="3" t="s">
        <v>516</v>
      </c>
      <c r="G1" s="3" t="s">
        <v>517</v>
      </c>
      <c r="H1" s="3" t="s">
        <v>518</v>
      </c>
      <c r="I1" s="3" t="s">
        <v>519</v>
      </c>
      <c r="J1" s="3" t="s">
        <v>520</v>
      </c>
      <c r="K1" s="3" t="s">
        <v>521</v>
      </c>
      <c r="L1" s="3" t="s">
        <v>522</v>
      </c>
      <c r="M1" s="3" t="s">
        <v>523</v>
      </c>
      <c r="N1" s="3" t="s">
        <v>524</v>
      </c>
      <c r="O1" s="3" t="s">
        <v>525</v>
      </c>
      <c r="P1" s="3" t="s">
        <v>526</v>
      </c>
      <c r="Q1" s="3" t="s">
        <v>527</v>
      </c>
      <c r="R1" s="3" t="s">
        <v>528</v>
      </c>
      <c r="S1" s="3" t="s">
        <v>529</v>
      </c>
      <c r="T1" s="3" t="s">
        <v>530</v>
      </c>
      <c r="U1" s="3" t="s">
        <v>531</v>
      </c>
      <c r="V1" s="3" t="s">
        <v>532</v>
      </c>
      <c r="W1" s="3" t="s">
        <v>533</v>
      </c>
      <c r="X1" s="3" t="s">
        <v>534</v>
      </c>
      <c r="Y1" s="3" t="s">
        <v>535</v>
      </c>
      <c r="Z1" s="3" t="s">
        <v>536</v>
      </c>
      <c r="AA1" s="3" t="s">
        <v>537</v>
      </c>
      <c r="AB1" s="3" t="s">
        <v>538</v>
      </c>
      <c r="AC1" s="3" t="s">
        <v>539</v>
      </c>
      <c r="AD1" s="3" t="s">
        <v>540</v>
      </c>
      <c r="AE1" s="3" t="s">
        <v>541</v>
      </c>
      <c r="AF1" s="3" t="s">
        <v>542</v>
      </c>
      <c r="AG1" s="3" t="s">
        <v>543</v>
      </c>
      <c r="AH1" s="3" t="s">
        <v>544</v>
      </c>
      <c r="AI1" s="3" t="s">
        <v>545</v>
      </c>
      <c r="AJ1" s="3" t="s">
        <v>546</v>
      </c>
      <c r="AK1" s="3" t="s">
        <v>547</v>
      </c>
      <c r="AL1" s="3" t="s">
        <v>548</v>
      </c>
      <c r="AM1" s="3" t="s">
        <v>549</v>
      </c>
      <c r="AN1" s="3" t="s">
        <v>550</v>
      </c>
      <c r="AO1" s="3" t="s">
        <v>551</v>
      </c>
      <c r="AP1" s="3" t="s">
        <v>552</v>
      </c>
      <c r="AQ1" s="3" t="s">
        <v>553</v>
      </c>
      <c r="AR1" s="3" t="s">
        <v>554</v>
      </c>
      <c r="AS1" s="3" t="s">
        <v>555</v>
      </c>
      <c r="AT1" s="3" t="s">
        <v>556</v>
      </c>
      <c r="AU1" s="3" t="s">
        <v>557</v>
      </c>
      <c r="AV1" s="3" t="s">
        <v>558</v>
      </c>
      <c r="AW1" s="3" t="s">
        <v>559</v>
      </c>
      <c r="AX1" s="3" t="s">
        <v>560</v>
      </c>
      <c r="AY1" s="3" t="s">
        <v>561</v>
      </c>
      <c r="AZ1" s="3" t="s">
        <v>562</v>
      </c>
      <c r="BA1" s="3" t="s">
        <v>563</v>
      </c>
      <c r="BB1" s="3" t="s">
        <v>564</v>
      </c>
      <c r="BC1" s="3" t="s">
        <v>565</v>
      </c>
      <c r="BD1" s="3" t="s">
        <v>566</v>
      </c>
      <c r="BE1" s="3" t="s">
        <v>567</v>
      </c>
      <c r="BF1" s="3" t="s">
        <v>568</v>
      </c>
      <c r="BG1" s="3" t="s">
        <v>569</v>
      </c>
      <c r="BH1" s="3" t="s">
        <v>570</v>
      </c>
      <c r="BI1" s="3" t="s">
        <v>571</v>
      </c>
      <c r="BJ1" s="3" t="s">
        <v>572</v>
      </c>
      <c r="BK1" s="3" t="s">
        <v>573</v>
      </c>
      <c r="BL1" s="3" t="s">
        <v>574</v>
      </c>
      <c r="BM1" s="3" t="s">
        <v>575</v>
      </c>
      <c r="BN1" s="3" t="s">
        <v>576</v>
      </c>
      <c r="BO1" s="3" t="s">
        <v>577</v>
      </c>
      <c r="BP1" s="3" t="s">
        <v>578</v>
      </c>
      <c r="BQ1" s="3" t="s">
        <v>579</v>
      </c>
      <c r="BR1" s="3" t="s">
        <v>580</v>
      </c>
      <c r="BS1" s="3" t="s">
        <v>581</v>
      </c>
      <c r="BT1" s="3" t="s">
        <v>582</v>
      </c>
      <c r="BU1" s="3" t="s">
        <v>583</v>
      </c>
      <c r="BV1" s="3" t="s">
        <v>584</v>
      </c>
      <c r="BW1" s="3" t="s">
        <v>585</v>
      </c>
      <c r="BX1" s="3" t="s">
        <v>586</v>
      </c>
      <c r="BY1" s="3" t="s">
        <v>587</v>
      </c>
      <c r="BZ1" s="3" t="s">
        <v>588</v>
      </c>
      <c r="CA1" s="3" t="s">
        <v>589</v>
      </c>
      <c r="CB1" s="3" t="s">
        <v>590</v>
      </c>
      <c r="CC1" s="3" t="s">
        <v>591</v>
      </c>
      <c r="CD1" s="3" t="s">
        <v>592</v>
      </c>
      <c r="CE1" s="3" t="s">
        <v>593</v>
      </c>
      <c r="CF1" s="3" t="s">
        <v>594</v>
      </c>
      <c r="CG1" s="3" t="s">
        <v>595</v>
      </c>
      <c r="CH1" s="3" t="s">
        <v>596</v>
      </c>
      <c r="CI1" s="3" t="s">
        <v>597</v>
      </c>
      <c r="CJ1" s="3" t="s">
        <v>598</v>
      </c>
      <c r="CK1" s="3" t="s">
        <v>599</v>
      </c>
      <c r="CL1" s="3" t="s">
        <v>600</v>
      </c>
      <c r="CM1" s="3" t="s">
        <v>601</v>
      </c>
      <c r="CN1" s="3" t="s">
        <v>602</v>
      </c>
      <c r="CO1" s="3" t="s">
        <v>603</v>
      </c>
      <c r="CP1" s="3" t="s">
        <v>604</v>
      </c>
      <c r="CQ1" s="3" t="s">
        <v>605</v>
      </c>
      <c r="CR1" s="3" t="s">
        <v>606</v>
      </c>
      <c r="CS1" s="3" t="s">
        <v>607</v>
      </c>
      <c r="CT1" s="3" t="s">
        <v>608</v>
      </c>
      <c r="CU1" s="3" t="s">
        <v>609</v>
      </c>
      <c r="CV1" s="3" t="s">
        <v>610</v>
      </c>
      <c r="CW1" s="3" t="s">
        <v>611</v>
      </c>
      <c r="CX1" s="3" t="s">
        <v>612</v>
      </c>
      <c r="CY1" s="3" t="s">
        <v>613</v>
      </c>
      <c r="CZ1" s="3" t="s">
        <v>614</v>
      </c>
      <c r="DA1" s="3" t="s">
        <v>615</v>
      </c>
      <c r="DB1" s="3" t="s">
        <v>616</v>
      </c>
      <c r="DC1" s="3" t="s">
        <v>617</v>
      </c>
      <c r="DD1" s="3" t="s">
        <v>618</v>
      </c>
      <c r="DE1" s="3" t="s">
        <v>619</v>
      </c>
      <c r="DF1" s="3" t="s">
        <v>620</v>
      </c>
      <c r="DG1" s="3" t="s">
        <v>621</v>
      </c>
      <c r="DH1" s="3" t="s">
        <v>622</v>
      </c>
      <c r="DI1" s="3" t="s">
        <v>623</v>
      </c>
      <c r="DJ1" s="3" t="s">
        <v>624</v>
      </c>
      <c r="DK1" s="3" t="s">
        <v>625</v>
      </c>
      <c r="DL1" s="3" t="s">
        <v>626</v>
      </c>
      <c r="DM1" s="3" t="s">
        <v>627</v>
      </c>
      <c r="DN1" s="3" t="s">
        <v>628</v>
      </c>
      <c r="DO1" s="3" t="s">
        <v>629</v>
      </c>
      <c r="DP1" s="3" t="s">
        <v>630</v>
      </c>
      <c r="DQ1" s="3" t="s">
        <v>631</v>
      </c>
      <c r="DR1" s="3" t="s">
        <v>632</v>
      </c>
      <c r="DS1" s="3" t="s">
        <v>633</v>
      </c>
      <c r="DT1" s="3" t="s">
        <v>634</v>
      </c>
      <c r="DU1" s="3" t="s">
        <v>635</v>
      </c>
      <c r="DV1" s="3" t="s">
        <v>636</v>
      </c>
      <c r="DW1" s="3" t="s">
        <v>637</v>
      </c>
      <c r="DX1" s="3" t="s">
        <v>638</v>
      </c>
      <c r="DY1" s="3" t="s">
        <v>639</v>
      </c>
      <c r="DZ1" s="3" t="s">
        <v>640</v>
      </c>
      <c r="EA1" s="3" t="s">
        <v>641</v>
      </c>
      <c r="EB1" s="3" t="s">
        <v>642</v>
      </c>
      <c r="EC1" s="3" t="s">
        <v>643</v>
      </c>
      <c r="ED1" s="3" t="s">
        <v>644</v>
      </c>
      <c r="EE1" s="3" t="s">
        <v>645</v>
      </c>
      <c r="EF1" s="3" t="s">
        <v>646</v>
      </c>
      <c r="EG1" s="3" t="s">
        <v>647</v>
      </c>
      <c r="EH1" s="3" t="s">
        <v>648</v>
      </c>
      <c r="EI1" s="3" t="s">
        <v>649</v>
      </c>
      <c r="EJ1" s="3" t="s">
        <v>650</v>
      </c>
      <c r="EK1" s="3" t="s">
        <v>651</v>
      </c>
      <c r="EL1" s="3" t="s">
        <v>652</v>
      </c>
      <c r="EM1" s="3" t="s">
        <v>653</v>
      </c>
      <c r="EN1" s="3" t="s">
        <v>654</v>
      </c>
      <c r="EO1" s="3" t="s">
        <v>655</v>
      </c>
      <c r="EP1" s="3" t="s">
        <v>656</v>
      </c>
      <c r="EQ1" s="3" t="s">
        <v>657</v>
      </c>
      <c r="ER1" s="3" t="s">
        <v>658</v>
      </c>
      <c r="ES1" s="3" t="s">
        <v>659</v>
      </c>
      <c r="ET1" s="3" t="s">
        <v>660</v>
      </c>
      <c r="EU1" s="3" t="s">
        <v>661</v>
      </c>
      <c r="EV1" s="3" t="s">
        <v>662</v>
      </c>
      <c r="EW1" s="3" t="s">
        <v>663</v>
      </c>
      <c r="EX1" s="3" t="s">
        <v>664</v>
      </c>
      <c r="EY1" s="3" t="s">
        <v>665</v>
      </c>
      <c r="EZ1" s="3" t="s">
        <v>666</v>
      </c>
      <c r="FA1" s="3" t="s">
        <v>667</v>
      </c>
      <c r="FB1" s="3" t="s">
        <v>668</v>
      </c>
      <c r="FC1" s="3" t="s">
        <v>669</v>
      </c>
      <c r="FD1" s="3" t="s">
        <v>670</v>
      </c>
      <c r="FE1" s="3" t="s">
        <v>671</v>
      </c>
      <c r="FF1" s="3" t="s">
        <v>672</v>
      </c>
      <c r="FG1" s="3" t="s">
        <v>673</v>
      </c>
      <c r="FH1" s="3" t="s">
        <v>674</v>
      </c>
      <c r="FI1" s="3" t="s">
        <v>675</v>
      </c>
      <c r="FJ1" s="3" t="s">
        <v>676</v>
      </c>
      <c r="FK1" s="3" t="s">
        <v>677</v>
      </c>
      <c r="FL1" s="3" t="s">
        <v>678</v>
      </c>
      <c r="FM1" s="3" t="s">
        <v>679</v>
      </c>
      <c r="FN1" s="3" t="s">
        <v>680</v>
      </c>
      <c r="FO1" s="3" t="s">
        <v>681</v>
      </c>
      <c r="FP1" s="3" t="s">
        <v>682</v>
      </c>
      <c r="FQ1" s="3" t="s">
        <v>683</v>
      </c>
      <c r="FR1" s="3" t="s">
        <v>684</v>
      </c>
      <c r="FS1" s="3" t="s">
        <v>685</v>
      </c>
      <c r="FT1" s="3" t="s">
        <v>686</v>
      </c>
      <c r="FU1" s="3" t="s">
        <v>687</v>
      </c>
      <c r="FV1" s="3" t="s">
        <v>688</v>
      </c>
      <c r="FW1" s="3" t="s">
        <v>689</v>
      </c>
      <c r="FX1" s="3" t="s">
        <v>690</v>
      </c>
      <c r="FY1" s="3" t="s">
        <v>691</v>
      </c>
      <c r="FZ1" s="3" t="s">
        <v>692</v>
      </c>
      <c r="GA1" s="3" t="s">
        <v>693</v>
      </c>
      <c r="GB1" s="3" t="s">
        <v>694</v>
      </c>
      <c r="GC1" s="3" t="s">
        <v>695</v>
      </c>
      <c r="GD1" s="3" t="s">
        <v>696</v>
      </c>
      <c r="GE1" s="3" t="s">
        <v>697</v>
      </c>
      <c r="GF1" s="3" t="s">
        <v>698</v>
      </c>
      <c r="GG1" s="3" t="s">
        <v>699</v>
      </c>
      <c r="GH1" s="3" t="s">
        <v>700</v>
      </c>
      <c r="GI1" s="3" t="s">
        <v>701</v>
      </c>
      <c r="GJ1" s="3" t="s">
        <v>702</v>
      </c>
      <c r="GK1" s="3" t="s">
        <v>703</v>
      </c>
      <c r="GL1" s="3" t="s">
        <v>704</v>
      </c>
      <c r="GM1" s="3" t="s">
        <v>705</v>
      </c>
      <c r="GN1" s="3" t="s">
        <v>706</v>
      </c>
      <c r="GO1" s="3" t="s">
        <v>707</v>
      </c>
      <c r="GP1" s="3" t="s">
        <v>708</v>
      </c>
      <c r="GQ1" s="3" t="s">
        <v>709</v>
      </c>
      <c r="GR1" s="3" t="s">
        <v>710</v>
      </c>
      <c r="GS1" s="3" t="s">
        <v>711</v>
      </c>
      <c r="GT1" s="3" t="s">
        <v>712</v>
      </c>
      <c r="GU1" s="3" t="s">
        <v>713</v>
      </c>
      <c r="GV1" s="3" t="s">
        <v>714</v>
      </c>
      <c r="GW1" s="3" t="s">
        <v>715</v>
      </c>
      <c r="GX1" s="3" t="s">
        <v>716</v>
      </c>
      <c r="GY1" s="3" t="s">
        <v>717</v>
      </c>
      <c r="GZ1" s="3" t="s">
        <v>718</v>
      </c>
      <c r="HA1" s="3" t="s">
        <v>719</v>
      </c>
      <c r="HB1" s="3" t="s">
        <v>720</v>
      </c>
      <c r="HC1" s="3" t="s">
        <v>721</v>
      </c>
      <c r="HD1" s="3" t="s">
        <v>722</v>
      </c>
      <c r="HE1" s="3" t="s">
        <v>723</v>
      </c>
      <c r="HF1" s="3" t="s">
        <v>724</v>
      </c>
      <c r="HG1" s="3" t="s">
        <v>725</v>
      </c>
      <c r="HH1" s="3" t="s">
        <v>726</v>
      </c>
      <c r="HI1" s="3" t="s">
        <v>727</v>
      </c>
      <c r="HJ1" s="3" t="s">
        <v>728</v>
      </c>
      <c r="HK1" s="3" t="s">
        <v>729</v>
      </c>
      <c r="HL1" s="3" t="s">
        <v>730</v>
      </c>
      <c r="HM1" s="3" t="s">
        <v>731</v>
      </c>
      <c r="HN1" s="3" t="s">
        <v>732</v>
      </c>
      <c r="HO1" s="3" t="s">
        <v>733</v>
      </c>
      <c r="HP1" s="3" t="s">
        <v>734</v>
      </c>
      <c r="HQ1" s="3" t="s">
        <v>735</v>
      </c>
      <c r="HR1" s="3" t="s">
        <v>736</v>
      </c>
      <c r="HS1" s="3" t="s">
        <v>737</v>
      </c>
      <c r="HT1" s="3" t="s">
        <v>738</v>
      </c>
      <c r="HU1" s="3" t="s">
        <v>739</v>
      </c>
      <c r="HV1" s="3" t="s">
        <v>740</v>
      </c>
      <c r="HW1" s="3" t="s">
        <v>741</v>
      </c>
      <c r="HX1" s="3" t="s">
        <v>742</v>
      </c>
      <c r="HY1" s="3" t="s">
        <v>743</v>
      </c>
      <c r="HZ1" s="3" t="s">
        <v>744</v>
      </c>
      <c r="IA1" s="3" t="s">
        <v>745</v>
      </c>
      <c r="IB1" s="3" t="s">
        <v>746</v>
      </c>
      <c r="IC1" s="3" t="s">
        <v>747</v>
      </c>
      <c r="ID1" s="3" t="s">
        <v>748</v>
      </c>
      <c r="IE1" s="3" t="s">
        <v>749</v>
      </c>
      <c r="IF1" s="3" t="s">
        <v>750</v>
      </c>
      <c r="IG1" s="3" t="s">
        <v>751</v>
      </c>
      <c r="IH1" s="3" t="s">
        <v>752</v>
      </c>
      <c r="II1" s="3" t="s">
        <v>753</v>
      </c>
      <c r="IJ1" s="3" t="s">
        <v>754</v>
      </c>
      <c r="IK1" s="3" t="s">
        <v>755</v>
      </c>
      <c r="IL1" s="3" t="s">
        <v>756</v>
      </c>
      <c r="IM1" s="3" t="s">
        <v>757</v>
      </c>
      <c r="IN1" s="3" t="s">
        <v>758</v>
      </c>
      <c r="IO1" s="3" t="s">
        <v>759</v>
      </c>
      <c r="IP1" s="3" t="s">
        <v>760</v>
      </c>
      <c r="IQ1" s="3" t="s">
        <v>761</v>
      </c>
    </row>
    <row r="2" spans="1:251">
      <c r="A2" s="4" t="s">
        <v>250</v>
      </c>
      <c r="B2" s="7" t="s">
        <v>259</v>
      </c>
      <c r="C2" s="7" t="s">
        <v>259</v>
      </c>
      <c r="D2" s="7" t="s">
        <v>259</v>
      </c>
      <c r="E2" s="7" t="s">
        <v>259</v>
      </c>
      <c r="F2" s="7" t="s">
        <v>259</v>
      </c>
      <c r="G2" s="7" t="s">
        <v>259</v>
      </c>
      <c r="H2" s="7" t="s">
        <v>259</v>
      </c>
      <c r="I2" s="7" t="s">
        <v>259</v>
      </c>
      <c r="J2" s="7" t="s">
        <v>259</v>
      </c>
      <c r="K2" s="7" t="s">
        <v>259</v>
      </c>
      <c r="L2" s="7" t="s">
        <v>259</v>
      </c>
      <c r="M2" s="7" t="s">
        <v>259</v>
      </c>
      <c r="N2" s="7" t="s">
        <v>259</v>
      </c>
      <c r="O2" s="7" t="s">
        <v>259</v>
      </c>
      <c r="P2" s="7" t="s">
        <v>259</v>
      </c>
      <c r="Q2" s="7" t="s">
        <v>259</v>
      </c>
      <c r="R2" s="7" t="s">
        <v>259</v>
      </c>
      <c r="S2" s="7" t="s">
        <v>259</v>
      </c>
      <c r="T2" s="7" t="s">
        <v>259</v>
      </c>
      <c r="U2" s="7" t="s">
        <v>259</v>
      </c>
      <c r="V2" s="7" t="s">
        <v>259</v>
      </c>
      <c r="W2" s="7" t="s">
        <v>259</v>
      </c>
      <c r="X2" s="7" t="s">
        <v>259</v>
      </c>
      <c r="Y2" s="7" t="s">
        <v>259</v>
      </c>
      <c r="Z2" s="7" t="s">
        <v>259</v>
      </c>
      <c r="AA2" s="7" t="s">
        <v>259</v>
      </c>
      <c r="AB2" s="7" t="s">
        <v>259</v>
      </c>
      <c r="AC2" s="7" t="s">
        <v>259</v>
      </c>
      <c r="AD2" s="7" t="s">
        <v>259</v>
      </c>
      <c r="AE2" s="7" t="s">
        <v>259</v>
      </c>
      <c r="AF2" s="7" t="s">
        <v>259</v>
      </c>
      <c r="AG2" s="7" t="s">
        <v>259</v>
      </c>
      <c r="AH2" s="7" t="s">
        <v>259</v>
      </c>
      <c r="AI2" s="7" t="s">
        <v>259</v>
      </c>
      <c r="AJ2" s="7" t="s">
        <v>259</v>
      </c>
      <c r="AK2" s="7" t="s">
        <v>259</v>
      </c>
      <c r="AL2" s="7" t="s">
        <v>259</v>
      </c>
      <c r="AM2" s="7" t="s">
        <v>259</v>
      </c>
      <c r="AN2" s="7" t="s">
        <v>259</v>
      </c>
      <c r="AO2" s="7" t="s">
        <v>259</v>
      </c>
      <c r="AP2" s="7" t="s">
        <v>259</v>
      </c>
      <c r="AQ2" s="7" t="s">
        <v>259</v>
      </c>
      <c r="AR2" s="7" t="s">
        <v>259</v>
      </c>
      <c r="AS2" s="7" t="s">
        <v>259</v>
      </c>
      <c r="AT2" s="7" t="s">
        <v>259</v>
      </c>
      <c r="AU2" s="7" t="s">
        <v>259</v>
      </c>
      <c r="AV2" s="7" t="s">
        <v>259</v>
      </c>
      <c r="AW2" s="7" t="s">
        <v>259</v>
      </c>
      <c r="AX2" s="7" t="s">
        <v>259</v>
      </c>
      <c r="AY2" s="7" t="s">
        <v>259</v>
      </c>
      <c r="AZ2" s="7" t="s">
        <v>259</v>
      </c>
      <c r="BA2" s="7" t="s">
        <v>259</v>
      </c>
      <c r="BB2" s="7" t="s">
        <v>259</v>
      </c>
      <c r="BC2" s="7" t="s">
        <v>259</v>
      </c>
      <c r="BD2" s="7" t="s">
        <v>259</v>
      </c>
      <c r="BE2" s="7" t="s">
        <v>259</v>
      </c>
      <c r="BF2" s="7" t="s">
        <v>259</v>
      </c>
      <c r="BG2" s="7" t="s">
        <v>259</v>
      </c>
      <c r="BH2" s="7" t="s">
        <v>259</v>
      </c>
      <c r="BI2" s="7" t="s">
        <v>259</v>
      </c>
      <c r="BJ2" s="7" t="s">
        <v>259</v>
      </c>
      <c r="BK2" s="7" t="s">
        <v>259</v>
      </c>
      <c r="BL2" s="7" t="s">
        <v>259</v>
      </c>
      <c r="BM2" s="7" t="s">
        <v>259</v>
      </c>
      <c r="BN2" s="7" t="s">
        <v>259</v>
      </c>
      <c r="BO2" s="7" t="s">
        <v>259</v>
      </c>
      <c r="BP2" s="7" t="s">
        <v>259</v>
      </c>
      <c r="BQ2" s="7" t="s">
        <v>259</v>
      </c>
      <c r="BR2" s="7" t="s">
        <v>259</v>
      </c>
      <c r="BS2" s="7" t="s">
        <v>259</v>
      </c>
      <c r="BT2" s="7" t="s">
        <v>259</v>
      </c>
      <c r="BU2" s="7" t="s">
        <v>259</v>
      </c>
      <c r="BV2" s="7" t="s">
        <v>259</v>
      </c>
      <c r="BW2" s="7" t="s">
        <v>259</v>
      </c>
      <c r="BX2" s="7" t="s">
        <v>259</v>
      </c>
      <c r="BY2" s="7" t="s">
        <v>259</v>
      </c>
      <c r="BZ2" s="7" t="s">
        <v>259</v>
      </c>
      <c r="CA2" s="7" t="s">
        <v>259</v>
      </c>
      <c r="CB2" s="7" t="s">
        <v>259</v>
      </c>
      <c r="CC2" s="7" t="s">
        <v>259</v>
      </c>
      <c r="CD2" s="7" t="s">
        <v>259</v>
      </c>
      <c r="CE2" s="7" t="s">
        <v>259</v>
      </c>
      <c r="CF2" s="7" t="s">
        <v>259</v>
      </c>
      <c r="CG2" s="7" t="s">
        <v>259</v>
      </c>
      <c r="CH2" s="7" t="s">
        <v>259</v>
      </c>
      <c r="CI2" s="7" t="s">
        <v>259</v>
      </c>
      <c r="CJ2" s="7" t="s">
        <v>259</v>
      </c>
      <c r="CK2" s="7" t="s">
        <v>259</v>
      </c>
      <c r="CL2" s="7" t="s">
        <v>259</v>
      </c>
      <c r="CM2" s="7" t="s">
        <v>259</v>
      </c>
      <c r="CN2" s="7" t="s">
        <v>259</v>
      </c>
      <c r="CO2" s="7" t="s">
        <v>259</v>
      </c>
      <c r="CP2" s="7" t="s">
        <v>259</v>
      </c>
      <c r="CQ2" s="7" t="s">
        <v>259</v>
      </c>
      <c r="CR2" s="7" t="s">
        <v>259</v>
      </c>
      <c r="CS2" s="7" t="s">
        <v>259</v>
      </c>
      <c r="CT2" s="7" t="s">
        <v>259</v>
      </c>
      <c r="CU2" s="7" t="s">
        <v>259</v>
      </c>
      <c r="CV2" s="7" t="s">
        <v>259</v>
      </c>
      <c r="CW2" s="7" t="s">
        <v>259</v>
      </c>
      <c r="CX2" s="7" t="s">
        <v>259</v>
      </c>
      <c r="CY2" s="7" t="s">
        <v>259</v>
      </c>
      <c r="CZ2" s="7" t="s">
        <v>259</v>
      </c>
      <c r="DA2" s="7" t="s">
        <v>259</v>
      </c>
      <c r="DB2" s="7" t="s">
        <v>259</v>
      </c>
      <c r="DC2" s="7" t="s">
        <v>259</v>
      </c>
      <c r="DD2" s="7" t="s">
        <v>259</v>
      </c>
      <c r="DE2" s="7" t="s">
        <v>259</v>
      </c>
      <c r="DF2" s="7" t="s">
        <v>259</v>
      </c>
      <c r="DG2" s="7" t="s">
        <v>259</v>
      </c>
      <c r="DH2" s="7" t="s">
        <v>259</v>
      </c>
      <c r="DI2" s="7" t="s">
        <v>259</v>
      </c>
      <c r="DJ2" s="7" t="s">
        <v>259</v>
      </c>
      <c r="DK2" s="7" t="s">
        <v>259</v>
      </c>
      <c r="DL2" s="7" t="s">
        <v>259</v>
      </c>
      <c r="DM2" s="7" t="s">
        <v>259</v>
      </c>
      <c r="DN2" s="7" t="s">
        <v>259</v>
      </c>
      <c r="DO2" s="7" t="s">
        <v>259</v>
      </c>
      <c r="DP2" s="7" t="s">
        <v>259</v>
      </c>
      <c r="DQ2" s="7" t="s">
        <v>259</v>
      </c>
      <c r="DR2" s="7" t="s">
        <v>259</v>
      </c>
      <c r="DS2" s="7" t="s">
        <v>259</v>
      </c>
      <c r="DT2" s="7" t="s">
        <v>259</v>
      </c>
      <c r="DU2" s="7" t="s">
        <v>259</v>
      </c>
      <c r="DV2" s="7" t="s">
        <v>259</v>
      </c>
      <c r="DW2" s="7" t="s">
        <v>259</v>
      </c>
      <c r="DX2" s="7" t="s">
        <v>259</v>
      </c>
      <c r="DY2" s="7" t="s">
        <v>259</v>
      </c>
      <c r="DZ2" s="7" t="s">
        <v>259</v>
      </c>
      <c r="EA2" s="7" t="s">
        <v>259</v>
      </c>
      <c r="EB2" s="7" t="s">
        <v>259</v>
      </c>
      <c r="EC2" s="7" t="s">
        <v>259</v>
      </c>
      <c r="ED2" s="7" t="s">
        <v>259</v>
      </c>
      <c r="EE2" s="7" t="s">
        <v>259</v>
      </c>
      <c r="EF2" s="7" t="s">
        <v>259</v>
      </c>
      <c r="EG2" s="7" t="s">
        <v>259</v>
      </c>
      <c r="EH2" s="7" t="s">
        <v>259</v>
      </c>
      <c r="EI2" s="7" t="s">
        <v>259</v>
      </c>
      <c r="EJ2" s="7" t="s">
        <v>259</v>
      </c>
      <c r="EK2" s="7" t="s">
        <v>259</v>
      </c>
      <c r="EL2" s="7" t="s">
        <v>259</v>
      </c>
      <c r="EM2" s="7" t="s">
        <v>259</v>
      </c>
      <c r="EN2" s="7" t="s">
        <v>259</v>
      </c>
      <c r="EO2" s="7" t="s">
        <v>259</v>
      </c>
      <c r="EP2" s="7" t="s">
        <v>259</v>
      </c>
      <c r="EQ2" s="7" t="s">
        <v>259</v>
      </c>
      <c r="ER2" s="7" t="s">
        <v>259</v>
      </c>
      <c r="ES2" s="7" t="s">
        <v>259</v>
      </c>
      <c r="ET2" s="7" t="s">
        <v>259</v>
      </c>
      <c r="EU2" s="7" t="s">
        <v>259</v>
      </c>
      <c r="EV2" s="7" t="s">
        <v>259</v>
      </c>
      <c r="EW2" s="7" t="s">
        <v>259</v>
      </c>
      <c r="EX2" s="7" t="s">
        <v>259</v>
      </c>
      <c r="EY2" s="7" t="s">
        <v>259</v>
      </c>
      <c r="EZ2" s="7" t="s">
        <v>259</v>
      </c>
      <c r="FA2" s="7" t="s">
        <v>259</v>
      </c>
      <c r="FB2" s="7" t="s">
        <v>259</v>
      </c>
      <c r="FC2" s="7" t="s">
        <v>259</v>
      </c>
      <c r="FD2" s="7" t="s">
        <v>259</v>
      </c>
      <c r="FE2" s="7" t="s">
        <v>259</v>
      </c>
      <c r="FF2" s="7" t="s">
        <v>259</v>
      </c>
      <c r="FG2" s="7" t="s">
        <v>259</v>
      </c>
      <c r="FH2" s="7" t="s">
        <v>259</v>
      </c>
      <c r="FI2" s="7" t="s">
        <v>259</v>
      </c>
      <c r="FJ2" s="7" t="s">
        <v>259</v>
      </c>
      <c r="FK2" s="7" t="s">
        <v>259</v>
      </c>
      <c r="FL2" s="7" t="s">
        <v>259</v>
      </c>
      <c r="FM2" s="7" t="s">
        <v>259</v>
      </c>
      <c r="FN2" s="7" t="s">
        <v>259</v>
      </c>
      <c r="FO2" s="7" t="s">
        <v>259</v>
      </c>
      <c r="FP2" s="7" t="s">
        <v>259</v>
      </c>
      <c r="FQ2" s="7" t="s">
        <v>259</v>
      </c>
      <c r="FR2" s="7" t="s">
        <v>259</v>
      </c>
      <c r="FS2" s="7" t="s">
        <v>259</v>
      </c>
      <c r="FT2" s="7" t="s">
        <v>259</v>
      </c>
      <c r="FU2" s="7" t="s">
        <v>259</v>
      </c>
      <c r="FV2" s="7" t="s">
        <v>259</v>
      </c>
      <c r="FW2" s="7" t="s">
        <v>259</v>
      </c>
      <c r="FX2" s="7" t="s">
        <v>259</v>
      </c>
      <c r="FY2" s="7" t="s">
        <v>259</v>
      </c>
      <c r="FZ2" s="7" t="s">
        <v>259</v>
      </c>
      <c r="GA2" s="7" t="s">
        <v>259</v>
      </c>
      <c r="GB2" s="7" t="s">
        <v>259</v>
      </c>
      <c r="GC2" s="7" t="s">
        <v>259</v>
      </c>
      <c r="GD2" s="7" t="s">
        <v>259</v>
      </c>
      <c r="GE2" s="7" t="s">
        <v>259</v>
      </c>
      <c r="GF2" s="7" t="s">
        <v>259</v>
      </c>
      <c r="GG2" s="7" t="s">
        <v>259</v>
      </c>
      <c r="GH2" s="7" t="s">
        <v>259</v>
      </c>
      <c r="GI2" s="7" t="s">
        <v>259</v>
      </c>
      <c r="GJ2" s="7" t="s">
        <v>259</v>
      </c>
      <c r="GK2" s="7" t="s">
        <v>259</v>
      </c>
      <c r="GL2" s="7" t="s">
        <v>259</v>
      </c>
      <c r="GM2" s="7" t="s">
        <v>259</v>
      </c>
      <c r="GN2" s="7" t="s">
        <v>259</v>
      </c>
      <c r="GO2" s="7" t="s">
        <v>259</v>
      </c>
      <c r="GP2" s="7" t="s">
        <v>259</v>
      </c>
      <c r="GQ2" s="7" t="s">
        <v>259</v>
      </c>
      <c r="GR2" s="7" t="s">
        <v>259</v>
      </c>
      <c r="GS2" s="7" t="s">
        <v>259</v>
      </c>
      <c r="GT2" s="7" t="s">
        <v>259</v>
      </c>
      <c r="GU2" s="7" t="s">
        <v>259</v>
      </c>
      <c r="GV2" s="7" t="s">
        <v>259</v>
      </c>
      <c r="GW2" s="7" t="s">
        <v>259</v>
      </c>
      <c r="GX2" s="7" t="s">
        <v>259</v>
      </c>
      <c r="GY2" s="7" t="s">
        <v>259</v>
      </c>
      <c r="GZ2" s="7" t="s">
        <v>259</v>
      </c>
      <c r="HA2" s="7" t="s">
        <v>259</v>
      </c>
      <c r="HB2" s="7" t="s">
        <v>259</v>
      </c>
      <c r="HC2" s="7" t="s">
        <v>259</v>
      </c>
      <c r="HD2" s="7" t="s">
        <v>259</v>
      </c>
      <c r="HE2" s="7" t="s">
        <v>259</v>
      </c>
      <c r="HF2" s="7" t="s">
        <v>259</v>
      </c>
      <c r="HG2" s="7" t="s">
        <v>259</v>
      </c>
      <c r="HH2" s="7" t="s">
        <v>259</v>
      </c>
      <c r="HI2" s="7" t="s">
        <v>259</v>
      </c>
      <c r="HJ2" s="7" t="s">
        <v>259</v>
      </c>
      <c r="HK2" s="7" t="s">
        <v>259</v>
      </c>
      <c r="HL2" s="7" t="s">
        <v>259</v>
      </c>
      <c r="HM2" s="7" t="s">
        <v>259</v>
      </c>
      <c r="HN2" s="7" t="s">
        <v>259</v>
      </c>
      <c r="HO2" s="7" t="s">
        <v>259</v>
      </c>
      <c r="HP2" s="7" t="s">
        <v>259</v>
      </c>
      <c r="HQ2" s="7" t="s">
        <v>259</v>
      </c>
      <c r="HR2" s="7" t="s">
        <v>259</v>
      </c>
      <c r="HS2" s="7" t="s">
        <v>259</v>
      </c>
      <c r="HT2" s="7" t="s">
        <v>259</v>
      </c>
      <c r="HU2" s="7" t="s">
        <v>259</v>
      </c>
      <c r="HV2" s="7" t="s">
        <v>259</v>
      </c>
      <c r="HW2" s="7" t="s">
        <v>259</v>
      </c>
      <c r="HX2" s="7" t="s">
        <v>259</v>
      </c>
      <c r="HY2" s="7" t="s">
        <v>259</v>
      </c>
      <c r="HZ2" s="7" t="s">
        <v>259</v>
      </c>
      <c r="IA2" s="7" t="s">
        <v>259</v>
      </c>
      <c r="IB2" s="7" t="s">
        <v>259</v>
      </c>
      <c r="IC2" s="7" t="s">
        <v>259</v>
      </c>
      <c r="ID2" s="7" t="s">
        <v>259</v>
      </c>
      <c r="IE2" s="7" t="s">
        <v>259</v>
      </c>
      <c r="IF2" s="7" t="s">
        <v>259</v>
      </c>
      <c r="IG2" s="7" t="s">
        <v>259</v>
      </c>
      <c r="IH2" s="7" t="s">
        <v>259</v>
      </c>
      <c r="II2" s="7" t="s">
        <v>259</v>
      </c>
      <c r="IJ2" s="7" t="s">
        <v>259</v>
      </c>
      <c r="IK2" s="7" t="s">
        <v>259</v>
      </c>
      <c r="IL2" s="7" t="s">
        <v>259</v>
      </c>
      <c r="IM2" s="7" t="s">
        <v>259</v>
      </c>
      <c r="IN2" s="7" t="s">
        <v>259</v>
      </c>
      <c r="IO2" s="7" t="s">
        <v>259</v>
      </c>
      <c r="IP2" s="7" t="s">
        <v>259</v>
      </c>
      <c r="IQ2" s="7" t="s">
        <v>259</v>
      </c>
    </row>
    <row r="3" spans="1:251">
      <c r="A3" s="4" t="s">
        <v>251</v>
      </c>
      <c r="B3" s="8" t="s">
        <v>260</v>
      </c>
      <c r="C3" s="8" t="s">
        <v>260</v>
      </c>
      <c r="D3" s="8" t="s">
        <v>260</v>
      </c>
      <c r="E3" s="8" t="s">
        <v>260</v>
      </c>
      <c r="F3" s="8" t="s">
        <v>260</v>
      </c>
      <c r="G3" s="8" t="s">
        <v>260</v>
      </c>
      <c r="H3" s="8" t="s">
        <v>260</v>
      </c>
      <c r="I3" s="8" t="s">
        <v>260</v>
      </c>
      <c r="J3" s="8" t="s">
        <v>260</v>
      </c>
      <c r="K3" s="8" t="s">
        <v>260</v>
      </c>
      <c r="L3" s="8" t="s">
        <v>260</v>
      </c>
      <c r="M3" s="8" t="s">
        <v>260</v>
      </c>
      <c r="N3" s="8" t="s">
        <v>260</v>
      </c>
      <c r="O3" s="8" t="s">
        <v>260</v>
      </c>
      <c r="P3" s="8" t="s">
        <v>260</v>
      </c>
      <c r="Q3" s="8" t="s">
        <v>260</v>
      </c>
      <c r="R3" s="8" t="s">
        <v>260</v>
      </c>
      <c r="S3" s="8" t="s">
        <v>260</v>
      </c>
      <c r="T3" s="8" t="s">
        <v>260</v>
      </c>
      <c r="U3" s="8" t="s">
        <v>260</v>
      </c>
      <c r="V3" s="8" t="s">
        <v>260</v>
      </c>
      <c r="W3" s="8" t="s">
        <v>260</v>
      </c>
      <c r="X3" s="8" t="s">
        <v>260</v>
      </c>
      <c r="Y3" s="8" t="s">
        <v>260</v>
      </c>
      <c r="Z3" s="8" t="s">
        <v>260</v>
      </c>
      <c r="AA3" s="8" t="s">
        <v>260</v>
      </c>
      <c r="AB3" s="8" t="s">
        <v>260</v>
      </c>
      <c r="AC3" s="8" t="s">
        <v>260</v>
      </c>
      <c r="AD3" s="8" t="s">
        <v>260</v>
      </c>
      <c r="AE3" s="8" t="s">
        <v>260</v>
      </c>
      <c r="AF3" s="8" t="s">
        <v>260</v>
      </c>
      <c r="AG3" s="8" t="s">
        <v>260</v>
      </c>
      <c r="AH3" s="8" t="s">
        <v>260</v>
      </c>
      <c r="AI3" s="8" t="s">
        <v>260</v>
      </c>
      <c r="AJ3" s="8" t="s">
        <v>260</v>
      </c>
      <c r="AK3" s="8" t="s">
        <v>260</v>
      </c>
      <c r="AL3" s="8" t="s">
        <v>260</v>
      </c>
      <c r="AM3" s="8" t="s">
        <v>260</v>
      </c>
      <c r="AN3" s="8" t="s">
        <v>260</v>
      </c>
      <c r="AO3" s="8" t="s">
        <v>260</v>
      </c>
      <c r="AP3" s="8" t="s">
        <v>260</v>
      </c>
      <c r="AQ3" s="8" t="s">
        <v>260</v>
      </c>
      <c r="AR3" s="8" t="s">
        <v>260</v>
      </c>
      <c r="AS3" s="8" t="s">
        <v>260</v>
      </c>
      <c r="AT3" s="8" t="s">
        <v>260</v>
      </c>
      <c r="AU3" s="8" t="s">
        <v>260</v>
      </c>
      <c r="AV3" s="8" t="s">
        <v>260</v>
      </c>
      <c r="AW3" s="8" t="s">
        <v>260</v>
      </c>
      <c r="AX3" s="8" t="s">
        <v>260</v>
      </c>
      <c r="AY3" s="8" t="s">
        <v>260</v>
      </c>
      <c r="AZ3" s="8" t="s">
        <v>260</v>
      </c>
      <c r="BA3" s="8" t="s">
        <v>260</v>
      </c>
      <c r="BB3" s="8" t="s">
        <v>260</v>
      </c>
      <c r="BC3" s="8" t="s">
        <v>260</v>
      </c>
      <c r="BD3" s="8" t="s">
        <v>260</v>
      </c>
      <c r="BE3" s="8" t="s">
        <v>260</v>
      </c>
      <c r="BF3" s="8" t="s">
        <v>260</v>
      </c>
      <c r="BG3" s="8" t="s">
        <v>260</v>
      </c>
      <c r="BH3" s="8" t="s">
        <v>260</v>
      </c>
      <c r="BI3" s="8" t="s">
        <v>260</v>
      </c>
      <c r="BJ3" s="8" t="s">
        <v>260</v>
      </c>
      <c r="BK3" s="8" t="s">
        <v>260</v>
      </c>
      <c r="BL3" s="8" t="s">
        <v>260</v>
      </c>
      <c r="BM3" s="8" t="s">
        <v>260</v>
      </c>
      <c r="BN3" s="8" t="s">
        <v>260</v>
      </c>
      <c r="BO3" s="8" t="s">
        <v>260</v>
      </c>
      <c r="BP3" s="8" t="s">
        <v>260</v>
      </c>
      <c r="BQ3" s="8" t="s">
        <v>260</v>
      </c>
      <c r="BR3" s="8" t="s">
        <v>260</v>
      </c>
      <c r="BS3" s="8" t="s">
        <v>260</v>
      </c>
      <c r="BT3" s="8" t="s">
        <v>260</v>
      </c>
      <c r="BU3" s="8" t="s">
        <v>260</v>
      </c>
      <c r="BV3" s="8" t="s">
        <v>260</v>
      </c>
      <c r="BW3" s="8" t="s">
        <v>260</v>
      </c>
      <c r="BX3" s="8" t="s">
        <v>260</v>
      </c>
      <c r="BY3" s="8" t="s">
        <v>260</v>
      </c>
      <c r="BZ3" s="8" t="s">
        <v>260</v>
      </c>
      <c r="CA3" s="8" t="s">
        <v>260</v>
      </c>
      <c r="CB3" s="8" t="s">
        <v>260</v>
      </c>
      <c r="CC3" s="8" t="s">
        <v>260</v>
      </c>
      <c r="CD3" s="8" t="s">
        <v>260</v>
      </c>
      <c r="CE3" s="8" t="s">
        <v>260</v>
      </c>
      <c r="CF3" s="8" t="s">
        <v>260</v>
      </c>
      <c r="CG3" s="8" t="s">
        <v>260</v>
      </c>
      <c r="CH3" s="8" t="s">
        <v>260</v>
      </c>
      <c r="CI3" s="8" t="s">
        <v>260</v>
      </c>
      <c r="CJ3" s="8" t="s">
        <v>260</v>
      </c>
      <c r="CK3" s="8" t="s">
        <v>260</v>
      </c>
      <c r="CL3" s="8" t="s">
        <v>260</v>
      </c>
      <c r="CM3" s="8" t="s">
        <v>260</v>
      </c>
      <c r="CN3" s="8" t="s">
        <v>260</v>
      </c>
      <c r="CO3" s="8" t="s">
        <v>260</v>
      </c>
      <c r="CP3" s="8" t="s">
        <v>260</v>
      </c>
      <c r="CQ3" s="8" t="s">
        <v>260</v>
      </c>
      <c r="CR3" s="8" t="s">
        <v>260</v>
      </c>
      <c r="CS3" s="8" t="s">
        <v>260</v>
      </c>
      <c r="CT3" s="8" t="s">
        <v>260</v>
      </c>
      <c r="CU3" s="8" t="s">
        <v>260</v>
      </c>
      <c r="CV3" s="8" t="s">
        <v>260</v>
      </c>
      <c r="CW3" s="8" t="s">
        <v>260</v>
      </c>
      <c r="CX3" s="8" t="s">
        <v>260</v>
      </c>
      <c r="CY3" s="8" t="s">
        <v>260</v>
      </c>
      <c r="CZ3" s="8" t="s">
        <v>260</v>
      </c>
      <c r="DA3" s="8" t="s">
        <v>260</v>
      </c>
      <c r="DB3" s="8" t="s">
        <v>260</v>
      </c>
      <c r="DC3" s="8" t="s">
        <v>260</v>
      </c>
      <c r="DD3" s="8" t="s">
        <v>260</v>
      </c>
      <c r="DE3" s="8" t="s">
        <v>260</v>
      </c>
      <c r="DF3" s="8" t="s">
        <v>260</v>
      </c>
      <c r="DG3" s="8" t="s">
        <v>260</v>
      </c>
      <c r="DH3" s="8" t="s">
        <v>260</v>
      </c>
      <c r="DI3" s="8" t="s">
        <v>260</v>
      </c>
      <c r="DJ3" s="8" t="s">
        <v>260</v>
      </c>
      <c r="DK3" s="8" t="s">
        <v>260</v>
      </c>
      <c r="DL3" s="8" t="s">
        <v>260</v>
      </c>
      <c r="DM3" s="8" t="s">
        <v>260</v>
      </c>
      <c r="DN3" s="8" t="s">
        <v>260</v>
      </c>
      <c r="DO3" s="8" t="s">
        <v>260</v>
      </c>
      <c r="DP3" s="8" t="s">
        <v>260</v>
      </c>
      <c r="DQ3" s="8" t="s">
        <v>260</v>
      </c>
      <c r="DR3" s="8" t="s">
        <v>260</v>
      </c>
      <c r="DS3" s="8" t="s">
        <v>260</v>
      </c>
      <c r="DT3" s="8" t="s">
        <v>260</v>
      </c>
      <c r="DU3" s="8" t="s">
        <v>260</v>
      </c>
      <c r="DV3" s="8" t="s">
        <v>260</v>
      </c>
      <c r="DW3" s="8" t="s">
        <v>260</v>
      </c>
      <c r="DX3" s="8" t="s">
        <v>260</v>
      </c>
      <c r="DY3" s="8" t="s">
        <v>260</v>
      </c>
      <c r="DZ3" s="8" t="s">
        <v>260</v>
      </c>
      <c r="EA3" s="8" t="s">
        <v>260</v>
      </c>
      <c r="EB3" s="8" t="s">
        <v>260</v>
      </c>
      <c r="EC3" s="8" t="s">
        <v>260</v>
      </c>
      <c r="ED3" s="8" t="s">
        <v>260</v>
      </c>
      <c r="EE3" s="8" t="s">
        <v>260</v>
      </c>
      <c r="EF3" s="8" t="s">
        <v>260</v>
      </c>
      <c r="EG3" s="8" t="s">
        <v>260</v>
      </c>
      <c r="EH3" s="8" t="s">
        <v>260</v>
      </c>
      <c r="EI3" s="8" t="s">
        <v>260</v>
      </c>
      <c r="EJ3" s="8" t="s">
        <v>260</v>
      </c>
      <c r="EK3" s="8" t="s">
        <v>260</v>
      </c>
      <c r="EL3" s="8" t="s">
        <v>260</v>
      </c>
      <c r="EM3" s="8" t="s">
        <v>260</v>
      </c>
      <c r="EN3" s="8" t="s">
        <v>260</v>
      </c>
      <c r="EO3" s="8" t="s">
        <v>260</v>
      </c>
      <c r="EP3" s="8" t="s">
        <v>260</v>
      </c>
      <c r="EQ3" s="8" t="s">
        <v>260</v>
      </c>
      <c r="ER3" s="8" t="s">
        <v>260</v>
      </c>
      <c r="ES3" s="8" t="s">
        <v>260</v>
      </c>
      <c r="ET3" s="8" t="s">
        <v>260</v>
      </c>
      <c r="EU3" s="8" t="s">
        <v>260</v>
      </c>
      <c r="EV3" s="8" t="s">
        <v>260</v>
      </c>
      <c r="EW3" s="8" t="s">
        <v>260</v>
      </c>
      <c r="EX3" s="8" t="s">
        <v>260</v>
      </c>
      <c r="EY3" s="8" t="s">
        <v>260</v>
      </c>
      <c r="EZ3" s="8" t="s">
        <v>260</v>
      </c>
      <c r="FA3" s="8" t="s">
        <v>260</v>
      </c>
      <c r="FB3" s="8" t="s">
        <v>260</v>
      </c>
      <c r="FC3" s="8" t="s">
        <v>260</v>
      </c>
      <c r="FD3" s="8" t="s">
        <v>260</v>
      </c>
      <c r="FE3" s="8" t="s">
        <v>260</v>
      </c>
      <c r="FF3" s="8" t="s">
        <v>260</v>
      </c>
      <c r="FG3" s="8" t="s">
        <v>260</v>
      </c>
      <c r="FH3" s="8" t="s">
        <v>260</v>
      </c>
      <c r="FI3" s="8" t="s">
        <v>260</v>
      </c>
      <c r="FJ3" s="8" t="s">
        <v>260</v>
      </c>
      <c r="FK3" s="8" t="s">
        <v>260</v>
      </c>
      <c r="FL3" s="8" t="s">
        <v>260</v>
      </c>
      <c r="FM3" s="8" t="s">
        <v>260</v>
      </c>
      <c r="FN3" s="8" t="s">
        <v>260</v>
      </c>
      <c r="FO3" s="8" t="s">
        <v>260</v>
      </c>
      <c r="FP3" s="8" t="s">
        <v>260</v>
      </c>
      <c r="FQ3" s="8" t="s">
        <v>260</v>
      </c>
      <c r="FR3" s="8" t="s">
        <v>260</v>
      </c>
      <c r="FS3" s="8" t="s">
        <v>260</v>
      </c>
      <c r="FT3" s="8" t="s">
        <v>260</v>
      </c>
      <c r="FU3" s="8" t="s">
        <v>260</v>
      </c>
      <c r="FV3" s="8" t="s">
        <v>260</v>
      </c>
      <c r="FW3" s="8" t="s">
        <v>260</v>
      </c>
      <c r="FX3" s="8" t="s">
        <v>260</v>
      </c>
      <c r="FY3" s="8" t="s">
        <v>260</v>
      </c>
      <c r="FZ3" s="8" t="s">
        <v>260</v>
      </c>
      <c r="GA3" s="8" t="s">
        <v>260</v>
      </c>
      <c r="GB3" s="8" t="s">
        <v>260</v>
      </c>
      <c r="GC3" s="8" t="s">
        <v>260</v>
      </c>
      <c r="GD3" s="8" t="s">
        <v>260</v>
      </c>
      <c r="GE3" s="8" t="s">
        <v>260</v>
      </c>
      <c r="GF3" s="8" t="s">
        <v>260</v>
      </c>
      <c r="GG3" s="8" t="s">
        <v>260</v>
      </c>
      <c r="GH3" s="8" t="s">
        <v>260</v>
      </c>
      <c r="GI3" s="8" t="s">
        <v>260</v>
      </c>
      <c r="GJ3" s="8" t="s">
        <v>260</v>
      </c>
      <c r="GK3" s="8" t="s">
        <v>260</v>
      </c>
      <c r="GL3" s="8" t="s">
        <v>260</v>
      </c>
      <c r="GM3" s="8" t="s">
        <v>260</v>
      </c>
      <c r="GN3" s="8" t="s">
        <v>260</v>
      </c>
      <c r="GO3" s="8" t="s">
        <v>260</v>
      </c>
      <c r="GP3" s="8" t="s">
        <v>260</v>
      </c>
      <c r="GQ3" s="8" t="s">
        <v>260</v>
      </c>
      <c r="GR3" s="8" t="s">
        <v>260</v>
      </c>
      <c r="GS3" s="8" t="s">
        <v>260</v>
      </c>
      <c r="GT3" s="8" t="s">
        <v>260</v>
      </c>
      <c r="GU3" s="8" t="s">
        <v>260</v>
      </c>
      <c r="GV3" s="8" t="s">
        <v>260</v>
      </c>
      <c r="GW3" s="8" t="s">
        <v>260</v>
      </c>
      <c r="GX3" s="8" t="s">
        <v>260</v>
      </c>
      <c r="GY3" s="8" t="s">
        <v>260</v>
      </c>
      <c r="GZ3" s="8" t="s">
        <v>260</v>
      </c>
      <c r="HA3" s="8" t="s">
        <v>260</v>
      </c>
      <c r="HB3" s="8" t="s">
        <v>260</v>
      </c>
      <c r="HC3" s="8" t="s">
        <v>260</v>
      </c>
      <c r="HD3" s="8" t="s">
        <v>260</v>
      </c>
      <c r="HE3" s="8" t="s">
        <v>260</v>
      </c>
      <c r="HF3" s="8" t="s">
        <v>260</v>
      </c>
      <c r="HG3" s="8" t="s">
        <v>260</v>
      </c>
      <c r="HH3" s="8" t="s">
        <v>260</v>
      </c>
      <c r="HI3" s="8" t="s">
        <v>260</v>
      </c>
      <c r="HJ3" s="8" t="s">
        <v>260</v>
      </c>
      <c r="HK3" s="8" t="s">
        <v>260</v>
      </c>
      <c r="HL3" s="8" t="s">
        <v>260</v>
      </c>
      <c r="HM3" s="8" t="s">
        <v>260</v>
      </c>
      <c r="HN3" s="8" t="s">
        <v>260</v>
      </c>
      <c r="HO3" s="8" t="s">
        <v>260</v>
      </c>
      <c r="HP3" s="8" t="s">
        <v>260</v>
      </c>
      <c r="HQ3" s="8" t="s">
        <v>260</v>
      </c>
      <c r="HR3" s="8" t="s">
        <v>260</v>
      </c>
      <c r="HS3" s="8" t="s">
        <v>260</v>
      </c>
      <c r="HT3" s="8" t="s">
        <v>260</v>
      </c>
      <c r="HU3" s="8" t="s">
        <v>260</v>
      </c>
      <c r="HV3" s="8" t="s">
        <v>260</v>
      </c>
      <c r="HW3" s="8" t="s">
        <v>260</v>
      </c>
      <c r="HX3" s="8" t="s">
        <v>260</v>
      </c>
      <c r="HY3" s="8" t="s">
        <v>260</v>
      </c>
      <c r="HZ3" s="8" t="s">
        <v>260</v>
      </c>
      <c r="IA3" s="8" t="s">
        <v>260</v>
      </c>
      <c r="IB3" s="8" t="s">
        <v>260</v>
      </c>
      <c r="IC3" s="8" t="s">
        <v>260</v>
      </c>
      <c r="ID3" s="8" t="s">
        <v>260</v>
      </c>
      <c r="IE3" s="8" t="s">
        <v>260</v>
      </c>
      <c r="IF3" s="8" t="s">
        <v>260</v>
      </c>
      <c r="IG3" s="8" t="s">
        <v>260</v>
      </c>
      <c r="IH3" s="8" t="s">
        <v>260</v>
      </c>
      <c r="II3" s="8" t="s">
        <v>260</v>
      </c>
      <c r="IJ3" s="8" t="s">
        <v>260</v>
      </c>
      <c r="IK3" s="8" t="s">
        <v>260</v>
      </c>
      <c r="IL3" s="8" t="s">
        <v>260</v>
      </c>
      <c r="IM3" s="8" t="s">
        <v>260</v>
      </c>
      <c r="IN3" s="8" t="s">
        <v>260</v>
      </c>
      <c r="IO3" s="8" t="s">
        <v>260</v>
      </c>
      <c r="IP3" s="8" t="s">
        <v>260</v>
      </c>
      <c r="IQ3" s="8" t="s">
        <v>260</v>
      </c>
    </row>
    <row r="4" spans="1:251">
      <c r="A4" s="4" t="s">
        <v>252</v>
      </c>
      <c r="B4" s="8" t="s">
        <v>261</v>
      </c>
      <c r="C4" s="8" t="s">
        <v>261</v>
      </c>
      <c r="D4" s="8" t="s">
        <v>261</v>
      </c>
      <c r="E4" s="8" t="s">
        <v>261</v>
      </c>
      <c r="F4" s="8" t="s">
        <v>261</v>
      </c>
      <c r="G4" s="8" t="s">
        <v>261</v>
      </c>
      <c r="H4" s="8" t="s">
        <v>261</v>
      </c>
      <c r="I4" s="8" t="s">
        <v>261</v>
      </c>
      <c r="J4" s="8" t="s">
        <v>261</v>
      </c>
      <c r="K4" s="8" t="s">
        <v>261</v>
      </c>
      <c r="L4" s="8" t="s">
        <v>261</v>
      </c>
      <c r="M4" s="8" t="s">
        <v>261</v>
      </c>
      <c r="N4" s="8" t="s">
        <v>261</v>
      </c>
      <c r="O4" s="8" t="s">
        <v>261</v>
      </c>
      <c r="P4" s="8" t="s">
        <v>261</v>
      </c>
      <c r="Q4" s="8" t="s">
        <v>261</v>
      </c>
      <c r="R4" s="8" t="s">
        <v>261</v>
      </c>
      <c r="S4" s="8" t="s">
        <v>261</v>
      </c>
      <c r="T4" s="8" t="s">
        <v>261</v>
      </c>
      <c r="U4" s="8" t="s">
        <v>261</v>
      </c>
      <c r="V4" s="8" t="s">
        <v>261</v>
      </c>
      <c r="W4" s="8" t="s">
        <v>261</v>
      </c>
      <c r="X4" s="8" t="s">
        <v>261</v>
      </c>
      <c r="Y4" s="8" t="s">
        <v>261</v>
      </c>
      <c r="Z4" s="8" t="s">
        <v>261</v>
      </c>
      <c r="AA4" s="8" t="s">
        <v>261</v>
      </c>
      <c r="AB4" s="8" t="s">
        <v>261</v>
      </c>
      <c r="AC4" s="8" t="s">
        <v>261</v>
      </c>
      <c r="AD4" s="8" t="s">
        <v>261</v>
      </c>
      <c r="AE4" s="8" t="s">
        <v>261</v>
      </c>
      <c r="AF4" s="8" t="s">
        <v>261</v>
      </c>
      <c r="AG4" s="8" t="s">
        <v>261</v>
      </c>
      <c r="AH4" s="8" t="s">
        <v>261</v>
      </c>
      <c r="AI4" s="8" t="s">
        <v>261</v>
      </c>
      <c r="AJ4" s="8" t="s">
        <v>261</v>
      </c>
      <c r="AK4" s="8" t="s">
        <v>261</v>
      </c>
      <c r="AL4" s="8" t="s">
        <v>261</v>
      </c>
      <c r="AM4" s="8" t="s">
        <v>261</v>
      </c>
      <c r="AN4" s="8" t="s">
        <v>261</v>
      </c>
      <c r="AO4" s="8" t="s">
        <v>261</v>
      </c>
      <c r="AP4" s="8" t="s">
        <v>261</v>
      </c>
      <c r="AQ4" s="8" t="s">
        <v>261</v>
      </c>
      <c r="AR4" s="8" t="s">
        <v>261</v>
      </c>
      <c r="AS4" s="8" t="s">
        <v>261</v>
      </c>
      <c r="AT4" s="8" t="s">
        <v>261</v>
      </c>
      <c r="AU4" s="8" t="s">
        <v>261</v>
      </c>
      <c r="AV4" s="8" t="s">
        <v>261</v>
      </c>
      <c r="AW4" s="8" t="s">
        <v>261</v>
      </c>
      <c r="AX4" s="8" t="s">
        <v>261</v>
      </c>
      <c r="AY4" s="8" t="s">
        <v>261</v>
      </c>
      <c r="AZ4" s="8" t="s">
        <v>261</v>
      </c>
      <c r="BA4" s="8" t="s">
        <v>261</v>
      </c>
      <c r="BB4" s="8" t="s">
        <v>261</v>
      </c>
      <c r="BC4" s="8" t="s">
        <v>261</v>
      </c>
      <c r="BD4" s="8" t="s">
        <v>261</v>
      </c>
      <c r="BE4" s="8" t="s">
        <v>261</v>
      </c>
      <c r="BF4" s="8" t="s">
        <v>261</v>
      </c>
      <c r="BG4" s="8" t="s">
        <v>261</v>
      </c>
      <c r="BH4" s="8" t="s">
        <v>261</v>
      </c>
      <c r="BI4" s="8" t="s">
        <v>261</v>
      </c>
      <c r="BJ4" s="8" t="s">
        <v>261</v>
      </c>
      <c r="BK4" s="8" t="s">
        <v>261</v>
      </c>
      <c r="BL4" s="8" t="s">
        <v>261</v>
      </c>
      <c r="BM4" s="8" t="s">
        <v>261</v>
      </c>
      <c r="BN4" s="8" t="s">
        <v>261</v>
      </c>
      <c r="BO4" s="8" t="s">
        <v>261</v>
      </c>
      <c r="BP4" s="8" t="s">
        <v>261</v>
      </c>
      <c r="BQ4" s="8" t="s">
        <v>261</v>
      </c>
      <c r="BR4" s="8" t="s">
        <v>261</v>
      </c>
      <c r="BS4" s="8" t="s">
        <v>261</v>
      </c>
      <c r="BT4" s="8" t="s">
        <v>261</v>
      </c>
      <c r="BU4" s="8" t="s">
        <v>261</v>
      </c>
      <c r="BV4" s="8" t="s">
        <v>261</v>
      </c>
      <c r="BW4" s="8" t="s">
        <v>261</v>
      </c>
      <c r="BX4" s="8" t="s">
        <v>261</v>
      </c>
      <c r="BY4" s="8" t="s">
        <v>261</v>
      </c>
      <c r="BZ4" s="8" t="s">
        <v>261</v>
      </c>
      <c r="CA4" s="8" t="s">
        <v>261</v>
      </c>
      <c r="CB4" s="8" t="s">
        <v>261</v>
      </c>
      <c r="CC4" s="8" t="s">
        <v>261</v>
      </c>
      <c r="CD4" s="8" t="s">
        <v>261</v>
      </c>
      <c r="CE4" s="8" t="s">
        <v>261</v>
      </c>
      <c r="CF4" s="8" t="s">
        <v>261</v>
      </c>
      <c r="CG4" s="8" t="s">
        <v>261</v>
      </c>
      <c r="CH4" s="8" t="s">
        <v>261</v>
      </c>
      <c r="CI4" s="8" t="s">
        <v>261</v>
      </c>
      <c r="CJ4" s="8" t="s">
        <v>261</v>
      </c>
      <c r="CK4" s="8" t="s">
        <v>261</v>
      </c>
      <c r="CL4" s="8" t="s">
        <v>261</v>
      </c>
      <c r="CM4" s="8" t="s">
        <v>261</v>
      </c>
      <c r="CN4" s="8" t="s">
        <v>261</v>
      </c>
      <c r="CO4" s="8" t="s">
        <v>261</v>
      </c>
      <c r="CP4" s="8" t="s">
        <v>261</v>
      </c>
      <c r="CQ4" s="8" t="s">
        <v>261</v>
      </c>
      <c r="CR4" s="8" t="s">
        <v>261</v>
      </c>
      <c r="CS4" s="8" t="s">
        <v>261</v>
      </c>
      <c r="CT4" s="8" t="s">
        <v>261</v>
      </c>
      <c r="CU4" s="8" t="s">
        <v>261</v>
      </c>
      <c r="CV4" s="8" t="s">
        <v>261</v>
      </c>
      <c r="CW4" s="8" t="s">
        <v>261</v>
      </c>
      <c r="CX4" s="8" t="s">
        <v>261</v>
      </c>
      <c r="CY4" s="8" t="s">
        <v>261</v>
      </c>
      <c r="CZ4" s="8" t="s">
        <v>261</v>
      </c>
      <c r="DA4" s="8" t="s">
        <v>261</v>
      </c>
      <c r="DB4" s="8" t="s">
        <v>261</v>
      </c>
      <c r="DC4" s="8" t="s">
        <v>261</v>
      </c>
      <c r="DD4" s="8" t="s">
        <v>261</v>
      </c>
      <c r="DE4" s="8" t="s">
        <v>261</v>
      </c>
      <c r="DF4" s="8" t="s">
        <v>261</v>
      </c>
      <c r="DG4" s="8" t="s">
        <v>261</v>
      </c>
      <c r="DH4" s="8" t="s">
        <v>261</v>
      </c>
      <c r="DI4" s="8" t="s">
        <v>261</v>
      </c>
      <c r="DJ4" s="8" t="s">
        <v>261</v>
      </c>
      <c r="DK4" s="8" t="s">
        <v>261</v>
      </c>
      <c r="DL4" s="8" t="s">
        <v>261</v>
      </c>
      <c r="DM4" s="8" t="s">
        <v>261</v>
      </c>
      <c r="DN4" s="8" t="s">
        <v>261</v>
      </c>
      <c r="DO4" s="8" t="s">
        <v>261</v>
      </c>
      <c r="DP4" s="8" t="s">
        <v>261</v>
      </c>
      <c r="DQ4" s="8" t="s">
        <v>261</v>
      </c>
      <c r="DR4" s="8" t="s">
        <v>261</v>
      </c>
      <c r="DS4" s="8" t="s">
        <v>261</v>
      </c>
      <c r="DT4" s="8" t="s">
        <v>261</v>
      </c>
      <c r="DU4" s="8" t="s">
        <v>261</v>
      </c>
      <c r="DV4" s="8" t="s">
        <v>261</v>
      </c>
      <c r="DW4" s="8" t="s">
        <v>261</v>
      </c>
      <c r="DX4" s="8" t="s">
        <v>261</v>
      </c>
      <c r="DY4" s="8" t="s">
        <v>261</v>
      </c>
      <c r="DZ4" s="8" t="s">
        <v>261</v>
      </c>
      <c r="EA4" s="8" t="s">
        <v>261</v>
      </c>
      <c r="EB4" s="8" t="s">
        <v>261</v>
      </c>
      <c r="EC4" s="8" t="s">
        <v>261</v>
      </c>
      <c r="ED4" s="8" t="s">
        <v>261</v>
      </c>
      <c r="EE4" s="8" t="s">
        <v>261</v>
      </c>
      <c r="EF4" s="8" t="s">
        <v>261</v>
      </c>
      <c r="EG4" s="8" t="s">
        <v>261</v>
      </c>
      <c r="EH4" s="8" t="s">
        <v>261</v>
      </c>
      <c r="EI4" s="8" t="s">
        <v>261</v>
      </c>
      <c r="EJ4" s="8" t="s">
        <v>261</v>
      </c>
      <c r="EK4" s="8" t="s">
        <v>261</v>
      </c>
      <c r="EL4" s="8" t="s">
        <v>261</v>
      </c>
      <c r="EM4" s="8" t="s">
        <v>261</v>
      </c>
      <c r="EN4" s="8" t="s">
        <v>261</v>
      </c>
      <c r="EO4" s="8" t="s">
        <v>261</v>
      </c>
      <c r="EP4" s="8" t="s">
        <v>261</v>
      </c>
      <c r="EQ4" s="8" t="s">
        <v>261</v>
      </c>
      <c r="ER4" s="8" t="s">
        <v>261</v>
      </c>
      <c r="ES4" s="8" t="s">
        <v>261</v>
      </c>
      <c r="ET4" s="8" t="s">
        <v>261</v>
      </c>
      <c r="EU4" s="8" t="s">
        <v>261</v>
      </c>
      <c r="EV4" s="8" t="s">
        <v>261</v>
      </c>
      <c r="EW4" s="8" t="s">
        <v>261</v>
      </c>
      <c r="EX4" s="8" t="s">
        <v>261</v>
      </c>
      <c r="EY4" s="8" t="s">
        <v>261</v>
      </c>
      <c r="EZ4" s="8" t="s">
        <v>261</v>
      </c>
      <c r="FA4" s="8" t="s">
        <v>261</v>
      </c>
      <c r="FB4" s="8" t="s">
        <v>261</v>
      </c>
      <c r="FC4" s="8" t="s">
        <v>261</v>
      </c>
      <c r="FD4" s="8" t="s">
        <v>261</v>
      </c>
      <c r="FE4" s="8" t="s">
        <v>261</v>
      </c>
      <c r="FF4" s="8" t="s">
        <v>261</v>
      </c>
      <c r="FG4" s="8" t="s">
        <v>261</v>
      </c>
      <c r="FH4" s="8" t="s">
        <v>261</v>
      </c>
      <c r="FI4" s="8" t="s">
        <v>261</v>
      </c>
      <c r="FJ4" s="8" t="s">
        <v>261</v>
      </c>
      <c r="FK4" s="8" t="s">
        <v>261</v>
      </c>
      <c r="FL4" s="8" t="s">
        <v>261</v>
      </c>
      <c r="FM4" s="8" t="s">
        <v>261</v>
      </c>
      <c r="FN4" s="8" t="s">
        <v>261</v>
      </c>
      <c r="FO4" s="8" t="s">
        <v>261</v>
      </c>
      <c r="FP4" s="8" t="s">
        <v>261</v>
      </c>
      <c r="FQ4" s="8" t="s">
        <v>261</v>
      </c>
      <c r="FR4" s="8" t="s">
        <v>261</v>
      </c>
      <c r="FS4" s="8" t="s">
        <v>261</v>
      </c>
      <c r="FT4" s="8" t="s">
        <v>261</v>
      </c>
      <c r="FU4" s="8" t="s">
        <v>261</v>
      </c>
      <c r="FV4" s="8" t="s">
        <v>261</v>
      </c>
      <c r="FW4" s="8" t="s">
        <v>261</v>
      </c>
      <c r="FX4" s="8" t="s">
        <v>261</v>
      </c>
      <c r="FY4" s="8" t="s">
        <v>261</v>
      </c>
      <c r="FZ4" s="8" t="s">
        <v>261</v>
      </c>
      <c r="GA4" s="8" t="s">
        <v>261</v>
      </c>
      <c r="GB4" s="8" t="s">
        <v>261</v>
      </c>
      <c r="GC4" s="8" t="s">
        <v>261</v>
      </c>
      <c r="GD4" s="8" t="s">
        <v>261</v>
      </c>
      <c r="GE4" s="8" t="s">
        <v>261</v>
      </c>
      <c r="GF4" s="8" t="s">
        <v>261</v>
      </c>
      <c r="GG4" s="8" t="s">
        <v>261</v>
      </c>
      <c r="GH4" s="8" t="s">
        <v>261</v>
      </c>
      <c r="GI4" s="8" t="s">
        <v>261</v>
      </c>
      <c r="GJ4" s="8" t="s">
        <v>261</v>
      </c>
      <c r="GK4" s="8" t="s">
        <v>261</v>
      </c>
      <c r="GL4" s="8" t="s">
        <v>261</v>
      </c>
      <c r="GM4" s="8" t="s">
        <v>261</v>
      </c>
      <c r="GN4" s="8" t="s">
        <v>261</v>
      </c>
      <c r="GO4" s="8" t="s">
        <v>261</v>
      </c>
      <c r="GP4" s="8" t="s">
        <v>261</v>
      </c>
      <c r="GQ4" s="8" t="s">
        <v>261</v>
      </c>
      <c r="GR4" s="8" t="s">
        <v>261</v>
      </c>
      <c r="GS4" s="8" t="s">
        <v>261</v>
      </c>
      <c r="GT4" s="8" t="s">
        <v>261</v>
      </c>
      <c r="GU4" s="8" t="s">
        <v>261</v>
      </c>
      <c r="GV4" s="8" t="s">
        <v>261</v>
      </c>
      <c r="GW4" s="8" t="s">
        <v>261</v>
      </c>
      <c r="GX4" s="8" t="s">
        <v>261</v>
      </c>
      <c r="GY4" s="8" t="s">
        <v>261</v>
      </c>
      <c r="GZ4" s="8" t="s">
        <v>261</v>
      </c>
      <c r="HA4" s="8" t="s">
        <v>261</v>
      </c>
      <c r="HB4" s="8" t="s">
        <v>261</v>
      </c>
      <c r="HC4" s="8" t="s">
        <v>261</v>
      </c>
      <c r="HD4" s="8" t="s">
        <v>261</v>
      </c>
      <c r="HE4" s="8" t="s">
        <v>261</v>
      </c>
      <c r="HF4" s="8" t="s">
        <v>261</v>
      </c>
      <c r="HG4" s="8" t="s">
        <v>261</v>
      </c>
      <c r="HH4" s="8" t="s">
        <v>261</v>
      </c>
      <c r="HI4" s="8" t="s">
        <v>261</v>
      </c>
      <c r="HJ4" s="8" t="s">
        <v>261</v>
      </c>
      <c r="HK4" s="8" t="s">
        <v>261</v>
      </c>
      <c r="HL4" s="8" t="s">
        <v>261</v>
      </c>
      <c r="HM4" s="8" t="s">
        <v>261</v>
      </c>
      <c r="HN4" s="8" t="s">
        <v>261</v>
      </c>
      <c r="HO4" s="8" t="s">
        <v>261</v>
      </c>
      <c r="HP4" s="8" t="s">
        <v>261</v>
      </c>
      <c r="HQ4" s="8" t="s">
        <v>261</v>
      </c>
      <c r="HR4" s="8" t="s">
        <v>261</v>
      </c>
      <c r="HS4" s="8" t="s">
        <v>261</v>
      </c>
      <c r="HT4" s="8" t="s">
        <v>261</v>
      </c>
      <c r="HU4" s="8" t="s">
        <v>261</v>
      </c>
      <c r="HV4" s="8" t="s">
        <v>261</v>
      </c>
      <c r="HW4" s="8" t="s">
        <v>261</v>
      </c>
      <c r="HX4" s="8" t="s">
        <v>261</v>
      </c>
      <c r="HY4" s="8" t="s">
        <v>261</v>
      </c>
      <c r="HZ4" s="8" t="s">
        <v>261</v>
      </c>
      <c r="IA4" s="8" t="s">
        <v>261</v>
      </c>
      <c r="IB4" s="8" t="s">
        <v>261</v>
      </c>
      <c r="IC4" s="8" t="s">
        <v>261</v>
      </c>
      <c r="ID4" s="8" t="s">
        <v>261</v>
      </c>
      <c r="IE4" s="8" t="s">
        <v>261</v>
      </c>
      <c r="IF4" s="8" t="s">
        <v>261</v>
      </c>
      <c r="IG4" s="8" t="s">
        <v>261</v>
      </c>
      <c r="IH4" s="8" t="s">
        <v>261</v>
      </c>
      <c r="II4" s="8" t="s">
        <v>261</v>
      </c>
      <c r="IJ4" s="8" t="s">
        <v>261</v>
      </c>
      <c r="IK4" s="8" t="s">
        <v>261</v>
      </c>
      <c r="IL4" s="8" t="s">
        <v>261</v>
      </c>
      <c r="IM4" s="8" t="s">
        <v>261</v>
      </c>
      <c r="IN4" s="8" t="s">
        <v>261</v>
      </c>
      <c r="IO4" s="8" t="s">
        <v>261</v>
      </c>
      <c r="IP4" s="8" t="s">
        <v>261</v>
      </c>
      <c r="IQ4" s="8" t="s">
        <v>261</v>
      </c>
    </row>
    <row r="5" spans="1:251">
      <c r="A5" s="4" t="s">
        <v>253</v>
      </c>
      <c r="B5" s="8" t="s">
        <v>1113</v>
      </c>
      <c r="C5" s="8" t="s">
        <v>1113</v>
      </c>
      <c r="D5" s="8" t="s">
        <v>1113</v>
      </c>
      <c r="E5" s="8" t="s">
        <v>1113</v>
      </c>
      <c r="F5" s="8" t="s">
        <v>1113</v>
      </c>
      <c r="G5" s="8" t="s">
        <v>1113</v>
      </c>
      <c r="H5" s="8" t="s">
        <v>1113</v>
      </c>
      <c r="I5" s="8" t="s">
        <v>1113</v>
      </c>
      <c r="J5" s="8" t="s">
        <v>1113</v>
      </c>
      <c r="K5" s="8" t="s">
        <v>1113</v>
      </c>
      <c r="L5" s="8" t="s">
        <v>1113</v>
      </c>
      <c r="M5" s="8" t="s">
        <v>1113</v>
      </c>
      <c r="N5" s="8" t="s">
        <v>1113</v>
      </c>
      <c r="O5" s="8" t="s">
        <v>1113</v>
      </c>
      <c r="P5" s="8" t="s">
        <v>1113</v>
      </c>
      <c r="Q5" s="8" t="s">
        <v>1113</v>
      </c>
      <c r="R5" s="8" t="s">
        <v>1113</v>
      </c>
      <c r="S5" s="8" t="s">
        <v>1113</v>
      </c>
      <c r="T5" s="8" t="s">
        <v>1113</v>
      </c>
      <c r="U5" s="8" t="s">
        <v>1113</v>
      </c>
      <c r="V5" s="8" t="s">
        <v>1113</v>
      </c>
      <c r="W5" s="8" t="s">
        <v>1113</v>
      </c>
      <c r="X5" s="8" t="s">
        <v>1113</v>
      </c>
      <c r="Y5" s="8" t="s">
        <v>1113</v>
      </c>
      <c r="Z5" s="8" t="s">
        <v>1113</v>
      </c>
      <c r="AA5" s="8" t="s">
        <v>1113</v>
      </c>
      <c r="AB5" s="8" t="s">
        <v>1113</v>
      </c>
      <c r="AC5" s="8" t="s">
        <v>1113</v>
      </c>
      <c r="AD5" s="8" t="s">
        <v>1113</v>
      </c>
      <c r="AE5" s="8" t="s">
        <v>1113</v>
      </c>
      <c r="AF5" s="8" t="s">
        <v>1113</v>
      </c>
      <c r="AG5" s="8" t="s">
        <v>1113</v>
      </c>
      <c r="AH5" s="8" t="s">
        <v>1113</v>
      </c>
      <c r="AI5" s="8" t="s">
        <v>1113</v>
      </c>
      <c r="AJ5" s="8" t="s">
        <v>1113</v>
      </c>
      <c r="AK5" s="8" t="s">
        <v>1113</v>
      </c>
      <c r="AL5" s="8" t="s">
        <v>1113</v>
      </c>
      <c r="AM5" s="8" t="s">
        <v>1113</v>
      </c>
      <c r="AN5" s="8" t="s">
        <v>1113</v>
      </c>
      <c r="AO5" s="8" t="s">
        <v>1113</v>
      </c>
      <c r="AP5" s="8" t="s">
        <v>1113</v>
      </c>
      <c r="AQ5" s="8" t="s">
        <v>1113</v>
      </c>
      <c r="AR5" s="8" t="s">
        <v>1113</v>
      </c>
      <c r="AS5" s="8" t="s">
        <v>1113</v>
      </c>
      <c r="AT5" s="8" t="s">
        <v>1113</v>
      </c>
      <c r="AU5" s="8" t="s">
        <v>1113</v>
      </c>
      <c r="AV5" s="8" t="s">
        <v>1113</v>
      </c>
      <c r="AW5" s="8" t="s">
        <v>1113</v>
      </c>
      <c r="AX5" s="8" t="s">
        <v>1113</v>
      </c>
      <c r="AY5" s="8" t="s">
        <v>1113</v>
      </c>
      <c r="AZ5" s="8" t="s">
        <v>1113</v>
      </c>
      <c r="BA5" s="8" t="s">
        <v>1113</v>
      </c>
      <c r="BB5" s="8" t="s">
        <v>1113</v>
      </c>
      <c r="BC5" s="8" t="s">
        <v>1113</v>
      </c>
      <c r="BD5" s="8" t="s">
        <v>1113</v>
      </c>
      <c r="BE5" s="8" t="s">
        <v>1113</v>
      </c>
      <c r="BF5" s="8" t="s">
        <v>1113</v>
      </c>
      <c r="BG5" s="8" t="s">
        <v>1113</v>
      </c>
      <c r="BH5" s="8" t="s">
        <v>1113</v>
      </c>
      <c r="BI5" s="8" t="s">
        <v>1113</v>
      </c>
      <c r="BJ5" s="8" t="s">
        <v>1113</v>
      </c>
      <c r="BK5" s="8" t="s">
        <v>1113</v>
      </c>
      <c r="BL5" s="8" t="s">
        <v>1113</v>
      </c>
      <c r="BM5" s="8" t="s">
        <v>1113</v>
      </c>
      <c r="BN5" s="8" t="s">
        <v>1113</v>
      </c>
      <c r="BO5" s="8" t="s">
        <v>1113</v>
      </c>
      <c r="BP5" s="8" t="s">
        <v>1113</v>
      </c>
      <c r="BQ5" s="8" t="s">
        <v>1113</v>
      </c>
      <c r="BR5" s="8" t="s">
        <v>1113</v>
      </c>
      <c r="BS5" s="8" t="s">
        <v>1113</v>
      </c>
      <c r="BT5" s="8" t="s">
        <v>1113</v>
      </c>
      <c r="BU5" s="8" t="s">
        <v>1113</v>
      </c>
      <c r="BV5" s="8" t="s">
        <v>1113</v>
      </c>
      <c r="BW5" s="8" t="s">
        <v>1113</v>
      </c>
      <c r="BX5" s="8" t="s">
        <v>1113</v>
      </c>
      <c r="BY5" s="8" t="s">
        <v>1113</v>
      </c>
      <c r="BZ5" s="8" t="s">
        <v>1113</v>
      </c>
      <c r="CA5" s="8" t="s">
        <v>1113</v>
      </c>
      <c r="CB5" s="8" t="s">
        <v>1113</v>
      </c>
      <c r="CC5" s="8" t="s">
        <v>1113</v>
      </c>
      <c r="CD5" s="8" t="s">
        <v>1113</v>
      </c>
      <c r="CE5" s="8" t="s">
        <v>1113</v>
      </c>
      <c r="CF5" s="8" t="s">
        <v>1113</v>
      </c>
      <c r="CG5" s="8" t="s">
        <v>1113</v>
      </c>
      <c r="CH5" s="8" t="s">
        <v>1113</v>
      </c>
      <c r="CI5" s="8" t="s">
        <v>1113</v>
      </c>
      <c r="CJ5" s="8" t="s">
        <v>1113</v>
      </c>
      <c r="CK5" s="8" t="s">
        <v>1113</v>
      </c>
      <c r="CL5" s="8" t="s">
        <v>1113</v>
      </c>
      <c r="CM5" s="8" t="s">
        <v>1113</v>
      </c>
      <c r="CN5" s="8" t="s">
        <v>1113</v>
      </c>
      <c r="CO5" s="8" t="s">
        <v>1113</v>
      </c>
      <c r="CP5" s="8" t="s">
        <v>1113</v>
      </c>
      <c r="CQ5" s="8" t="s">
        <v>1113</v>
      </c>
      <c r="CR5" s="8" t="s">
        <v>1113</v>
      </c>
      <c r="CS5" s="8" t="s">
        <v>1113</v>
      </c>
      <c r="CT5" s="8" t="s">
        <v>1113</v>
      </c>
      <c r="CU5" s="8" t="s">
        <v>1113</v>
      </c>
      <c r="CV5" s="8" t="s">
        <v>1113</v>
      </c>
      <c r="CW5" s="8" t="s">
        <v>1113</v>
      </c>
      <c r="CX5" s="8" t="s">
        <v>1113</v>
      </c>
      <c r="CY5" s="8" t="s">
        <v>1113</v>
      </c>
      <c r="CZ5" s="8" t="s">
        <v>1113</v>
      </c>
      <c r="DA5" s="8" t="s">
        <v>1113</v>
      </c>
      <c r="DB5" s="8" t="s">
        <v>1113</v>
      </c>
      <c r="DC5" s="8" t="s">
        <v>1113</v>
      </c>
      <c r="DD5" s="8" t="s">
        <v>1113</v>
      </c>
      <c r="DE5" s="8" t="s">
        <v>1113</v>
      </c>
      <c r="DF5" s="8" t="s">
        <v>1113</v>
      </c>
      <c r="DG5" s="8" t="s">
        <v>1113</v>
      </c>
      <c r="DH5" s="8" t="s">
        <v>1113</v>
      </c>
      <c r="DI5" s="8" t="s">
        <v>1113</v>
      </c>
      <c r="DJ5" s="8" t="s">
        <v>1113</v>
      </c>
      <c r="DK5" s="8" t="s">
        <v>1113</v>
      </c>
      <c r="DL5" s="8" t="s">
        <v>1113</v>
      </c>
      <c r="DM5" s="8" t="s">
        <v>1113</v>
      </c>
      <c r="DN5" s="8" t="s">
        <v>1113</v>
      </c>
      <c r="DO5" s="8" t="s">
        <v>1113</v>
      </c>
      <c r="DP5" s="8" t="s">
        <v>1113</v>
      </c>
      <c r="DQ5" s="8" t="s">
        <v>1113</v>
      </c>
      <c r="DR5" s="8" t="s">
        <v>1113</v>
      </c>
      <c r="DS5" s="8" t="s">
        <v>1113</v>
      </c>
      <c r="DT5" s="8" t="s">
        <v>1113</v>
      </c>
      <c r="DU5" s="8" t="s">
        <v>1113</v>
      </c>
      <c r="DV5" s="8" t="s">
        <v>1113</v>
      </c>
      <c r="DW5" s="8" t="s">
        <v>1113</v>
      </c>
      <c r="DX5" s="8" t="s">
        <v>1113</v>
      </c>
      <c r="DY5" s="8" t="s">
        <v>1113</v>
      </c>
      <c r="DZ5" s="8" t="s">
        <v>1113</v>
      </c>
      <c r="EA5" s="8" t="s">
        <v>1113</v>
      </c>
      <c r="EB5" s="8" t="s">
        <v>1113</v>
      </c>
      <c r="EC5" s="8" t="s">
        <v>1113</v>
      </c>
      <c r="ED5" s="8" t="s">
        <v>1113</v>
      </c>
      <c r="EE5" s="8" t="s">
        <v>1113</v>
      </c>
      <c r="EF5" s="8" t="s">
        <v>1113</v>
      </c>
      <c r="EG5" s="8" t="s">
        <v>1113</v>
      </c>
      <c r="EH5" s="8" t="s">
        <v>1113</v>
      </c>
      <c r="EI5" s="8" t="s">
        <v>1113</v>
      </c>
      <c r="EJ5" s="8" t="s">
        <v>1113</v>
      </c>
      <c r="EK5" s="8" t="s">
        <v>1113</v>
      </c>
      <c r="EL5" s="8" t="s">
        <v>1113</v>
      </c>
      <c r="EM5" s="8" t="s">
        <v>1113</v>
      </c>
      <c r="EN5" s="8" t="s">
        <v>1113</v>
      </c>
      <c r="EO5" s="8" t="s">
        <v>1113</v>
      </c>
      <c r="EP5" s="8" t="s">
        <v>1113</v>
      </c>
      <c r="EQ5" s="8" t="s">
        <v>1113</v>
      </c>
      <c r="ER5" s="8" t="s">
        <v>1113</v>
      </c>
      <c r="ES5" s="8" t="s">
        <v>1113</v>
      </c>
      <c r="ET5" s="8" t="s">
        <v>1113</v>
      </c>
      <c r="EU5" s="8" t="s">
        <v>1113</v>
      </c>
      <c r="EV5" s="8" t="s">
        <v>1113</v>
      </c>
      <c r="EW5" s="8" t="s">
        <v>1113</v>
      </c>
      <c r="EX5" s="8" t="s">
        <v>1113</v>
      </c>
      <c r="EY5" s="8" t="s">
        <v>1113</v>
      </c>
      <c r="EZ5" s="8" t="s">
        <v>1113</v>
      </c>
      <c r="FA5" s="8" t="s">
        <v>1113</v>
      </c>
      <c r="FB5" s="8" t="s">
        <v>1113</v>
      </c>
      <c r="FC5" s="8" t="s">
        <v>1113</v>
      </c>
      <c r="FD5" s="8" t="s">
        <v>1113</v>
      </c>
      <c r="FE5" s="8" t="s">
        <v>1113</v>
      </c>
      <c r="FF5" s="8" t="s">
        <v>1113</v>
      </c>
      <c r="FG5" s="8" t="s">
        <v>1113</v>
      </c>
      <c r="FH5" s="8" t="s">
        <v>1113</v>
      </c>
      <c r="FI5" s="8" t="s">
        <v>1113</v>
      </c>
      <c r="FJ5" s="8" t="s">
        <v>1113</v>
      </c>
      <c r="FK5" s="8" t="s">
        <v>1113</v>
      </c>
      <c r="FL5" s="8" t="s">
        <v>1113</v>
      </c>
      <c r="FM5" s="8" t="s">
        <v>1113</v>
      </c>
      <c r="FN5" s="8" t="s">
        <v>1113</v>
      </c>
      <c r="FO5" s="8" t="s">
        <v>1113</v>
      </c>
      <c r="FP5" s="8" t="s">
        <v>1113</v>
      </c>
      <c r="FQ5" s="8" t="s">
        <v>1113</v>
      </c>
      <c r="FR5" s="8" t="s">
        <v>1113</v>
      </c>
      <c r="FS5" s="8" t="s">
        <v>1113</v>
      </c>
      <c r="FT5" s="8" t="s">
        <v>1113</v>
      </c>
      <c r="FU5" s="8" t="s">
        <v>1113</v>
      </c>
      <c r="FV5" s="8" t="s">
        <v>1113</v>
      </c>
      <c r="FW5" s="8" t="s">
        <v>1113</v>
      </c>
      <c r="FX5" s="8" t="s">
        <v>1113</v>
      </c>
      <c r="FY5" s="8" t="s">
        <v>1113</v>
      </c>
      <c r="FZ5" s="8" t="s">
        <v>1113</v>
      </c>
      <c r="GA5" s="8" t="s">
        <v>1113</v>
      </c>
      <c r="GB5" s="8" t="s">
        <v>1113</v>
      </c>
      <c r="GC5" s="8" t="s">
        <v>1113</v>
      </c>
      <c r="GD5" s="8" t="s">
        <v>1113</v>
      </c>
      <c r="GE5" s="8" t="s">
        <v>1113</v>
      </c>
      <c r="GF5" s="8" t="s">
        <v>1113</v>
      </c>
      <c r="GG5" s="8" t="s">
        <v>1113</v>
      </c>
      <c r="GH5" s="8" t="s">
        <v>1113</v>
      </c>
      <c r="GI5" s="8" t="s">
        <v>1113</v>
      </c>
      <c r="GJ5" s="8" t="s">
        <v>1113</v>
      </c>
      <c r="GK5" s="8" t="s">
        <v>1113</v>
      </c>
      <c r="GL5" s="8" t="s">
        <v>1113</v>
      </c>
      <c r="GM5" s="8" t="s">
        <v>1113</v>
      </c>
      <c r="GN5" s="8" t="s">
        <v>1113</v>
      </c>
      <c r="GO5" s="8" t="s">
        <v>1113</v>
      </c>
      <c r="GP5" s="8" t="s">
        <v>1113</v>
      </c>
      <c r="GQ5" s="8" t="s">
        <v>1113</v>
      </c>
      <c r="GR5" s="8" t="s">
        <v>1113</v>
      </c>
      <c r="GS5" s="8" t="s">
        <v>1113</v>
      </c>
      <c r="GT5" s="8" t="s">
        <v>1113</v>
      </c>
      <c r="GU5" s="8" t="s">
        <v>1113</v>
      </c>
      <c r="GV5" s="8" t="s">
        <v>1113</v>
      </c>
      <c r="GW5" s="8" t="s">
        <v>1113</v>
      </c>
      <c r="GX5" s="8" t="s">
        <v>1113</v>
      </c>
      <c r="GY5" s="8" t="s">
        <v>1113</v>
      </c>
      <c r="GZ5" s="8" t="s">
        <v>1113</v>
      </c>
      <c r="HA5" s="8" t="s">
        <v>1113</v>
      </c>
      <c r="HB5" s="8" t="s">
        <v>1113</v>
      </c>
      <c r="HC5" s="8" t="s">
        <v>1113</v>
      </c>
      <c r="HD5" s="8" t="s">
        <v>1113</v>
      </c>
      <c r="HE5" s="8" t="s">
        <v>1113</v>
      </c>
      <c r="HF5" s="8" t="s">
        <v>1113</v>
      </c>
      <c r="HG5" s="8" t="s">
        <v>1113</v>
      </c>
      <c r="HH5" s="8" t="s">
        <v>1113</v>
      </c>
      <c r="HI5" s="8" t="s">
        <v>1113</v>
      </c>
      <c r="HJ5" s="8" t="s">
        <v>1113</v>
      </c>
      <c r="HK5" s="8" t="s">
        <v>1113</v>
      </c>
      <c r="HL5" s="8" t="s">
        <v>1113</v>
      </c>
      <c r="HM5" s="8" t="s">
        <v>1113</v>
      </c>
      <c r="HN5" s="8" t="s">
        <v>1113</v>
      </c>
      <c r="HO5" s="8" t="s">
        <v>1113</v>
      </c>
      <c r="HP5" s="8" t="s">
        <v>1113</v>
      </c>
      <c r="HQ5" s="8" t="s">
        <v>1113</v>
      </c>
      <c r="HR5" s="8" t="s">
        <v>1113</v>
      </c>
      <c r="HS5" s="8" t="s">
        <v>1113</v>
      </c>
      <c r="HT5" s="8" t="s">
        <v>1113</v>
      </c>
      <c r="HU5" s="8" t="s">
        <v>1113</v>
      </c>
      <c r="HV5" s="8" t="s">
        <v>1113</v>
      </c>
      <c r="HW5" s="8" t="s">
        <v>1113</v>
      </c>
      <c r="HX5" s="8" t="s">
        <v>1113</v>
      </c>
      <c r="HY5" s="8" t="s">
        <v>1113</v>
      </c>
      <c r="HZ5" s="8" t="s">
        <v>1113</v>
      </c>
      <c r="IA5" s="8" t="s">
        <v>1113</v>
      </c>
      <c r="IB5" s="8" t="s">
        <v>1113</v>
      </c>
      <c r="IC5" s="8" t="s">
        <v>1113</v>
      </c>
      <c r="ID5" s="8" t="s">
        <v>1113</v>
      </c>
      <c r="IE5" s="8" t="s">
        <v>1113</v>
      </c>
      <c r="IF5" s="8" t="s">
        <v>1113</v>
      </c>
      <c r="IG5" s="8" t="s">
        <v>1113</v>
      </c>
      <c r="IH5" s="8" t="s">
        <v>1113</v>
      </c>
      <c r="II5" s="8" t="s">
        <v>1113</v>
      </c>
      <c r="IJ5" s="8" t="s">
        <v>1113</v>
      </c>
      <c r="IK5" s="8" t="s">
        <v>1113</v>
      </c>
      <c r="IL5" s="8" t="s">
        <v>1113</v>
      </c>
      <c r="IM5" s="8" t="s">
        <v>1113</v>
      </c>
      <c r="IN5" s="8" t="s">
        <v>1113</v>
      </c>
      <c r="IO5" s="8" t="s">
        <v>1113</v>
      </c>
      <c r="IP5" s="8" t="s">
        <v>1113</v>
      </c>
      <c r="IQ5" s="8" t="s">
        <v>1113</v>
      </c>
    </row>
    <row r="6" spans="1:251">
      <c r="A6" s="4" t="s">
        <v>254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2</v>
      </c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2</v>
      </c>
      <c r="EK6" s="1">
        <v>2</v>
      </c>
      <c r="EL6" s="1">
        <v>2</v>
      </c>
      <c r="EM6" s="1">
        <v>2</v>
      </c>
      <c r="EN6" s="1">
        <v>2</v>
      </c>
      <c r="EO6" s="1">
        <v>2</v>
      </c>
      <c r="EP6" s="1">
        <v>2</v>
      </c>
      <c r="EQ6" s="1">
        <v>2</v>
      </c>
      <c r="ER6" s="1">
        <v>2</v>
      </c>
      <c r="ES6" s="1">
        <v>2</v>
      </c>
      <c r="ET6" s="1">
        <v>2</v>
      </c>
      <c r="EU6" s="1">
        <v>2</v>
      </c>
      <c r="EV6" s="1">
        <v>2</v>
      </c>
      <c r="EW6" s="1">
        <v>2</v>
      </c>
      <c r="EX6" s="1">
        <v>2</v>
      </c>
      <c r="EY6" s="1">
        <v>2</v>
      </c>
      <c r="EZ6" s="1">
        <v>2</v>
      </c>
      <c r="FA6" s="1">
        <v>2</v>
      </c>
      <c r="FB6" s="1">
        <v>2</v>
      </c>
      <c r="FC6" s="1">
        <v>2</v>
      </c>
      <c r="FD6" s="1">
        <v>2</v>
      </c>
      <c r="FE6" s="1">
        <v>2</v>
      </c>
      <c r="FF6" s="1">
        <v>2</v>
      </c>
      <c r="FG6" s="1">
        <v>2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s="1">
        <v>2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2</v>
      </c>
      <c r="HA6" s="1">
        <v>2</v>
      </c>
      <c r="HB6" s="1">
        <v>2</v>
      </c>
      <c r="HC6" s="1">
        <v>2</v>
      </c>
      <c r="HD6" s="1">
        <v>2</v>
      </c>
      <c r="HE6" s="1">
        <v>2</v>
      </c>
      <c r="HF6" s="1">
        <v>2</v>
      </c>
      <c r="HG6" s="1">
        <v>2</v>
      </c>
      <c r="HH6" s="1">
        <v>2</v>
      </c>
      <c r="HI6" s="1">
        <v>2</v>
      </c>
      <c r="HJ6" s="1">
        <v>2</v>
      </c>
      <c r="HK6" s="1">
        <v>2</v>
      </c>
      <c r="HL6" s="1">
        <v>2</v>
      </c>
      <c r="HM6" s="1">
        <v>2</v>
      </c>
      <c r="HN6" s="1">
        <v>2</v>
      </c>
      <c r="HO6" s="1">
        <v>2</v>
      </c>
      <c r="HP6" s="1">
        <v>2</v>
      </c>
      <c r="HQ6" s="1">
        <v>2</v>
      </c>
      <c r="HR6" s="1">
        <v>2</v>
      </c>
      <c r="HS6" s="1">
        <v>2</v>
      </c>
      <c r="HT6" s="1">
        <v>2</v>
      </c>
      <c r="HU6" s="1">
        <v>2</v>
      </c>
      <c r="HV6" s="1">
        <v>2</v>
      </c>
      <c r="HW6" s="1">
        <v>2</v>
      </c>
      <c r="HX6" s="1">
        <v>2</v>
      </c>
      <c r="HY6" s="1">
        <v>2</v>
      </c>
      <c r="HZ6" s="1">
        <v>2</v>
      </c>
      <c r="IA6" s="1">
        <v>2</v>
      </c>
      <c r="IB6" s="1">
        <v>2</v>
      </c>
      <c r="IC6" s="1">
        <v>2</v>
      </c>
      <c r="ID6" s="1">
        <v>2</v>
      </c>
      <c r="IE6" s="1">
        <v>2</v>
      </c>
      <c r="IF6" s="1">
        <v>2</v>
      </c>
      <c r="IG6" s="1">
        <v>2</v>
      </c>
      <c r="IH6" s="1">
        <v>2</v>
      </c>
      <c r="II6" s="1">
        <v>2</v>
      </c>
      <c r="IJ6" s="1">
        <v>2</v>
      </c>
      <c r="IK6" s="1">
        <v>2</v>
      </c>
      <c r="IL6" s="1">
        <v>2</v>
      </c>
      <c r="IM6" s="1">
        <v>2</v>
      </c>
      <c r="IN6" s="1">
        <v>2</v>
      </c>
      <c r="IO6" s="1">
        <v>2</v>
      </c>
      <c r="IP6" s="1">
        <v>2</v>
      </c>
      <c r="IQ6" s="1">
        <v>2</v>
      </c>
    </row>
    <row r="7" spans="1:251" s="6" customFormat="1">
      <c r="A7" s="5" t="s">
        <v>255</v>
      </c>
      <c r="B7" s="6">
        <v>42036</v>
      </c>
      <c r="C7" s="6">
        <v>42036</v>
      </c>
      <c r="D7" s="6">
        <v>42036</v>
      </c>
      <c r="E7" s="6">
        <v>42036</v>
      </c>
      <c r="F7" s="6">
        <v>42036</v>
      </c>
      <c r="G7" s="6">
        <v>42036</v>
      </c>
      <c r="H7" s="6">
        <v>42036</v>
      </c>
      <c r="I7" s="6">
        <v>42036</v>
      </c>
      <c r="J7" s="6">
        <v>42036</v>
      </c>
      <c r="K7" s="6">
        <v>42036</v>
      </c>
      <c r="L7" s="6">
        <v>42036</v>
      </c>
      <c r="M7" s="6">
        <v>42036</v>
      </c>
      <c r="N7" s="6">
        <v>42036</v>
      </c>
      <c r="O7" s="6">
        <v>42036</v>
      </c>
      <c r="P7" s="6">
        <v>42036</v>
      </c>
      <c r="Q7" s="6">
        <v>42036</v>
      </c>
      <c r="R7" s="6">
        <v>42036</v>
      </c>
      <c r="S7" s="6">
        <v>42036</v>
      </c>
      <c r="T7" s="6">
        <v>42036</v>
      </c>
      <c r="U7" s="6">
        <v>42036</v>
      </c>
      <c r="V7" s="6">
        <v>42036</v>
      </c>
      <c r="W7" s="6">
        <v>42036</v>
      </c>
      <c r="X7" s="6">
        <v>42036</v>
      </c>
      <c r="Y7" s="6">
        <v>42036</v>
      </c>
      <c r="Z7" s="6">
        <v>42036</v>
      </c>
      <c r="AA7" s="6">
        <v>42036</v>
      </c>
      <c r="AB7" s="6">
        <v>42036</v>
      </c>
      <c r="AC7" s="6">
        <v>42036</v>
      </c>
      <c r="AD7" s="6">
        <v>42036</v>
      </c>
      <c r="AE7" s="6">
        <v>42036</v>
      </c>
      <c r="AF7" s="6">
        <v>42036</v>
      </c>
      <c r="AG7" s="6">
        <v>42036</v>
      </c>
      <c r="AH7" s="6">
        <v>42036</v>
      </c>
      <c r="AI7" s="6">
        <v>42036</v>
      </c>
      <c r="AJ7" s="6">
        <v>42036</v>
      </c>
      <c r="AK7" s="6">
        <v>42036</v>
      </c>
      <c r="AL7" s="6">
        <v>42036</v>
      </c>
      <c r="AM7" s="6">
        <v>42036</v>
      </c>
      <c r="AN7" s="6">
        <v>42036</v>
      </c>
      <c r="AO7" s="6">
        <v>42036</v>
      </c>
      <c r="AP7" s="6">
        <v>42036</v>
      </c>
      <c r="AQ7" s="6">
        <v>42036</v>
      </c>
      <c r="AR7" s="6">
        <v>42036</v>
      </c>
      <c r="AS7" s="6">
        <v>42036</v>
      </c>
      <c r="AT7" s="6">
        <v>42036</v>
      </c>
      <c r="AU7" s="6">
        <v>42036</v>
      </c>
      <c r="AV7" s="6">
        <v>42036</v>
      </c>
      <c r="AW7" s="6">
        <v>42036</v>
      </c>
      <c r="AX7" s="6">
        <v>42036</v>
      </c>
      <c r="AY7" s="6">
        <v>42036</v>
      </c>
      <c r="AZ7" s="6">
        <v>42036</v>
      </c>
      <c r="BA7" s="6">
        <v>42036</v>
      </c>
      <c r="BB7" s="6">
        <v>42036</v>
      </c>
      <c r="BC7" s="6">
        <v>42036</v>
      </c>
      <c r="BD7" s="6">
        <v>42036</v>
      </c>
      <c r="BE7" s="6">
        <v>42036</v>
      </c>
      <c r="BF7" s="6">
        <v>42036</v>
      </c>
      <c r="BG7" s="6">
        <v>42036</v>
      </c>
      <c r="BH7" s="6">
        <v>42036</v>
      </c>
      <c r="BI7" s="6">
        <v>42036</v>
      </c>
      <c r="BJ7" s="6">
        <v>42036</v>
      </c>
      <c r="BK7" s="6">
        <v>42036</v>
      </c>
      <c r="BL7" s="6">
        <v>42036</v>
      </c>
      <c r="BM7" s="6">
        <v>42036</v>
      </c>
      <c r="BN7" s="6">
        <v>42036</v>
      </c>
      <c r="BO7" s="6">
        <v>42036</v>
      </c>
      <c r="BP7" s="6">
        <v>42036</v>
      </c>
      <c r="BQ7" s="6">
        <v>42036</v>
      </c>
      <c r="BR7" s="6">
        <v>42036</v>
      </c>
      <c r="BS7" s="6">
        <v>42036</v>
      </c>
      <c r="BT7" s="6">
        <v>42036</v>
      </c>
      <c r="BU7" s="6">
        <v>42036</v>
      </c>
      <c r="BV7" s="6">
        <v>42036</v>
      </c>
      <c r="BW7" s="6">
        <v>42036</v>
      </c>
      <c r="BX7" s="6">
        <v>42036</v>
      </c>
      <c r="BY7" s="6">
        <v>42036</v>
      </c>
      <c r="BZ7" s="6">
        <v>42036</v>
      </c>
      <c r="CA7" s="6">
        <v>42036</v>
      </c>
      <c r="CB7" s="6">
        <v>42036</v>
      </c>
      <c r="CC7" s="6">
        <v>42036</v>
      </c>
      <c r="CD7" s="6">
        <v>42036</v>
      </c>
      <c r="CE7" s="6">
        <v>42036</v>
      </c>
      <c r="CF7" s="6">
        <v>42036</v>
      </c>
      <c r="CG7" s="6">
        <v>42036</v>
      </c>
      <c r="CH7" s="6">
        <v>42036</v>
      </c>
      <c r="CI7" s="6">
        <v>42036</v>
      </c>
      <c r="CJ7" s="6">
        <v>42036</v>
      </c>
      <c r="CK7" s="6">
        <v>42036</v>
      </c>
      <c r="CL7" s="6">
        <v>42036</v>
      </c>
      <c r="CM7" s="6">
        <v>42036</v>
      </c>
      <c r="CN7" s="6">
        <v>42036</v>
      </c>
      <c r="CO7" s="6">
        <v>42036</v>
      </c>
      <c r="CP7" s="6">
        <v>42036</v>
      </c>
      <c r="CQ7" s="6">
        <v>42036</v>
      </c>
      <c r="CR7" s="6">
        <v>42036</v>
      </c>
      <c r="CS7" s="6">
        <v>42036</v>
      </c>
      <c r="CT7" s="6">
        <v>42036</v>
      </c>
      <c r="CU7" s="6">
        <v>42036</v>
      </c>
      <c r="CV7" s="6">
        <v>42036</v>
      </c>
      <c r="CW7" s="6">
        <v>42036</v>
      </c>
      <c r="CX7" s="6">
        <v>42036</v>
      </c>
      <c r="CY7" s="6">
        <v>42036</v>
      </c>
      <c r="CZ7" s="6">
        <v>42036</v>
      </c>
      <c r="DA7" s="6">
        <v>42036</v>
      </c>
      <c r="DB7" s="6">
        <v>42036</v>
      </c>
      <c r="DC7" s="6">
        <v>42036</v>
      </c>
      <c r="DD7" s="6">
        <v>42036</v>
      </c>
      <c r="DE7" s="6">
        <v>42036</v>
      </c>
      <c r="DF7" s="6">
        <v>42036</v>
      </c>
      <c r="DG7" s="6">
        <v>42036</v>
      </c>
      <c r="DH7" s="6">
        <v>42036</v>
      </c>
      <c r="DI7" s="6">
        <v>42036</v>
      </c>
      <c r="DJ7" s="6">
        <v>42036</v>
      </c>
      <c r="DK7" s="6">
        <v>42036</v>
      </c>
      <c r="DL7" s="6">
        <v>42036</v>
      </c>
      <c r="DM7" s="6">
        <v>42036</v>
      </c>
      <c r="DN7" s="6">
        <v>42036</v>
      </c>
      <c r="DO7" s="6">
        <v>42036</v>
      </c>
      <c r="DP7" s="6">
        <v>42036</v>
      </c>
      <c r="DQ7" s="6">
        <v>42036</v>
      </c>
      <c r="DR7" s="6">
        <v>42036</v>
      </c>
      <c r="DS7" s="6">
        <v>42036</v>
      </c>
      <c r="DT7" s="6">
        <v>42036</v>
      </c>
      <c r="DU7" s="6">
        <v>42036</v>
      </c>
      <c r="DV7" s="6">
        <v>42036</v>
      </c>
      <c r="DW7" s="6">
        <v>42036</v>
      </c>
      <c r="DX7" s="6">
        <v>42036</v>
      </c>
      <c r="DY7" s="6">
        <v>42036</v>
      </c>
      <c r="DZ7" s="6">
        <v>42036</v>
      </c>
      <c r="EA7" s="6">
        <v>42036</v>
      </c>
      <c r="EB7" s="6">
        <v>42036</v>
      </c>
      <c r="EC7" s="6">
        <v>42036</v>
      </c>
      <c r="ED7" s="6">
        <v>42036</v>
      </c>
      <c r="EE7" s="6">
        <v>42036</v>
      </c>
      <c r="EF7" s="6">
        <v>42036</v>
      </c>
      <c r="EG7" s="6">
        <v>42036</v>
      </c>
      <c r="EH7" s="6">
        <v>42036</v>
      </c>
      <c r="EI7" s="6">
        <v>42036</v>
      </c>
      <c r="EJ7" s="6">
        <v>42036</v>
      </c>
      <c r="EK7" s="6">
        <v>42036</v>
      </c>
      <c r="EL7" s="6">
        <v>42036</v>
      </c>
      <c r="EM7" s="6">
        <v>42036</v>
      </c>
      <c r="EN7" s="6">
        <v>42036</v>
      </c>
      <c r="EO7" s="6">
        <v>42036</v>
      </c>
      <c r="EP7" s="6">
        <v>42036</v>
      </c>
      <c r="EQ7" s="6">
        <v>42036</v>
      </c>
      <c r="ER7" s="6">
        <v>42036</v>
      </c>
      <c r="ES7" s="6">
        <v>42036</v>
      </c>
      <c r="ET7" s="6">
        <v>42036</v>
      </c>
      <c r="EU7" s="6">
        <v>42036</v>
      </c>
      <c r="EV7" s="6">
        <v>42036</v>
      </c>
      <c r="EW7" s="6">
        <v>42036</v>
      </c>
      <c r="EX7" s="6">
        <v>42036</v>
      </c>
      <c r="EY7" s="6">
        <v>42036</v>
      </c>
      <c r="EZ7" s="6">
        <v>42036</v>
      </c>
      <c r="FA7" s="6">
        <v>42036</v>
      </c>
      <c r="FB7" s="6">
        <v>42036</v>
      </c>
      <c r="FC7" s="6">
        <v>42036</v>
      </c>
      <c r="FD7" s="6">
        <v>42036</v>
      </c>
      <c r="FE7" s="6">
        <v>42036</v>
      </c>
      <c r="FF7" s="6">
        <v>42036</v>
      </c>
      <c r="FG7" s="6">
        <v>42036</v>
      </c>
      <c r="FH7" s="6">
        <v>42036</v>
      </c>
      <c r="FI7" s="6">
        <v>42036</v>
      </c>
      <c r="FJ7" s="6">
        <v>42036</v>
      </c>
      <c r="FK7" s="6">
        <v>42036</v>
      </c>
      <c r="FL7" s="6">
        <v>42036</v>
      </c>
      <c r="FM7" s="6">
        <v>42036</v>
      </c>
      <c r="FN7" s="6">
        <v>42036</v>
      </c>
      <c r="FO7" s="6">
        <v>42036</v>
      </c>
      <c r="FP7" s="6">
        <v>42036</v>
      </c>
      <c r="FQ7" s="6">
        <v>42036</v>
      </c>
      <c r="FR7" s="6">
        <v>42036</v>
      </c>
      <c r="FS7" s="6">
        <v>42036</v>
      </c>
      <c r="FT7" s="6">
        <v>42036</v>
      </c>
      <c r="FU7" s="6">
        <v>42036</v>
      </c>
      <c r="FV7" s="6">
        <v>42036</v>
      </c>
      <c r="FW7" s="6">
        <v>42036</v>
      </c>
      <c r="FX7" s="6">
        <v>42036</v>
      </c>
      <c r="FY7" s="6">
        <v>42036</v>
      </c>
      <c r="FZ7" s="6">
        <v>42036</v>
      </c>
      <c r="GA7" s="6">
        <v>42036</v>
      </c>
      <c r="GB7" s="6">
        <v>42036</v>
      </c>
      <c r="GC7" s="6">
        <v>42036</v>
      </c>
      <c r="GD7" s="6">
        <v>42036</v>
      </c>
      <c r="GE7" s="6">
        <v>42036</v>
      </c>
      <c r="GF7" s="6">
        <v>42036</v>
      </c>
      <c r="GG7" s="6">
        <v>42036</v>
      </c>
      <c r="GH7" s="6">
        <v>42036</v>
      </c>
      <c r="GI7" s="6">
        <v>42036</v>
      </c>
      <c r="GJ7" s="6">
        <v>42036</v>
      </c>
      <c r="GK7" s="6">
        <v>42036</v>
      </c>
      <c r="GL7" s="6">
        <v>42036</v>
      </c>
      <c r="GM7" s="6">
        <v>42036</v>
      </c>
      <c r="GN7" s="6">
        <v>42036</v>
      </c>
      <c r="GO7" s="6">
        <v>42036</v>
      </c>
      <c r="GP7" s="6">
        <v>42036</v>
      </c>
      <c r="GQ7" s="6">
        <v>42036</v>
      </c>
      <c r="GR7" s="6">
        <v>42036</v>
      </c>
      <c r="GS7" s="6">
        <v>42036</v>
      </c>
      <c r="GT7" s="6">
        <v>42036</v>
      </c>
      <c r="GU7" s="6">
        <v>42036</v>
      </c>
      <c r="GV7" s="6">
        <v>42036</v>
      </c>
      <c r="GW7" s="6">
        <v>42036</v>
      </c>
      <c r="GX7" s="6">
        <v>42036</v>
      </c>
      <c r="GY7" s="6">
        <v>42036</v>
      </c>
      <c r="GZ7" s="6">
        <v>42036</v>
      </c>
      <c r="HA7" s="6">
        <v>42036</v>
      </c>
      <c r="HB7" s="6">
        <v>42036</v>
      </c>
      <c r="HC7" s="6">
        <v>42036</v>
      </c>
      <c r="HD7" s="6">
        <v>42036</v>
      </c>
      <c r="HE7" s="6">
        <v>42036</v>
      </c>
      <c r="HF7" s="6">
        <v>42036</v>
      </c>
      <c r="HG7" s="6">
        <v>42036</v>
      </c>
      <c r="HH7" s="6">
        <v>42036</v>
      </c>
      <c r="HI7" s="6">
        <v>42036</v>
      </c>
      <c r="HJ7" s="6">
        <v>42036</v>
      </c>
      <c r="HK7" s="6">
        <v>42036</v>
      </c>
      <c r="HL7" s="6">
        <v>42036</v>
      </c>
      <c r="HM7" s="6">
        <v>42036</v>
      </c>
      <c r="HN7" s="6">
        <v>42036</v>
      </c>
      <c r="HO7" s="6">
        <v>42036</v>
      </c>
      <c r="HP7" s="6">
        <v>42036</v>
      </c>
      <c r="HQ7" s="6">
        <v>42036</v>
      </c>
      <c r="HR7" s="6">
        <v>42036</v>
      </c>
      <c r="HS7" s="6">
        <v>42036</v>
      </c>
      <c r="HT7" s="6">
        <v>42036</v>
      </c>
      <c r="HU7" s="6">
        <v>42036</v>
      </c>
      <c r="HV7" s="6">
        <v>42036</v>
      </c>
      <c r="HW7" s="6">
        <v>42036</v>
      </c>
      <c r="HX7" s="6">
        <v>42036</v>
      </c>
      <c r="HY7" s="6">
        <v>42036</v>
      </c>
      <c r="HZ7" s="6">
        <v>42036</v>
      </c>
      <c r="IA7" s="6">
        <v>42036</v>
      </c>
      <c r="IB7" s="6">
        <v>42036</v>
      </c>
      <c r="IC7" s="6">
        <v>42036</v>
      </c>
      <c r="ID7" s="6">
        <v>42036</v>
      </c>
      <c r="IE7" s="6">
        <v>42036</v>
      </c>
      <c r="IF7" s="6">
        <v>42036</v>
      </c>
      <c r="IG7" s="6">
        <v>42036</v>
      </c>
      <c r="IH7" s="6">
        <v>42036</v>
      </c>
      <c r="II7" s="6">
        <v>42036</v>
      </c>
      <c r="IJ7" s="6">
        <v>42036</v>
      </c>
      <c r="IK7" s="6">
        <v>42036</v>
      </c>
      <c r="IL7" s="6">
        <v>42036</v>
      </c>
      <c r="IM7" s="6">
        <v>42036</v>
      </c>
      <c r="IN7" s="6">
        <v>42036</v>
      </c>
      <c r="IO7" s="6">
        <v>42036</v>
      </c>
      <c r="IP7" s="6">
        <v>42036</v>
      </c>
      <c r="IQ7" s="6">
        <v>42036</v>
      </c>
    </row>
    <row r="8" spans="1:251" s="6" customFormat="1">
      <c r="A8" s="5" t="s">
        <v>256</v>
      </c>
      <c r="B8" s="6">
        <v>44228</v>
      </c>
      <c r="C8" s="6">
        <v>44228</v>
      </c>
      <c r="D8" s="6">
        <v>44228</v>
      </c>
      <c r="E8" s="6">
        <v>44228</v>
      </c>
      <c r="F8" s="6">
        <v>44228</v>
      </c>
      <c r="G8" s="6">
        <v>44228</v>
      </c>
      <c r="H8" s="6">
        <v>44228</v>
      </c>
      <c r="I8" s="6">
        <v>44228</v>
      </c>
      <c r="J8" s="6">
        <v>44228</v>
      </c>
      <c r="K8" s="6">
        <v>44228</v>
      </c>
      <c r="L8" s="6">
        <v>44228</v>
      </c>
      <c r="M8" s="6">
        <v>44228</v>
      </c>
      <c r="N8" s="6">
        <v>44228</v>
      </c>
      <c r="O8" s="6">
        <v>44228</v>
      </c>
      <c r="P8" s="6">
        <v>44228</v>
      </c>
      <c r="Q8" s="6">
        <v>44228</v>
      </c>
      <c r="R8" s="6">
        <v>44228</v>
      </c>
      <c r="S8" s="6">
        <v>44228</v>
      </c>
      <c r="T8" s="6">
        <v>44228</v>
      </c>
      <c r="U8" s="6">
        <v>44228</v>
      </c>
      <c r="V8" s="6">
        <v>44228</v>
      </c>
      <c r="W8" s="6">
        <v>44228</v>
      </c>
      <c r="X8" s="6">
        <v>44228</v>
      </c>
      <c r="Y8" s="6">
        <v>44228</v>
      </c>
      <c r="Z8" s="6">
        <v>44228</v>
      </c>
      <c r="AA8" s="6">
        <v>44228</v>
      </c>
      <c r="AB8" s="6">
        <v>44228</v>
      </c>
      <c r="AC8" s="6">
        <v>44228</v>
      </c>
      <c r="AD8" s="6">
        <v>44228</v>
      </c>
      <c r="AE8" s="6">
        <v>44228</v>
      </c>
      <c r="AF8" s="6">
        <v>44228</v>
      </c>
      <c r="AG8" s="6">
        <v>44228</v>
      </c>
      <c r="AH8" s="6">
        <v>44228</v>
      </c>
      <c r="AI8" s="6">
        <v>44228</v>
      </c>
      <c r="AJ8" s="6">
        <v>44228</v>
      </c>
      <c r="AK8" s="6">
        <v>44228</v>
      </c>
      <c r="AL8" s="6">
        <v>44228</v>
      </c>
      <c r="AM8" s="6">
        <v>44228</v>
      </c>
      <c r="AN8" s="6">
        <v>44228</v>
      </c>
      <c r="AO8" s="6">
        <v>44228</v>
      </c>
      <c r="AP8" s="6">
        <v>44228</v>
      </c>
      <c r="AQ8" s="6">
        <v>44228</v>
      </c>
      <c r="AR8" s="6">
        <v>44228</v>
      </c>
      <c r="AS8" s="6">
        <v>44228</v>
      </c>
      <c r="AT8" s="6">
        <v>44228</v>
      </c>
      <c r="AU8" s="6">
        <v>44228</v>
      </c>
      <c r="AV8" s="6">
        <v>44228</v>
      </c>
      <c r="AW8" s="6">
        <v>44228</v>
      </c>
      <c r="AX8" s="6">
        <v>44228</v>
      </c>
      <c r="AY8" s="6">
        <v>44228</v>
      </c>
      <c r="AZ8" s="6">
        <v>44228</v>
      </c>
      <c r="BA8" s="6">
        <v>44228</v>
      </c>
      <c r="BB8" s="6">
        <v>44228</v>
      </c>
      <c r="BC8" s="6">
        <v>44228</v>
      </c>
      <c r="BD8" s="6">
        <v>44228</v>
      </c>
      <c r="BE8" s="6">
        <v>44228</v>
      </c>
      <c r="BF8" s="6">
        <v>44228</v>
      </c>
      <c r="BG8" s="6">
        <v>44228</v>
      </c>
      <c r="BH8" s="6">
        <v>44228</v>
      </c>
      <c r="BI8" s="6">
        <v>44228</v>
      </c>
      <c r="BJ8" s="6">
        <v>44228</v>
      </c>
      <c r="BK8" s="6">
        <v>44228</v>
      </c>
      <c r="BL8" s="6">
        <v>44228</v>
      </c>
      <c r="BM8" s="6">
        <v>44228</v>
      </c>
      <c r="BN8" s="6">
        <v>44228</v>
      </c>
      <c r="BO8" s="6">
        <v>44228</v>
      </c>
      <c r="BP8" s="6">
        <v>44228</v>
      </c>
      <c r="BQ8" s="6">
        <v>44228</v>
      </c>
      <c r="BR8" s="6">
        <v>44228</v>
      </c>
      <c r="BS8" s="6">
        <v>44228</v>
      </c>
      <c r="BT8" s="6">
        <v>44228</v>
      </c>
      <c r="BU8" s="6">
        <v>44228</v>
      </c>
      <c r="BV8" s="6">
        <v>44228</v>
      </c>
      <c r="BW8" s="6">
        <v>44228</v>
      </c>
      <c r="BX8" s="6">
        <v>44228</v>
      </c>
      <c r="BY8" s="6">
        <v>44228</v>
      </c>
      <c r="BZ8" s="6">
        <v>44228</v>
      </c>
      <c r="CA8" s="6">
        <v>44228</v>
      </c>
      <c r="CB8" s="6">
        <v>44228</v>
      </c>
      <c r="CC8" s="6">
        <v>44228</v>
      </c>
      <c r="CD8" s="6">
        <v>44228</v>
      </c>
      <c r="CE8" s="6">
        <v>44228</v>
      </c>
      <c r="CF8" s="6">
        <v>44228</v>
      </c>
      <c r="CG8" s="6">
        <v>44228</v>
      </c>
      <c r="CH8" s="6">
        <v>44228</v>
      </c>
      <c r="CI8" s="6">
        <v>44228</v>
      </c>
      <c r="CJ8" s="6">
        <v>44228</v>
      </c>
      <c r="CK8" s="6">
        <v>44228</v>
      </c>
      <c r="CL8" s="6">
        <v>44228</v>
      </c>
      <c r="CM8" s="6">
        <v>44228</v>
      </c>
      <c r="CN8" s="6">
        <v>44228</v>
      </c>
      <c r="CO8" s="6">
        <v>44228</v>
      </c>
      <c r="CP8" s="6">
        <v>44228</v>
      </c>
      <c r="CQ8" s="6">
        <v>44228</v>
      </c>
      <c r="CR8" s="6">
        <v>44228</v>
      </c>
      <c r="CS8" s="6">
        <v>44228</v>
      </c>
      <c r="CT8" s="6">
        <v>44228</v>
      </c>
      <c r="CU8" s="6">
        <v>44228</v>
      </c>
      <c r="CV8" s="6">
        <v>44228</v>
      </c>
      <c r="CW8" s="6">
        <v>44228</v>
      </c>
      <c r="CX8" s="6">
        <v>44228</v>
      </c>
      <c r="CY8" s="6">
        <v>44228</v>
      </c>
      <c r="CZ8" s="6">
        <v>44228</v>
      </c>
      <c r="DA8" s="6">
        <v>44228</v>
      </c>
      <c r="DB8" s="6">
        <v>44228</v>
      </c>
      <c r="DC8" s="6">
        <v>44228</v>
      </c>
      <c r="DD8" s="6">
        <v>44228</v>
      </c>
      <c r="DE8" s="6">
        <v>44228</v>
      </c>
      <c r="DF8" s="6">
        <v>44228</v>
      </c>
      <c r="DG8" s="6">
        <v>44228</v>
      </c>
      <c r="DH8" s="6">
        <v>44228</v>
      </c>
      <c r="DI8" s="6">
        <v>44228</v>
      </c>
      <c r="DJ8" s="6">
        <v>44228</v>
      </c>
      <c r="DK8" s="6">
        <v>44228</v>
      </c>
      <c r="DL8" s="6">
        <v>44228</v>
      </c>
      <c r="DM8" s="6">
        <v>44228</v>
      </c>
      <c r="DN8" s="6">
        <v>44228</v>
      </c>
      <c r="DO8" s="6">
        <v>44228</v>
      </c>
      <c r="DP8" s="6">
        <v>44228</v>
      </c>
      <c r="DQ8" s="6">
        <v>44228</v>
      </c>
      <c r="DR8" s="6">
        <v>44228</v>
      </c>
      <c r="DS8" s="6">
        <v>44228</v>
      </c>
      <c r="DT8" s="6">
        <v>44228</v>
      </c>
      <c r="DU8" s="6">
        <v>44228</v>
      </c>
      <c r="DV8" s="6">
        <v>44228</v>
      </c>
      <c r="DW8" s="6">
        <v>44228</v>
      </c>
      <c r="DX8" s="6">
        <v>44228</v>
      </c>
      <c r="DY8" s="6">
        <v>44228</v>
      </c>
      <c r="DZ8" s="6">
        <v>44228</v>
      </c>
      <c r="EA8" s="6">
        <v>44228</v>
      </c>
      <c r="EB8" s="6">
        <v>44228</v>
      </c>
      <c r="EC8" s="6">
        <v>44228</v>
      </c>
      <c r="ED8" s="6">
        <v>44228</v>
      </c>
      <c r="EE8" s="6">
        <v>44228</v>
      </c>
      <c r="EF8" s="6">
        <v>44228</v>
      </c>
      <c r="EG8" s="6">
        <v>44228</v>
      </c>
      <c r="EH8" s="6">
        <v>44228</v>
      </c>
      <c r="EI8" s="6">
        <v>44228</v>
      </c>
      <c r="EJ8" s="6">
        <v>44228</v>
      </c>
      <c r="EK8" s="6">
        <v>44228</v>
      </c>
      <c r="EL8" s="6">
        <v>44228</v>
      </c>
      <c r="EM8" s="6">
        <v>44228</v>
      </c>
      <c r="EN8" s="6">
        <v>44228</v>
      </c>
      <c r="EO8" s="6">
        <v>44228</v>
      </c>
      <c r="EP8" s="6">
        <v>44228</v>
      </c>
      <c r="EQ8" s="6">
        <v>44228</v>
      </c>
      <c r="ER8" s="6">
        <v>44228</v>
      </c>
      <c r="ES8" s="6">
        <v>44228</v>
      </c>
      <c r="ET8" s="6">
        <v>44228</v>
      </c>
      <c r="EU8" s="6">
        <v>44228</v>
      </c>
      <c r="EV8" s="6">
        <v>44228</v>
      </c>
      <c r="EW8" s="6">
        <v>44228</v>
      </c>
      <c r="EX8" s="6">
        <v>44228</v>
      </c>
      <c r="EY8" s="6">
        <v>44228</v>
      </c>
      <c r="EZ8" s="6">
        <v>44228</v>
      </c>
      <c r="FA8" s="6">
        <v>44228</v>
      </c>
      <c r="FB8" s="6">
        <v>44228</v>
      </c>
      <c r="FC8" s="6">
        <v>44228</v>
      </c>
      <c r="FD8" s="6">
        <v>44228</v>
      </c>
      <c r="FE8" s="6">
        <v>44228</v>
      </c>
      <c r="FF8" s="6">
        <v>44228</v>
      </c>
      <c r="FG8" s="6">
        <v>44228</v>
      </c>
      <c r="FH8" s="6">
        <v>44228</v>
      </c>
      <c r="FI8" s="6">
        <v>44228</v>
      </c>
      <c r="FJ8" s="6">
        <v>44228</v>
      </c>
      <c r="FK8" s="6">
        <v>44228</v>
      </c>
      <c r="FL8" s="6">
        <v>44228</v>
      </c>
      <c r="FM8" s="6">
        <v>44228</v>
      </c>
      <c r="FN8" s="6">
        <v>44228</v>
      </c>
      <c r="FO8" s="6">
        <v>44228</v>
      </c>
      <c r="FP8" s="6">
        <v>44228</v>
      </c>
      <c r="FQ8" s="6">
        <v>44228</v>
      </c>
      <c r="FR8" s="6">
        <v>44228</v>
      </c>
      <c r="FS8" s="6">
        <v>44228</v>
      </c>
      <c r="FT8" s="6">
        <v>44228</v>
      </c>
      <c r="FU8" s="6">
        <v>44228</v>
      </c>
      <c r="FV8" s="6">
        <v>44228</v>
      </c>
      <c r="FW8" s="6">
        <v>44228</v>
      </c>
      <c r="FX8" s="6">
        <v>44228</v>
      </c>
      <c r="FY8" s="6">
        <v>44228</v>
      </c>
      <c r="FZ8" s="6">
        <v>44228</v>
      </c>
      <c r="GA8" s="6">
        <v>44228</v>
      </c>
      <c r="GB8" s="6">
        <v>44228</v>
      </c>
      <c r="GC8" s="6">
        <v>44228</v>
      </c>
      <c r="GD8" s="6">
        <v>44228</v>
      </c>
      <c r="GE8" s="6">
        <v>44228</v>
      </c>
      <c r="GF8" s="6">
        <v>44228</v>
      </c>
      <c r="GG8" s="6">
        <v>44228</v>
      </c>
      <c r="GH8" s="6">
        <v>44228</v>
      </c>
      <c r="GI8" s="6">
        <v>44228</v>
      </c>
      <c r="GJ8" s="6">
        <v>44228</v>
      </c>
      <c r="GK8" s="6">
        <v>44228</v>
      </c>
      <c r="GL8" s="6">
        <v>44228</v>
      </c>
      <c r="GM8" s="6">
        <v>44228</v>
      </c>
      <c r="GN8" s="6">
        <v>44228</v>
      </c>
      <c r="GO8" s="6">
        <v>44228</v>
      </c>
      <c r="GP8" s="6">
        <v>44228</v>
      </c>
      <c r="GQ8" s="6">
        <v>44228</v>
      </c>
      <c r="GR8" s="6">
        <v>44228</v>
      </c>
      <c r="GS8" s="6">
        <v>44228</v>
      </c>
      <c r="GT8" s="6">
        <v>44228</v>
      </c>
      <c r="GU8" s="6">
        <v>44228</v>
      </c>
      <c r="GV8" s="6">
        <v>44228</v>
      </c>
      <c r="GW8" s="6">
        <v>44228</v>
      </c>
      <c r="GX8" s="6">
        <v>44228</v>
      </c>
      <c r="GY8" s="6">
        <v>44228</v>
      </c>
      <c r="GZ8" s="6">
        <v>44228</v>
      </c>
      <c r="HA8" s="6">
        <v>44228</v>
      </c>
      <c r="HB8" s="6">
        <v>44228</v>
      </c>
      <c r="HC8" s="6">
        <v>44228</v>
      </c>
      <c r="HD8" s="6">
        <v>44228</v>
      </c>
      <c r="HE8" s="6">
        <v>44228</v>
      </c>
      <c r="HF8" s="6">
        <v>44228</v>
      </c>
      <c r="HG8" s="6">
        <v>44228</v>
      </c>
      <c r="HH8" s="6">
        <v>44228</v>
      </c>
      <c r="HI8" s="6">
        <v>44228</v>
      </c>
      <c r="HJ8" s="6">
        <v>44228</v>
      </c>
      <c r="HK8" s="6">
        <v>44228</v>
      </c>
      <c r="HL8" s="6">
        <v>44228</v>
      </c>
      <c r="HM8" s="6">
        <v>44228</v>
      </c>
      <c r="HN8" s="6">
        <v>44228</v>
      </c>
      <c r="HO8" s="6">
        <v>44228</v>
      </c>
      <c r="HP8" s="6">
        <v>44228</v>
      </c>
      <c r="HQ8" s="6">
        <v>44228</v>
      </c>
      <c r="HR8" s="6">
        <v>44228</v>
      </c>
      <c r="HS8" s="6">
        <v>44228</v>
      </c>
      <c r="HT8" s="6">
        <v>44228</v>
      </c>
      <c r="HU8" s="6">
        <v>44228</v>
      </c>
      <c r="HV8" s="6">
        <v>44228</v>
      </c>
      <c r="HW8" s="6">
        <v>44228</v>
      </c>
      <c r="HX8" s="6">
        <v>44228</v>
      </c>
      <c r="HY8" s="6">
        <v>44228</v>
      </c>
      <c r="HZ8" s="6">
        <v>44228</v>
      </c>
      <c r="IA8" s="6">
        <v>44228</v>
      </c>
      <c r="IB8" s="6">
        <v>44228</v>
      </c>
      <c r="IC8" s="6">
        <v>44228</v>
      </c>
      <c r="ID8" s="6">
        <v>44228</v>
      </c>
      <c r="IE8" s="6">
        <v>44228</v>
      </c>
      <c r="IF8" s="6">
        <v>44228</v>
      </c>
      <c r="IG8" s="6">
        <v>44228</v>
      </c>
      <c r="IH8" s="6">
        <v>44228</v>
      </c>
      <c r="II8" s="6">
        <v>44228</v>
      </c>
      <c r="IJ8" s="6">
        <v>44228</v>
      </c>
      <c r="IK8" s="6">
        <v>44228</v>
      </c>
      <c r="IL8" s="6">
        <v>44228</v>
      </c>
      <c r="IM8" s="6">
        <v>44228</v>
      </c>
      <c r="IN8" s="6">
        <v>44228</v>
      </c>
      <c r="IO8" s="6">
        <v>44228</v>
      </c>
      <c r="IP8" s="6">
        <v>44228</v>
      </c>
      <c r="IQ8" s="6">
        <v>44228</v>
      </c>
    </row>
    <row r="9" spans="1:251">
      <c r="A9" s="4" t="s">
        <v>257</v>
      </c>
      <c r="B9" s="1">
        <v>7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1">
        <v>7</v>
      </c>
      <c r="BD9" s="1">
        <v>7</v>
      </c>
      <c r="BE9" s="1">
        <v>7</v>
      </c>
      <c r="BF9" s="1">
        <v>7</v>
      </c>
      <c r="BG9" s="1">
        <v>7</v>
      </c>
      <c r="BH9" s="1">
        <v>7</v>
      </c>
      <c r="BI9" s="1">
        <v>7</v>
      </c>
      <c r="BJ9" s="1">
        <v>7</v>
      </c>
      <c r="BK9" s="1">
        <v>7</v>
      </c>
      <c r="BL9" s="1">
        <v>7</v>
      </c>
      <c r="BM9" s="1">
        <v>7</v>
      </c>
      <c r="BN9" s="1">
        <v>7</v>
      </c>
      <c r="BO9" s="1">
        <v>7</v>
      </c>
      <c r="BP9" s="1">
        <v>7</v>
      </c>
      <c r="BQ9" s="1">
        <v>7</v>
      </c>
      <c r="BR9" s="1">
        <v>7</v>
      </c>
      <c r="BS9" s="1">
        <v>7</v>
      </c>
      <c r="BT9" s="1">
        <v>7</v>
      </c>
      <c r="BU9" s="1">
        <v>7</v>
      </c>
      <c r="BV9" s="1">
        <v>7</v>
      </c>
      <c r="BW9" s="1">
        <v>7</v>
      </c>
      <c r="BX9" s="1">
        <v>7</v>
      </c>
      <c r="BY9" s="1">
        <v>7</v>
      </c>
      <c r="BZ9" s="1">
        <v>7</v>
      </c>
      <c r="CA9" s="1">
        <v>7</v>
      </c>
      <c r="CB9" s="1">
        <v>7</v>
      </c>
      <c r="CC9" s="1">
        <v>7</v>
      </c>
      <c r="CD9" s="1">
        <v>7</v>
      </c>
      <c r="CE9" s="1">
        <v>7</v>
      </c>
      <c r="CF9" s="1">
        <v>7</v>
      </c>
      <c r="CG9" s="1">
        <v>7</v>
      </c>
      <c r="CH9" s="1">
        <v>7</v>
      </c>
      <c r="CI9" s="1">
        <v>7</v>
      </c>
      <c r="CJ9" s="1">
        <v>7</v>
      </c>
      <c r="CK9" s="1">
        <v>7</v>
      </c>
      <c r="CL9" s="1">
        <v>7</v>
      </c>
      <c r="CM9" s="1">
        <v>7</v>
      </c>
      <c r="CN9" s="1">
        <v>7</v>
      </c>
      <c r="CO9" s="1">
        <v>7</v>
      </c>
      <c r="CP9" s="1">
        <v>7</v>
      </c>
      <c r="CQ9" s="1">
        <v>7</v>
      </c>
      <c r="CR9" s="1">
        <v>7</v>
      </c>
      <c r="CS9" s="1">
        <v>7</v>
      </c>
      <c r="CT9" s="1">
        <v>7</v>
      </c>
      <c r="CU9" s="1">
        <v>7</v>
      </c>
      <c r="CV9" s="1">
        <v>7</v>
      </c>
      <c r="CW9" s="1">
        <v>7</v>
      </c>
      <c r="CX9" s="1">
        <v>7</v>
      </c>
      <c r="CY9" s="1">
        <v>7</v>
      </c>
      <c r="CZ9" s="1">
        <v>7</v>
      </c>
      <c r="DA9" s="1">
        <v>7</v>
      </c>
      <c r="DB9" s="1">
        <v>7</v>
      </c>
      <c r="DC9" s="1">
        <v>7</v>
      </c>
      <c r="DD9" s="1">
        <v>7</v>
      </c>
      <c r="DE9" s="1">
        <v>7</v>
      </c>
      <c r="DF9" s="1">
        <v>7</v>
      </c>
      <c r="DG9" s="1">
        <v>7</v>
      </c>
      <c r="DH9" s="1">
        <v>7</v>
      </c>
      <c r="DI9" s="1">
        <v>7</v>
      </c>
      <c r="DJ9" s="1">
        <v>7</v>
      </c>
      <c r="DK9" s="1">
        <v>7</v>
      </c>
      <c r="DL9" s="1">
        <v>7</v>
      </c>
      <c r="DM9" s="1">
        <v>7</v>
      </c>
      <c r="DN9" s="1">
        <v>7</v>
      </c>
      <c r="DO9" s="1">
        <v>7</v>
      </c>
      <c r="DP9" s="1">
        <v>7</v>
      </c>
      <c r="DQ9" s="1">
        <v>7</v>
      </c>
      <c r="DR9" s="1">
        <v>7</v>
      </c>
      <c r="DS9" s="1">
        <v>7</v>
      </c>
      <c r="DT9" s="1">
        <v>7</v>
      </c>
      <c r="DU9" s="1">
        <v>7</v>
      </c>
      <c r="DV9" s="1">
        <v>7</v>
      </c>
      <c r="DW9" s="1">
        <v>7</v>
      </c>
      <c r="DX9" s="1">
        <v>7</v>
      </c>
      <c r="DY9" s="1">
        <v>7</v>
      </c>
      <c r="DZ9" s="1">
        <v>7</v>
      </c>
      <c r="EA9" s="1">
        <v>7</v>
      </c>
      <c r="EB9" s="1">
        <v>7</v>
      </c>
      <c r="EC9" s="1">
        <v>7</v>
      </c>
      <c r="ED9" s="1">
        <v>7</v>
      </c>
      <c r="EE9" s="1">
        <v>7</v>
      </c>
      <c r="EF9" s="1">
        <v>7</v>
      </c>
      <c r="EG9" s="1">
        <v>7</v>
      </c>
      <c r="EH9" s="1">
        <v>7</v>
      </c>
      <c r="EI9" s="1">
        <v>7</v>
      </c>
      <c r="EJ9" s="1">
        <v>7</v>
      </c>
      <c r="EK9" s="1">
        <v>7</v>
      </c>
      <c r="EL9" s="1">
        <v>7</v>
      </c>
      <c r="EM9" s="1">
        <v>7</v>
      </c>
      <c r="EN9" s="1">
        <v>7</v>
      </c>
      <c r="EO9" s="1">
        <v>7</v>
      </c>
      <c r="EP9" s="1">
        <v>7</v>
      </c>
      <c r="EQ9" s="1">
        <v>7</v>
      </c>
      <c r="ER9" s="1">
        <v>7</v>
      </c>
      <c r="ES9" s="1">
        <v>7</v>
      </c>
      <c r="ET9" s="1">
        <v>7</v>
      </c>
      <c r="EU9" s="1">
        <v>7</v>
      </c>
      <c r="EV9" s="1">
        <v>7</v>
      </c>
      <c r="EW9" s="1">
        <v>7</v>
      </c>
      <c r="EX9" s="1">
        <v>7</v>
      </c>
      <c r="EY9" s="1">
        <v>7</v>
      </c>
      <c r="EZ9" s="1">
        <v>7</v>
      </c>
      <c r="FA9" s="1">
        <v>7</v>
      </c>
      <c r="FB9" s="1">
        <v>7</v>
      </c>
      <c r="FC9" s="1">
        <v>7</v>
      </c>
      <c r="FD9" s="1">
        <v>7</v>
      </c>
      <c r="FE9" s="1">
        <v>7</v>
      </c>
      <c r="FF9" s="1">
        <v>7</v>
      </c>
      <c r="FG9" s="1">
        <v>7</v>
      </c>
      <c r="FH9" s="1">
        <v>7</v>
      </c>
      <c r="FI9" s="1">
        <v>7</v>
      </c>
      <c r="FJ9" s="1">
        <v>7</v>
      </c>
      <c r="FK9" s="1">
        <v>7</v>
      </c>
      <c r="FL9" s="1">
        <v>7</v>
      </c>
      <c r="FM9" s="1">
        <v>7</v>
      </c>
      <c r="FN9" s="1">
        <v>7</v>
      </c>
      <c r="FO9" s="1">
        <v>7</v>
      </c>
      <c r="FP9" s="1">
        <v>7</v>
      </c>
      <c r="FQ9" s="1">
        <v>7</v>
      </c>
      <c r="FR9" s="1">
        <v>7</v>
      </c>
      <c r="FS9" s="1">
        <v>7</v>
      </c>
      <c r="FT9" s="1">
        <v>7</v>
      </c>
      <c r="FU9" s="1">
        <v>7</v>
      </c>
      <c r="FV9" s="1">
        <v>7</v>
      </c>
      <c r="FW9" s="1">
        <v>7</v>
      </c>
      <c r="FX9" s="1">
        <v>7</v>
      </c>
      <c r="FY9" s="1">
        <v>7</v>
      </c>
      <c r="FZ9" s="1">
        <v>7</v>
      </c>
      <c r="GA9" s="1">
        <v>7</v>
      </c>
      <c r="GB9" s="1">
        <v>7</v>
      </c>
      <c r="GC9" s="1">
        <v>7</v>
      </c>
      <c r="GD9" s="1">
        <v>7</v>
      </c>
      <c r="GE9" s="1">
        <v>7</v>
      </c>
      <c r="GF9" s="1">
        <v>7</v>
      </c>
      <c r="GG9" s="1">
        <v>7</v>
      </c>
      <c r="GH9" s="1">
        <v>7</v>
      </c>
      <c r="GI9" s="1">
        <v>7</v>
      </c>
      <c r="GJ9" s="1">
        <v>7</v>
      </c>
      <c r="GK9" s="1">
        <v>7</v>
      </c>
      <c r="GL9" s="1">
        <v>7</v>
      </c>
      <c r="GM9" s="1">
        <v>7</v>
      </c>
      <c r="GN9" s="1">
        <v>7</v>
      </c>
      <c r="GO9" s="1">
        <v>7</v>
      </c>
      <c r="GP9" s="1">
        <v>7</v>
      </c>
      <c r="GQ9" s="1">
        <v>7</v>
      </c>
      <c r="GR9" s="1">
        <v>7</v>
      </c>
      <c r="GS9" s="1">
        <v>7</v>
      </c>
      <c r="GT9" s="1">
        <v>7</v>
      </c>
      <c r="GU9" s="1">
        <v>7</v>
      </c>
      <c r="GV9" s="1">
        <v>7</v>
      </c>
      <c r="GW9" s="1">
        <v>7</v>
      </c>
      <c r="GX9" s="1">
        <v>7</v>
      </c>
      <c r="GY9" s="1">
        <v>7</v>
      </c>
      <c r="GZ9" s="1">
        <v>7</v>
      </c>
      <c r="HA9" s="1">
        <v>7</v>
      </c>
      <c r="HB9" s="1">
        <v>7</v>
      </c>
      <c r="HC9" s="1">
        <v>7</v>
      </c>
      <c r="HD9" s="1">
        <v>7</v>
      </c>
      <c r="HE9" s="1">
        <v>7</v>
      </c>
      <c r="HF9" s="1">
        <v>7</v>
      </c>
      <c r="HG9" s="1">
        <v>7</v>
      </c>
      <c r="HH9" s="1">
        <v>7</v>
      </c>
      <c r="HI9" s="1">
        <v>7</v>
      </c>
      <c r="HJ9" s="1">
        <v>7</v>
      </c>
      <c r="HK9" s="1">
        <v>7</v>
      </c>
      <c r="HL9" s="1">
        <v>7</v>
      </c>
      <c r="HM9" s="1">
        <v>7</v>
      </c>
      <c r="HN9" s="1">
        <v>7</v>
      </c>
      <c r="HO9" s="1">
        <v>7</v>
      </c>
      <c r="HP9" s="1">
        <v>7</v>
      </c>
      <c r="HQ9" s="1">
        <v>7</v>
      </c>
      <c r="HR9" s="1">
        <v>7</v>
      </c>
      <c r="HS9" s="1">
        <v>7</v>
      </c>
      <c r="HT9" s="1">
        <v>7</v>
      </c>
      <c r="HU9" s="1">
        <v>7</v>
      </c>
      <c r="HV9" s="1">
        <v>7</v>
      </c>
      <c r="HW9" s="1">
        <v>7</v>
      </c>
      <c r="HX9" s="1">
        <v>7</v>
      </c>
      <c r="HY9" s="1">
        <v>7</v>
      </c>
      <c r="HZ9" s="1">
        <v>7</v>
      </c>
      <c r="IA9" s="1">
        <v>7</v>
      </c>
      <c r="IB9" s="1">
        <v>7</v>
      </c>
      <c r="IC9" s="1">
        <v>7</v>
      </c>
      <c r="ID9" s="1">
        <v>7</v>
      </c>
      <c r="IE9" s="1">
        <v>7</v>
      </c>
      <c r="IF9" s="1">
        <v>7</v>
      </c>
      <c r="IG9" s="1">
        <v>7</v>
      </c>
      <c r="IH9" s="1">
        <v>7</v>
      </c>
      <c r="II9" s="1">
        <v>7</v>
      </c>
      <c r="IJ9" s="1">
        <v>7</v>
      </c>
      <c r="IK9" s="1">
        <v>7</v>
      </c>
      <c r="IL9" s="1">
        <v>7</v>
      </c>
      <c r="IM9" s="1">
        <v>7</v>
      </c>
      <c r="IN9" s="1">
        <v>7</v>
      </c>
      <c r="IO9" s="1">
        <v>7</v>
      </c>
      <c r="IP9" s="1">
        <v>7</v>
      </c>
      <c r="IQ9" s="1">
        <v>7</v>
      </c>
    </row>
    <row r="10" spans="1:251">
      <c r="A10" s="4" t="s">
        <v>258</v>
      </c>
      <c r="B10" s="8" t="s">
        <v>762</v>
      </c>
      <c r="C10" s="8" t="s">
        <v>763</v>
      </c>
      <c r="D10" s="8" t="s">
        <v>764</v>
      </c>
      <c r="E10" s="8" t="s">
        <v>765</v>
      </c>
      <c r="F10" s="8" t="s">
        <v>766</v>
      </c>
      <c r="G10" s="8" t="s">
        <v>767</v>
      </c>
      <c r="H10" s="8" t="s">
        <v>768</v>
      </c>
      <c r="I10" s="8" t="s">
        <v>769</v>
      </c>
      <c r="J10" s="8" t="s">
        <v>770</v>
      </c>
      <c r="K10" s="8" t="s">
        <v>771</v>
      </c>
      <c r="L10" s="8" t="s">
        <v>772</v>
      </c>
      <c r="M10" s="8" t="s">
        <v>773</v>
      </c>
      <c r="N10" s="8" t="s">
        <v>774</v>
      </c>
      <c r="O10" s="8" t="s">
        <v>775</v>
      </c>
      <c r="P10" s="8" t="s">
        <v>776</v>
      </c>
      <c r="Q10" s="8" t="s">
        <v>777</v>
      </c>
      <c r="R10" s="8" t="s">
        <v>778</v>
      </c>
      <c r="S10" s="8" t="s">
        <v>779</v>
      </c>
      <c r="T10" s="8" t="s">
        <v>780</v>
      </c>
      <c r="U10" s="8" t="s">
        <v>781</v>
      </c>
      <c r="V10" s="8" t="s">
        <v>782</v>
      </c>
      <c r="W10" s="8" t="s">
        <v>783</v>
      </c>
      <c r="X10" s="8" t="s">
        <v>784</v>
      </c>
      <c r="Y10" s="8" t="s">
        <v>785</v>
      </c>
      <c r="Z10" s="8" t="s">
        <v>786</v>
      </c>
      <c r="AA10" s="8" t="s">
        <v>787</v>
      </c>
      <c r="AB10" s="8" t="s">
        <v>788</v>
      </c>
      <c r="AC10" s="8" t="s">
        <v>789</v>
      </c>
      <c r="AD10" s="8" t="s">
        <v>790</v>
      </c>
      <c r="AE10" s="8" t="s">
        <v>791</v>
      </c>
      <c r="AF10" s="8" t="s">
        <v>792</v>
      </c>
      <c r="AG10" s="8" t="s">
        <v>793</v>
      </c>
      <c r="AH10" s="8" t="s">
        <v>794</v>
      </c>
      <c r="AI10" s="8" t="s">
        <v>795</v>
      </c>
      <c r="AJ10" s="8" t="s">
        <v>796</v>
      </c>
      <c r="AK10" s="8" t="s">
        <v>797</v>
      </c>
      <c r="AL10" s="8" t="s">
        <v>798</v>
      </c>
      <c r="AM10" s="8" t="s">
        <v>799</v>
      </c>
      <c r="AN10" s="8" t="s">
        <v>800</v>
      </c>
      <c r="AO10" s="8" t="s">
        <v>801</v>
      </c>
      <c r="AP10" s="8" t="s">
        <v>802</v>
      </c>
      <c r="AQ10" s="8" t="s">
        <v>803</v>
      </c>
      <c r="AR10" s="8" t="s">
        <v>804</v>
      </c>
      <c r="AS10" s="8" t="s">
        <v>805</v>
      </c>
      <c r="AT10" s="8" t="s">
        <v>806</v>
      </c>
      <c r="AU10" s="8" t="s">
        <v>807</v>
      </c>
      <c r="AV10" s="8" t="s">
        <v>808</v>
      </c>
      <c r="AW10" s="8" t="s">
        <v>809</v>
      </c>
      <c r="AX10" s="8" t="s">
        <v>810</v>
      </c>
      <c r="AY10" s="8" t="s">
        <v>811</v>
      </c>
      <c r="AZ10" s="8" t="s">
        <v>812</v>
      </c>
      <c r="BA10" s="8" t="s">
        <v>813</v>
      </c>
      <c r="BB10" s="8" t="s">
        <v>814</v>
      </c>
      <c r="BC10" s="8" t="s">
        <v>815</v>
      </c>
      <c r="BD10" s="8" t="s">
        <v>816</v>
      </c>
      <c r="BE10" s="8" t="s">
        <v>817</v>
      </c>
      <c r="BF10" s="8" t="s">
        <v>818</v>
      </c>
      <c r="BG10" s="8" t="s">
        <v>819</v>
      </c>
      <c r="BH10" s="8" t="s">
        <v>820</v>
      </c>
      <c r="BI10" s="8" t="s">
        <v>821</v>
      </c>
      <c r="BJ10" s="8" t="s">
        <v>822</v>
      </c>
      <c r="BK10" s="8" t="s">
        <v>823</v>
      </c>
      <c r="BL10" s="8" t="s">
        <v>824</v>
      </c>
      <c r="BM10" s="8" t="s">
        <v>825</v>
      </c>
      <c r="BN10" s="8" t="s">
        <v>826</v>
      </c>
      <c r="BO10" s="8" t="s">
        <v>827</v>
      </c>
      <c r="BP10" s="8" t="s">
        <v>828</v>
      </c>
      <c r="BQ10" s="8" t="s">
        <v>829</v>
      </c>
      <c r="BR10" s="8" t="s">
        <v>830</v>
      </c>
      <c r="BS10" s="8" t="s">
        <v>831</v>
      </c>
      <c r="BT10" s="8" t="s">
        <v>832</v>
      </c>
      <c r="BU10" s="8" t="s">
        <v>833</v>
      </c>
      <c r="BV10" s="8" t="s">
        <v>834</v>
      </c>
      <c r="BW10" s="8" t="s">
        <v>835</v>
      </c>
      <c r="BX10" s="8" t="s">
        <v>836</v>
      </c>
      <c r="BY10" s="8" t="s">
        <v>837</v>
      </c>
      <c r="BZ10" s="8" t="s">
        <v>838</v>
      </c>
      <c r="CA10" s="8" t="s">
        <v>839</v>
      </c>
      <c r="CB10" s="8" t="s">
        <v>840</v>
      </c>
      <c r="CC10" s="8" t="s">
        <v>841</v>
      </c>
      <c r="CD10" s="8" t="s">
        <v>842</v>
      </c>
      <c r="CE10" s="8" t="s">
        <v>843</v>
      </c>
      <c r="CF10" s="8" t="s">
        <v>844</v>
      </c>
      <c r="CG10" s="8" t="s">
        <v>845</v>
      </c>
      <c r="CH10" s="8" t="s">
        <v>846</v>
      </c>
      <c r="CI10" s="8" t="s">
        <v>847</v>
      </c>
      <c r="CJ10" s="8" t="s">
        <v>848</v>
      </c>
      <c r="CK10" s="8" t="s">
        <v>849</v>
      </c>
      <c r="CL10" s="8" t="s">
        <v>850</v>
      </c>
      <c r="CM10" s="8" t="s">
        <v>851</v>
      </c>
      <c r="CN10" s="8" t="s">
        <v>852</v>
      </c>
      <c r="CO10" s="8" t="s">
        <v>853</v>
      </c>
      <c r="CP10" s="8" t="s">
        <v>854</v>
      </c>
      <c r="CQ10" s="8" t="s">
        <v>855</v>
      </c>
      <c r="CR10" s="8" t="s">
        <v>856</v>
      </c>
      <c r="CS10" s="8" t="s">
        <v>857</v>
      </c>
      <c r="CT10" s="8" t="s">
        <v>858</v>
      </c>
      <c r="CU10" s="8" t="s">
        <v>859</v>
      </c>
      <c r="CV10" s="8" t="s">
        <v>860</v>
      </c>
      <c r="CW10" s="8" t="s">
        <v>861</v>
      </c>
      <c r="CX10" s="8" t="s">
        <v>862</v>
      </c>
      <c r="CY10" s="8" t="s">
        <v>863</v>
      </c>
      <c r="CZ10" s="8" t="s">
        <v>864</v>
      </c>
      <c r="DA10" s="8" t="s">
        <v>865</v>
      </c>
      <c r="DB10" s="8" t="s">
        <v>866</v>
      </c>
      <c r="DC10" s="8" t="s">
        <v>867</v>
      </c>
      <c r="DD10" s="8" t="s">
        <v>868</v>
      </c>
      <c r="DE10" s="8" t="s">
        <v>869</v>
      </c>
      <c r="DF10" s="8" t="s">
        <v>870</v>
      </c>
      <c r="DG10" s="8" t="s">
        <v>871</v>
      </c>
      <c r="DH10" s="8" t="s">
        <v>872</v>
      </c>
      <c r="DI10" s="8" t="s">
        <v>873</v>
      </c>
      <c r="DJ10" s="8" t="s">
        <v>874</v>
      </c>
      <c r="DK10" s="8" t="s">
        <v>875</v>
      </c>
      <c r="DL10" s="8" t="s">
        <v>876</v>
      </c>
      <c r="DM10" s="8" t="s">
        <v>877</v>
      </c>
      <c r="DN10" s="8" t="s">
        <v>878</v>
      </c>
      <c r="DO10" s="8" t="s">
        <v>879</v>
      </c>
      <c r="DP10" s="8" t="s">
        <v>880</v>
      </c>
      <c r="DQ10" s="8" t="s">
        <v>881</v>
      </c>
      <c r="DR10" s="8" t="s">
        <v>882</v>
      </c>
      <c r="DS10" s="8" t="s">
        <v>883</v>
      </c>
      <c r="DT10" s="8" t="s">
        <v>884</v>
      </c>
      <c r="DU10" s="8" t="s">
        <v>885</v>
      </c>
      <c r="DV10" s="8" t="s">
        <v>886</v>
      </c>
      <c r="DW10" s="8" t="s">
        <v>887</v>
      </c>
      <c r="DX10" s="8" t="s">
        <v>888</v>
      </c>
      <c r="DY10" s="8" t="s">
        <v>889</v>
      </c>
      <c r="DZ10" s="8" t="s">
        <v>890</v>
      </c>
      <c r="EA10" s="8" t="s">
        <v>891</v>
      </c>
      <c r="EB10" s="8" t="s">
        <v>892</v>
      </c>
      <c r="EC10" s="8" t="s">
        <v>893</v>
      </c>
      <c r="ED10" s="8" t="s">
        <v>894</v>
      </c>
      <c r="EE10" s="8" t="s">
        <v>895</v>
      </c>
      <c r="EF10" s="8" t="s">
        <v>896</v>
      </c>
      <c r="EG10" s="8" t="s">
        <v>897</v>
      </c>
      <c r="EH10" s="8" t="s">
        <v>898</v>
      </c>
      <c r="EI10" s="8" t="s">
        <v>899</v>
      </c>
      <c r="EJ10" s="8" t="s">
        <v>900</v>
      </c>
      <c r="EK10" s="8" t="s">
        <v>901</v>
      </c>
      <c r="EL10" s="8" t="s">
        <v>902</v>
      </c>
      <c r="EM10" s="8" t="s">
        <v>903</v>
      </c>
      <c r="EN10" s="8" t="s">
        <v>904</v>
      </c>
      <c r="EO10" s="8" t="s">
        <v>905</v>
      </c>
      <c r="EP10" s="8" t="s">
        <v>906</v>
      </c>
      <c r="EQ10" s="8" t="s">
        <v>907</v>
      </c>
      <c r="ER10" s="8" t="s">
        <v>908</v>
      </c>
      <c r="ES10" s="8" t="s">
        <v>909</v>
      </c>
      <c r="ET10" s="8" t="s">
        <v>910</v>
      </c>
      <c r="EU10" s="8" t="s">
        <v>911</v>
      </c>
      <c r="EV10" s="8" t="s">
        <v>912</v>
      </c>
      <c r="EW10" s="8" t="s">
        <v>913</v>
      </c>
      <c r="EX10" s="8" t="s">
        <v>914</v>
      </c>
      <c r="EY10" s="8" t="s">
        <v>915</v>
      </c>
      <c r="EZ10" s="8" t="s">
        <v>916</v>
      </c>
      <c r="FA10" s="8" t="s">
        <v>917</v>
      </c>
      <c r="FB10" s="8" t="s">
        <v>918</v>
      </c>
      <c r="FC10" s="8" t="s">
        <v>919</v>
      </c>
      <c r="FD10" s="8" t="s">
        <v>920</v>
      </c>
      <c r="FE10" s="8" t="s">
        <v>921</v>
      </c>
      <c r="FF10" s="8" t="s">
        <v>922</v>
      </c>
      <c r="FG10" s="8" t="s">
        <v>923</v>
      </c>
      <c r="FH10" s="8" t="s">
        <v>924</v>
      </c>
      <c r="FI10" s="8" t="s">
        <v>925</v>
      </c>
      <c r="FJ10" s="8" t="s">
        <v>926</v>
      </c>
      <c r="FK10" s="8" t="s">
        <v>927</v>
      </c>
      <c r="FL10" s="8" t="s">
        <v>928</v>
      </c>
      <c r="FM10" s="8" t="s">
        <v>929</v>
      </c>
      <c r="FN10" s="8" t="s">
        <v>930</v>
      </c>
      <c r="FO10" s="8" t="s">
        <v>931</v>
      </c>
      <c r="FP10" s="8" t="s">
        <v>932</v>
      </c>
      <c r="FQ10" s="8" t="s">
        <v>933</v>
      </c>
      <c r="FR10" s="8" t="s">
        <v>934</v>
      </c>
      <c r="FS10" s="8" t="s">
        <v>935</v>
      </c>
      <c r="FT10" s="8" t="s">
        <v>936</v>
      </c>
      <c r="FU10" s="8" t="s">
        <v>937</v>
      </c>
      <c r="FV10" s="8" t="s">
        <v>938</v>
      </c>
      <c r="FW10" s="8" t="s">
        <v>939</v>
      </c>
      <c r="FX10" s="8" t="s">
        <v>940</v>
      </c>
      <c r="FY10" s="8" t="s">
        <v>941</v>
      </c>
      <c r="FZ10" s="8" t="s">
        <v>942</v>
      </c>
      <c r="GA10" s="8" t="s">
        <v>943</v>
      </c>
      <c r="GB10" s="8" t="s">
        <v>944</v>
      </c>
      <c r="GC10" s="8" t="s">
        <v>945</v>
      </c>
      <c r="GD10" s="8" t="s">
        <v>946</v>
      </c>
      <c r="GE10" s="8" t="s">
        <v>947</v>
      </c>
      <c r="GF10" s="8" t="s">
        <v>948</v>
      </c>
      <c r="GG10" s="8" t="s">
        <v>949</v>
      </c>
      <c r="GH10" s="8" t="s">
        <v>950</v>
      </c>
      <c r="GI10" s="8" t="s">
        <v>951</v>
      </c>
      <c r="GJ10" s="8" t="s">
        <v>952</v>
      </c>
      <c r="GK10" s="8" t="s">
        <v>953</v>
      </c>
      <c r="GL10" s="8" t="s">
        <v>954</v>
      </c>
      <c r="GM10" s="8" t="s">
        <v>955</v>
      </c>
      <c r="GN10" s="8" t="s">
        <v>956</v>
      </c>
      <c r="GO10" s="8" t="s">
        <v>957</v>
      </c>
      <c r="GP10" s="8" t="s">
        <v>958</v>
      </c>
      <c r="GQ10" s="8" t="s">
        <v>959</v>
      </c>
      <c r="GR10" s="8" t="s">
        <v>960</v>
      </c>
      <c r="GS10" s="8" t="s">
        <v>961</v>
      </c>
      <c r="GT10" s="8" t="s">
        <v>962</v>
      </c>
      <c r="GU10" s="8" t="s">
        <v>963</v>
      </c>
      <c r="GV10" s="8" t="s">
        <v>964</v>
      </c>
      <c r="GW10" s="8" t="s">
        <v>965</v>
      </c>
      <c r="GX10" s="8" t="s">
        <v>966</v>
      </c>
      <c r="GY10" s="8" t="s">
        <v>967</v>
      </c>
      <c r="GZ10" s="8" t="s">
        <v>968</v>
      </c>
      <c r="HA10" s="8" t="s">
        <v>969</v>
      </c>
      <c r="HB10" s="8" t="s">
        <v>970</v>
      </c>
      <c r="HC10" s="8" t="s">
        <v>971</v>
      </c>
      <c r="HD10" s="8" t="s">
        <v>972</v>
      </c>
      <c r="HE10" s="8" t="s">
        <v>973</v>
      </c>
      <c r="HF10" s="8" t="s">
        <v>974</v>
      </c>
      <c r="HG10" s="8" t="s">
        <v>975</v>
      </c>
      <c r="HH10" s="8" t="s">
        <v>976</v>
      </c>
      <c r="HI10" s="8" t="s">
        <v>977</v>
      </c>
      <c r="HJ10" s="8" t="s">
        <v>978</v>
      </c>
      <c r="HK10" s="8" t="s">
        <v>979</v>
      </c>
      <c r="HL10" s="8" t="s">
        <v>980</v>
      </c>
      <c r="HM10" s="8" t="s">
        <v>981</v>
      </c>
      <c r="HN10" s="8" t="s">
        <v>982</v>
      </c>
      <c r="HO10" s="8" t="s">
        <v>983</v>
      </c>
      <c r="HP10" s="8" t="s">
        <v>984</v>
      </c>
      <c r="HQ10" s="8" t="s">
        <v>985</v>
      </c>
      <c r="HR10" s="8" t="s">
        <v>986</v>
      </c>
      <c r="HS10" s="8" t="s">
        <v>987</v>
      </c>
      <c r="HT10" s="8" t="s">
        <v>988</v>
      </c>
      <c r="HU10" s="8" t="s">
        <v>989</v>
      </c>
      <c r="HV10" s="8" t="s">
        <v>990</v>
      </c>
      <c r="HW10" s="8" t="s">
        <v>991</v>
      </c>
      <c r="HX10" s="8" t="s">
        <v>992</v>
      </c>
      <c r="HY10" s="8" t="s">
        <v>993</v>
      </c>
      <c r="HZ10" s="8" t="s">
        <v>994</v>
      </c>
      <c r="IA10" s="8" t="s">
        <v>995</v>
      </c>
      <c r="IB10" s="8" t="s">
        <v>996</v>
      </c>
      <c r="IC10" s="8" t="s">
        <v>997</v>
      </c>
      <c r="ID10" s="8" t="s">
        <v>998</v>
      </c>
      <c r="IE10" s="8" t="s">
        <v>999</v>
      </c>
      <c r="IF10" s="8" t="s">
        <v>1000</v>
      </c>
      <c r="IG10" s="8" t="s">
        <v>1001</v>
      </c>
      <c r="IH10" s="8" t="s">
        <v>1002</v>
      </c>
      <c r="II10" s="8" t="s">
        <v>1003</v>
      </c>
      <c r="IJ10" s="8" t="s">
        <v>1004</v>
      </c>
      <c r="IK10" s="8" t="s">
        <v>1005</v>
      </c>
      <c r="IL10" s="8" t="s">
        <v>1006</v>
      </c>
      <c r="IM10" s="8" t="s">
        <v>1007</v>
      </c>
      <c r="IN10" s="8" t="s">
        <v>1008</v>
      </c>
      <c r="IO10" s="8" t="s">
        <v>1009</v>
      </c>
      <c r="IP10" s="8" t="s">
        <v>1010</v>
      </c>
      <c r="IQ10" s="8" t="s">
        <v>1011</v>
      </c>
    </row>
    <row r="11" spans="1:251">
      <c r="A11" s="10">
        <v>42036</v>
      </c>
      <c r="B11" s="9">
        <v>4.8310000000000004</v>
      </c>
      <c r="C11" s="9">
        <v>5.9489999999999998</v>
      </c>
      <c r="D11" s="9">
        <v>3.6349999999999998</v>
      </c>
      <c r="E11" s="9">
        <v>3.8109999999999999</v>
      </c>
      <c r="F11" s="9">
        <v>9.7010000000000005</v>
      </c>
      <c r="G11" s="9">
        <v>3.694</v>
      </c>
      <c r="H11" s="9">
        <v>1.9039999999999999</v>
      </c>
      <c r="I11" s="9">
        <v>168.02600000000001</v>
      </c>
      <c r="J11" s="9">
        <v>147.44</v>
      </c>
      <c r="K11" s="9">
        <v>137.52600000000001</v>
      </c>
      <c r="L11" s="9">
        <v>3.9220000000000002</v>
      </c>
      <c r="M11" s="9">
        <v>5.9909999999999997</v>
      </c>
      <c r="N11" s="9">
        <v>118.699</v>
      </c>
      <c r="O11" s="9">
        <v>8.8780000000000001</v>
      </c>
      <c r="P11" s="9">
        <v>6.9539999999999997</v>
      </c>
      <c r="Q11" s="9">
        <v>12.907999999999999</v>
      </c>
      <c r="R11" s="9">
        <v>37.863999999999997</v>
      </c>
      <c r="S11" s="9">
        <v>109.57599999999999</v>
      </c>
      <c r="T11" s="9">
        <v>20.585999999999999</v>
      </c>
      <c r="U11" s="9">
        <v>9.0990000000000002</v>
      </c>
      <c r="V11" s="9">
        <v>395.88799999999998</v>
      </c>
      <c r="W11" s="9">
        <v>381.233</v>
      </c>
      <c r="X11" s="9">
        <v>29.184000000000001</v>
      </c>
      <c r="Y11" s="9">
        <v>25.593</v>
      </c>
      <c r="Z11" s="9">
        <v>12.215</v>
      </c>
      <c r="AA11" s="9">
        <v>13.378</v>
      </c>
      <c r="AB11" s="9">
        <v>16.324000000000002</v>
      </c>
      <c r="AC11" s="9">
        <v>8.4359999999999999</v>
      </c>
      <c r="AD11" s="9">
        <v>11.648999999999999</v>
      </c>
      <c r="AE11" s="9">
        <v>4.2489999999999997</v>
      </c>
      <c r="AF11" s="9">
        <v>9.6950000000000003</v>
      </c>
      <c r="AG11" s="9">
        <v>17.803999999999998</v>
      </c>
      <c r="AH11" s="9">
        <v>7.7889999999999997</v>
      </c>
      <c r="AI11" s="9">
        <v>3.5910000000000002</v>
      </c>
      <c r="AJ11" s="9">
        <v>352.04899999999998</v>
      </c>
      <c r="AK11" s="9">
        <v>311.24799999999999</v>
      </c>
      <c r="AL11" s="9">
        <v>285.27100000000002</v>
      </c>
      <c r="AM11" s="9">
        <v>13.412000000000001</v>
      </c>
      <c r="AN11" s="9">
        <v>12.337</v>
      </c>
      <c r="AO11" s="9">
        <v>260.42399999999998</v>
      </c>
      <c r="AP11" s="9">
        <v>16.728000000000002</v>
      </c>
      <c r="AQ11" s="9">
        <v>12.481</v>
      </c>
      <c r="AR11" s="9">
        <v>21.614000000000001</v>
      </c>
      <c r="AS11" s="9">
        <v>79.263999999999996</v>
      </c>
      <c r="AT11" s="9">
        <v>231.98400000000001</v>
      </c>
      <c r="AU11" s="9">
        <v>40.801000000000002</v>
      </c>
      <c r="AV11" s="9">
        <v>14.654999999999999</v>
      </c>
      <c r="AW11" s="9">
        <v>183.422</v>
      </c>
      <c r="AX11" s="9">
        <v>173.631</v>
      </c>
      <c r="AY11" s="9">
        <v>18.385000000000002</v>
      </c>
      <c r="AZ11" s="9">
        <v>15.786</v>
      </c>
      <c r="BA11" s="9">
        <v>9.9550000000000001</v>
      </c>
      <c r="BB11" s="9">
        <v>5.8310000000000004</v>
      </c>
      <c r="BC11" s="9">
        <v>13.27</v>
      </c>
      <c r="BD11" s="9">
        <v>2.5169999999999999</v>
      </c>
      <c r="BE11" s="9">
        <v>5.8470000000000004</v>
      </c>
      <c r="BF11" s="9">
        <v>3.56</v>
      </c>
      <c r="BG11" s="9">
        <v>6.38</v>
      </c>
      <c r="BH11" s="9">
        <v>9.234</v>
      </c>
      <c r="BI11" s="9">
        <v>6.5519999999999996</v>
      </c>
      <c r="BJ11" s="9">
        <v>2.5990000000000002</v>
      </c>
      <c r="BK11" s="9">
        <v>155.24600000000001</v>
      </c>
      <c r="BL11" s="9">
        <v>108.995</v>
      </c>
      <c r="BM11" s="9">
        <v>101.194</v>
      </c>
      <c r="BN11" s="9">
        <v>1.7969999999999999</v>
      </c>
      <c r="BO11" s="9">
        <v>6.0039999999999996</v>
      </c>
      <c r="BP11" s="9">
        <v>90.600999999999999</v>
      </c>
      <c r="BQ11" s="9">
        <v>4.242</v>
      </c>
      <c r="BR11" s="9">
        <v>3.4430000000000001</v>
      </c>
      <c r="BS11" s="9">
        <v>10.708</v>
      </c>
      <c r="BT11" s="9">
        <v>15.672000000000001</v>
      </c>
      <c r="BU11" s="9">
        <v>93.322999999999993</v>
      </c>
      <c r="BV11" s="9">
        <v>46.252000000000002</v>
      </c>
      <c r="BW11" s="9">
        <v>9.7910000000000004</v>
      </c>
      <c r="BX11" s="9">
        <v>945.78200000000004</v>
      </c>
      <c r="BY11" s="9">
        <v>898.60699999999997</v>
      </c>
      <c r="BZ11" s="9">
        <v>90.569000000000003</v>
      </c>
      <c r="CA11" s="9">
        <v>80.015000000000001</v>
      </c>
      <c r="CB11" s="9">
        <v>34.055</v>
      </c>
      <c r="CC11" s="9">
        <v>45.96</v>
      </c>
      <c r="CD11" s="9">
        <v>59.97</v>
      </c>
      <c r="CE11" s="9">
        <v>20.045999999999999</v>
      </c>
      <c r="CF11" s="9">
        <v>33.81</v>
      </c>
      <c r="CG11" s="9">
        <v>17.95</v>
      </c>
      <c r="CH11" s="9">
        <v>28.256</v>
      </c>
      <c r="CI11" s="9">
        <v>60.591999999999999</v>
      </c>
      <c r="CJ11" s="9">
        <v>19.422999999999998</v>
      </c>
      <c r="CK11" s="9">
        <v>10.554</v>
      </c>
      <c r="CL11" s="9">
        <v>808.03700000000003</v>
      </c>
      <c r="CM11" s="9">
        <v>561.95000000000005</v>
      </c>
      <c r="CN11" s="9">
        <v>534.59</v>
      </c>
      <c r="CO11" s="9">
        <v>15.535</v>
      </c>
      <c r="CP11" s="9">
        <v>11.824999999999999</v>
      </c>
      <c r="CQ11" s="9">
        <v>462.024</v>
      </c>
      <c r="CR11" s="9">
        <v>30.791</v>
      </c>
      <c r="CS11" s="9">
        <v>17.204999999999998</v>
      </c>
      <c r="CT11" s="9">
        <v>51.93</v>
      </c>
      <c r="CU11" s="9">
        <v>112.913</v>
      </c>
      <c r="CV11" s="9">
        <v>449.03699999999998</v>
      </c>
      <c r="CW11" s="9">
        <v>246.08699999999999</v>
      </c>
      <c r="CX11" s="9">
        <v>47.174999999999997</v>
      </c>
      <c r="CY11" s="9">
        <v>364.471</v>
      </c>
      <c r="CZ11" s="9">
        <v>334.07400000000001</v>
      </c>
      <c r="DA11" s="9">
        <v>33.134</v>
      </c>
      <c r="DB11" s="9">
        <v>27.082999999999998</v>
      </c>
      <c r="DC11" s="9">
        <v>8.1110000000000007</v>
      </c>
      <c r="DD11" s="9">
        <v>18.972000000000001</v>
      </c>
      <c r="DE11" s="9">
        <v>14.057</v>
      </c>
      <c r="DF11" s="9">
        <v>13.026</v>
      </c>
      <c r="DG11" s="9">
        <v>6.5860000000000003</v>
      </c>
      <c r="DH11" s="9">
        <v>8.6159999999999997</v>
      </c>
      <c r="DI11" s="9">
        <v>11.881</v>
      </c>
      <c r="DJ11" s="9">
        <v>19.047000000000001</v>
      </c>
      <c r="DK11" s="9">
        <v>8.0359999999999996</v>
      </c>
      <c r="DL11" s="9">
        <v>6.0510000000000002</v>
      </c>
      <c r="DM11" s="9">
        <v>300.94</v>
      </c>
      <c r="DN11" s="9">
        <v>187.94800000000001</v>
      </c>
      <c r="DO11" s="9">
        <v>180.637</v>
      </c>
      <c r="DP11" s="9">
        <v>3.3959999999999999</v>
      </c>
      <c r="DQ11" s="9">
        <v>3.9159999999999999</v>
      </c>
      <c r="DR11" s="9">
        <v>147.41300000000001</v>
      </c>
      <c r="DS11" s="9">
        <v>8.6059999999999999</v>
      </c>
      <c r="DT11" s="9">
        <v>8.8659999999999997</v>
      </c>
      <c r="DU11" s="9">
        <v>23.062999999999999</v>
      </c>
      <c r="DV11" s="9">
        <v>21.873000000000001</v>
      </c>
      <c r="DW11" s="9">
        <v>166.07499999999999</v>
      </c>
      <c r="DX11" s="9">
        <v>112.992</v>
      </c>
      <c r="DY11" s="9">
        <v>30.398</v>
      </c>
      <c r="DZ11" s="9">
        <v>727.73</v>
      </c>
      <c r="EA11" s="9">
        <v>680.15</v>
      </c>
      <c r="EB11" s="9">
        <v>40.866</v>
      </c>
      <c r="EC11" s="9">
        <v>35.442999999999998</v>
      </c>
      <c r="ED11" s="9">
        <v>12.15</v>
      </c>
      <c r="EE11" s="9">
        <v>23.292000000000002</v>
      </c>
      <c r="EF11" s="9">
        <v>18.157</v>
      </c>
      <c r="EG11" s="9">
        <v>17.286000000000001</v>
      </c>
      <c r="EH11" s="9">
        <v>13.637</v>
      </c>
      <c r="EI11" s="9">
        <v>9.6300000000000008</v>
      </c>
      <c r="EJ11" s="9">
        <v>12.176</v>
      </c>
      <c r="EK11" s="9">
        <v>24.713000000000001</v>
      </c>
      <c r="EL11" s="9">
        <v>10.728999999999999</v>
      </c>
      <c r="EM11" s="9">
        <v>5.423</v>
      </c>
      <c r="EN11" s="9">
        <v>639.28499999999997</v>
      </c>
      <c r="EO11" s="9">
        <v>630.50099999999998</v>
      </c>
      <c r="EP11" s="9">
        <v>593.53599999999994</v>
      </c>
      <c r="EQ11" s="9">
        <v>16.751999999999999</v>
      </c>
      <c r="ER11" s="9">
        <v>20.213999999999999</v>
      </c>
      <c r="ES11" s="9">
        <v>515.51199999999994</v>
      </c>
      <c r="ET11" s="9">
        <v>30.919</v>
      </c>
      <c r="EU11" s="9">
        <v>36.494999999999997</v>
      </c>
      <c r="EV11" s="9">
        <v>47.575000000000003</v>
      </c>
      <c r="EW11" s="9">
        <v>124.765</v>
      </c>
      <c r="EX11" s="9">
        <v>505.73599999999999</v>
      </c>
      <c r="EY11" s="9">
        <v>8.7829999999999995</v>
      </c>
      <c r="EZ11" s="9">
        <v>47.58</v>
      </c>
      <c r="FA11" s="9">
        <v>895.84199999999998</v>
      </c>
      <c r="FB11" s="9">
        <v>829.79300000000001</v>
      </c>
      <c r="FC11" s="9">
        <v>57.188000000000002</v>
      </c>
      <c r="FD11" s="9">
        <v>48.332000000000001</v>
      </c>
      <c r="FE11" s="9">
        <v>24.535</v>
      </c>
      <c r="FF11" s="9">
        <v>23.795999999999999</v>
      </c>
      <c r="FG11" s="9">
        <v>33.06</v>
      </c>
      <c r="FH11" s="9">
        <v>15.272</v>
      </c>
      <c r="FI11" s="9">
        <v>10.632999999999999</v>
      </c>
      <c r="FJ11" s="9">
        <v>21.439</v>
      </c>
      <c r="FK11" s="9">
        <v>16.260000000000002</v>
      </c>
      <c r="FL11" s="9">
        <v>27.146999999999998</v>
      </c>
      <c r="FM11" s="9">
        <v>21.184999999999999</v>
      </c>
      <c r="FN11" s="9">
        <v>8.8559999999999999</v>
      </c>
      <c r="FO11" s="9">
        <v>772.60500000000002</v>
      </c>
      <c r="FP11" s="9">
        <v>718.88499999999999</v>
      </c>
      <c r="FQ11" s="9">
        <v>683.66200000000003</v>
      </c>
      <c r="FR11" s="9">
        <v>20.895</v>
      </c>
      <c r="FS11" s="9">
        <v>14.327999999999999</v>
      </c>
      <c r="FT11" s="9">
        <v>537.25400000000002</v>
      </c>
      <c r="FU11" s="9">
        <v>66.114000000000004</v>
      </c>
      <c r="FV11" s="9">
        <v>50.44</v>
      </c>
      <c r="FW11" s="9">
        <v>65.075999999999993</v>
      </c>
      <c r="FX11" s="9">
        <v>114.628</v>
      </c>
      <c r="FY11" s="9">
        <v>604.25699999999995</v>
      </c>
      <c r="FZ11" s="9">
        <v>53.72</v>
      </c>
      <c r="GA11" s="9">
        <v>66.049000000000007</v>
      </c>
      <c r="GB11" s="9">
        <v>1385.97</v>
      </c>
      <c r="GC11" s="9">
        <v>1314.1780000000001</v>
      </c>
      <c r="GD11" s="9">
        <v>102.38</v>
      </c>
      <c r="GE11" s="9">
        <v>80.738</v>
      </c>
      <c r="GF11" s="9">
        <v>46.703000000000003</v>
      </c>
      <c r="GG11" s="9">
        <v>34.036000000000001</v>
      </c>
      <c r="GH11" s="9">
        <v>58.951999999999998</v>
      </c>
      <c r="GI11" s="9">
        <v>21.786000000000001</v>
      </c>
      <c r="GJ11" s="9">
        <v>27.117000000000001</v>
      </c>
      <c r="GK11" s="9">
        <v>31.181999999999999</v>
      </c>
      <c r="GL11" s="9">
        <v>22.439</v>
      </c>
      <c r="GM11" s="9">
        <v>52.703000000000003</v>
      </c>
      <c r="GN11" s="9">
        <v>28.036000000000001</v>
      </c>
      <c r="GO11" s="9">
        <v>21.640999999999998</v>
      </c>
      <c r="GP11" s="9">
        <v>1211.798</v>
      </c>
      <c r="GQ11" s="9">
        <v>1092.1189999999999</v>
      </c>
      <c r="GR11" s="9">
        <v>1048.373</v>
      </c>
      <c r="GS11" s="9">
        <v>28.266999999999999</v>
      </c>
      <c r="GT11" s="9">
        <v>15.478999999999999</v>
      </c>
      <c r="GU11" s="9">
        <v>822.88099999999997</v>
      </c>
      <c r="GV11" s="9">
        <v>71.432000000000002</v>
      </c>
      <c r="GW11" s="9">
        <v>75.417000000000002</v>
      </c>
      <c r="GX11" s="9">
        <v>122.389</v>
      </c>
      <c r="GY11" s="9">
        <v>154.607</v>
      </c>
      <c r="GZ11" s="9">
        <v>937.51199999999994</v>
      </c>
      <c r="HA11" s="9">
        <v>119.679</v>
      </c>
      <c r="HB11" s="9">
        <v>71.790999999999997</v>
      </c>
      <c r="HC11" s="9">
        <v>216.48099999999999</v>
      </c>
      <c r="HD11" s="9">
        <v>200.90700000000001</v>
      </c>
      <c r="HE11" s="9">
        <v>20.277000000000001</v>
      </c>
      <c r="HF11" s="9">
        <v>16.965</v>
      </c>
      <c r="HG11" s="9">
        <v>3.58</v>
      </c>
      <c r="HH11" s="9">
        <v>13.385</v>
      </c>
      <c r="HI11" s="9">
        <v>10.308</v>
      </c>
      <c r="HJ11" s="9">
        <v>6.6580000000000004</v>
      </c>
      <c r="HK11" s="9">
        <v>3.2490000000000001</v>
      </c>
      <c r="HL11" s="9">
        <v>9.1890000000000001</v>
      </c>
      <c r="HM11" s="9">
        <v>4.5270000000000001</v>
      </c>
      <c r="HN11" s="9">
        <v>11.135999999999999</v>
      </c>
      <c r="HO11" s="9">
        <v>5.83</v>
      </c>
      <c r="HP11" s="9">
        <v>3.3119999999999998</v>
      </c>
      <c r="HQ11" s="9">
        <v>180.63</v>
      </c>
      <c r="HR11" s="9">
        <v>142.11500000000001</v>
      </c>
      <c r="HS11" s="9">
        <v>133.79900000000001</v>
      </c>
      <c r="HT11" s="9">
        <v>3.91</v>
      </c>
      <c r="HU11" s="9">
        <v>4.4059999999999997</v>
      </c>
      <c r="HV11" s="9">
        <v>95.912000000000006</v>
      </c>
      <c r="HW11" s="9">
        <v>10.898999999999999</v>
      </c>
      <c r="HX11" s="9">
        <v>9.9130000000000003</v>
      </c>
      <c r="HY11" s="9">
        <v>25.390999999999998</v>
      </c>
      <c r="HZ11" s="9">
        <v>17.847999999999999</v>
      </c>
      <c r="IA11" s="9">
        <v>124.267</v>
      </c>
      <c r="IB11" s="9">
        <v>38.515000000000001</v>
      </c>
      <c r="IC11" s="9">
        <v>15.574</v>
      </c>
      <c r="ID11" s="9">
        <v>458.71800000000002</v>
      </c>
      <c r="IE11" s="9">
        <v>436.529</v>
      </c>
      <c r="IF11" s="9">
        <v>30.117999999999999</v>
      </c>
      <c r="IG11" s="9">
        <v>23.956</v>
      </c>
      <c r="IH11" s="9">
        <v>13.38</v>
      </c>
      <c r="II11" s="9">
        <v>10.574999999999999</v>
      </c>
      <c r="IJ11" s="9">
        <v>18.181000000000001</v>
      </c>
      <c r="IK11" s="9">
        <v>5.774</v>
      </c>
      <c r="IL11" s="9">
        <v>7.33</v>
      </c>
      <c r="IM11" s="9">
        <v>8.7609999999999992</v>
      </c>
      <c r="IN11" s="9">
        <v>7.8659999999999997</v>
      </c>
      <c r="IO11" s="9">
        <v>14.632999999999999</v>
      </c>
      <c r="IP11" s="9">
        <v>9.3230000000000004</v>
      </c>
      <c r="IQ11" s="9">
        <v>6.1619999999999999</v>
      </c>
    </row>
    <row r="12" spans="1:251">
      <c r="A12" s="10">
        <v>42401</v>
      </c>
      <c r="B12" s="9">
        <v>3.28</v>
      </c>
      <c r="C12" s="9">
        <v>3.1179999999999999</v>
      </c>
      <c r="D12" s="9">
        <v>3.66</v>
      </c>
      <c r="E12" s="9">
        <v>7.6989999999999998</v>
      </c>
      <c r="F12" s="9">
        <v>9.6519999999999992</v>
      </c>
      <c r="G12" s="9">
        <v>4.8259999999999996</v>
      </c>
      <c r="H12" s="9">
        <v>1.389</v>
      </c>
      <c r="I12" s="9">
        <v>173.99799999999999</v>
      </c>
      <c r="J12" s="9">
        <v>147.72499999999999</v>
      </c>
      <c r="K12" s="9">
        <v>136.94499999999999</v>
      </c>
      <c r="L12" s="9">
        <v>5.6059999999999999</v>
      </c>
      <c r="M12" s="9">
        <v>5.1740000000000004</v>
      </c>
      <c r="N12" s="9">
        <v>122.586</v>
      </c>
      <c r="O12" s="9">
        <v>5.0339999999999998</v>
      </c>
      <c r="P12" s="9">
        <v>3.9590000000000001</v>
      </c>
      <c r="Q12" s="9">
        <v>16.145</v>
      </c>
      <c r="R12" s="9">
        <v>36.738</v>
      </c>
      <c r="S12" s="9">
        <v>110.98699999999999</v>
      </c>
      <c r="T12" s="9">
        <v>26.273</v>
      </c>
      <c r="U12" s="9">
        <v>12.499000000000001</v>
      </c>
      <c r="V12" s="9">
        <v>415.995</v>
      </c>
      <c r="W12" s="9">
        <v>397.15</v>
      </c>
      <c r="X12" s="9">
        <v>37.222000000000001</v>
      </c>
      <c r="Y12" s="9">
        <v>32.997</v>
      </c>
      <c r="Z12" s="9">
        <v>14.319000000000001</v>
      </c>
      <c r="AA12" s="9">
        <v>18.678000000000001</v>
      </c>
      <c r="AB12" s="9">
        <v>26.181999999999999</v>
      </c>
      <c r="AC12" s="9">
        <v>6.8150000000000004</v>
      </c>
      <c r="AD12" s="9">
        <v>15.928000000000001</v>
      </c>
      <c r="AE12" s="9">
        <v>8.8930000000000007</v>
      </c>
      <c r="AF12" s="9">
        <v>8.1760000000000002</v>
      </c>
      <c r="AG12" s="9">
        <v>22.148</v>
      </c>
      <c r="AH12" s="9">
        <v>10.85</v>
      </c>
      <c r="AI12" s="9">
        <v>4.2240000000000002</v>
      </c>
      <c r="AJ12" s="9">
        <v>359.92899999999997</v>
      </c>
      <c r="AK12" s="9">
        <v>314.548</v>
      </c>
      <c r="AL12" s="9">
        <v>289.83499999999998</v>
      </c>
      <c r="AM12" s="9">
        <v>11.471</v>
      </c>
      <c r="AN12" s="9">
        <v>13.241</v>
      </c>
      <c r="AO12" s="9">
        <v>265.30700000000002</v>
      </c>
      <c r="AP12" s="9">
        <v>19.808</v>
      </c>
      <c r="AQ12" s="9">
        <v>13.705</v>
      </c>
      <c r="AR12" s="9">
        <v>15.728</v>
      </c>
      <c r="AS12" s="9">
        <v>71.52</v>
      </c>
      <c r="AT12" s="9">
        <v>243.02799999999999</v>
      </c>
      <c r="AU12" s="9">
        <v>45.381</v>
      </c>
      <c r="AV12" s="9">
        <v>18.844000000000001</v>
      </c>
      <c r="AW12" s="9">
        <v>208.01</v>
      </c>
      <c r="AX12" s="9">
        <v>195.012</v>
      </c>
      <c r="AY12" s="9">
        <v>23.452999999999999</v>
      </c>
      <c r="AZ12" s="9">
        <v>21.34</v>
      </c>
      <c r="BA12" s="9">
        <v>8.7189999999999994</v>
      </c>
      <c r="BB12" s="9">
        <v>12.621</v>
      </c>
      <c r="BC12" s="9">
        <v>13.596</v>
      </c>
      <c r="BD12" s="9">
        <v>7.7439999999999998</v>
      </c>
      <c r="BE12" s="9">
        <v>7.7949999999999999</v>
      </c>
      <c r="BF12" s="9">
        <v>5.5579999999999998</v>
      </c>
      <c r="BG12" s="9">
        <v>7.9870000000000001</v>
      </c>
      <c r="BH12" s="9">
        <v>13.992000000000001</v>
      </c>
      <c r="BI12" s="9">
        <v>7.3479999999999999</v>
      </c>
      <c r="BJ12" s="9">
        <v>2.113</v>
      </c>
      <c r="BK12" s="9">
        <v>171.559</v>
      </c>
      <c r="BL12" s="9">
        <v>120.871</v>
      </c>
      <c r="BM12" s="9">
        <v>112.348</v>
      </c>
      <c r="BN12" s="9">
        <v>4.0659999999999998</v>
      </c>
      <c r="BO12" s="9">
        <v>4.4569999999999999</v>
      </c>
      <c r="BP12" s="9">
        <v>101.051</v>
      </c>
      <c r="BQ12" s="9">
        <v>6.8250000000000002</v>
      </c>
      <c r="BR12" s="9">
        <v>2.39</v>
      </c>
      <c r="BS12" s="9">
        <v>10.605</v>
      </c>
      <c r="BT12" s="9">
        <v>24.663</v>
      </c>
      <c r="BU12" s="9">
        <v>96.207999999999998</v>
      </c>
      <c r="BV12" s="9">
        <v>50.686999999999998</v>
      </c>
      <c r="BW12" s="9">
        <v>12.997999999999999</v>
      </c>
      <c r="BX12" s="9">
        <v>981.63800000000003</v>
      </c>
      <c r="BY12" s="9">
        <v>925.21699999999998</v>
      </c>
      <c r="BZ12" s="9">
        <v>99.849000000000004</v>
      </c>
      <c r="CA12" s="9">
        <v>92.082999999999998</v>
      </c>
      <c r="CB12" s="9">
        <v>45.933</v>
      </c>
      <c r="CC12" s="9">
        <v>46.15</v>
      </c>
      <c r="CD12" s="9">
        <v>66.515000000000001</v>
      </c>
      <c r="CE12" s="9">
        <v>24.986000000000001</v>
      </c>
      <c r="CF12" s="9">
        <v>28.991</v>
      </c>
      <c r="CG12" s="9">
        <v>21.882999999999999</v>
      </c>
      <c r="CH12" s="9">
        <v>41.207999999999998</v>
      </c>
      <c r="CI12" s="9">
        <v>60.524000000000001</v>
      </c>
      <c r="CJ12" s="9">
        <v>31.559000000000001</v>
      </c>
      <c r="CK12" s="9">
        <v>7.766</v>
      </c>
      <c r="CL12" s="9">
        <v>825.36800000000005</v>
      </c>
      <c r="CM12" s="9">
        <v>572.11699999999996</v>
      </c>
      <c r="CN12" s="9">
        <v>542.59799999999996</v>
      </c>
      <c r="CO12" s="9">
        <v>16.591000000000001</v>
      </c>
      <c r="CP12" s="9">
        <v>12.928000000000001</v>
      </c>
      <c r="CQ12" s="9">
        <v>459.35</v>
      </c>
      <c r="CR12" s="9">
        <v>22.984000000000002</v>
      </c>
      <c r="CS12" s="9">
        <v>23.907</v>
      </c>
      <c r="CT12" s="9">
        <v>65.876999999999995</v>
      </c>
      <c r="CU12" s="9">
        <v>115.22799999999999</v>
      </c>
      <c r="CV12" s="9">
        <v>456.88900000000001</v>
      </c>
      <c r="CW12" s="9">
        <v>253.25</v>
      </c>
      <c r="CX12" s="9">
        <v>56.421999999999997</v>
      </c>
      <c r="CY12" s="9">
        <v>413.31299999999999</v>
      </c>
      <c r="CZ12" s="9">
        <v>378.84500000000003</v>
      </c>
      <c r="DA12" s="9">
        <v>35.369999999999997</v>
      </c>
      <c r="DB12" s="9">
        <v>33.545999999999999</v>
      </c>
      <c r="DC12" s="9">
        <v>11.226000000000001</v>
      </c>
      <c r="DD12" s="9">
        <v>22.321000000000002</v>
      </c>
      <c r="DE12" s="9">
        <v>20.765999999999998</v>
      </c>
      <c r="DF12" s="9">
        <v>12.273</v>
      </c>
      <c r="DG12" s="9">
        <v>11.565</v>
      </c>
      <c r="DH12" s="9">
        <v>10.324</v>
      </c>
      <c r="DI12" s="9">
        <v>11.657</v>
      </c>
      <c r="DJ12" s="9">
        <v>22.734000000000002</v>
      </c>
      <c r="DK12" s="9">
        <v>10.811999999999999</v>
      </c>
      <c r="DL12" s="9">
        <v>1.823</v>
      </c>
      <c r="DM12" s="9">
        <v>343.47500000000002</v>
      </c>
      <c r="DN12" s="9">
        <v>238.79599999999999</v>
      </c>
      <c r="DO12" s="9">
        <v>228.55600000000001</v>
      </c>
      <c r="DP12" s="9">
        <v>7.0739999999999998</v>
      </c>
      <c r="DQ12" s="9">
        <v>3.1659999999999999</v>
      </c>
      <c r="DR12" s="9">
        <v>183.53200000000001</v>
      </c>
      <c r="DS12" s="9">
        <v>11.042</v>
      </c>
      <c r="DT12" s="9">
        <v>15.411</v>
      </c>
      <c r="DU12" s="9">
        <v>28.811</v>
      </c>
      <c r="DV12" s="9">
        <v>34.691000000000003</v>
      </c>
      <c r="DW12" s="9">
        <v>204.10499999999999</v>
      </c>
      <c r="DX12" s="9">
        <v>104.679</v>
      </c>
      <c r="DY12" s="9">
        <v>34.468000000000004</v>
      </c>
      <c r="DZ12" s="9">
        <v>745.88300000000004</v>
      </c>
      <c r="EA12" s="9">
        <v>716.846</v>
      </c>
      <c r="EB12" s="9">
        <v>44.82</v>
      </c>
      <c r="EC12" s="9">
        <v>42.012999999999998</v>
      </c>
      <c r="ED12" s="9">
        <v>18.882000000000001</v>
      </c>
      <c r="EE12" s="9">
        <v>23.132000000000001</v>
      </c>
      <c r="EF12" s="9">
        <v>28.596</v>
      </c>
      <c r="EG12" s="9">
        <v>13.417999999999999</v>
      </c>
      <c r="EH12" s="9">
        <v>15.129</v>
      </c>
      <c r="EI12" s="9">
        <v>13.225</v>
      </c>
      <c r="EJ12" s="9">
        <v>13.66</v>
      </c>
      <c r="EK12" s="9">
        <v>33.582999999999998</v>
      </c>
      <c r="EL12" s="9">
        <v>8.43</v>
      </c>
      <c r="EM12" s="9">
        <v>2.8069999999999999</v>
      </c>
      <c r="EN12" s="9">
        <v>672.02599999999995</v>
      </c>
      <c r="EO12" s="9">
        <v>664.45299999999997</v>
      </c>
      <c r="EP12" s="9">
        <v>623.92200000000003</v>
      </c>
      <c r="EQ12" s="9">
        <v>20.167000000000002</v>
      </c>
      <c r="ER12" s="9">
        <v>20.227</v>
      </c>
      <c r="ES12" s="9">
        <v>555.19500000000005</v>
      </c>
      <c r="ET12" s="9">
        <v>26.510999999999999</v>
      </c>
      <c r="EU12" s="9">
        <v>27.417000000000002</v>
      </c>
      <c r="EV12" s="9">
        <v>55.33</v>
      </c>
      <c r="EW12" s="9">
        <v>133.32300000000001</v>
      </c>
      <c r="EX12" s="9">
        <v>531.13099999999997</v>
      </c>
      <c r="EY12" s="9">
        <v>7.5720000000000001</v>
      </c>
      <c r="EZ12" s="9">
        <v>29.036999999999999</v>
      </c>
      <c r="FA12" s="9">
        <v>881.82399999999996</v>
      </c>
      <c r="FB12" s="9">
        <v>826.53399999999999</v>
      </c>
      <c r="FC12" s="9">
        <v>42.938000000000002</v>
      </c>
      <c r="FD12" s="9">
        <v>36.844999999999999</v>
      </c>
      <c r="FE12" s="9">
        <v>19.442</v>
      </c>
      <c r="FF12" s="9">
        <v>17.402000000000001</v>
      </c>
      <c r="FG12" s="9">
        <v>23.739000000000001</v>
      </c>
      <c r="FH12" s="9">
        <v>13.106</v>
      </c>
      <c r="FI12" s="9">
        <v>8.4350000000000005</v>
      </c>
      <c r="FJ12" s="9">
        <v>15.175000000000001</v>
      </c>
      <c r="FK12" s="9">
        <v>13.234</v>
      </c>
      <c r="FL12" s="9">
        <v>22.652999999999999</v>
      </c>
      <c r="FM12" s="9">
        <v>14.192</v>
      </c>
      <c r="FN12" s="9">
        <v>6.0940000000000003</v>
      </c>
      <c r="FO12" s="9">
        <v>783.596</v>
      </c>
      <c r="FP12" s="9">
        <v>735.58799999999997</v>
      </c>
      <c r="FQ12" s="9">
        <v>703.47400000000005</v>
      </c>
      <c r="FR12" s="9">
        <v>21.346</v>
      </c>
      <c r="FS12" s="9">
        <v>10.768000000000001</v>
      </c>
      <c r="FT12" s="9">
        <v>538.12900000000002</v>
      </c>
      <c r="FU12" s="9">
        <v>68.489999999999995</v>
      </c>
      <c r="FV12" s="9">
        <v>53.201000000000001</v>
      </c>
      <c r="FW12" s="9">
        <v>75.766999999999996</v>
      </c>
      <c r="FX12" s="9">
        <v>104.379</v>
      </c>
      <c r="FY12" s="9">
        <v>631.20899999999995</v>
      </c>
      <c r="FZ12" s="9">
        <v>48.008000000000003</v>
      </c>
      <c r="GA12" s="9">
        <v>55.289000000000001</v>
      </c>
      <c r="GB12" s="9">
        <v>1434.5530000000001</v>
      </c>
      <c r="GC12" s="9">
        <v>1356.9639999999999</v>
      </c>
      <c r="GD12" s="9">
        <v>103.14</v>
      </c>
      <c r="GE12" s="9">
        <v>85.369</v>
      </c>
      <c r="GF12" s="9">
        <v>56.762</v>
      </c>
      <c r="GG12" s="9">
        <v>28.606999999999999</v>
      </c>
      <c r="GH12" s="9">
        <v>64.311999999999998</v>
      </c>
      <c r="GI12" s="9">
        <v>21.056999999999999</v>
      </c>
      <c r="GJ12" s="9">
        <v>25.094000000000001</v>
      </c>
      <c r="GK12" s="9">
        <v>31.221</v>
      </c>
      <c r="GL12" s="9">
        <v>29.053999999999998</v>
      </c>
      <c r="GM12" s="9">
        <v>59.110999999999997</v>
      </c>
      <c r="GN12" s="9">
        <v>26.257000000000001</v>
      </c>
      <c r="GO12" s="9">
        <v>17.771000000000001</v>
      </c>
      <c r="GP12" s="9">
        <v>1253.825</v>
      </c>
      <c r="GQ12" s="9">
        <v>1129.345</v>
      </c>
      <c r="GR12" s="9">
        <v>1079.338</v>
      </c>
      <c r="GS12" s="9">
        <v>31.341999999999999</v>
      </c>
      <c r="GT12" s="9">
        <v>18.122</v>
      </c>
      <c r="GU12" s="9">
        <v>873.61199999999997</v>
      </c>
      <c r="GV12" s="9">
        <v>76.971999999999994</v>
      </c>
      <c r="GW12" s="9">
        <v>67.837999999999994</v>
      </c>
      <c r="GX12" s="9">
        <v>110.923</v>
      </c>
      <c r="GY12" s="9">
        <v>158.964</v>
      </c>
      <c r="GZ12" s="9">
        <v>970.38099999999997</v>
      </c>
      <c r="HA12" s="9">
        <v>124.48</v>
      </c>
      <c r="HB12" s="9">
        <v>77.588999999999999</v>
      </c>
      <c r="HC12" s="9">
        <v>226.90700000000001</v>
      </c>
      <c r="HD12" s="9">
        <v>211.238</v>
      </c>
      <c r="HE12" s="9">
        <v>16.571999999999999</v>
      </c>
      <c r="HF12" s="9">
        <v>13.670999999999999</v>
      </c>
      <c r="HG12" s="9">
        <v>6.1479999999999997</v>
      </c>
      <c r="HH12" s="9">
        <v>7.5229999999999997</v>
      </c>
      <c r="HI12" s="9">
        <v>7.5650000000000004</v>
      </c>
      <c r="HJ12" s="9">
        <v>6.1059999999999999</v>
      </c>
      <c r="HK12" s="9">
        <v>4.3419999999999996</v>
      </c>
      <c r="HL12" s="9">
        <v>5.4139999999999997</v>
      </c>
      <c r="HM12" s="9">
        <v>3.915</v>
      </c>
      <c r="HN12" s="9">
        <v>7.4059999999999997</v>
      </c>
      <c r="HO12" s="9">
        <v>6.2649999999999997</v>
      </c>
      <c r="HP12" s="9">
        <v>2.9020000000000001</v>
      </c>
      <c r="HQ12" s="9">
        <v>194.666</v>
      </c>
      <c r="HR12" s="9">
        <v>151.35599999999999</v>
      </c>
      <c r="HS12" s="9">
        <v>141.482</v>
      </c>
      <c r="HT12" s="9">
        <v>6.4889999999999999</v>
      </c>
      <c r="HU12" s="9">
        <v>2.9319999999999999</v>
      </c>
      <c r="HV12" s="9">
        <v>102.58499999999999</v>
      </c>
      <c r="HW12" s="9">
        <v>14.034000000000001</v>
      </c>
      <c r="HX12" s="9">
        <v>7.9889999999999999</v>
      </c>
      <c r="HY12" s="9">
        <v>26.748999999999999</v>
      </c>
      <c r="HZ12" s="9">
        <v>28.869</v>
      </c>
      <c r="IA12" s="9">
        <v>122.48699999999999</v>
      </c>
      <c r="IB12" s="9">
        <v>43.308999999999997</v>
      </c>
      <c r="IC12" s="9">
        <v>15.669</v>
      </c>
      <c r="ID12" s="9">
        <v>440.66399999999999</v>
      </c>
      <c r="IE12" s="9">
        <v>419.58499999999998</v>
      </c>
      <c r="IF12" s="9">
        <v>39.854999999999997</v>
      </c>
      <c r="IG12" s="9">
        <v>34.683</v>
      </c>
      <c r="IH12" s="9">
        <v>14.507</v>
      </c>
      <c r="II12" s="9">
        <v>20.175999999999998</v>
      </c>
      <c r="IJ12" s="9">
        <v>22.885000000000002</v>
      </c>
      <c r="IK12" s="9">
        <v>11.797000000000001</v>
      </c>
      <c r="IL12" s="9">
        <v>12.94</v>
      </c>
      <c r="IM12" s="9">
        <v>9.3550000000000004</v>
      </c>
      <c r="IN12" s="9">
        <v>12.388</v>
      </c>
      <c r="IO12" s="9">
        <v>18.350000000000001</v>
      </c>
      <c r="IP12" s="9">
        <v>16.332999999999998</v>
      </c>
      <c r="IQ12" s="9">
        <v>5.1719999999999997</v>
      </c>
    </row>
    <row r="13" spans="1:251">
      <c r="A13" s="10">
        <v>42767</v>
      </c>
      <c r="B13" s="9">
        <v>6.3239999999999998</v>
      </c>
      <c r="C13" s="9">
        <v>5.6420000000000003</v>
      </c>
      <c r="D13" s="9">
        <v>5.0979999999999999</v>
      </c>
      <c r="E13" s="9">
        <v>7.1669999999999998</v>
      </c>
      <c r="F13" s="9">
        <v>11.933</v>
      </c>
      <c r="G13" s="9">
        <v>5.9740000000000002</v>
      </c>
      <c r="H13" s="9">
        <v>0.81</v>
      </c>
      <c r="I13" s="9">
        <v>172.14099999999999</v>
      </c>
      <c r="J13" s="9">
        <v>150.11699999999999</v>
      </c>
      <c r="K13" s="9">
        <v>137.988</v>
      </c>
      <c r="L13" s="9">
        <v>5.9349999999999996</v>
      </c>
      <c r="M13" s="9">
        <v>5.4580000000000002</v>
      </c>
      <c r="N13" s="9">
        <v>124.08</v>
      </c>
      <c r="O13" s="9">
        <v>6.734</v>
      </c>
      <c r="P13" s="9">
        <v>5.7050000000000001</v>
      </c>
      <c r="Q13" s="9">
        <v>13.598000000000001</v>
      </c>
      <c r="R13" s="9">
        <v>34.536000000000001</v>
      </c>
      <c r="S13" s="9">
        <v>115.58</v>
      </c>
      <c r="T13" s="9">
        <v>22.024000000000001</v>
      </c>
      <c r="U13" s="9">
        <v>13.115</v>
      </c>
      <c r="V13" s="9">
        <v>446.00200000000001</v>
      </c>
      <c r="W13" s="9">
        <v>424.97300000000001</v>
      </c>
      <c r="X13" s="9">
        <v>20.478000000000002</v>
      </c>
      <c r="Y13" s="9">
        <v>19.672000000000001</v>
      </c>
      <c r="Z13" s="9">
        <v>10.753</v>
      </c>
      <c r="AA13" s="9">
        <v>8.92</v>
      </c>
      <c r="AB13" s="9">
        <v>15.962</v>
      </c>
      <c r="AC13" s="9">
        <v>3.7109999999999999</v>
      </c>
      <c r="AD13" s="9">
        <v>10.374000000000001</v>
      </c>
      <c r="AE13" s="9">
        <v>4.9710000000000001</v>
      </c>
      <c r="AF13" s="9">
        <v>4.327</v>
      </c>
      <c r="AG13" s="9">
        <v>16.916</v>
      </c>
      <c r="AH13" s="9">
        <v>2.7559999999999998</v>
      </c>
      <c r="AI13" s="9">
        <v>0.80600000000000005</v>
      </c>
      <c r="AJ13" s="9">
        <v>404.495</v>
      </c>
      <c r="AK13" s="9">
        <v>355.72699999999998</v>
      </c>
      <c r="AL13" s="9">
        <v>331.94099999999997</v>
      </c>
      <c r="AM13" s="9">
        <v>17.907</v>
      </c>
      <c r="AN13" s="9">
        <v>5.8789999999999996</v>
      </c>
      <c r="AO13" s="9">
        <v>308.61200000000002</v>
      </c>
      <c r="AP13" s="9">
        <v>10.327</v>
      </c>
      <c r="AQ13" s="9">
        <v>12.356999999999999</v>
      </c>
      <c r="AR13" s="9">
        <v>24.431000000000001</v>
      </c>
      <c r="AS13" s="9">
        <v>64.064999999999998</v>
      </c>
      <c r="AT13" s="9">
        <v>291.66199999999998</v>
      </c>
      <c r="AU13" s="9">
        <v>48.768000000000001</v>
      </c>
      <c r="AV13" s="9">
        <v>21.027999999999999</v>
      </c>
      <c r="AW13" s="9">
        <v>200.41900000000001</v>
      </c>
      <c r="AX13" s="9">
        <v>188.63300000000001</v>
      </c>
      <c r="AY13" s="9">
        <v>22.417000000000002</v>
      </c>
      <c r="AZ13" s="9">
        <v>21.05</v>
      </c>
      <c r="BA13" s="9">
        <v>5.5620000000000003</v>
      </c>
      <c r="BB13" s="9">
        <v>15.488</v>
      </c>
      <c r="BC13" s="9">
        <v>13.44</v>
      </c>
      <c r="BD13" s="9">
        <v>7.61</v>
      </c>
      <c r="BE13" s="9">
        <v>5.7729999999999997</v>
      </c>
      <c r="BF13" s="9">
        <v>3.9390000000000001</v>
      </c>
      <c r="BG13" s="9">
        <v>11.337999999999999</v>
      </c>
      <c r="BH13" s="9">
        <v>14.493</v>
      </c>
      <c r="BI13" s="9">
        <v>6.5570000000000004</v>
      </c>
      <c r="BJ13" s="9">
        <v>1.367</v>
      </c>
      <c r="BK13" s="9">
        <v>166.21600000000001</v>
      </c>
      <c r="BL13" s="9">
        <v>120.20099999999999</v>
      </c>
      <c r="BM13" s="9">
        <v>114.23099999999999</v>
      </c>
      <c r="BN13" s="9">
        <v>3.5430000000000001</v>
      </c>
      <c r="BO13" s="9">
        <v>1.88</v>
      </c>
      <c r="BP13" s="9">
        <v>98.364999999999995</v>
      </c>
      <c r="BQ13" s="9">
        <v>7.601</v>
      </c>
      <c r="BR13" s="9">
        <v>3.5419999999999998</v>
      </c>
      <c r="BS13" s="9">
        <v>10.692</v>
      </c>
      <c r="BT13" s="9">
        <v>16.552</v>
      </c>
      <c r="BU13" s="9">
        <v>103.649</v>
      </c>
      <c r="BV13" s="9">
        <v>46.015000000000001</v>
      </c>
      <c r="BW13" s="9">
        <v>11.786</v>
      </c>
      <c r="BX13" s="9">
        <v>960.50900000000001</v>
      </c>
      <c r="BY13" s="9">
        <v>910.14800000000002</v>
      </c>
      <c r="BZ13" s="9">
        <v>86.013000000000005</v>
      </c>
      <c r="CA13" s="9">
        <v>82.358000000000004</v>
      </c>
      <c r="CB13" s="9">
        <v>41.637999999999998</v>
      </c>
      <c r="CC13" s="9">
        <v>40.72</v>
      </c>
      <c r="CD13" s="9">
        <v>67.838999999999999</v>
      </c>
      <c r="CE13" s="9">
        <v>14.519</v>
      </c>
      <c r="CF13" s="9">
        <v>34.732999999999997</v>
      </c>
      <c r="CG13" s="9">
        <v>21.27</v>
      </c>
      <c r="CH13" s="9">
        <v>26.356000000000002</v>
      </c>
      <c r="CI13" s="9">
        <v>59.86</v>
      </c>
      <c r="CJ13" s="9">
        <v>22.498000000000001</v>
      </c>
      <c r="CK13" s="9">
        <v>3.6549999999999998</v>
      </c>
      <c r="CL13" s="9">
        <v>824.13499999999999</v>
      </c>
      <c r="CM13" s="9">
        <v>585.63099999999997</v>
      </c>
      <c r="CN13" s="9">
        <v>562.39300000000003</v>
      </c>
      <c r="CO13" s="9">
        <v>14.194000000000001</v>
      </c>
      <c r="CP13" s="9">
        <v>8.5459999999999994</v>
      </c>
      <c r="CQ13" s="9">
        <v>477.56799999999998</v>
      </c>
      <c r="CR13" s="9">
        <v>27.009</v>
      </c>
      <c r="CS13" s="9">
        <v>26.65</v>
      </c>
      <c r="CT13" s="9">
        <v>54.404000000000003</v>
      </c>
      <c r="CU13" s="9">
        <v>110.089</v>
      </c>
      <c r="CV13" s="9">
        <v>475.541</v>
      </c>
      <c r="CW13" s="9">
        <v>238.505</v>
      </c>
      <c r="CX13" s="9">
        <v>50.360999999999997</v>
      </c>
      <c r="CY13" s="9">
        <v>398.91199999999998</v>
      </c>
      <c r="CZ13" s="9">
        <v>370.54</v>
      </c>
      <c r="DA13" s="9">
        <v>43.491999999999997</v>
      </c>
      <c r="DB13" s="9">
        <v>38.476999999999997</v>
      </c>
      <c r="DC13" s="9">
        <v>11.483000000000001</v>
      </c>
      <c r="DD13" s="9">
        <v>26.994</v>
      </c>
      <c r="DE13" s="9">
        <v>23.802</v>
      </c>
      <c r="DF13" s="9">
        <v>14.675000000000001</v>
      </c>
      <c r="DG13" s="9">
        <v>12.128</v>
      </c>
      <c r="DH13" s="9">
        <v>9.4380000000000006</v>
      </c>
      <c r="DI13" s="9">
        <v>16.911999999999999</v>
      </c>
      <c r="DJ13" s="9">
        <v>20.463000000000001</v>
      </c>
      <c r="DK13" s="9">
        <v>18.013999999999999</v>
      </c>
      <c r="DL13" s="9">
        <v>5.0149999999999997</v>
      </c>
      <c r="DM13" s="9">
        <v>327.04899999999998</v>
      </c>
      <c r="DN13" s="9">
        <v>212.21199999999999</v>
      </c>
      <c r="DO13" s="9">
        <v>203.65700000000001</v>
      </c>
      <c r="DP13" s="9">
        <v>5.7640000000000002</v>
      </c>
      <c r="DQ13" s="9">
        <v>2.7909999999999999</v>
      </c>
      <c r="DR13" s="9">
        <v>161.93899999999999</v>
      </c>
      <c r="DS13" s="9">
        <v>9.5589999999999993</v>
      </c>
      <c r="DT13" s="9">
        <v>10.266999999999999</v>
      </c>
      <c r="DU13" s="9">
        <v>30.446999999999999</v>
      </c>
      <c r="DV13" s="9">
        <v>34.765000000000001</v>
      </c>
      <c r="DW13" s="9">
        <v>177.447</v>
      </c>
      <c r="DX13" s="9">
        <v>114.837</v>
      </c>
      <c r="DY13" s="9">
        <v>28.370999999999999</v>
      </c>
      <c r="DZ13" s="9">
        <v>796.26599999999996</v>
      </c>
      <c r="EA13" s="9">
        <v>760.03800000000001</v>
      </c>
      <c r="EB13" s="9">
        <v>31.687999999999999</v>
      </c>
      <c r="EC13" s="9">
        <v>30.649000000000001</v>
      </c>
      <c r="ED13" s="9">
        <v>12.385</v>
      </c>
      <c r="EE13" s="9">
        <v>18.263999999999999</v>
      </c>
      <c r="EF13" s="9">
        <v>23.448</v>
      </c>
      <c r="EG13" s="9">
        <v>7.2</v>
      </c>
      <c r="EH13" s="9">
        <v>8.0329999999999995</v>
      </c>
      <c r="EI13" s="9">
        <v>12.775</v>
      </c>
      <c r="EJ13" s="9">
        <v>9.8409999999999993</v>
      </c>
      <c r="EK13" s="9">
        <v>23.446000000000002</v>
      </c>
      <c r="EL13" s="9">
        <v>7.2030000000000003</v>
      </c>
      <c r="EM13" s="9">
        <v>1.0389999999999999</v>
      </c>
      <c r="EN13" s="9">
        <v>728.34900000000005</v>
      </c>
      <c r="EO13" s="9">
        <v>720.28700000000003</v>
      </c>
      <c r="EP13" s="9">
        <v>677.44200000000001</v>
      </c>
      <c r="EQ13" s="9">
        <v>19.690000000000001</v>
      </c>
      <c r="ER13" s="9">
        <v>23.154</v>
      </c>
      <c r="ES13" s="9">
        <v>585.221</v>
      </c>
      <c r="ET13" s="9">
        <v>36.414999999999999</v>
      </c>
      <c r="EU13" s="9">
        <v>39.113999999999997</v>
      </c>
      <c r="EV13" s="9">
        <v>59.536999999999999</v>
      </c>
      <c r="EW13" s="9">
        <v>156.82</v>
      </c>
      <c r="EX13" s="9">
        <v>563.46699999999998</v>
      </c>
      <c r="EY13" s="9">
        <v>8.0630000000000006</v>
      </c>
      <c r="EZ13" s="9">
        <v>36.228000000000002</v>
      </c>
      <c r="FA13" s="9">
        <v>963.255</v>
      </c>
      <c r="FB13" s="9">
        <v>878.87400000000002</v>
      </c>
      <c r="FC13" s="9">
        <v>49.122</v>
      </c>
      <c r="FD13" s="9">
        <v>46.057000000000002</v>
      </c>
      <c r="FE13" s="9">
        <v>23.032</v>
      </c>
      <c r="FF13" s="9">
        <v>23.024999999999999</v>
      </c>
      <c r="FG13" s="9">
        <v>34.103000000000002</v>
      </c>
      <c r="FH13" s="9">
        <v>11.955</v>
      </c>
      <c r="FI13" s="9">
        <v>11.446</v>
      </c>
      <c r="FJ13" s="9">
        <v>21.134</v>
      </c>
      <c r="FK13" s="9">
        <v>13.477</v>
      </c>
      <c r="FL13" s="9">
        <v>33.155000000000001</v>
      </c>
      <c r="FM13" s="9">
        <v>12.901999999999999</v>
      </c>
      <c r="FN13" s="9">
        <v>3.0640000000000001</v>
      </c>
      <c r="FO13" s="9">
        <v>829.75300000000004</v>
      </c>
      <c r="FP13" s="9">
        <v>775.70899999999995</v>
      </c>
      <c r="FQ13" s="9">
        <v>738.78200000000004</v>
      </c>
      <c r="FR13" s="9">
        <v>22.309000000000001</v>
      </c>
      <c r="FS13" s="9">
        <v>14.619</v>
      </c>
      <c r="FT13" s="9">
        <v>601.71900000000005</v>
      </c>
      <c r="FU13" s="9">
        <v>68.141000000000005</v>
      </c>
      <c r="FV13" s="9">
        <v>42.841000000000001</v>
      </c>
      <c r="FW13" s="9">
        <v>63.008000000000003</v>
      </c>
      <c r="FX13" s="9">
        <v>113.982</v>
      </c>
      <c r="FY13" s="9">
        <v>661.72799999999995</v>
      </c>
      <c r="FZ13" s="9">
        <v>54.042999999999999</v>
      </c>
      <c r="GA13" s="9">
        <v>84.381</v>
      </c>
      <c r="GB13" s="9">
        <v>1467.299</v>
      </c>
      <c r="GC13" s="9">
        <v>1382.9259999999999</v>
      </c>
      <c r="GD13" s="9">
        <v>79.352999999999994</v>
      </c>
      <c r="GE13" s="9">
        <v>74.123999999999995</v>
      </c>
      <c r="GF13" s="9">
        <v>46.863999999999997</v>
      </c>
      <c r="GG13" s="9">
        <v>27.26</v>
      </c>
      <c r="GH13" s="9">
        <v>56.796999999999997</v>
      </c>
      <c r="GI13" s="9">
        <v>17.327000000000002</v>
      </c>
      <c r="GJ13" s="9">
        <v>17.501999999999999</v>
      </c>
      <c r="GK13" s="9">
        <v>28.724</v>
      </c>
      <c r="GL13" s="9">
        <v>27.899000000000001</v>
      </c>
      <c r="GM13" s="9">
        <v>49.118000000000002</v>
      </c>
      <c r="GN13" s="9">
        <v>25.007000000000001</v>
      </c>
      <c r="GO13" s="9">
        <v>5.2290000000000001</v>
      </c>
      <c r="GP13" s="9">
        <v>1303.5730000000001</v>
      </c>
      <c r="GQ13" s="9">
        <v>1165.636</v>
      </c>
      <c r="GR13" s="9">
        <v>1128.329</v>
      </c>
      <c r="GS13" s="9">
        <v>25.01</v>
      </c>
      <c r="GT13" s="9">
        <v>12.297000000000001</v>
      </c>
      <c r="GU13" s="9">
        <v>885.32100000000003</v>
      </c>
      <c r="GV13" s="9">
        <v>74.423000000000002</v>
      </c>
      <c r="GW13" s="9">
        <v>82.5</v>
      </c>
      <c r="GX13" s="9">
        <v>123.392</v>
      </c>
      <c r="GY13" s="9">
        <v>144.02199999999999</v>
      </c>
      <c r="GZ13" s="9">
        <v>1021.614</v>
      </c>
      <c r="HA13" s="9">
        <v>137.93700000000001</v>
      </c>
      <c r="HB13" s="9">
        <v>84.373000000000005</v>
      </c>
      <c r="HC13" s="9">
        <v>210.40299999999999</v>
      </c>
      <c r="HD13" s="9">
        <v>188.917</v>
      </c>
      <c r="HE13" s="9">
        <v>20.728999999999999</v>
      </c>
      <c r="HF13" s="9">
        <v>14.728</v>
      </c>
      <c r="HG13" s="9">
        <v>3.613</v>
      </c>
      <c r="HH13" s="9">
        <v>11.115</v>
      </c>
      <c r="HI13" s="9">
        <v>7.6210000000000004</v>
      </c>
      <c r="HJ13" s="9">
        <v>7.1070000000000002</v>
      </c>
      <c r="HK13" s="9">
        <v>6.3689999999999998</v>
      </c>
      <c r="HL13" s="9">
        <v>4.0119999999999996</v>
      </c>
      <c r="HM13" s="9">
        <v>4.3470000000000004</v>
      </c>
      <c r="HN13" s="9">
        <v>9.3800000000000008</v>
      </c>
      <c r="HO13" s="9">
        <v>5.3470000000000004</v>
      </c>
      <c r="HP13" s="9">
        <v>6.0019999999999998</v>
      </c>
      <c r="HQ13" s="9">
        <v>168.18799999999999</v>
      </c>
      <c r="HR13" s="9">
        <v>128.63399999999999</v>
      </c>
      <c r="HS13" s="9">
        <v>123.453</v>
      </c>
      <c r="HT13" s="9">
        <v>2.246</v>
      </c>
      <c r="HU13" s="9">
        <v>2.9350000000000001</v>
      </c>
      <c r="HV13" s="9">
        <v>90.462000000000003</v>
      </c>
      <c r="HW13" s="9">
        <v>9.77</v>
      </c>
      <c r="HX13" s="9">
        <v>5.4080000000000004</v>
      </c>
      <c r="HY13" s="9">
        <v>22.992999999999999</v>
      </c>
      <c r="HZ13" s="9">
        <v>15.579000000000001</v>
      </c>
      <c r="IA13" s="9">
        <v>113.05500000000001</v>
      </c>
      <c r="IB13" s="9">
        <v>39.554000000000002</v>
      </c>
      <c r="IC13" s="9">
        <v>21.486000000000001</v>
      </c>
      <c r="ID13" s="9">
        <v>441.53699999999998</v>
      </c>
      <c r="IE13" s="9">
        <v>420.34199999999998</v>
      </c>
      <c r="IF13" s="9">
        <v>33.540999999999997</v>
      </c>
      <c r="IG13" s="9">
        <v>31.350999999999999</v>
      </c>
      <c r="IH13" s="9">
        <v>16.187999999999999</v>
      </c>
      <c r="II13" s="9">
        <v>15.164</v>
      </c>
      <c r="IJ13" s="9">
        <v>23.547000000000001</v>
      </c>
      <c r="IK13" s="9">
        <v>7.8040000000000003</v>
      </c>
      <c r="IL13" s="9">
        <v>12.182</v>
      </c>
      <c r="IM13" s="9">
        <v>9.9350000000000005</v>
      </c>
      <c r="IN13" s="9">
        <v>9.234</v>
      </c>
      <c r="IO13" s="9">
        <v>19.914000000000001</v>
      </c>
      <c r="IP13" s="9">
        <v>11.436999999999999</v>
      </c>
      <c r="IQ13" s="9">
        <v>2.19</v>
      </c>
    </row>
    <row r="14" spans="1:251">
      <c r="A14" s="10">
        <v>43132</v>
      </c>
      <c r="B14" s="9">
        <v>9.4120000000000008</v>
      </c>
      <c r="C14" s="9">
        <v>9.1489999999999991</v>
      </c>
      <c r="D14" s="9">
        <v>10.465999999999999</v>
      </c>
      <c r="E14" s="9">
        <v>4.944</v>
      </c>
      <c r="F14" s="9">
        <v>15.803000000000001</v>
      </c>
      <c r="G14" s="9">
        <v>8.7560000000000002</v>
      </c>
      <c r="H14" s="9">
        <v>2.0499999999999998</v>
      </c>
      <c r="I14" s="9">
        <v>180.05799999999999</v>
      </c>
      <c r="J14" s="9">
        <v>155.83600000000001</v>
      </c>
      <c r="K14" s="9">
        <v>142.77000000000001</v>
      </c>
      <c r="L14" s="9">
        <v>3.8919999999999999</v>
      </c>
      <c r="M14" s="9">
        <v>9.1739999999999995</v>
      </c>
      <c r="N14" s="9">
        <v>129.27799999999999</v>
      </c>
      <c r="O14" s="9">
        <v>5.3159999999999998</v>
      </c>
      <c r="P14" s="9">
        <v>6.407</v>
      </c>
      <c r="Q14" s="9">
        <v>14.835000000000001</v>
      </c>
      <c r="R14" s="9">
        <v>35.808</v>
      </c>
      <c r="S14" s="9">
        <v>120.02800000000001</v>
      </c>
      <c r="T14" s="9">
        <v>24.221</v>
      </c>
      <c r="U14" s="9">
        <v>8.7249999999999996</v>
      </c>
      <c r="V14" s="9">
        <v>412.697</v>
      </c>
      <c r="W14" s="9">
        <v>391.38299999999998</v>
      </c>
      <c r="X14" s="9">
        <v>32.143999999999998</v>
      </c>
      <c r="Y14" s="9">
        <v>30.356000000000002</v>
      </c>
      <c r="Z14" s="9">
        <v>12.874000000000001</v>
      </c>
      <c r="AA14" s="9">
        <v>17.481999999999999</v>
      </c>
      <c r="AB14" s="9">
        <v>21.518999999999998</v>
      </c>
      <c r="AC14" s="9">
        <v>8.8379999999999992</v>
      </c>
      <c r="AD14" s="9">
        <v>12.728</v>
      </c>
      <c r="AE14" s="9">
        <v>9.4770000000000003</v>
      </c>
      <c r="AF14" s="9">
        <v>8.1519999999999992</v>
      </c>
      <c r="AG14" s="9">
        <v>25.138000000000002</v>
      </c>
      <c r="AH14" s="9">
        <v>5.218</v>
      </c>
      <c r="AI14" s="9">
        <v>1.7869999999999999</v>
      </c>
      <c r="AJ14" s="9">
        <v>359.23899999999998</v>
      </c>
      <c r="AK14" s="9">
        <v>314.12799999999999</v>
      </c>
      <c r="AL14" s="9">
        <v>293.78199999999998</v>
      </c>
      <c r="AM14" s="9">
        <v>10.949</v>
      </c>
      <c r="AN14" s="9">
        <v>9.0190000000000001</v>
      </c>
      <c r="AO14" s="9">
        <v>271.214</v>
      </c>
      <c r="AP14" s="9">
        <v>12.446</v>
      </c>
      <c r="AQ14" s="9">
        <v>14.499000000000001</v>
      </c>
      <c r="AR14" s="9">
        <v>15.968999999999999</v>
      </c>
      <c r="AS14" s="9">
        <v>65.504000000000005</v>
      </c>
      <c r="AT14" s="9">
        <v>248.624</v>
      </c>
      <c r="AU14" s="9">
        <v>45.110999999999997</v>
      </c>
      <c r="AV14" s="9">
        <v>21.315000000000001</v>
      </c>
      <c r="AW14" s="9">
        <v>197.40799999999999</v>
      </c>
      <c r="AX14" s="9">
        <v>188.31200000000001</v>
      </c>
      <c r="AY14" s="9">
        <v>20.736999999999998</v>
      </c>
      <c r="AZ14" s="9">
        <v>19.175000000000001</v>
      </c>
      <c r="BA14" s="9">
        <v>6.9450000000000003</v>
      </c>
      <c r="BB14" s="9">
        <v>12.231</v>
      </c>
      <c r="BC14" s="9">
        <v>13.611000000000001</v>
      </c>
      <c r="BD14" s="9">
        <v>5.5640000000000001</v>
      </c>
      <c r="BE14" s="9">
        <v>8.6050000000000004</v>
      </c>
      <c r="BF14" s="9">
        <v>4.5620000000000003</v>
      </c>
      <c r="BG14" s="9">
        <v>6.0090000000000003</v>
      </c>
      <c r="BH14" s="9">
        <v>13.404999999999999</v>
      </c>
      <c r="BI14" s="9">
        <v>5.7709999999999999</v>
      </c>
      <c r="BJ14" s="9">
        <v>1.5609999999999999</v>
      </c>
      <c r="BK14" s="9">
        <v>167.57499999999999</v>
      </c>
      <c r="BL14" s="9">
        <v>119.45099999999999</v>
      </c>
      <c r="BM14" s="9">
        <v>113.434</v>
      </c>
      <c r="BN14" s="9">
        <v>3.0910000000000002</v>
      </c>
      <c r="BO14" s="9">
        <v>2.9249999999999998</v>
      </c>
      <c r="BP14" s="9">
        <v>95.54</v>
      </c>
      <c r="BQ14" s="9">
        <v>6.7480000000000002</v>
      </c>
      <c r="BR14" s="9">
        <v>4.4729999999999999</v>
      </c>
      <c r="BS14" s="9">
        <v>12.69</v>
      </c>
      <c r="BT14" s="9">
        <v>18.802</v>
      </c>
      <c r="BU14" s="9">
        <v>100.649</v>
      </c>
      <c r="BV14" s="9">
        <v>48.124000000000002</v>
      </c>
      <c r="BW14" s="9">
        <v>9.0969999999999995</v>
      </c>
      <c r="BX14" s="9">
        <v>966.24900000000002</v>
      </c>
      <c r="BY14" s="9">
        <v>934.61800000000005</v>
      </c>
      <c r="BZ14" s="9">
        <v>84.748000000000005</v>
      </c>
      <c r="CA14" s="9">
        <v>76.25</v>
      </c>
      <c r="CB14" s="9">
        <v>36.284999999999997</v>
      </c>
      <c r="CC14" s="9">
        <v>39.963999999999999</v>
      </c>
      <c r="CD14" s="9">
        <v>57.887</v>
      </c>
      <c r="CE14" s="9">
        <v>18.363</v>
      </c>
      <c r="CF14" s="9">
        <v>29.864999999999998</v>
      </c>
      <c r="CG14" s="9">
        <v>20.245999999999999</v>
      </c>
      <c r="CH14" s="9">
        <v>26.138000000000002</v>
      </c>
      <c r="CI14" s="9">
        <v>56.392000000000003</v>
      </c>
      <c r="CJ14" s="9">
        <v>19.858000000000001</v>
      </c>
      <c r="CK14" s="9">
        <v>8.4979999999999993</v>
      </c>
      <c r="CL14" s="9">
        <v>849.87</v>
      </c>
      <c r="CM14" s="9">
        <v>595.20000000000005</v>
      </c>
      <c r="CN14" s="9">
        <v>566.38099999999997</v>
      </c>
      <c r="CO14" s="9">
        <v>13.234</v>
      </c>
      <c r="CP14" s="9">
        <v>14.805999999999999</v>
      </c>
      <c r="CQ14" s="9">
        <v>499.84100000000001</v>
      </c>
      <c r="CR14" s="9">
        <v>21.026</v>
      </c>
      <c r="CS14" s="9">
        <v>20.722999999999999</v>
      </c>
      <c r="CT14" s="9">
        <v>53.61</v>
      </c>
      <c r="CU14" s="9">
        <v>126.18</v>
      </c>
      <c r="CV14" s="9">
        <v>469.02</v>
      </c>
      <c r="CW14" s="9">
        <v>254.67</v>
      </c>
      <c r="CX14" s="9">
        <v>31.631</v>
      </c>
      <c r="CY14" s="9">
        <v>398.71199999999999</v>
      </c>
      <c r="CZ14" s="9">
        <v>370.80399999999997</v>
      </c>
      <c r="DA14" s="9">
        <v>49.103999999999999</v>
      </c>
      <c r="DB14" s="9">
        <v>46.058999999999997</v>
      </c>
      <c r="DC14" s="9">
        <v>9.0310000000000006</v>
      </c>
      <c r="DD14" s="9">
        <v>37.027999999999999</v>
      </c>
      <c r="DE14" s="9">
        <v>25.536000000000001</v>
      </c>
      <c r="DF14" s="9">
        <v>20.523</v>
      </c>
      <c r="DG14" s="9">
        <v>18.571999999999999</v>
      </c>
      <c r="DH14" s="9">
        <v>16.350000000000001</v>
      </c>
      <c r="DI14" s="9">
        <v>11.138</v>
      </c>
      <c r="DJ14" s="9">
        <v>27.72</v>
      </c>
      <c r="DK14" s="9">
        <v>18.338999999999999</v>
      </c>
      <c r="DL14" s="9">
        <v>3.0449999999999999</v>
      </c>
      <c r="DM14" s="9">
        <v>321.7</v>
      </c>
      <c r="DN14" s="9">
        <v>209.518</v>
      </c>
      <c r="DO14" s="9">
        <v>201.03399999999999</v>
      </c>
      <c r="DP14" s="9">
        <v>5.1459999999999999</v>
      </c>
      <c r="DQ14" s="9">
        <v>3.3380000000000001</v>
      </c>
      <c r="DR14" s="9">
        <v>159.28100000000001</v>
      </c>
      <c r="DS14" s="9">
        <v>7.6790000000000003</v>
      </c>
      <c r="DT14" s="9">
        <v>12.901</v>
      </c>
      <c r="DU14" s="9">
        <v>29.658000000000001</v>
      </c>
      <c r="DV14" s="9">
        <v>26.623999999999999</v>
      </c>
      <c r="DW14" s="9">
        <v>182.89400000000001</v>
      </c>
      <c r="DX14" s="9">
        <v>112.181</v>
      </c>
      <c r="DY14" s="9">
        <v>27.908999999999999</v>
      </c>
      <c r="DZ14" s="9">
        <v>679.60199999999998</v>
      </c>
      <c r="EA14" s="9">
        <v>648.02300000000002</v>
      </c>
      <c r="EB14" s="9">
        <v>39.304000000000002</v>
      </c>
      <c r="EC14" s="9">
        <v>36.622</v>
      </c>
      <c r="ED14" s="9">
        <v>13.750999999999999</v>
      </c>
      <c r="EE14" s="9">
        <v>22.870999999999999</v>
      </c>
      <c r="EF14" s="9">
        <v>27.716000000000001</v>
      </c>
      <c r="EG14" s="9">
        <v>8.9060000000000006</v>
      </c>
      <c r="EH14" s="9">
        <v>14.445</v>
      </c>
      <c r="EI14" s="9">
        <v>11.975</v>
      </c>
      <c r="EJ14" s="9">
        <v>10.202</v>
      </c>
      <c r="EK14" s="9">
        <v>23.638000000000002</v>
      </c>
      <c r="EL14" s="9">
        <v>12.984</v>
      </c>
      <c r="EM14" s="9">
        <v>2.6819999999999999</v>
      </c>
      <c r="EN14" s="9">
        <v>608.71900000000005</v>
      </c>
      <c r="EO14" s="9">
        <v>595.90599999999995</v>
      </c>
      <c r="EP14" s="9">
        <v>560.10500000000002</v>
      </c>
      <c r="EQ14" s="9">
        <v>18.898</v>
      </c>
      <c r="ER14" s="9">
        <v>16.062999999999999</v>
      </c>
      <c r="ES14" s="9">
        <v>506.60399999999998</v>
      </c>
      <c r="ET14" s="9">
        <v>30.132999999999999</v>
      </c>
      <c r="EU14" s="9">
        <v>16.827999999999999</v>
      </c>
      <c r="EV14" s="9">
        <v>42.341000000000001</v>
      </c>
      <c r="EW14" s="9">
        <v>133.131</v>
      </c>
      <c r="EX14" s="9">
        <v>462.774</v>
      </c>
      <c r="EY14" s="9">
        <v>12.814</v>
      </c>
      <c r="EZ14" s="9">
        <v>31.579000000000001</v>
      </c>
      <c r="FA14" s="9">
        <v>997.23299999999995</v>
      </c>
      <c r="FB14" s="9">
        <v>919.70500000000004</v>
      </c>
      <c r="FC14" s="9">
        <v>49.679000000000002</v>
      </c>
      <c r="FD14" s="9">
        <v>45.484999999999999</v>
      </c>
      <c r="FE14" s="9">
        <v>26.324999999999999</v>
      </c>
      <c r="FF14" s="9">
        <v>19.16</v>
      </c>
      <c r="FG14" s="9">
        <v>34.040999999999997</v>
      </c>
      <c r="FH14" s="9">
        <v>10.925000000000001</v>
      </c>
      <c r="FI14" s="9">
        <v>12.635999999999999</v>
      </c>
      <c r="FJ14" s="9">
        <v>16.151</v>
      </c>
      <c r="FK14" s="9">
        <v>16.699000000000002</v>
      </c>
      <c r="FL14" s="9">
        <v>25.393999999999998</v>
      </c>
      <c r="FM14" s="9">
        <v>20.091000000000001</v>
      </c>
      <c r="FN14" s="9">
        <v>4.194</v>
      </c>
      <c r="FO14" s="9">
        <v>870.02700000000004</v>
      </c>
      <c r="FP14" s="9">
        <v>811.23800000000006</v>
      </c>
      <c r="FQ14" s="9">
        <v>750.09900000000005</v>
      </c>
      <c r="FR14" s="9">
        <v>37.04</v>
      </c>
      <c r="FS14" s="9">
        <v>23.960999999999999</v>
      </c>
      <c r="FT14" s="9">
        <v>622.87</v>
      </c>
      <c r="FU14" s="9">
        <v>71.734999999999999</v>
      </c>
      <c r="FV14" s="9">
        <v>50.646000000000001</v>
      </c>
      <c r="FW14" s="9">
        <v>65.988</v>
      </c>
      <c r="FX14" s="9">
        <v>137.15600000000001</v>
      </c>
      <c r="FY14" s="9">
        <v>674.08199999999999</v>
      </c>
      <c r="FZ14" s="9">
        <v>58.787999999999997</v>
      </c>
      <c r="GA14" s="9">
        <v>77.528000000000006</v>
      </c>
      <c r="GB14" s="9">
        <v>1569.366</v>
      </c>
      <c r="GC14" s="9">
        <v>1491.162</v>
      </c>
      <c r="GD14" s="9">
        <v>95.897999999999996</v>
      </c>
      <c r="GE14" s="9">
        <v>82.022000000000006</v>
      </c>
      <c r="GF14" s="9">
        <v>57.662999999999997</v>
      </c>
      <c r="GG14" s="9">
        <v>24.358000000000001</v>
      </c>
      <c r="GH14" s="9">
        <v>67.635000000000005</v>
      </c>
      <c r="GI14" s="9">
        <v>14.387</v>
      </c>
      <c r="GJ14" s="9">
        <v>23.491</v>
      </c>
      <c r="GK14" s="9">
        <v>27.024000000000001</v>
      </c>
      <c r="GL14" s="9">
        <v>31.507000000000001</v>
      </c>
      <c r="GM14" s="9">
        <v>52.930999999999997</v>
      </c>
      <c r="GN14" s="9">
        <v>29.091000000000001</v>
      </c>
      <c r="GO14" s="9">
        <v>13.877000000000001</v>
      </c>
      <c r="GP14" s="9">
        <v>1395.2639999999999</v>
      </c>
      <c r="GQ14" s="9">
        <v>1260.6369999999999</v>
      </c>
      <c r="GR14" s="9">
        <v>1204.7139999999999</v>
      </c>
      <c r="GS14" s="9">
        <v>38.29</v>
      </c>
      <c r="GT14" s="9">
        <v>17.632999999999999</v>
      </c>
      <c r="GU14" s="9">
        <v>943.46</v>
      </c>
      <c r="GV14" s="9">
        <v>90.391999999999996</v>
      </c>
      <c r="GW14" s="9">
        <v>89.313999999999993</v>
      </c>
      <c r="GX14" s="9">
        <v>137.47200000000001</v>
      </c>
      <c r="GY14" s="9">
        <v>165.63</v>
      </c>
      <c r="GZ14" s="9">
        <v>1095.0070000000001</v>
      </c>
      <c r="HA14" s="9">
        <v>134.62700000000001</v>
      </c>
      <c r="HB14" s="9">
        <v>78.203999999999994</v>
      </c>
      <c r="HC14" s="9">
        <v>255.84800000000001</v>
      </c>
      <c r="HD14" s="9">
        <v>237.24199999999999</v>
      </c>
      <c r="HE14" s="9">
        <v>31.27</v>
      </c>
      <c r="HF14" s="9">
        <v>24.626999999999999</v>
      </c>
      <c r="HG14" s="9">
        <v>6.6079999999999997</v>
      </c>
      <c r="HH14" s="9">
        <v>18.018999999999998</v>
      </c>
      <c r="HI14" s="9">
        <v>16.52</v>
      </c>
      <c r="HJ14" s="9">
        <v>8.1059999999999999</v>
      </c>
      <c r="HK14" s="9">
        <v>7.0810000000000004</v>
      </c>
      <c r="HL14" s="9">
        <v>12.522</v>
      </c>
      <c r="HM14" s="9">
        <v>5.024</v>
      </c>
      <c r="HN14" s="9">
        <v>15.667</v>
      </c>
      <c r="HO14" s="9">
        <v>8.9600000000000009</v>
      </c>
      <c r="HP14" s="9">
        <v>6.6429999999999998</v>
      </c>
      <c r="HQ14" s="9">
        <v>205.97200000000001</v>
      </c>
      <c r="HR14" s="9">
        <v>155.71199999999999</v>
      </c>
      <c r="HS14" s="9">
        <v>147.88800000000001</v>
      </c>
      <c r="HT14" s="9">
        <v>3.073</v>
      </c>
      <c r="HU14" s="9">
        <v>4.75</v>
      </c>
      <c r="HV14" s="9">
        <v>101.738</v>
      </c>
      <c r="HW14" s="9">
        <v>9.6050000000000004</v>
      </c>
      <c r="HX14" s="9">
        <v>8.4380000000000006</v>
      </c>
      <c r="HY14" s="9">
        <v>35.930999999999997</v>
      </c>
      <c r="HZ14" s="9">
        <v>21.559000000000001</v>
      </c>
      <c r="IA14" s="9">
        <v>134.15199999999999</v>
      </c>
      <c r="IB14" s="9">
        <v>50.26</v>
      </c>
      <c r="IC14" s="9">
        <v>18.606000000000002</v>
      </c>
      <c r="ID14" s="9">
        <v>465.09</v>
      </c>
      <c r="IE14" s="9">
        <v>439.03500000000003</v>
      </c>
      <c r="IF14" s="9">
        <v>45.31</v>
      </c>
      <c r="IG14" s="9">
        <v>41.436</v>
      </c>
      <c r="IH14" s="9">
        <v>12.545999999999999</v>
      </c>
      <c r="II14" s="9">
        <v>28.89</v>
      </c>
      <c r="IJ14" s="9">
        <v>32.273000000000003</v>
      </c>
      <c r="IK14" s="9">
        <v>9.1630000000000003</v>
      </c>
      <c r="IL14" s="9">
        <v>10.984</v>
      </c>
      <c r="IM14" s="9">
        <v>12.483000000000001</v>
      </c>
      <c r="IN14" s="9">
        <v>17.969000000000001</v>
      </c>
      <c r="IO14" s="9">
        <v>24.885000000000002</v>
      </c>
      <c r="IP14" s="9">
        <v>16.550999999999998</v>
      </c>
      <c r="IQ14" s="9">
        <v>3.875</v>
      </c>
    </row>
    <row r="15" spans="1:251">
      <c r="A15" s="10">
        <v>43497</v>
      </c>
      <c r="B15" s="9">
        <v>3.577</v>
      </c>
      <c r="C15" s="9">
        <v>3.524</v>
      </c>
      <c r="D15" s="9">
        <v>4.8390000000000004</v>
      </c>
      <c r="E15" s="9">
        <v>5.218</v>
      </c>
      <c r="F15" s="9">
        <v>9.0890000000000004</v>
      </c>
      <c r="G15" s="9">
        <v>4.492</v>
      </c>
      <c r="H15" s="9">
        <v>1.9339999999999999</v>
      </c>
      <c r="I15" s="9">
        <v>183.018</v>
      </c>
      <c r="J15" s="9">
        <v>157.959</v>
      </c>
      <c r="K15" s="9">
        <v>147.16800000000001</v>
      </c>
      <c r="L15" s="9">
        <v>5.8040000000000003</v>
      </c>
      <c r="M15" s="9">
        <v>4.8860000000000001</v>
      </c>
      <c r="N15" s="9">
        <v>128.38</v>
      </c>
      <c r="O15" s="9">
        <v>6.3620000000000001</v>
      </c>
      <c r="P15" s="9">
        <v>5.274</v>
      </c>
      <c r="Q15" s="9">
        <v>17.945</v>
      </c>
      <c r="R15" s="9">
        <v>33.953000000000003</v>
      </c>
      <c r="S15" s="9">
        <v>124.006</v>
      </c>
      <c r="T15" s="9">
        <v>25.058</v>
      </c>
      <c r="U15" s="9">
        <v>10.832000000000001</v>
      </c>
      <c r="V15" s="9">
        <v>421.13299999999998</v>
      </c>
      <c r="W15" s="9">
        <v>400.91500000000002</v>
      </c>
      <c r="X15" s="9">
        <v>32.725999999999999</v>
      </c>
      <c r="Y15" s="9">
        <v>30.346</v>
      </c>
      <c r="Z15" s="9">
        <v>16.789000000000001</v>
      </c>
      <c r="AA15" s="9">
        <v>13.557</v>
      </c>
      <c r="AB15" s="9">
        <v>24.45</v>
      </c>
      <c r="AC15" s="9">
        <v>5.8970000000000002</v>
      </c>
      <c r="AD15" s="9">
        <v>16.332000000000001</v>
      </c>
      <c r="AE15" s="9">
        <v>7.4459999999999997</v>
      </c>
      <c r="AF15" s="9">
        <v>6.5679999999999996</v>
      </c>
      <c r="AG15" s="9">
        <v>25.29</v>
      </c>
      <c r="AH15" s="9">
        <v>5.0570000000000004</v>
      </c>
      <c r="AI15" s="9">
        <v>2.379</v>
      </c>
      <c r="AJ15" s="9">
        <v>368.19</v>
      </c>
      <c r="AK15" s="9">
        <v>331.02499999999998</v>
      </c>
      <c r="AL15" s="9">
        <v>300.31700000000001</v>
      </c>
      <c r="AM15" s="9">
        <v>11.542999999999999</v>
      </c>
      <c r="AN15" s="9">
        <v>19.164000000000001</v>
      </c>
      <c r="AO15" s="9">
        <v>281.55500000000001</v>
      </c>
      <c r="AP15" s="9">
        <v>16</v>
      </c>
      <c r="AQ15" s="9">
        <v>9.7789999999999999</v>
      </c>
      <c r="AR15" s="9">
        <v>23.690999999999999</v>
      </c>
      <c r="AS15" s="9">
        <v>92.081000000000003</v>
      </c>
      <c r="AT15" s="9">
        <v>238.94399999999999</v>
      </c>
      <c r="AU15" s="9">
        <v>37.164999999999999</v>
      </c>
      <c r="AV15" s="9">
        <v>20.218</v>
      </c>
      <c r="AW15" s="9">
        <v>196.48699999999999</v>
      </c>
      <c r="AX15" s="9">
        <v>187.774</v>
      </c>
      <c r="AY15" s="9">
        <v>23.120999999999999</v>
      </c>
      <c r="AZ15" s="9">
        <v>22.016999999999999</v>
      </c>
      <c r="BA15" s="9">
        <v>6.6790000000000003</v>
      </c>
      <c r="BB15" s="9">
        <v>15.337999999999999</v>
      </c>
      <c r="BC15" s="9">
        <v>14.756</v>
      </c>
      <c r="BD15" s="9">
        <v>7.2610000000000001</v>
      </c>
      <c r="BE15" s="9">
        <v>8.4629999999999992</v>
      </c>
      <c r="BF15" s="9">
        <v>5.1749999999999998</v>
      </c>
      <c r="BG15" s="9">
        <v>8.3789999999999996</v>
      </c>
      <c r="BH15" s="9">
        <v>15.304</v>
      </c>
      <c r="BI15" s="9">
        <v>6.7130000000000001</v>
      </c>
      <c r="BJ15" s="9">
        <v>1.105</v>
      </c>
      <c r="BK15" s="9">
        <v>164.65199999999999</v>
      </c>
      <c r="BL15" s="9">
        <v>118.961</v>
      </c>
      <c r="BM15" s="9">
        <v>116.51</v>
      </c>
      <c r="BN15" s="9">
        <v>1.6779999999999999</v>
      </c>
      <c r="BO15" s="9">
        <v>0.77300000000000002</v>
      </c>
      <c r="BP15" s="9">
        <v>96.555000000000007</v>
      </c>
      <c r="BQ15" s="9">
        <v>5.2560000000000002</v>
      </c>
      <c r="BR15" s="9">
        <v>3.806</v>
      </c>
      <c r="BS15" s="9">
        <v>13.345000000000001</v>
      </c>
      <c r="BT15" s="9">
        <v>19.041</v>
      </c>
      <c r="BU15" s="9">
        <v>99.92</v>
      </c>
      <c r="BV15" s="9">
        <v>45.691000000000003</v>
      </c>
      <c r="BW15" s="9">
        <v>8.7129999999999992</v>
      </c>
      <c r="BX15" s="9">
        <v>1064.9690000000001</v>
      </c>
      <c r="BY15" s="9">
        <v>1020.874</v>
      </c>
      <c r="BZ15" s="9">
        <v>93.31</v>
      </c>
      <c r="CA15" s="9">
        <v>86.631</v>
      </c>
      <c r="CB15" s="9">
        <v>43.96</v>
      </c>
      <c r="CC15" s="9">
        <v>42.670999999999999</v>
      </c>
      <c r="CD15" s="9">
        <v>67.001000000000005</v>
      </c>
      <c r="CE15" s="9">
        <v>19.295000000000002</v>
      </c>
      <c r="CF15" s="9">
        <v>35.893000000000001</v>
      </c>
      <c r="CG15" s="9">
        <v>20.082000000000001</v>
      </c>
      <c r="CH15" s="9">
        <v>30.657</v>
      </c>
      <c r="CI15" s="9">
        <v>70.855999999999995</v>
      </c>
      <c r="CJ15" s="9">
        <v>15.775</v>
      </c>
      <c r="CK15" s="9">
        <v>6.6790000000000003</v>
      </c>
      <c r="CL15" s="9">
        <v>927.56399999999996</v>
      </c>
      <c r="CM15" s="9">
        <v>668.45899999999995</v>
      </c>
      <c r="CN15" s="9">
        <v>630.39499999999998</v>
      </c>
      <c r="CO15" s="9">
        <v>20.666</v>
      </c>
      <c r="CP15" s="9">
        <v>16.581</v>
      </c>
      <c r="CQ15" s="9">
        <v>538.78700000000003</v>
      </c>
      <c r="CR15" s="9">
        <v>31.64</v>
      </c>
      <c r="CS15" s="9">
        <v>26.518000000000001</v>
      </c>
      <c r="CT15" s="9">
        <v>71.515000000000001</v>
      </c>
      <c r="CU15" s="9">
        <v>141.99299999999999</v>
      </c>
      <c r="CV15" s="9">
        <v>526.46600000000001</v>
      </c>
      <c r="CW15" s="9">
        <v>259.10500000000002</v>
      </c>
      <c r="CX15" s="9">
        <v>44.095999999999997</v>
      </c>
      <c r="CY15" s="9">
        <v>400.613</v>
      </c>
      <c r="CZ15" s="9">
        <v>369.72899999999998</v>
      </c>
      <c r="DA15" s="9">
        <v>44.542999999999999</v>
      </c>
      <c r="DB15" s="9">
        <v>41.396999999999998</v>
      </c>
      <c r="DC15" s="9">
        <v>12.327999999999999</v>
      </c>
      <c r="DD15" s="9">
        <v>29.068000000000001</v>
      </c>
      <c r="DE15" s="9">
        <v>27.783999999999999</v>
      </c>
      <c r="DF15" s="9">
        <v>13.613</v>
      </c>
      <c r="DG15" s="9">
        <v>16.693000000000001</v>
      </c>
      <c r="DH15" s="9">
        <v>11.871</v>
      </c>
      <c r="DI15" s="9">
        <v>12.833</v>
      </c>
      <c r="DJ15" s="9">
        <v>23.178000000000001</v>
      </c>
      <c r="DK15" s="9">
        <v>18.219000000000001</v>
      </c>
      <c r="DL15" s="9">
        <v>3.1469999999999998</v>
      </c>
      <c r="DM15" s="9">
        <v>325.18599999999998</v>
      </c>
      <c r="DN15" s="9">
        <v>229.14599999999999</v>
      </c>
      <c r="DO15" s="9">
        <v>208.69300000000001</v>
      </c>
      <c r="DP15" s="9">
        <v>11.79</v>
      </c>
      <c r="DQ15" s="9">
        <v>8.6630000000000003</v>
      </c>
      <c r="DR15" s="9">
        <v>184.52</v>
      </c>
      <c r="DS15" s="9">
        <v>9.9339999999999993</v>
      </c>
      <c r="DT15" s="9">
        <v>8.31</v>
      </c>
      <c r="DU15" s="9">
        <v>26.382000000000001</v>
      </c>
      <c r="DV15" s="9">
        <v>45.652999999999999</v>
      </c>
      <c r="DW15" s="9">
        <v>183.49299999999999</v>
      </c>
      <c r="DX15" s="9">
        <v>96.04</v>
      </c>
      <c r="DY15" s="9">
        <v>30.884</v>
      </c>
      <c r="DZ15" s="9">
        <v>815.149</v>
      </c>
      <c r="EA15" s="9">
        <v>775.50300000000004</v>
      </c>
      <c r="EB15" s="9">
        <v>43.32</v>
      </c>
      <c r="EC15" s="9">
        <v>41.042000000000002</v>
      </c>
      <c r="ED15" s="9">
        <v>18.015000000000001</v>
      </c>
      <c r="EE15" s="9">
        <v>23.027000000000001</v>
      </c>
      <c r="EF15" s="9">
        <v>25.437000000000001</v>
      </c>
      <c r="EG15" s="9">
        <v>15.603999999999999</v>
      </c>
      <c r="EH15" s="9">
        <v>11.529</v>
      </c>
      <c r="EI15" s="9">
        <v>16.927</v>
      </c>
      <c r="EJ15" s="9">
        <v>12.586</v>
      </c>
      <c r="EK15" s="9">
        <v>32.286000000000001</v>
      </c>
      <c r="EL15" s="9">
        <v>8.7560000000000002</v>
      </c>
      <c r="EM15" s="9">
        <v>2.278</v>
      </c>
      <c r="EN15" s="9">
        <v>732.18299999999999</v>
      </c>
      <c r="EO15" s="9">
        <v>721.78800000000001</v>
      </c>
      <c r="EP15" s="9">
        <v>670.84400000000005</v>
      </c>
      <c r="EQ15" s="9">
        <v>26.617000000000001</v>
      </c>
      <c r="ER15" s="9">
        <v>24.094000000000001</v>
      </c>
      <c r="ES15" s="9">
        <v>593.68499999999995</v>
      </c>
      <c r="ET15" s="9">
        <v>26.553999999999998</v>
      </c>
      <c r="EU15" s="9">
        <v>40.756999999999998</v>
      </c>
      <c r="EV15" s="9">
        <v>60.792000000000002</v>
      </c>
      <c r="EW15" s="9">
        <v>158.357</v>
      </c>
      <c r="EX15" s="9">
        <v>563.43100000000004</v>
      </c>
      <c r="EY15" s="9">
        <v>10.395</v>
      </c>
      <c r="EZ15" s="9">
        <v>39.646000000000001</v>
      </c>
      <c r="FA15" s="9">
        <v>995.65</v>
      </c>
      <c r="FB15" s="9">
        <v>929.56799999999998</v>
      </c>
      <c r="FC15" s="9">
        <v>62.076000000000001</v>
      </c>
      <c r="FD15" s="9">
        <v>55.110999999999997</v>
      </c>
      <c r="FE15" s="9">
        <v>27.116</v>
      </c>
      <c r="FF15" s="9">
        <v>27.995000000000001</v>
      </c>
      <c r="FG15" s="9">
        <v>38.148000000000003</v>
      </c>
      <c r="FH15" s="9">
        <v>16.963000000000001</v>
      </c>
      <c r="FI15" s="9">
        <v>16.484000000000002</v>
      </c>
      <c r="FJ15" s="9">
        <v>24.12</v>
      </c>
      <c r="FK15" s="9">
        <v>14.506</v>
      </c>
      <c r="FL15" s="9">
        <v>42.457999999999998</v>
      </c>
      <c r="FM15" s="9">
        <v>12.653</v>
      </c>
      <c r="FN15" s="9">
        <v>6.9649999999999999</v>
      </c>
      <c r="FO15" s="9">
        <v>867.49199999999996</v>
      </c>
      <c r="FP15" s="9">
        <v>797.48</v>
      </c>
      <c r="FQ15" s="9">
        <v>755.06399999999996</v>
      </c>
      <c r="FR15" s="9">
        <v>29.414000000000001</v>
      </c>
      <c r="FS15" s="9">
        <v>12.885</v>
      </c>
      <c r="FT15" s="9">
        <v>586.98699999999997</v>
      </c>
      <c r="FU15" s="9">
        <v>65.198999999999998</v>
      </c>
      <c r="FV15" s="9">
        <v>58.061</v>
      </c>
      <c r="FW15" s="9">
        <v>87.233000000000004</v>
      </c>
      <c r="FX15" s="9">
        <v>131.93199999999999</v>
      </c>
      <c r="FY15" s="9">
        <v>665.548</v>
      </c>
      <c r="FZ15" s="9">
        <v>70.013000000000005</v>
      </c>
      <c r="GA15" s="9">
        <v>66.081999999999994</v>
      </c>
      <c r="GB15" s="9">
        <v>1568.9179999999999</v>
      </c>
      <c r="GC15" s="9">
        <v>1491.5709999999999</v>
      </c>
      <c r="GD15" s="9">
        <v>110.042</v>
      </c>
      <c r="GE15" s="9">
        <v>95.34</v>
      </c>
      <c r="GF15" s="9">
        <v>68.275999999999996</v>
      </c>
      <c r="GG15" s="9">
        <v>27.065000000000001</v>
      </c>
      <c r="GH15" s="9">
        <v>69.683000000000007</v>
      </c>
      <c r="GI15" s="9">
        <v>25.658000000000001</v>
      </c>
      <c r="GJ15" s="9">
        <v>29.31</v>
      </c>
      <c r="GK15" s="9">
        <v>35.71</v>
      </c>
      <c r="GL15" s="9">
        <v>30.32</v>
      </c>
      <c r="GM15" s="9">
        <v>61.904000000000003</v>
      </c>
      <c r="GN15" s="9">
        <v>33.436999999999998</v>
      </c>
      <c r="GO15" s="9">
        <v>14.702</v>
      </c>
      <c r="GP15" s="9">
        <v>1381.529</v>
      </c>
      <c r="GQ15" s="9">
        <v>1232.7460000000001</v>
      </c>
      <c r="GR15" s="9">
        <v>1189.616</v>
      </c>
      <c r="GS15" s="9">
        <v>26.431000000000001</v>
      </c>
      <c r="GT15" s="9">
        <v>16.699000000000002</v>
      </c>
      <c r="GU15" s="9">
        <v>952.37599999999998</v>
      </c>
      <c r="GV15" s="9">
        <v>70.025000000000006</v>
      </c>
      <c r="GW15" s="9">
        <v>74.379000000000005</v>
      </c>
      <c r="GX15" s="9">
        <v>135.96600000000001</v>
      </c>
      <c r="GY15" s="9">
        <v>156.07900000000001</v>
      </c>
      <c r="GZ15" s="9">
        <v>1076.6669999999999</v>
      </c>
      <c r="HA15" s="9">
        <v>148.78299999999999</v>
      </c>
      <c r="HB15" s="9">
        <v>77.346999999999994</v>
      </c>
      <c r="HC15" s="9">
        <v>251.73099999999999</v>
      </c>
      <c r="HD15" s="9">
        <v>237.50700000000001</v>
      </c>
      <c r="HE15" s="9">
        <v>26.716000000000001</v>
      </c>
      <c r="HF15" s="9">
        <v>19.053000000000001</v>
      </c>
      <c r="HG15" s="9">
        <v>2.5190000000000001</v>
      </c>
      <c r="HH15" s="9">
        <v>16.533000000000001</v>
      </c>
      <c r="HI15" s="9">
        <v>9.3889999999999993</v>
      </c>
      <c r="HJ15" s="9">
        <v>9.6630000000000003</v>
      </c>
      <c r="HK15" s="9">
        <v>2.7</v>
      </c>
      <c r="HL15" s="9">
        <v>10.292999999999999</v>
      </c>
      <c r="HM15" s="9">
        <v>6.06</v>
      </c>
      <c r="HN15" s="9">
        <v>9.2129999999999992</v>
      </c>
      <c r="HO15" s="9">
        <v>9.8390000000000004</v>
      </c>
      <c r="HP15" s="9">
        <v>7.6639999999999997</v>
      </c>
      <c r="HQ15" s="9">
        <v>210.791</v>
      </c>
      <c r="HR15" s="9">
        <v>155.53899999999999</v>
      </c>
      <c r="HS15" s="9">
        <v>151.666</v>
      </c>
      <c r="HT15" s="9">
        <v>1.734</v>
      </c>
      <c r="HU15" s="9">
        <v>2.1389999999999998</v>
      </c>
      <c r="HV15" s="9">
        <v>106.883</v>
      </c>
      <c r="HW15" s="9">
        <v>10.487</v>
      </c>
      <c r="HX15" s="9">
        <v>9.2140000000000004</v>
      </c>
      <c r="HY15" s="9">
        <v>28.954999999999998</v>
      </c>
      <c r="HZ15" s="9">
        <v>21.038</v>
      </c>
      <c r="IA15" s="9">
        <v>134.501</v>
      </c>
      <c r="IB15" s="9">
        <v>55.250999999999998</v>
      </c>
      <c r="IC15" s="9">
        <v>14.223000000000001</v>
      </c>
      <c r="ID15" s="9">
        <v>517.11400000000003</v>
      </c>
      <c r="IE15" s="9">
        <v>483.25200000000001</v>
      </c>
      <c r="IF15" s="9">
        <v>48.145000000000003</v>
      </c>
      <c r="IG15" s="9">
        <v>45.609000000000002</v>
      </c>
      <c r="IH15" s="9">
        <v>10.531000000000001</v>
      </c>
      <c r="II15" s="9">
        <v>35.078000000000003</v>
      </c>
      <c r="IJ15" s="9">
        <v>34.393999999999998</v>
      </c>
      <c r="IK15" s="9">
        <v>11.215</v>
      </c>
      <c r="IL15" s="9">
        <v>16.338000000000001</v>
      </c>
      <c r="IM15" s="9">
        <v>14.893000000000001</v>
      </c>
      <c r="IN15" s="9">
        <v>14.378</v>
      </c>
      <c r="IO15" s="9">
        <v>30.638999999999999</v>
      </c>
      <c r="IP15" s="9">
        <v>14.97</v>
      </c>
      <c r="IQ15" s="9">
        <v>2.536</v>
      </c>
    </row>
    <row r="16" spans="1:251">
      <c r="A16" s="10">
        <v>43862</v>
      </c>
      <c r="B16" s="9">
        <v>3.5139999999999998</v>
      </c>
      <c r="C16" s="9">
        <v>4.5149999999999997</v>
      </c>
      <c r="D16" s="9">
        <v>4.8630000000000004</v>
      </c>
      <c r="E16" s="9">
        <v>4.1849999999999996</v>
      </c>
      <c r="F16" s="9">
        <v>9.8810000000000002</v>
      </c>
      <c r="G16" s="9">
        <v>3.6819999999999999</v>
      </c>
      <c r="H16" s="9">
        <v>0.81299999999999994</v>
      </c>
      <c r="I16" s="9">
        <v>176.88</v>
      </c>
      <c r="J16" s="9">
        <v>155.49199999999999</v>
      </c>
      <c r="K16" s="9">
        <v>140.68700000000001</v>
      </c>
      <c r="L16" s="9">
        <v>5.9080000000000004</v>
      </c>
      <c r="M16" s="9">
        <v>8.8970000000000002</v>
      </c>
      <c r="N16" s="9">
        <v>120.845</v>
      </c>
      <c r="O16" s="9">
        <v>7.5730000000000004</v>
      </c>
      <c r="P16" s="9">
        <v>6.4189999999999996</v>
      </c>
      <c r="Q16" s="9">
        <v>20.654</v>
      </c>
      <c r="R16" s="9">
        <v>25.431000000000001</v>
      </c>
      <c r="S16" s="9">
        <v>130.06100000000001</v>
      </c>
      <c r="T16" s="9">
        <v>21.388000000000002</v>
      </c>
      <c r="U16" s="9">
        <v>10.89</v>
      </c>
      <c r="V16" s="9">
        <v>454.447</v>
      </c>
      <c r="W16" s="9">
        <v>440.76799999999997</v>
      </c>
      <c r="X16" s="9">
        <v>36.482999999999997</v>
      </c>
      <c r="Y16" s="9">
        <v>33.652000000000001</v>
      </c>
      <c r="Z16" s="9">
        <v>17.306999999999999</v>
      </c>
      <c r="AA16" s="9">
        <v>16.344999999999999</v>
      </c>
      <c r="AB16" s="9">
        <v>22.215</v>
      </c>
      <c r="AC16" s="9">
        <v>10.914999999999999</v>
      </c>
      <c r="AD16" s="9">
        <v>19.234999999999999</v>
      </c>
      <c r="AE16" s="9">
        <v>5.8689999999999998</v>
      </c>
      <c r="AF16" s="9">
        <v>8.5489999999999995</v>
      </c>
      <c r="AG16" s="9">
        <v>28.678999999999998</v>
      </c>
      <c r="AH16" s="9">
        <v>4.9729999999999999</v>
      </c>
      <c r="AI16" s="9">
        <v>2.831</v>
      </c>
      <c r="AJ16" s="9">
        <v>404.28399999999999</v>
      </c>
      <c r="AK16" s="9">
        <v>359.21499999999997</v>
      </c>
      <c r="AL16" s="9">
        <v>330.10899999999998</v>
      </c>
      <c r="AM16" s="9">
        <v>13.14</v>
      </c>
      <c r="AN16" s="9">
        <v>15.967000000000001</v>
      </c>
      <c r="AO16" s="9">
        <v>297.423</v>
      </c>
      <c r="AP16" s="9">
        <v>20.794</v>
      </c>
      <c r="AQ16" s="9">
        <v>8.2710000000000008</v>
      </c>
      <c r="AR16" s="9">
        <v>32.728000000000002</v>
      </c>
      <c r="AS16" s="9">
        <v>80.769000000000005</v>
      </c>
      <c r="AT16" s="9">
        <v>278.447</v>
      </c>
      <c r="AU16" s="9">
        <v>45.069000000000003</v>
      </c>
      <c r="AV16" s="9">
        <v>13.68</v>
      </c>
      <c r="AW16" s="9">
        <v>217.67099999999999</v>
      </c>
      <c r="AX16" s="9">
        <v>208.56899999999999</v>
      </c>
      <c r="AY16" s="9">
        <v>24.262</v>
      </c>
      <c r="AZ16" s="9">
        <v>23.577000000000002</v>
      </c>
      <c r="BA16" s="9">
        <v>8.2070000000000007</v>
      </c>
      <c r="BB16" s="9">
        <v>15.37</v>
      </c>
      <c r="BC16" s="9">
        <v>13.256</v>
      </c>
      <c r="BD16" s="9">
        <v>10.321</v>
      </c>
      <c r="BE16" s="9">
        <v>8.6080000000000005</v>
      </c>
      <c r="BF16" s="9">
        <v>6.6219999999999999</v>
      </c>
      <c r="BG16" s="9">
        <v>8.3480000000000008</v>
      </c>
      <c r="BH16" s="9">
        <v>18.952000000000002</v>
      </c>
      <c r="BI16" s="9">
        <v>4.625</v>
      </c>
      <c r="BJ16" s="9">
        <v>0.68500000000000005</v>
      </c>
      <c r="BK16" s="9">
        <v>184.30799999999999</v>
      </c>
      <c r="BL16" s="9">
        <v>125.61199999999999</v>
      </c>
      <c r="BM16" s="9">
        <v>117.809</v>
      </c>
      <c r="BN16" s="9">
        <v>2.1480000000000001</v>
      </c>
      <c r="BO16" s="9">
        <v>5.6559999999999997</v>
      </c>
      <c r="BP16" s="9">
        <v>96.912999999999997</v>
      </c>
      <c r="BQ16" s="9">
        <v>6.4960000000000004</v>
      </c>
      <c r="BR16" s="9">
        <v>6.306</v>
      </c>
      <c r="BS16" s="9">
        <v>15.897</v>
      </c>
      <c r="BT16" s="9">
        <v>22.61</v>
      </c>
      <c r="BU16" s="9">
        <v>103.002</v>
      </c>
      <c r="BV16" s="9">
        <v>58.695999999999998</v>
      </c>
      <c r="BW16" s="9">
        <v>9.1020000000000003</v>
      </c>
      <c r="BX16" s="9">
        <v>1108.9090000000001</v>
      </c>
      <c r="BY16" s="9">
        <v>1061.3979999999999</v>
      </c>
      <c r="BZ16" s="9">
        <v>105.419</v>
      </c>
      <c r="CA16" s="9">
        <v>96.786000000000001</v>
      </c>
      <c r="CB16" s="9">
        <v>51.718000000000004</v>
      </c>
      <c r="CC16" s="9">
        <v>45.067999999999998</v>
      </c>
      <c r="CD16" s="9">
        <v>70.804000000000002</v>
      </c>
      <c r="CE16" s="9">
        <v>25.981999999999999</v>
      </c>
      <c r="CF16" s="9">
        <v>46.497</v>
      </c>
      <c r="CG16" s="9">
        <v>21.49</v>
      </c>
      <c r="CH16" s="9">
        <v>28.798999999999999</v>
      </c>
      <c r="CI16" s="9">
        <v>73.096000000000004</v>
      </c>
      <c r="CJ16" s="9">
        <v>23.69</v>
      </c>
      <c r="CK16" s="9">
        <v>8.6329999999999991</v>
      </c>
      <c r="CL16" s="9">
        <v>955.97900000000004</v>
      </c>
      <c r="CM16" s="9">
        <v>681.39800000000002</v>
      </c>
      <c r="CN16" s="9">
        <v>652.14599999999996</v>
      </c>
      <c r="CO16" s="9">
        <v>14.146000000000001</v>
      </c>
      <c r="CP16" s="9">
        <v>14.606999999999999</v>
      </c>
      <c r="CQ16" s="9">
        <v>530.49900000000002</v>
      </c>
      <c r="CR16" s="9">
        <v>34.076000000000001</v>
      </c>
      <c r="CS16" s="9">
        <v>26.67</v>
      </c>
      <c r="CT16" s="9">
        <v>90.153000000000006</v>
      </c>
      <c r="CU16" s="9">
        <v>121.98</v>
      </c>
      <c r="CV16" s="9">
        <v>559.41800000000001</v>
      </c>
      <c r="CW16" s="9">
        <v>274.58100000000002</v>
      </c>
      <c r="CX16" s="9">
        <v>47.51</v>
      </c>
      <c r="CY16" s="9">
        <v>392.33100000000002</v>
      </c>
      <c r="CZ16" s="9">
        <v>367.221</v>
      </c>
      <c r="DA16" s="9">
        <v>41.463999999999999</v>
      </c>
      <c r="DB16" s="9">
        <v>38.551000000000002</v>
      </c>
      <c r="DC16" s="9">
        <v>13.617000000000001</v>
      </c>
      <c r="DD16" s="9">
        <v>24.934000000000001</v>
      </c>
      <c r="DE16" s="9">
        <v>24.483000000000001</v>
      </c>
      <c r="DF16" s="9">
        <v>14.068</v>
      </c>
      <c r="DG16" s="9">
        <v>13.329000000000001</v>
      </c>
      <c r="DH16" s="9">
        <v>14.467000000000001</v>
      </c>
      <c r="DI16" s="9">
        <v>10.756</v>
      </c>
      <c r="DJ16" s="9">
        <v>24.623999999999999</v>
      </c>
      <c r="DK16" s="9">
        <v>13.928000000000001</v>
      </c>
      <c r="DL16" s="9">
        <v>2.9129999999999998</v>
      </c>
      <c r="DM16" s="9">
        <v>325.75799999999998</v>
      </c>
      <c r="DN16" s="9">
        <v>224.40799999999999</v>
      </c>
      <c r="DO16" s="9">
        <v>211.48599999999999</v>
      </c>
      <c r="DP16" s="9">
        <v>7.5789999999999997</v>
      </c>
      <c r="DQ16" s="9">
        <v>5.3419999999999996</v>
      </c>
      <c r="DR16" s="9">
        <v>166.215</v>
      </c>
      <c r="DS16" s="9">
        <v>10.317</v>
      </c>
      <c r="DT16" s="9">
        <v>12.568</v>
      </c>
      <c r="DU16" s="9">
        <v>35.308</v>
      </c>
      <c r="DV16" s="9">
        <v>34.823</v>
      </c>
      <c r="DW16" s="9">
        <v>189.58500000000001</v>
      </c>
      <c r="DX16" s="9">
        <v>101.35</v>
      </c>
      <c r="DY16" s="9">
        <v>25.11</v>
      </c>
      <c r="DZ16" s="9">
        <v>804.36300000000006</v>
      </c>
      <c r="EA16" s="9">
        <v>767.35900000000004</v>
      </c>
      <c r="EB16" s="9">
        <v>42.396000000000001</v>
      </c>
      <c r="EC16" s="9">
        <v>37.648000000000003</v>
      </c>
      <c r="ED16" s="9">
        <v>13.733000000000001</v>
      </c>
      <c r="EE16" s="9">
        <v>23.914999999999999</v>
      </c>
      <c r="EF16" s="9">
        <v>27.170999999999999</v>
      </c>
      <c r="EG16" s="9">
        <v>10.476000000000001</v>
      </c>
      <c r="EH16" s="9">
        <v>17.195</v>
      </c>
      <c r="EI16" s="9">
        <v>10.569000000000001</v>
      </c>
      <c r="EJ16" s="9">
        <v>9.8840000000000003</v>
      </c>
      <c r="EK16" s="9">
        <v>30.74</v>
      </c>
      <c r="EL16" s="9">
        <v>6.9080000000000004</v>
      </c>
      <c r="EM16" s="9">
        <v>4.7480000000000002</v>
      </c>
      <c r="EN16" s="9">
        <v>724.96299999999997</v>
      </c>
      <c r="EO16" s="9">
        <v>717.33</v>
      </c>
      <c r="EP16" s="9">
        <v>667.096</v>
      </c>
      <c r="EQ16" s="9">
        <v>23.158000000000001</v>
      </c>
      <c r="ER16" s="9">
        <v>26.356999999999999</v>
      </c>
      <c r="ES16" s="9">
        <v>592.19600000000003</v>
      </c>
      <c r="ET16" s="9">
        <v>29.045999999999999</v>
      </c>
      <c r="EU16" s="9">
        <v>31.891999999999999</v>
      </c>
      <c r="EV16" s="9">
        <v>64.195999999999998</v>
      </c>
      <c r="EW16" s="9">
        <v>159.435</v>
      </c>
      <c r="EX16" s="9">
        <v>557.89499999999998</v>
      </c>
      <c r="EY16" s="9">
        <v>7.633</v>
      </c>
      <c r="EZ16" s="9">
        <v>37.003999999999998</v>
      </c>
      <c r="FA16" s="9">
        <v>1063.8979999999999</v>
      </c>
      <c r="FB16" s="9">
        <v>996.83</v>
      </c>
      <c r="FC16" s="9">
        <v>60.634999999999998</v>
      </c>
      <c r="FD16" s="9">
        <v>52.116999999999997</v>
      </c>
      <c r="FE16" s="9">
        <v>32.651000000000003</v>
      </c>
      <c r="FF16" s="9">
        <v>19.466000000000001</v>
      </c>
      <c r="FG16" s="9">
        <v>40.923999999999999</v>
      </c>
      <c r="FH16" s="9">
        <v>11.193</v>
      </c>
      <c r="FI16" s="9">
        <v>18.065000000000001</v>
      </c>
      <c r="FJ16" s="9">
        <v>13.365</v>
      </c>
      <c r="FK16" s="9">
        <v>20.687000000000001</v>
      </c>
      <c r="FL16" s="9">
        <v>39.368000000000002</v>
      </c>
      <c r="FM16" s="9">
        <v>12.749000000000001</v>
      </c>
      <c r="FN16" s="9">
        <v>8.5180000000000007</v>
      </c>
      <c r="FO16" s="9">
        <v>936.19500000000005</v>
      </c>
      <c r="FP16" s="9">
        <v>869.05600000000004</v>
      </c>
      <c r="FQ16" s="9">
        <v>825.87199999999996</v>
      </c>
      <c r="FR16" s="9">
        <v>28.83</v>
      </c>
      <c r="FS16" s="9">
        <v>13.696999999999999</v>
      </c>
      <c r="FT16" s="9">
        <v>641.87900000000002</v>
      </c>
      <c r="FU16" s="9">
        <v>82.608999999999995</v>
      </c>
      <c r="FV16" s="9">
        <v>62.112000000000002</v>
      </c>
      <c r="FW16" s="9">
        <v>82.456000000000003</v>
      </c>
      <c r="FX16" s="9">
        <v>135.005</v>
      </c>
      <c r="FY16" s="9">
        <v>734.05100000000004</v>
      </c>
      <c r="FZ16" s="9">
        <v>67.138999999999996</v>
      </c>
      <c r="GA16" s="9">
        <v>67.067999999999998</v>
      </c>
      <c r="GB16" s="9">
        <v>1663.0119999999999</v>
      </c>
      <c r="GC16" s="9">
        <v>1579.5170000000001</v>
      </c>
      <c r="GD16" s="9">
        <v>130.108</v>
      </c>
      <c r="GE16" s="9">
        <v>113.925</v>
      </c>
      <c r="GF16" s="9">
        <v>79.212000000000003</v>
      </c>
      <c r="GG16" s="9">
        <v>34.713000000000001</v>
      </c>
      <c r="GH16" s="9">
        <v>81.173000000000002</v>
      </c>
      <c r="GI16" s="9">
        <v>32.752000000000002</v>
      </c>
      <c r="GJ16" s="9">
        <v>37.139000000000003</v>
      </c>
      <c r="GK16" s="9">
        <v>40.921999999999997</v>
      </c>
      <c r="GL16" s="9">
        <v>35.863999999999997</v>
      </c>
      <c r="GM16" s="9">
        <v>82.971000000000004</v>
      </c>
      <c r="GN16" s="9">
        <v>30.954999999999998</v>
      </c>
      <c r="GO16" s="9">
        <v>16.183</v>
      </c>
      <c r="GP16" s="9">
        <v>1449.4090000000001</v>
      </c>
      <c r="GQ16" s="9">
        <v>1303.5329999999999</v>
      </c>
      <c r="GR16" s="9">
        <v>1248.182</v>
      </c>
      <c r="GS16" s="9">
        <v>32.636000000000003</v>
      </c>
      <c r="GT16" s="9">
        <v>21.849</v>
      </c>
      <c r="GU16" s="9">
        <v>956.02099999999996</v>
      </c>
      <c r="GV16" s="9">
        <v>93.694000000000003</v>
      </c>
      <c r="GW16" s="9">
        <v>86.570999999999998</v>
      </c>
      <c r="GX16" s="9">
        <v>167.24799999999999</v>
      </c>
      <c r="GY16" s="9">
        <v>178.56899999999999</v>
      </c>
      <c r="GZ16" s="9">
        <v>1124.9649999999999</v>
      </c>
      <c r="HA16" s="9">
        <v>145.875</v>
      </c>
      <c r="HB16" s="9">
        <v>83.495000000000005</v>
      </c>
      <c r="HC16" s="9">
        <v>237.89400000000001</v>
      </c>
      <c r="HD16" s="9">
        <v>217.226</v>
      </c>
      <c r="HE16" s="9">
        <v>22.812000000000001</v>
      </c>
      <c r="HF16" s="9">
        <v>17.937999999999999</v>
      </c>
      <c r="HG16" s="9">
        <v>1.631</v>
      </c>
      <c r="HH16" s="9">
        <v>16.306999999999999</v>
      </c>
      <c r="HI16" s="9">
        <v>13.257999999999999</v>
      </c>
      <c r="HJ16" s="9">
        <v>4.681</v>
      </c>
      <c r="HK16" s="9">
        <v>3.4710000000000001</v>
      </c>
      <c r="HL16" s="9">
        <v>8.2490000000000006</v>
      </c>
      <c r="HM16" s="9">
        <v>6.2190000000000003</v>
      </c>
      <c r="HN16" s="9">
        <v>10.012</v>
      </c>
      <c r="HO16" s="9">
        <v>7.9269999999999996</v>
      </c>
      <c r="HP16" s="9">
        <v>4.8739999999999997</v>
      </c>
      <c r="HQ16" s="9">
        <v>194.41399999999999</v>
      </c>
      <c r="HR16" s="9">
        <v>151.03399999999999</v>
      </c>
      <c r="HS16" s="9">
        <v>144.97900000000001</v>
      </c>
      <c r="HT16" s="9">
        <v>3.4540000000000002</v>
      </c>
      <c r="HU16" s="9">
        <v>2.601</v>
      </c>
      <c r="HV16" s="9">
        <v>105.389</v>
      </c>
      <c r="HW16" s="9">
        <v>7.7069999999999999</v>
      </c>
      <c r="HX16" s="9">
        <v>9.1379999999999999</v>
      </c>
      <c r="HY16" s="9">
        <v>28.798999999999999</v>
      </c>
      <c r="HZ16" s="9">
        <v>19.731000000000002</v>
      </c>
      <c r="IA16" s="9">
        <v>131.303</v>
      </c>
      <c r="IB16" s="9">
        <v>43.38</v>
      </c>
      <c r="IC16" s="9">
        <v>20.667999999999999</v>
      </c>
      <c r="ID16" s="9">
        <v>464.32799999999997</v>
      </c>
      <c r="IE16" s="9">
        <v>434.56900000000002</v>
      </c>
      <c r="IF16" s="9">
        <v>38.546999999999997</v>
      </c>
      <c r="IG16" s="9">
        <v>30.69</v>
      </c>
      <c r="IH16" s="9">
        <v>12.260999999999999</v>
      </c>
      <c r="II16" s="9">
        <v>18.43</v>
      </c>
      <c r="IJ16" s="9">
        <v>19.463000000000001</v>
      </c>
      <c r="IK16" s="9">
        <v>11.227</v>
      </c>
      <c r="IL16" s="9">
        <v>9.3620000000000001</v>
      </c>
      <c r="IM16" s="9">
        <v>6.5590000000000002</v>
      </c>
      <c r="IN16" s="9">
        <v>14.77</v>
      </c>
      <c r="IO16" s="9">
        <v>18.184000000000001</v>
      </c>
      <c r="IP16" s="9">
        <v>12.506</v>
      </c>
      <c r="IQ16" s="9">
        <v>7.8570000000000002</v>
      </c>
    </row>
    <row r="17" spans="1:251">
      <c r="A17" s="10">
        <v>44228</v>
      </c>
      <c r="B17" s="9">
        <v>4.8570000000000002</v>
      </c>
      <c r="C17" s="9">
        <v>5.3159999999999998</v>
      </c>
      <c r="D17" s="9">
        <v>7.3209999999999997</v>
      </c>
      <c r="E17" s="9">
        <v>4.4450000000000003</v>
      </c>
      <c r="F17" s="9">
        <v>10.747</v>
      </c>
      <c r="G17" s="9">
        <v>6.3339999999999996</v>
      </c>
      <c r="H17" s="9">
        <v>3.476</v>
      </c>
      <c r="I17" s="9">
        <v>172.53899999999999</v>
      </c>
      <c r="J17" s="9">
        <v>149.042</v>
      </c>
      <c r="K17" s="9">
        <v>144.423</v>
      </c>
      <c r="L17" s="9">
        <v>3.0369999999999999</v>
      </c>
      <c r="M17" s="9">
        <v>0.60899999999999999</v>
      </c>
      <c r="N17" s="9">
        <v>105.754</v>
      </c>
      <c r="O17" s="9">
        <v>9.3179999999999996</v>
      </c>
      <c r="P17" s="9">
        <v>6.7770000000000001</v>
      </c>
      <c r="Q17" s="9">
        <v>27.193000000000001</v>
      </c>
      <c r="R17" s="9">
        <v>19.661000000000001</v>
      </c>
      <c r="S17" s="9">
        <v>129.381</v>
      </c>
      <c r="T17" s="9">
        <v>23.495999999999999</v>
      </c>
      <c r="U17" s="9">
        <v>7.4450000000000003</v>
      </c>
      <c r="V17" s="9">
        <v>467.04399999999998</v>
      </c>
      <c r="W17" s="9">
        <v>449.53699999999998</v>
      </c>
      <c r="X17" s="9">
        <v>29.51</v>
      </c>
      <c r="Y17" s="9">
        <v>27.768000000000001</v>
      </c>
      <c r="Z17" s="9">
        <v>14.098000000000001</v>
      </c>
      <c r="AA17" s="9">
        <v>13.67</v>
      </c>
      <c r="AB17" s="9">
        <v>23.681000000000001</v>
      </c>
      <c r="AC17" s="9">
        <v>4.0869999999999997</v>
      </c>
      <c r="AD17" s="9">
        <v>11.045999999999999</v>
      </c>
      <c r="AE17" s="9">
        <v>9.4130000000000003</v>
      </c>
      <c r="AF17" s="9">
        <v>7.3090000000000002</v>
      </c>
      <c r="AG17" s="9">
        <v>22.991</v>
      </c>
      <c r="AH17" s="9">
        <v>4.7770000000000001</v>
      </c>
      <c r="AI17" s="9">
        <v>1.7430000000000001</v>
      </c>
      <c r="AJ17" s="9">
        <v>420.02699999999999</v>
      </c>
      <c r="AK17" s="9">
        <v>374.17</v>
      </c>
      <c r="AL17" s="9">
        <v>343.95</v>
      </c>
      <c r="AM17" s="9">
        <v>12.375</v>
      </c>
      <c r="AN17" s="9">
        <v>17.135000000000002</v>
      </c>
      <c r="AO17" s="9">
        <v>318.85300000000001</v>
      </c>
      <c r="AP17" s="9">
        <v>16.431999999999999</v>
      </c>
      <c r="AQ17" s="9">
        <v>11.385</v>
      </c>
      <c r="AR17" s="9">
        <v>27.501000000000001</v>
      </c>
      <c r="AS17" s="9">
        <v>89.088999999999999</v>
      </c>
      <c r="AT17" s="9">
        <v>285.08100000000002</v>
      </c>
      <c r="AU17" s="9">
        <v>45.856000000000002</v>
      </c>
      <c r="AV17" s="9">
        <v>17.507000000000001</v>
      </c>
      <c r="AW17" s="9">
        <v>202.26900000000001</v>
      </c>
      <c r="AX17" s="9">
        <v>195.86799999999999</v>
      </c>
      <c r="AY17" s="9">
        <v>13.978999999999999</v>
      </c>
      <c r="AZ17" s="9">
        <v>13.271000000000001</v>
      </c>
      <c r="BA17" s="9">
        <v>3.8879999999999999</v>
      </c>
      <c r="BB17" s="9">
        <v>9.3829999999999991</v>
      </c>
      <c r="BC17" s="9">
        <v>5.9379999999999997</v>
      </c>
      <c r="BD17" s="9">
        <v>7.3330000000000002</v>
      </c>
      <c r="BE17" s="9">
        <v>4.625</v>
      </c>
      <c r="BF17" s="9">
        <v>2.8639999999999999</v>
      </c>
      <c r="BG17" s="9">
        <v>5.782</v>
      </c>
      <c r="BH17" s="9">
        <v>8.4580000000000002</v>
      </c>
      <c r="BI17" s="9">
        <v>4.8129999999999997</v>
      </c>
      <c r="BJ17" s="9">
        <v>0.70699999999999996</v>
      </c>
      <c r="BK17" s="9">
        <v>181.88900000000001</v>
      </c>
      <c r="BL17" s="9">
        <v>117.658</v>
      </c>
      <c r="BM17" s="9">
        <v>113.087</v>
      </c>
      <c r="BN17" s="9">
        <v>1.9159999999999999</v>
      </c>
      <c r="BO17" s="9">
        <v>2.6549999999999998</v>
      </c>
      <c r="BP17" s="9">
        <v>85.295000000000002</v>
      </c>
      <c r="BQ17" s="9">
        <v>9.6329999999999991</v>
      </c>
      <c r="BR17" s="9">
        <v>4.2889999999999997</v>
      </c>
      <c r="BS17" s="9">
        <v>18.440999999999999</v>
      </c>
      <c r="BT17" s="9">
        <v>11.221</v>
      </c>
      <c r="BU17" s="9">
        <v>106.437</v>
      </c>
      <c r="BV17" s="9">
        <v>64.230999999999995</v>
      </c>
      <c r="BW17" s="9">
        <v>6.4009999999999998</v>
      </c>
      <c r="BX17" s="9">
        <v>1149.4780000000001</v>
      </c>
      <c r="BY17" s="9">
        <v>1098.355</v>
      </c>
      <c r="BZ17" s="9">
        <v>92.486999999999995</v>
      </c>
      <c r="CA17" s="9">
        <v>81.171999999999997</v>
      </c>
      <c r="CB17" s="9">
        <v>34.844999999999999</v>
      </c>
      <c r="CC17" s="9">
        <v>46.326999999999998</v>
      </c>
      <c r="CD17" s="9">
        <v>52.929000000000002</v>
      </c>
      <c r="CE17" s="9">
        <v>27.425000000000001</v>
      </c>
      <c r="CF17" s="9">
        <v>40.107999999999997</v>
      </c>
      <c r="CG17" s="9">
        <v>19.07</v>
      </c>
      <c r="CH17" s="9">
        <v>21.992999999999999</v>
      </c>
      <c r="CI17" s="9">
        <v>53.484000000000002</v>
      </c>
      <c r="CJ17" s="9">
        <v>27.687000000000001</v>
      </c>
      <c r="CK17" s="9">
        <v>11.315</v>
      </c>
      <c r="CL17" s="9">
        <v>1005.869</v>
      </c>
      <c r="CM17" s="9">
        <v>735.83799999999997</v>
      </c>
      <c r="CN17" s="9">
        <v>701.30399999999997</v>
      </c>
      <c r="CO17" s="9">
        <v>21.123000000000001</v>
      </c>
      <c r="CP17" s="9">
        <v>12.647</v>
      </c>
      <c r="CQ17" s="9">
        <v>574.48800000000006</v>
      </c>
      <c r="CR17" s="9">
        <v>46.715000000000003</v>
      </c>
      <c r="CS17" s="9">
        <v>35.340000000000003</v>
      </c>
      <c r="CT17" s="9">
        <v>79.296000000000006</v>
      </c>
      <c r="CU17" s="9">
        <v>140.72900000000001</v>
      </c>
      <c r="CV17" s="9">
        <v>595.10900000000004</v>
      </c>
      <c r="CW17" s="9">
        <v>270.02999999999997</v>
      </c>
      <c r="CX17" s="9">
        <v>51.122</v>
      </c>
      <c r="CY17" s="9">
        <v>372.37700000000001</v>
      </c>
      <c r="CZ17" s="9">
        <v>341.91199999999998</v>
      </c>
      <c r="DA17" s="9">
        <v>40.902000000000001</v>
      </c>
      <c r="DB17" s="9">
        <v>38.548999999999999</v>
      </c>
      <c r="DC17" s="9">
        <v>9.0709999999999997</v>
      </c>
      <c r="DD17" s="9">
        <v>29.478999999999999</v>
      </c>
      <c r="DE17" s="9">
        <v>22.56</v>
      </c>
      <c r="DF17" s="9">
        <v>15.77</v>
      </c>
      <c r="DG17" s="9">
        <v>10.220000000000001</v>
      </c>
      <c r="DH17" s="9">
        <v>15.522</v>
      </c>
      <c r="DI17" s="9">
        <v>12.808</v>
      </c>
      <c r="DJ17" s="9">
        <v>26.911999999999999</v>
      </c>
      <c r="DK17" s="9">
        <v>11.638</v>
      </c>
      <c r="DL17" s="9">
        <v>2.3530000000000002</v>
      </c>
      <c r="DM17" s="9">
        <v>301.01</v>
      </c>
      <c r="DN17" s="9">
        <v>189.84399999999999</v>
      </c>
      <c r="DO17" s="9">
        <v>181.80099999999999</v>
      </c>
      <c r="DP17" s="9">
        <v>4.16</v>
      </c>
      <c r="DQ17" s="9">
        <v>3.7</v>
      </c>
      <c r="DR17" s="9">
        <v>129.07599999999999</v>
      </c>
      <c r="DS17" s="9">
        <v>19.109000000000002</v>
      </c>
      <c r="DT17" s="9">
        <v>18.152999999999999</v>
      </c>
      <c r="DU17" s="9">
        <v>23.507000000000001</v>
      </c>
      <c r="DV17" s="9">
        <v>27.431000000000001</v>
      </c>
      <c r="DW17" s="9">
        <v>162.41300000000001</v>
      </c>
      <c r="DX17" s="9">
        <v>111.167</v>
      </c>
      <c r="DY17" s="9">
        <v>30.465</v>
      </c>
      <c r="DZ17" s="9">
        <v>823.03599999999994</v>
      </c>
      <c r="EA17" s="9">
        <v>796.91099999999994</v>
      </c>
      <c r="EB17" s="9">
        <v>51.817999999999998</v>
      </c>
      <c r="EC17" s="9">
        <v>46.567</v>
      </c>
      <c r="ED17" s="9">
        <v>18.106000000000002</v>
      </c>
      <c r="EE17" s="9">
        <v>28.460999999999999</v>
      </c>
      <c r="EF17" s="9">
        <v>32.762999999999998</v>
      </c>
      <c r="EG17" s="9">
        <v>13.804</v>
      </c>
      <c r="EH17" s="9">
        <v>17.071999999999999</v>
      </c>
      <c r="EI17" s="9">
        <v>15.465999999999999</v>
      </c>
      <c r="EJ17" s="9">
        <v>14.029</v>
      </c>
      <c r="EK17" s="9">
        <v>29.882000000000001</v>
      </c>
      <c r="EL17" s="9">
        <v>16.684000000000001</v>
      </c>
      <c r="EM17" s="9">
        <v>5.2519999999999998</v>
      </c>
      <c r="EN17" s="9">
        <v>745.09299999999996</v>
      </c>
      <c r="EO17" s="9">
        <v>735.48400000000004</v>
      </c>
      <c r="EP17" s="9">
        <v>675.73500000000001</v>
      </c>
      <c r="EQ17" s="9">
        <v>32.348999999999997</v>
      </c>
      <c r="ER17" s="9">
        <v>25.013000000000002</v>
      </c>
      <c r="ES17" s="9">
        <v>585.072</v>
      </c>
      <c r="ET17" s="9">
        <v>33.097000000000001</v>
      </c>
      <c r="EU17" s="9">
        <v>37.869</v>
      </c>
      <c r="EV17" s="9">
        <v>79.445999999999998</v>
      </c>
      <c r="EW17" s="9">
        <v>185.542</v>
      </c>
      <c r="EX17" s="9">
        <v>549.94200000000001</v>
      </c>
      <c r="EY17" s="9">
        <v>9.609</v>
      </c>
      <c r="EZ17" s="9">
        <v>26.125</v>
      </c>
      <c r="FA17" s="9">
        <v>1093.991</v>
      </c>
      <c r="FB17" s="9">
        <v>1007.332</v>
      </c>
      <c r="FC17" s="9">
        <v>67.013000000000005</v>
      </c>
      <c r="FD17" s="9">
        <v>55.787999999999997</v>
      </c>
      <c r="FE17" s="9">
        <v>23.184999999999999</v>
      </c>
      <c r="FF17" s="9">
        <v>32.603999999999999</v>
      </c>
      <c r="FG17" s="9">
        <v>37.192999999999998</v>
      </c>
      <c r="FH17" s="9">
        <v>18.472000000000001</v>
      </c>
      <c r="FI17" s="9">
        <v>13.923999999999999</v>
      </c>
      <c r="FJ17" s="9">
        <v>23.068999999999999</v>
      </c>
      <c r="FK17" s="9">
        <v>18.795000000000002</v>
      </c>
      <c r="FL17" s="9">
        <v>35.363999999999997</v>
      </c>
      <c r="FM17" s="9">
        <v>20.423999999999999</v>
      </c>
      <c r="FN17" s="9">
        <v>11.225</v>
      </c>
      <c r="FO17" s="9">
        <v>940.31899999999996</v>
      </c>
      <c r="FP17" s="9">
        <v>884.43100000000004</v>
      </c>
      <c r="FQ17" s="9">
        <v>838.62199999999996</v>
      </c>
      <c r="FR17" s="9">
        <v>30.779</v>
      </c>
      <c r="FS17" s="9">
        <v>14.395</v>
      </c>
      <c r="FT17" s="9">
        <v>619.697</v>
      </c>
      <c r="FU17" s="9">
        <v>85.924000000000007</v>
      </c>
      <c r="FV17" s="9">
        <v>74.813999999999993</v>
      </c>
      <c r="FW17" s="9">
        <v>103.996</v>
      </c>
      <c r="FX17" s="9">
        <v>132.196</v>
      </c>
      <c r="FY17" s="9">
        <v>752.23500000000001</v>
      </c>
      <c r="FZ17" s="9">
        <v>55.887</v>
      </c>
      <c r="GA17" s="9">
        <v>86.66</v>
      </c>
      <c r="GB17" s="9">
        <v>1674.8109999999999</v>
      </c>
      <c r="GC17" s="9">
        <v>1590.915</v>
      </c>
      <c r="GD17" s="9">
        <v>114.31699999999999</v>
      </c>
      <c r="GE17" s="9">
        <v>92.853999999999999</v>
      </c>
      <c r="GF17" s="9">
        <v>61.435000000000002</v>
      </c>
      <c r="GG17" s="9">
        <v>31.419</v>
      </c>
      <c r="GH17" s="9">
        <v>69.784999999999997</v>
      </c>
      <c r="GI17" s="9">
        <v>22.952000000000002</v>
      </c>
      <c r="GJ17" s="9">
        <v>29.318999999999999</v>
      </c>
      <c r="GK17" s="9">
        <v>36.716999999999999</v>
      </c>
      <c r="GL17" s="9">
        <v>26.817</v>
      </c>
      <c r="GM17" s="9">
        <v>65.769000000000005</v>
      </c>
      <c r="GN17" s="9">
        <v>27.085000000000001</v>
      </c>
      <c r="GO17" s="9">
        <v>21.463000000000001</v>
      </c>
      <c r="GP17" s="9">
        <v>1476.598</v>
      </c>
      <c r="GQ17" s="9">
        <v>1320.184</v>
      </c>
      <c r="GR17" s="9">
        <v>1258.8420000000001</v>
      </c>
      <c r="GS17" s="9">
        <v>41.8</v>
      </c>
      <c r="GT17" s="9">
        <v>19.542000000000002</v>
      </c>
      <c r="GU17" s="9">
        <v>938.86300000000006</v>
      </c>
      <c r="GV17" s="9">
        <v>109.125</v>
      </c>
      <c r="GW17" s="9">
        <v>101.396</v>
      </c>
      <c r="GX17" s="9">
        <v>170.80099999999999</v>
      </c>
      <c r="GY17" s="9">
        <v>187.13200000000001</v>
      </c>
      <c r="GZ17" s="9">
        <v>1133.0519999999999</v>
      </c>
      <c r="HA17" s="9">
        <v>156.41399999999999</v>
      </c>
      <c r="HB17" s="9">
        <v>83.896000000000001</v>
      </c>
      <c r="HC17" s="9">
        <v>222.19399999999999</v>
      </c>
      <c r="HD17" s="9">
        <v>212.32900000000001</v>
      </c>
      <c r="HE17" s="9">
        <v>20.806000000000001</v>
      </c>
      <c r="HF17" s="9">
        <v>16.954999999999998</v>
      </c>
      <c r="HG17" s="9">
        <v>4.05</v>
      </c>
      <c r="HH17" s="9">
        <v>12.904999999999999</v>
      </c>
      <c r="HI17" s="9">
        <v>11.69</v>
      </c>
      <c r="HJ17" s="9">
        <v>5.2649999999999997</v>
      </c>
      <c r="HK17" s="9">
        <v>6.4379999999999997</v>
      </c>
      <c r="HL17" s="9">
        <v>5.6449999999999996</v>
      </c>
      <c r="HM17" s="9">
        <v>4.8719999999999999</v>
      </c>
      <c r="HN17" s="9">
        <v>10.694000000000001</v>
      </c>
      <c r="HO17" s="9">
        <v>6.2610000000000001</v>
      </c>
      <c r="HP17" s="9">
        <v>3.851</v>
      </c>
      <c r="HQ17" s="9">
        <v>191.523</v>
      </c>
      <c r="HR17" s="9">
        <v>149.17400000000001</v>
      </c>
      <c r="HS17" s="9">
        <v>144.315</v>
      </c>
      <c r="HT17" s="9">
        <v>2.3980000000000001</v>
      </c>
      <c r="HU17" s="9">
        <v>2.46</v>
      </c>
      <c r="HV17" s="9">
        <v>86.334000000000003</v>
      </c>
      <c r="HW17" s="9">
        <v>23.4</v>
      </c>
      <c r="HX17" s="9">
        <v>18.297000000000001</v>
      </c>
      <c r="HY17" s="9">
        <v>21.143999999999998</v>
      </c>
      <c r="HZ17" s="9">
        <v>21.248999999999999</v>
      </c>
      <c r="IA17" s="9">
        <v>127.925</v>
      </c>
      <c r="IB17" s="9">
        <v>42.348999999999997</v>
      </c>
      <c r="IC17" s="9">
        <v>9.8650000000000002</v>
      </c>
      <c r="ID17" s="9">
        <v>473.25400000000002</v>
      </c>
      <c r="IE17" s="9">
        <v>451.637</v>
      </c>
      <c r="IF17" s="9">
        <v>32.576000000000001</v>
      </c>
      <c r="IG17" s="9">
        <v>31.295999999999999</v>
      </c>
      <c r="IH17" s="9">
        <v>15.79</v>
      </c>
      <c r="II17" s="9">
        <v>15.506</v>
      </c>
      <c r="IJ17" s="9">
        <v>21.864999999999998</v>
      </c>
      <c r="IK17" s="9">
        <v>9.4309999999999992</v>
      </c>
      <c r="IL17" s="9">
        <v>13.35</v>
      </c>
      <c r="IM17" s="9">
        <v>9.4290000000000003</v>
      </c>
      <c r="IN17" s="9">
        <v>8.516</v>
      </c>
      <c r="IO17" s="9">
        <v>20.725999999999999</v>
      </c>
      <c r="IP17" s="9">
        <v>10.57</v>
      </c>
      <c r="IQ17" s="9">
        <v>1.28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7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/>
    </sheetView>
  </sheetViews>
  <sheetFormatPr defaultColWidth="14.7109375" defaultRowHeight="11.25"/>
  <cols>
    <col min="1" max="16384" width="14.7109375" style="1"/>
  </cols>
  <sheetData>
    <row r="1" spans="1:47" s="2" customFormat="1" ht="99.95" customHeight="1">
      <c r="B1" s="3" t="s">
        <v>1012</v>
      </c>
      <c r="C1" s="3" t="s">
        <v>1013</v>
      </c>
      <c r="D1" s="3" t="s">
        <v>1014</v>
      </c>
      <c r="E1" s="3" t="s">
        <v>1015</v>
      </c>
      <c r="F1" s="3" t="s">
        <v>1016</v>
      </c>
      <c r="G1" s="3" t="s">
        <v>1017</v>
      </c>
      <c r="H1" s="3" t="s">
        <v>1018</v>
      </c>
      <c r="I1" s="3" t="s">
        <v>1019</v>
      </c>
      <c r="J1" s="3" t="s">
        <v>1020</v>
      </c>
      <c r="K1" s="3" t="s">
        <v>1021</v>
      </c>
      <c r="L1" s="3" t="s">
        <v>1022</v>
      </c>
      <c r="M1" s="3" t="s">
        <v>1023</v>
      </c>
      <c r="N1" s="3" t="s">
        <v>1024</v>
      </c>
      <c r="O1" s="3" t="s">
        <v>1025</v>
      </c>
      <c r="P1" s="3" t="s">
        <v>1026</v>
      </c>
      <c r="Q1" s="3" t="s">
        <v>1027</v>
      </c>
      <c r="R1" s="3" t="s">
        <v>1028</v>
      </c>
      <c r="S1" s="3" t="s">
        <v>1029</v>
      </c>
      <c r="T1" s="3" t="s">
        <v>1030</v>
      </c>
      <c r="U1" s="3" t="s">
        <v>1031</v>
      </c>
      <c r="V1" s="3" t="s">
        <v>1032</v>
      </c>
      <c r="W1" s="3" t="s">
        <v>1033</v>
      </c>
      <c r="X1" s="3" t="s">
        <v>1034</v>
      </c>
      <c r="Y1" s="3" t="s">
        <v>1035</v>
      </c>
      <c r="Z1" s="3" t="s">
        <v>1036</v>
      </c>
      <c r="AA1" s="3" t="s">
        <v>1037</v>
      </c>
      <c r="AB1" s="3" t="s">
        <v>1038</v>
      </c>
      <c r="AC1" s="3" t="s">
        <v>1039</v>
      </c>
      <c r="AD1" s="3" t="s">
        <v>1040</v>
      </c>
      <c r="AE1" s="3" t="s">
        <v>1041</v>
      </c>
      <c r="AF1" s="3" t="s">
        <v>1042</v>
      </c>
      <c r="AG1" s="3" t="s">
        <v>1043</v>
      </c>
      <c r="AH1" s="3" t="s">
        <v>1044</v>
      </c>
      <c r="AI1" s="3" t="s">
        <v>1045</v>
      </c>
      <c r="AJ1" s="3" t="s">
        <v>1046</v>
      </c>
      <c r="AK1" s="3" t="s">
        <v>1047</v>
      </c>
      <c r="AL1" s="3" t="s">
        <v>1048</v>
      </c>
      <c r="AM1" s="3" t="s">
        <v>1049</v>
      </c>
      <c r="AN1" s="3" t="s">
        <v>1050</v>
      </c>
      <c r="AO1" s="3" t="s">
        <v>1051</v>
      </c>
      <c r="AP1" s="3" t="s">
        <v>1052</v>
      </c>
      <c r="AQ1" s="3" t="s">
        <v>1053</v>
      </c>
      <c r="AR1" s="3" t="s">
        <v>1054</v>
      </c>
      <c r="AS1" s="3" t="s">
        <v>1055</v>
      </c>
      <c r="AT1" s="3" t="s">
        <v>1056</v>
      </c>
      <c r="AU1" s="3" t="s">
        <v>1057</v>
      </c>
    </row>
    <row r="2" spans="1:47">
      <c r="A2" s="4" t="s">
        <v>250</v>
      </c>
      <c r="B2" s="7" t="s">
        <v>259</v>
      </c>
      <c r="C2" s="7" t="s">
        <v>259</v>
      </c>
      <c r="D2" s="7" t="s">
        <v>259</v>
      </c>
      <c r="E2" s="7" t="s">
        <v>259</v>
      </c>
      <c r="F2" s="7" t="s">
        <v>259</v>
      </c>
      <c r="G2" s="7" t="s">
        <v>259</v>
      </c>
      <c r="H2" s="7" t="s">
        <v>259</v>
      </c>
      <c r="I2" s="7" t="s">
        <v>259</v>
      </c>
      <c r="J2" s="7" t="s">
        <v>259</v>
      </c>
      <c r="K2" s="7" t="s">
        <v>259</v>
      </c>
      <c r="L2" s="7" t="s">
        <v>259</v>
      </c>
      <c r="M2" s="7" t="s">
        <v>259</v>
      </c>
      <c r="N2" s="7" t="s">
        <v>259</v>
      </c>
      <c r="O2" s="7" t="s">
        <v>259</v>
      </c>
      <c r="P2" s="7" t="s">
        <v>259</v>
      </c>
      <c r="Q2" s="7" t="s">
        <v>259</v>
      </c>
      <c r="R2" s="7" t="s">
        <v>259</v>
      </c>
      <c r="S2" s="7" t="s">
        <v>259</v>
      </c>
      <c r="T2" s="7" t="s">
        <v>259</v>
      </c>
      <c r="U2" s="7" t="s">
        <v>259</v>
      </c>
      <c r="V2" s="7" t="s">
        <v>259</v>
      </c>
      <c r="W2" s="7" t="s">
        <v>259</v>
      </c>
      <c r="X2" s="7" t="s">
        <v>259</v>
      </c>
      <c r="Y2" s="7" t="s">
        <v>259</v>
      </c>
      <c r="Z2" s="7" t="s">
        <v>259</v>
      </c>
      <c r="AA2" s="7" t="s">
        <v>259</v>
      </c>
      <c r="AB2" s="7" t="s">
        <v>259</v>
      </c>
      <c r="AC2" s="7" t="s">
        <v>259</v>
      </c>
      <c r="AD2" s="7" t="s">
        <v>259</v>
      </c>
      <c r="AE2" s="7" t="s">
        <v>259</v>
      </c>
      <c r="AF2" s="7" t="s">
        <v>259</v>
      </c>
      <c r="AG2" s="7" t="s">
        <v>259</v>
      </c>
      <c r="AH2" s="7" t="s">
        <v>259</v>
      </c>
      <c r="AI2" s="7" t="s">
        <v>259</v>
      </c>
      <c r="AJ2" s="7" t="s">
        <v>259</v>
      </c>
      <c r="AK2" s="7" t="s">
        <v>259</v>
      </c>
      <c r="AL2" s="7" t="s">
        <v>259</v>
      </c>
      <c r="AM2" s="7" t="s">
        <v>259</v>
      </c>
      <c r="AN2" s="7" t="s">
        <v>259</v>
      </c>
      <c r="AO2" s="7" t="s">
        <v>259</v>
      </c>
      <c r="AP2" s="7" t="s">
        <v>259</v>
      </c>
      <c r="AQ2" s="7" t="s">
        <v>259</v>
      </c>
      <c r="AR2" s="7" t="s">
        <v>259</v>
      </c>
      <c r="AS2" s="7" t="s">
        <v>259</v>
      </c>
      <c r="AT2" s="7" t="s">
        <v>259</v>
      </c>
      <c r="AU2" s="7" t="s">
        <v>259</v>
      </c>
    </row>
    <row r="3" spans="1:47">
      <c r="A3" s="4" t="s">
        <v>251</v>
      </c>
      <c r="B3" s="8" t="s">
        <v>260</v>
      </c>
      <c r="C3" s="8" t="s">
        <v>260</v>
      </c>
      <c r="D3" s="8" t="s">
        <v>260</v>
      </c>
      <c r="E3" s="8" t="s">
        <v>260</v>
      </c>
      <c r="F3" s="8" t="s">
        <v>260</v>
      </c>
      <c r="G3" s="8" t="s">
        <v>260</v>
      </c>
      <c r="H3" s="8" t="s">
        <v>260</v>
      </c>
      <c r="I3" s="8" t="s">
        <v>260</v>
      </c>
      <c r="J3" s="8" t="s">
        <v>260</v>
      </c>
      <c r="K3" s="8" t="s">
        <v>260</v>
      </c>
      <c r="L3" s="8" t="s">
        <v>260</v>
      </c>
      <c r="M3" s="8" t="s">
        <v>260</v>
      </c>
      <c r="N3" s="8" t="s">
        <v>260</v>
      </c>
      <c r="O3" s="8" t="s">
        <v>260</v>
      </c>
      <c r="P3" s="8" t="s">
        <v>260</v>
      </c>
      <c r="Q3" s="8" t="s">
        <v>260</v>
      </c>
      <c r="R3" s="8" t="s">
        <v>260</v>
      </c>
      <c r="S3" s="8" t="s">
        <v>260</v>
      </c>
      <c r="T3" s="8" t="s">
        <v>260</v>
      </c>
      <c r="U3" s="8" t="s">
        <v>260</v>
      </c>
      <c r="V3" s="8" t="s">
        <v>260</v>
      </c>
      <c r="W3" s="8" t="s">
        <v>260</v>
      </c>
      <c r="X3" s="8" t="s">
        <v>260</v>
      </c>
      <c r="Y3" s="8" t="s">
        <v>260</v>
      </c>
      <c r="Z3" s="8" t="s">
        <v>260</v>
      </c>
      <c r="AA3" s="8" t="s">
        <v>260</v>
      </c>
      <c r="AB3" s="8" t="s">
        <v>260</v>
      </c>
      <c r="AC3" s="8" t="s">
        <v>260</v>
      </c>
      <c r="AD3" s="8" t="s">
        <v>260</v>
      </c>
      <c r="AE3" s="8" t="s">
        <v>260</v>
      </c>
      <c r="AF3" s="8" t="s">
        <v>260</v>
      </c>
      <c r="AG3" s="8" t="s">
        <v>260</v>
      </c>
      <c r="AH3" s="8" t="s">
        <v>260</v>
      </c>
      <c r="AI3" s="8" t="s">
        <v>260</v>
      </c>
      <c r="AJ3" s="8" t="s">
        <v>260</v>
      </c>
      <c r="AK3" s="8" t="s">
        <v>260</v>
      </c>
      <c r="AL3" s="8" t="s">
        <v>260</v>
      </c>
      <c r="AM3" s="8" t="s">
        <v>260</v>
      </c>
      <c r="AN3" s="8" t="s">
        <v>260</v>
      </c>
      <c r="AO3" s="8" t="s">
        <v>260</v>
      </c>
      <c r="AP3" s="8" t="s">
        <v>260</v>
      </c>
      <c r="AQ3" s="8" t="s">
        <v>260</v>
      </c>
      <c r="AR3" s="8" t="s">
        <v>260</v>
      </c>
      <c r="AS3" s="8" t="s">
        <v>260</v>
      </c>
      <c r="AT3" s="8" t="s">
        <v>260</v>
      </c>
      <c r="AU3" s="8" t="s">
        <v>260</v>
      </c>
    </row>
    <row r="4" spans="1:47">
      <c r="A4" s="4" t="s">
        <v>252</v>
      </c>
      <c r="B4" s="8" t="s">
        <v>261</v>
      </c>
      <c r="C4" s="8" t="s">
        <v>261</v>
      </c>
      <c r="D4" s="8" t="s">
        <v>261</v>
      </c>
      <c r="E4" s="8" t="s">
        <v>261</v>
      </c>
      <c r="F4" s="8" t="s">
        <v>261</v>
      </c>
      <c r="G4" s="8" t="s">
        <v>261</v>
      </c>
      <c r="H4" s="8" t="s">
        <v>261</v>
      </c>
      <c r="I4" s="8" t="s">
        <v>261</v>
      </c>
      <c r="J4" s="8" t="s">
        <v>261</v>
      </c>
      <c r="K4" s="8" t="s">
        <v>261</v>
      </c>
      <c r="L4" s="8" t="s">
        <v>261</v>
      </c>
      <c r="M4" s="8" t="s">
        <v>261</v>
      </c>
      <c r="N4" s="8" t="s">
        <v>261</v>
      </c>
      <c r="O4" s="8" t="s">
        <v>261</v>
      </c>
      <c r="P4" s="8" t="s">
        <v>261</v>
      </c>
      <c r="Q4" s="8" t="s">
        <v>261</v>
      </c>
      <c r="R4" s="8" t="s">
        <v>261</v>
      </c>
      <c r="S4" s="8" t="s">
        <v>261</v>
      </c>
      <c r="T4" s="8" t="s">
        <v>261</v>
      </c>
      <c r="U4" s="8" t="s">
        <v>261</v>
      </c>
      <c r="V4" s="8" t="s">
        <v>261</v>
      </c>
      <c r="W4" s="8" t="s">
        <v>261</v>
      </c>
      <c r="X4" s="8" t="s">
        <v>261</v>
      </c>
      <c r="Y4" s="8" t="s">
        <v>261</v>
      </c>
      <c r="Z4" s="8" t="s">
        <v>261</v>
      </c>
      <c r="AA4" s="8" t="s">
        <v>261</v>
      </c>
      <c r="AB4" s="8" t="s">
        <v>261</v>
      </c>
      <c r="AC4" s="8" t="s">
        <v>261</v>
      </c>
      <c r="AD4" s="8" t="s">
        <v>261</v>
      </c>
      <c r="AE4" s="8" t="s">
        <v>261</v>
      </c>
      <c r="AF4" s="8" t="s">
        <v>261</v>
      </c>
      <c r="AG4" s="8" t="s">
        <v>261</v>
      </c>
      <c r="AH4" s="8" t="s">
        <v>261</v>
      </c>
      <c r="AI4" s="8" t="s">
        <v>261</v>
      </c>
      <c r="AJ4" s="8" t="s">
        <v>261</v>
      </c>
      <c r="AK4" s="8" t="s">
        <v>261</v>
      </c>
      <c r="AL4" s="8" t="s">
        <v>261</v>
      </c>
      <c r="AM4" s="8" t="s">
        <v>261</v>
      </c>
      <c r="AN4" s="8" t="s">
        <v>261</v>
      </c>
      <c r="AO4" s="8" t="s">
        <v>261</v>
      </c>
      <c r="AP4" s="8" t="s">
        <v>261</v>
      </c>
      <c r="AQ4" s="8" t="s">
        <v>261</v>
      </c>
      <c r="AR4" s="8" t="s">
        <v>261</v>
      </c>
      <c r="AS4" s="8" t="s">
        <v>261</v>
      </c>
      <c r="AT4" s="8" t="s">
        <v>261</v>
      </c>
      <c r="AU4" s="8" t="s">
        <v>261</v>
      </c>
    </row>
    <row r="5" spans="1:47">
      <c r="A5" s="4" t="s">
        <v>253</v>
      </c>
      <c r="B5" s="8" t="s">
        <v>1113</v>
      </c>
      <c r="C5" s="8" t="s">
        <v>1113</v>
      </c>
      <c r="D5" s="8" t="s">
        <v>1113</v>
      </c>
      <c r="E5" s="8" t="s">
        <v>1113</v>
      </c>
      <c r="F5" s="8" t="s">
        <v>1113</v>
      </c>
      <c r="G5" s="8" t="s">
        <v>1113</v>
      </c>
      <c r="H5" s="8" t="s">
        <v>1113</v>
      </c>
      <c r="I5" s="8" t="s">
        <v>1113</v>
      </c>
      <c r="J5" s="8" t="s">
        <v>1113</v>
      </c>
      <c r="K5" s="8" t="s">
        <v>1113</v>
      </c>
      <c r="L5" s="8" t="s">
        <v>1113</v>
      </c>
      <c r="M5" s="8" t="s">
        <v>1113</v>
      </c>
      <c r="N5" s="8" t="s">
        <v>1113</v>
      </c>
      <c r="O5" s="8" t="s">
        <v>1113</v>
      </c>
      <c r="P5" s="8" t="s">
        <v>1113</v>
      </c>
      <c r="Q5" s="8" t="s">
        <v>1113</v>
      </c>
      <c r="R5" s="8" t="s">
        <v>1113</v>
      </c>
      <c r="S5" s="8" t="s">
        <v>1113</v>
      </c>
      <c r="T5" s="8" t="s">
        <v>1113</v>
      </c>
      <c r="U5" s="8" t="s">
        <v>1113</v>
      </c>
      <c r="V5" s="8" t="s">
        <v>1113</v>
      </c>
      <c r="W5" s="8" t="s">
        <v>1113</v>
      </c>
      <c r="X5" s="8" t="s">
        <v>1113</v>
      </c>
      <c r="Y5" s="8" t="s">
        <v>1113</v>
      </c>
      <c r="Z5" s="8" t="s">
        <v>1113</v>
      </c>
      <c r="AA5" s="8" t="s">
        <v>1113</v>
      </c>
      <c r="AB5" s="8" t="s">
        <v>1113</v>
      </c>
      <c r="AC5" s="8" t="s">
        <v>1113</v>
      </c>
      <c r="AD5" s="8" t="s">
        <v>1113</v>
      </c>
      <c r="AE5" s="8" t="s">
        <v>1113</v>
      </c>
      <c r="AF5" s="8" t="s">
        <v>1113</v>
      </c>
      <c r="AG5" s="8" t="s">
        <v>1113</v>
      </c>
      <c r="AH5" s="8" t="s">
        <v>1113</v>
      </c>
      <c r="AI5" s="8" t="s">
        <v>1113</v>
      </c>
      <c r="AJ5" s="8" t="s">
        <v>1113</v>
      </c>
      <c r="AK5" s="8" t="s">
        <v>1113</v>
      </c>
      <c r="AL5" s="8" t="s">
        <v>1113</v>
      </c>
      <c r="AM5" s="8" t="s">
        <v>1113</v>
      </c>
      <c r="AN5" s="8" t="s">
        <v>1113</v>
      </c>
      <c r="AO5" s="8" t="s">
        <v>1113</v>
      </c>
      <c r="AP5" s="8" t="s">
        <v>1113</v>
      </c>
      <c r="AQ5" s="8" t="s">
        <v>1113</v>
      </c>
      <c r="AR5" s="8" t="s">
        <v>1113</v>
      </c>
      <c r="AS5" s="8" t="s">
        <v>1113</v>
      </c>
      <c r="AT5" s="8" t="s">
        <v>1113</v>
      </c>
      <c r="AU5" s="8" t="s">
        <v>1113</v>
      </c>
    </row>
    <row r="6" spans="1:47">
      <c r="A6" s="4" t="s">
        <v>254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</row>
    <row r="7" spans="1:47" s="6" customFormat="1">
      <c r="A7" s="5" t="s">
        <v>255</v>
      </c>
      <c r="B7" s="6">
        <v>42036</v>
      </c>
      <c r="C7" s="6">
        <v>42036</v>
      </c>
      <c r="D7" s="6">
        <v>42036</v>
      </c>
      <c r="E7" s="6">
        <v>42036</v>
      </c>
      <c r="F7" s="6">
        <v>42036</v>
      </c>
      <c r="G7" s="6">
        <v>42036</v>
      </c>
      <c r="H7" s="6">
        <v>42036</v>
      </c>
      <c r="I7" s="6">
        <v>42036</v>
      </c>
      <c r="J7" s="6">
        <v>42036</v>
      </c>
      <c r="K7" s="6">
        <v>42036</v>
      </c>
      <c r="L7" s="6">
        <v>42036</v>
      </c>
      <c r="M7" s="6">
        <v>42036</v>
      </c>
      <c r="N7" s="6">
        <v>42036</v>
      </c>
      <c r="O7" s="6">
        <v>42036</v>
      </c>
      <c r="P7" s="6">
        <v>42036</v>
      </c>
      <c r="Q7" s="6">
        <v>42036</v>
      </c>
      <c r="R7" s="6">
        <v>42036</v>
      </c>
      <c r="S7" s="6">
        <v>42036</v>
      </c>
      <c r="T7" s="6">
        <v>42036</v>
      </c>
      <c r="U7" s="6">
        <v>42036</v>
      </c>
      <c r="V7" s="6">
        <v>42036</v>
      </c>
      <c r="W7" s="6">
        <v>42036</v>
      </c>
      <c r="X7" s="6">
        <v>42036</v>
      </c>
      <c r="Y7" s="6">
        <v>42036</v>
      </c>
      <c r="Z7" s="6">
        <v>42036</v>
      </c>
      <c r="AA7" s="6">
        <v>42036</v>
      </c>
      <c r="AB7" s="6">
        <v>42036</v>
      </c>
      <c r="AC7" s="6">
        <v>42036</v>
      </c>
      <c r="AD7" s="6">
        <v>42036</v>
      </c>
      <c r="AE7" s="6">
        <v>42036</v>
      </c>
      <c r="AF7" s="6">
        <v>42036</v>
      </c>
      <c r="AG7" s="6">
        <v>42036</v>
      </c>
      <c r="AH7" s="6">
        <v>42036</v>
      </c>
      <c r="AI7" s="6">
        <v>42036</v>
      </c>
      <c r="AJ7" s="6">
        <v>42036</v>
      </c>
      <c r="AK7" s="6">
        <v>42036</v>
      </c>
      <c r="AL7" s="6">
        <v>42036</v>
      </c>
      <c r="AM7" s="6">
        <v>42036</v>
      </c>
      <c r="AN7" s="6">
        <v>42036</v>
      </c>
      <c r="AO7" s="6">
        <v>42036</v>
      </c>
      <c r="AP7" s="6">
        <v>42036</v>
      </c>
      <c r="AQ7" s="6">
        <v>42036</v>
      </c>
      <c r="AR7" s="6">
        <v>42036</v>
      </c>
      <c r="AS7" s="6">
        <v>42036</v>
      </c>
      <c r="AT7" s="6">
        <v>42036</v>
      </c>
      <c r="AU7" s="6">
        <v>42036</v>
      </c>
    </row>
    <row r="8" spans="1:47" s="6" customFormat="1">
      <c r="A8" s="5" t="s">
        <v>256</v>
      </c>
      <c r="B8" s="6">
        <v>44228</v>
      </c>
      <c r="C8" s="6">
        <v>44228</v>
      </c>
      <c r="D8" s="6">
        <v>44228</v>
      </c>
      <c r="E8" s="6">
        <v>44228</v>
      </c>
      <c r="F8" s="6">
        <v>44228</v>
      </c>
      <c r="G8" s="6">
        <v>44228</v>
      </c>
      <c r="H8" s="6">
        <v>44228</v>
      </c>
      <c r="I8" s="6">
        <v>44228</v>
      </c>
      <c r="J8" s="6">
        <v>44228</v>
      </c>
      <c r="K8" s="6">
        <v>44228</v>
      </c>
      <c r="L8" s="6">
        <v>44228</v>
      </c>
      <c r="M8" s="6">
        <v>44228</v>
      </c>
      <c r="N8" s="6">
        <v>44228</v>
      </c>
      <c r="O8" s="6">
        <v>44228</v>
      </c>
      <c r="P8" s="6">
        <v>44228</v>
      </c>
      <c r="Q8" s="6">
        <v>44228</v>
      </c>
      <c r="R8" s="6">
        <v>44228</v>
      </c>
      <c r="S8" s="6">
        <v>44228</v>
      </c>
      <c r="T8" s="6">
        <v>44228</v>
      </c>
      <c r="U8" s="6">
        <v>44228</v>
      </c>
      <c r="V8" s="6">
        <v>44228</v>
      </c>
      <c r="W8" s="6">
        <v>44228</v>
      </c>
      <c r="X8" s="6">
        <v>44228</v>
      </c>
      <c r="Y8" s="6">
        <v>44228</v>
      </c>
      <c r="Z8" s="6">
        <v>44228</v>
      </c>
      <c r="AA8" s="6">
        <v>44228</v>
      </c>
      <c r="AB8" s="6">
        <v>44228</v>
      </c>
      <c r="AC8" s="6">
        <v>44228</v>
      </c>
      <c r="AD8" s="6">
        <v>44228</v>
      </c>
      <c r="AE8" s="6">
        <v>44228</v>
      </c>
      <c r="AF8" s="6">
        <v>44228</v>
      </c>
      <c r="AG8" s="6">
        <v>44228</v>
      </c>
      <c r="AH8" s="6">
        <v>44228</v>
      </c>
      <c r="AI8" s="6">
        <v>44228</v>
      </c>
      <c r="AJ8" s="6">
        <v>44228</v>
      </c>
      <c r="AK8" s="6">
        <v>44228</v>
      </c>
      <c r="AL8" s="6">
        <v>44228</v>
      </c>
      <c r="AM8" s="6">
        <v>44228</v>
      </c>
      <c r="AN8" s="6">
        <v>44228</v>
      </c>
      <c r="AO8" s="6">
        <v>44228</v>
      </c>
      <c r="AP8" s="6">
        <v>44228</v>
      </c>
      <c r="AQ8" s="6">
        <v>44228</v>
      </c>
      <c r="AR8" s="6">
        <v>44228</v>
      </c>
      <c r="AS8" s="6">
        <v>44228</v>
      </c>
      <c r="AT8" s="6">
        <v>44228</v>
      </c>
      <c r="AU8" s="6">
        <v>44228</v>
      </c>
    </row>
    <row r="9" spans="1:47">
      <c r="A9" s="4" t="s">
        <v>257</v>
      </c>
      <c r="B9" s="1">
        <v>7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7</v>
      </c>
      <c r="AQ9" s="1">
        <v>7</v>
      </c>
      <c r="AR9" s="1">
        <v>7</v>
      </c>
      <c r="AS9" s="1">
        <v>7</v>
      </c>
      <c r="AT9" s="1">
        <v>7</v>
      </c>
      <c r="AU9" s="1">
        <v>7</v>
      </c>
    </row>
    <row r="10" spans="1:47">
      <c r="A10" s="4" t="s">
        <v>258</v>
      </c>
      <c r="B10" s="8" t="s">
        <v>1058</v>
      </c>
      <c r="C10" s="8" t="s">
        <v>1059</v>
      </c>
      <c r="D10" s="8" t="s">
        <v>1060</v>
      </c>
      <c r="E10" s="8" t="s">
        <v>1061</v>
      </c>
      <c r="F10" s="8" t="s">
        <v>1062</v>
      </c>
      <c r="G10" s="8" t="s">
        <v>1063</v>
      </c>
      <c r="H10" s="8" t="s">
        <v>1064</v>
      </c>
      <c r="I10" s="8" t="s">
        <v>1065</v>
      </c>
      <c r="J10" s="8" t="s">
        <v>1066</v>
      </c>
      <c r="K10" s="8" t="s">
        <v>1067</v>
      </c>
      <c r="L10" s="8" t="s">
        <v>1068</v>
      </c>
      <c r="M10" s="8" t="s">
        <v>1069</v>
      </c>
      <c r="N10" s="8" t="s">
        <v>1070</v>
      </c>
      <c r="O10" s="8" t="s">
        <v>1071</v>
      </c>
      <c r="P10" s="8" t="s">
        <v>1072</v>
      </c>
      <c r="Q10" s="8" t="s">
        <v>1073</v>
      </c>
      <c r="R10" s="8" t="s">
        <v>1074</v>
      </c>
      <c r="S10" s="8" t="s">
        <v>1075</v>
      </c>
      <c r="T10" s="8" t="s">
        <v>1076</v>
      </c>
      <c r="U10" s="8" t="s">
        <v>1077</v>
      </c>
      <c r="V10" s="8" t="s">
        <v>1078</v>
      </c>
      <c r="W10" s="8" t="s">
        <v>1079</v>
      </c>
      <c r="X10" s="8" t="s">
        <v>1080</v>
      </c>
      <c r="Y10" s="8" t="s">
        <v>1081</v>
      </c>
      <c r="Z10" s="8" t="s">
        <v>1082</v>
      </c>
      <c r="AA10" s="8" t="s">
        <v>1083</v>
      </c>
      <c r="AB10" s="8" t="s">
        <v>1084</v>
      </c>
      <c r="AC10" s="8" t="s">
        <v>1085</v>
      </c>
      <c r="AD10" s="8" t="s">
        <v>1086</v>
      </c>
      <c r="AE10" s="8" t="s">
        <v>1087</v>
      </c>
      <c r="AF10" s="8" t="s">
        <v>1088</v>
      </c>
      <c r="AG10" s="8" t="s">
        <v>1089</v>
      </c>
      <c r="AH10" s="8" t="s">
        <v>1090</v>
      </c>
      <c r="AI10" s="8" t="s">
        <v>1091</v>
      </c>
      <c r="AJ10" s="8" t="s">
        <v>1092</v>
      </c>
      <c r="AK10" s="8" t="s">
        <v>1093</v>
      </c>
      <c r="AL10" s="8" t="s">
        <v>1094</v>
      </c>
      <c r="AM10" s="8" t="s">
        <v>1095</v>
      </c>
      <c r="AN10" s="8" t="s">
        <v>1096</v>
      </c>
      <c r="AO10" s="8" t="s">
        <v>1097</v>
      </c>
      <c r="AP10" s="8" t="s">
        <v>1098</v>
      </c>
      <c r="AQ10" s="8" t="s">
        <v>1099</v>
      </c>
      <c r="AR10" s="8" t="s">
        <v>1100</v>
      </c>
      <c r="AS10" s="8" t="s">
        <v>1101</v>
      </c>
      <c r="AT10" s="8" t="s">
        <v>1102</v>
      </c>
      <c r="AU10" s="8" t="s">
        <v>1103</v>
      </c>
    </row>
    <row r="11" spans="1:47">
      <c r="A11" s="10">
        <v>42036</v>
      </c>
      <c r="B11" s="9">
        <v>406.411</v>
      </c>
      <c r="C11" s="9">
        <v>272.53699999999998</v>
      </c>
      <c r="D11" s="9">
        <v>261.83699999999999</v>
      </c>
      <c r="E11" s="9">
        <v>4.9210000000000003</v>
      </c>
      <c r="F11" s="9">
        <v>5.78</v>
      </c>
      <c r="G11" s="9">
        <v>223.01</v>
      </c>
      <c r="H11" s="9">
        <v>12.702</v>
      </c>
      <c r="I11" s="9">
        <v>10.567</v>
      </c>
      <c r="J11" s="9">
        <v>26.259</v>
      </c>
      <c r="K11" s="9">
        <v>33.649000000000001</v>
      </c>
      <c r="L11" s="9">
        <v>238.88800000000001</v>
      </c>
      <c r="M11" s="9">
        <v>133.874</v>
      </c>
      <c r="N11" s="9">
        <v>22.189</v>
      </c>
      <c r="O11" s="9">
        <v>1399.451</v>
      </c>
      <c r="P11" s="9">
        <v>1179.8440000000001</v>
      </c>
      <c r="Q11" s="9">
        <v>1179.8440000000001</v>
      </c>
      <c r="R11" s="9">
        <v>94.01</v>
      </c>
      <c r="S11" s="9">
        <v>1085.8340000000001</v>
      </c>
      <c r="T11" s="9">
        <v>219.607</v>
      </c>
      <c r="U11" s="9">
        <v>12571.217000000001</v>
      </c>
      <c r="V11" s="9">
        <v>11661.694</v>
      </c>
      <c r="W11" s="9">
        <v>2147.44</v>
      </c>
      <c r="X11" s="9">
        <v>925.375</v>
      </c>
      <c r="Y11" s="9">
        <v>373.44499999999999</v>
      </c>
      <c r="Z11" s="9">
        <v>457.39100000000002</v>
      </c>
      <c r="AA11" s="9">
        <v>548.73599999999999</v>
      </c>
      <c r="AB11" s="9">
        <v>281.79599999999999</v>
      </c>
      <c r="AC11" s="9">
        <v>235.255</v>
      </c>
      <c r="AD11" s="9">
        <v>307.53500000000003</v>
      </c>
      <c r="AE11" s="9">
        <v>288.57400000000001</v>
      </c>
      <c r="AF11" s="9">
        <v>539.10599999999999</v>
      </c>
      <c r="AG11" s="9">
        <v>292.25799999999998</v>
      </c>
      <c r="AH11" s="9">
        <v>1222.066</v>
      </c>
      <c r="AI11" s="9">
        <v>9514.2540000000008</v>
      </c>
      <c r="AJ11" s="9">
        <v>7685.7889999999998</v>
      </c>
      <c r="AK11" s="9">
        <v>7296.6629999999996</v>
      </c>
      <c r="AL11" s="9">
        <v>188.33099999999999</v>
      </c>
      <c r="AM11" s="9">
        <v>200.56700000000001</v>
      </c>
      <c r="AN11" s="9">
        <v>5915.9219999999996</v>
      </c>
      <c r="AO11" s="9">
        <v>441.12900000000002</v>
      </c>
      <c r="AP11" s="9">
        <v>401.267</v>
      </c>
      <c r="AQ11" s="9">
        <v>927.471</v>
      </c>
      <c r="AR11" s="9">
        <v>1237.9110000000001</v>
      </c>
      <c r="AS11" s="9">
        <v>6447.8779999999997</v>
      </c>
      <c r="AT11" s="9">
        <v>1828.4649999999999</v>
      </c>
      <c r="AU11" s="9">
        <v>909.524</v>
      </c>
    </row>
    <row r="12" spans="1:47">
      <c r="A12" s="10">
        <v>42401</v>
      </c>
      <c r="B12" s="9">
        <v>379.73</v>
      </c>
      <c r="C12" s="9">
        <v>240.227</v>
      </c>
      <c r="D12" s="9">
        <v>231.727</v>
      </c>
      <c r="E12" s="9">
        <v>4.1950000000000003</v>
      </c>
      <c r="F12" s="9">
        <v>4.3049999999999997</v>
      </c>
      <c r="G12" s="9">
        <v>192.178</v>
      </c>
      <c r="H12" s="9">
        <v>8.8460000000000001</v>
      </c>
      <c r="I12" s="9">
        <v>7.4109999999999996</v>
      </c>
      <c r="J12" s="9">
        <v>31.792999999999999</v>
      </c>
      <c r="K12" s="9">
        <v>27.327999999999999</v>
      </c>
      <c r="L12" s="9">
        <v>212.899</v>
      </c>
      <c r="M12" s="9">
        <v>139.50299999999999</v>
      </c>
      <c r="N12" s="9">
        <v>21.077999999999999</v>
      </c>
      <c r="O12" s="9">
        <v>1479.395</v>
      </c>
      <c r="P12" s="9">
        <v>1231.8119999999999</v>
      </c>
      <c r="Q12" s="9">
        <v>1231.8119999999999</v>
      </c>
      <c r="R12" s="9">
        <v>99.027000000000001</v>
      </c>
      <c r="S12" s="9">
        <v>1132.7850000000001</v>
      </c>
      <c r="T12" s="9">
        <v>247.583</v>
      </c>
      <c r="U12" s="9">
        <v>12819.567999999999</v>
      </c>
      <c r="V12" s="9">
        <v>11909.587</v>
      </c>
      <c r="W12" s="9">
        <v>2183.2600000000002</v>
      </c>
      <c r="X12" s="9">
        <v>951.20699999999999</v>
      </c>
      <c r="Y12" s="9">
        <v>395.29899999999998</v>
      </c>
      <c r="Z12" s="9">
        <v>456.51400000000001</v>
      </c>
      <c r="AA12" s="9">
        <v>557.82399999999996</v>
      </c>
      <c r="AB12" s="9">
        <v>292.66899999999998</v>
      </c>
      <c r="AC12" s="9">
        <v>251.898</v>
      </c>
      <c r="AD12" s="9">
        <v>289.35700000000003</v>
      </c>
      <c r="AE12" s="9">
        <v>310.92599999999999</v>
      </c>
      <c r="AF12" s="9">
        <v>544.93899999999996</v>
      </c>
      <c r="AG12" s="9">
        <v>307.24099999999999</v>
      </c>
      <c r="AH12" s="9">
        <v>1232.0530000000001</v>
      </c>
      <c r="AI12" s="9">
        <v>9726.3259999999991</v>
      </c>
      <c r="AJ12" s="9">
        <v>7833.2079999999996</v>
      </c>
      <c r="AK12" s="9">
        <v>7446.8339999999998</v>
      </c>
      <c r="AL12" s="9">
        <v>200.173</v>
      </c>
      <c r="AM12" s="9">
        <v>184.096</v>
      </c>
      <c r="AN12" s="9">
        <v>6048.9859999999999</v>
      </c>
      <c r="AO12" s="9">
        <v>442.69900000000001</v>
      </c>
      <c r="AP12" s="9">
        <v>402.05599999999998</v>
      </c>
      <c r="AQ12" s="9">
        <v>939.46699999999998</v>
      </c>
      <c r="AR12" s="9">
        <v>1218.981</v>
      </c>
      <c r="AS12" s="9">
        <v>6614.2269999999999</v>
      </c>
      <c r="AT12" s="9">
        <v>1893.1179999999999</v>
      </c>
      <c r="AU12" s="9">
        <v>909.98199999999997</v>
      </c>
    </row>
    <row r="13" spans="1:47">
      <c r="A13" s="10">
        <v>42767</v>
      </c>
      <c r="B13" s="9">
        <v>386.8</v>
      </c>
      <c r="C13" s="9">
        <v>257.108</v>
      </c>
      <c r="D13" s="9">
        <v>248.774</v>
      </c>
      <c r="E13" s="9">
        <v>5.3559999999999999</v>
      </c>
      <c r="F13" s="9">
        <v>2.4860000000000002</v>
      </c>
      <c r="G13" s="9">
        <v>207.249</v>
      </c>
      <c r="H13" s="9">
        <v>9.7629999999999999</v>
      </c>
      <c r="I13" s="9">
        <v>10.346</v>
      </c>
      <c r="J13" s="9">
        <v>29.751000000000001</v>
      </c>
      <c r="K13" s="9">
        <v>24.724</v>
      </c>
      <c r="L13" s="9">
        <v>232.38399999999999</v>
      </c>
      <c r="M13" s="9">
        <v>129.69200000000001</v>
      </c>
      <c r="N13" s="9">
        <v>21.195</v>
      </c>
      <c r="O13" s="9">
        <v>1554.826</v>
      </c>
      <c r="P13" s="9">
        <v>1293.3620000000001</v>
      </c>
      <c r="Q13" s="9">
        <v>1293.3620000000001</v>
      </c>
      <c r="R13" s="9">
        <v>91.64</v>
      </c>
      <c r="S13" s="9">
        <v>1201.722</v>
      </c>
      <c r="T13" s="9">
        <v>261.464</v>
      </c>
      <c r="U13" s="9">
        <v>13031.218000000001</v>
      </c>
      <c r="V13" s="9">
        <v>12037.361000000001</v>
      </c>
      <c r="W13" s="9">
        <v>2195.25</v>
      </c>
      <c r="X13" s="9">
        <v>926.86199999999997</v>
      </c>
      <c r="Y13" s="9">
        <v>383.16300000000001</v>
      </c>
      <c r="Z13" s="9">
        <v>451.50200000000001</v>
      </c>
      <c r="AA13" s="9">
        <v>573.95299999999997</v>
      </c>
      <c r="AB13" s="9">
        <v>260.71199999999999</v>
      </c>
      <c r="AC13" s="9">
        <v>252.01900000000001</v>
      </c>
      <c r="AD13" s="9">
        <v>285.02199999999999</v>
      </c>
      <c r="AE13" s="9">
        <v>298.18099999999998</v>
      </c>
      <c r="AF13" s="9">
        <v>539.14599999999996</v>
      </c>
      <c r="AG13" s="9">
        <v>296.07600000000002</v>
      </c>
      <c r="AH13" s="9">
        <v>1268.3879999999999</v>
      </c>
      <c r="AI13" s="9">
        <v>9842.1119999999992</v>
      </c>
      <c r="AJ13" s="9">
        <v>7991.6390000000001</v>
      </c>
      <c r="AK13" s="9">
        <v>7637.326</v>
      </c>
      <c r="AL13" s="9">
        <v>196.136</v>
      </c>
      <c r="AM13" s="9">
        <v>154.26900000000001</v>
      </c>
      <c r="AN13" s="9">
        <v>6261.2839999999997</v>
      </c>
      <c r="AO13" s="9">
        <v>420.13400000000001</v>
      </c>
      <c r="AP13" s="9">
        <v>398.50200000000001</v>
      </c>
      <c r="AQ13" s="9">
        <v>911.72</v>
      </c>
      <c r="AR13" s="9">
        <v>1159.0150000000001</v>
      </c>
      <c r="AS13" s="9">
        <v>6832.6239999999998</v>
      </c>
      <c r="AT13" s="9">
        <v>1850.473</v>
      </c>
      <c r="AU13" s="9">
        <v>993.85699999999997</v>
      </c>
    </row>
    <row r="14" spans="1:47">
      <c r="A14" s="10">
        <v>43132</v>
      </c>
      <c r="B14" s="9">
        <v>393.72399999999999</v>
      </c>
      <c r="C14" s="9">
        <v>255.32499999999999</v>
      </c>
      <c r="D14" s="9">
        <v>248.12700000000001</v>
      </c>
      <c r="E14" s="9">
        <v>4.4050000000000002</v>
      </c>
      <c r="F14" s="9">
        <v>2.7919999999999998</v>
      </c>
      <c r="G14" s="9">
        <v>210.13900000000001</v>
      </c>
      <c r="H14" s="9">
        <v>10.143000000000001</v>
      </c>
      <c r="I14" s="9">
        <v>7.0030000000000001</v>
      </c>
      <c r="J14" s="9">
        <v>28.04</v>
      </c>
      <c r="K14" s="9">
        <v>27.74</v>
      </c>
      <c r="L14" s="9">
        <v>227.584</v>
      </c>
      <c r="M14" s="9">
        <v>138.399</v>
      </c>
      <c r="N14" s="9">
        <v>26.055</v>
      </c>
      <c r="O14" s="9">
        <v>1654.3030000000001</v>
      </c>
      <c r="P14" s="9">
        <v>1414.508</v>
      </c>
      <c r="Q14" s="9">
        <v>1414.508</v>
      </c>
      <c r="R14" s="9">
        <v>106.938</v>
      </c>
      <c r="S14" s="9">
        <v>1307.57</v>
      </c>
      <c r="T14" s="9">
        <v>239.79499999999999</v>
      </c>
      <c r="U14" s="9">
        <v>13336.174000000001</v>
      </c>
      <c r="V14" s="9">
        <v>12457.397999999999</v>
      </c>
      <c r="W14" s="9">
        <v>2399.5819999999999</v>
      </c>
      <c r="X14" s="9">
        <v>1007.579</v>
      </c>
      <c r="Y14" s="9">
        <v>400.447</v>
      </c>
      <c r="Z14" s="9">
        <v>497.65300000000002</v>
      </c>
      <c r="AA14" s="9">
        <v>624.851</v>
      </c>
      <c r="AB14" s="9">
        <v>273.54700000000003</v>
      </c>
      <c r="AC14" s="9">
        <v>288.59899999999999</v>
      </c>
      <c r="AD14" s="9">
        <v>318.30200000000002</v>
      </c>
      <c r="AE14" s="9">
        <v>293.74</v>
      </c>
      <c r="AF14" s="9">
        <v>598.23900000000003</v>
      </c>
      <c r="AG14" s="9">
        <v>302.40199999999999</v>
      </c>
      <c r="AH14" s="9">
        <v>1392.0029999999999</v>
      </c>
      <c r="AI14" s="9">
        <v>10057.816000000001</v>
      </c>
      <c r="AJ14" s="9">
        <v>8165.9260000000004</v>
      </c>
      <c r="AK14" s="9">
        <v>7760.1679999999997</v>
      </c>
      <c r="AL14" s="9">
        <v>208.53</v>
      </c>
      <c r="AM14" s="9">
        <v>191.81899999999999</v>
      </c>
      <c r="AN14" s="9">
        <v>6385.4350000000004</v>
      </c>
      <c r="AO14" s="9">
        <v>449.64</v>
      </c>
      <c r="AP14" s="9">
        <v>385.03899999999999</v>
      </c>
      <c r="AQ14" s="9">
        <v>945.81200000000001</v>
      </c>
      <c r="AR14" s="9">
        <v>1243.645</v>
      </c>
      <c r="AS14" s="9">
        <v>6922.2809999999999</v>
      </c>
      <c r="AT14" s="9">
        <v>1891.89</v>
      </c>
      <c r="AU14" s="9">
        <v>878.77599999999995</v>
      </c>
    </row>
    <row r="15" spans="1:47">
      <c r="A15" s="10">
        <v>43497</v>
      </c>
      <c r="B15" s="9">
        <v>435.10700000000003</v>
      </c>
      <c r="C15" s="9">
        <v>276.19200000000001</v>
      </c>
      <c r="D15" s="9">
        <v>266.80900000000003</v>
      </c>
      <c r="E15" s="9">
        <v>5.8579999999999997</v>
      </c>
      <c r="F15" s="9">
        <v>3.5259999999999998</v>
      </c>
      <c r="G15" s="9">
        <v>221.756</v>
      </c>
      <c r="H15" s="9">
        <v>11.223000000000001</v>
      </c>
      <c r="I15" s="9">
        <v>13.247999999999999</v>
      </c>
      <c r="J15" s="9">
        <v>29.963999999999999</v>
      </c>
      <c r="K15" s="9">
        <v>33.427</v>
      </c>
      <c r="L15" s="9">
        <v>242.76499999999999</v>
      </c>
      <c r="M15" s="9">
        <v>158.91499999999999</v>
      </c>
      <c r="N15" s="9">
        <v>33.862000000000002</v>
      </c>
      <c r="O15" s="9">
        <v>1587.1569999999999</v>
      </c>
      <c r="P15" s="9">
        <v>1357.942</v>
      </c>
      <c r="Q15" s="9">
        <v>1357.942</v>
      </c>
      <c r="R15" s="9">
        <v>102.85299999999999</v>
      </c>
      <c r="S15" s="9">
        <v>1255.0899999999999</v>
      </c>
      <c r="T15" s="9">
        <v>229.214</v>
      </c>
      <c r="U15" s="9">
        <v>13633.15</v>
      </c>
      <c r="V15" s="9">
        <v>12729.348</v>
      </c>
      <c r="W15" s="9">
        <v>2423.3029999999999</v>
      </c>
      <c r="X15" s="9">
        <v>1075.9880000000001</v>
      </c>
      <c r="Y15" s="9">
        <v>430.702</v>
      </c>
      <c r="Z15" s="9">
        <v>541.58500000000004</v>
      </c>
      <c r="AA15" s="9">
        <v>646.39200000000005</v>
      </c>
      <c r="AB15" s="9">
        <v>325.84699999999998</v>
      </c>
      <c r="AC15" s="9">
        <v>303.94099999999997</v>
      </c>
      <c r="AD15" s="9">
        <v>350.40300000000002</v>
      </c>
      <c r="AE15" s="9">
        <v>318.791</v>
      </c>
      <c r="AF15" s="9">
        <v>656.00400000000002</v>
      </c>
      <c r="AG15" s="9">
        <v>317.13099999999997</v>
      </c>
      <c r="AH15" s="9">
        <v>1347.3150000000001</v>
      </c>
      <c r="AI15" s="9">
        <v>10306.044</v>
      </c>
      <c r="AJ15" s="9">
        <v>8346.5220000000008</v>
      </c>
      <c r="AK15" s="9">
        <v>7924.5349999999999</v>
      </c>
      <c r="AL15" s="9">
        <v>218.93</v>
      </c>
      <c r="AM15" s="9">
        <v>201.58500000000001</v>
      </c>
      <c r="AN15" s="9">
        <v>6523.3950000000004</v>
      </c>
      <c r="AO15" s="9">
        <v>412.714</v>
      </c>
      <c r="AP15" s="9">
        <v>396.34199999999998</v>
      </c>
      <c r="AQ15" s="9">
        <v>1014.071</v>
      </c>
      <c r="AR15" s="9">
        <v>1339.7560000000001</v>
      </c>
      <c r="AS15" s="9">
        <v>7006.7659999999996</v>
      </c>
      <c r="AT15" s="9">
        <v>1959.5229999999999</v>
      </c>
      <c r="AU15" s="9">
        <v>903.803</v>
      </c>
    </row>
    <row r="16" spans="1:47">
      <c r="A16" s="10">
        <v>43862</v>
      </c>
      <c r="B16" s="9">
        <v>396.02199999999999</v>
      </c>
      <c r="C16" s="9">
        <v>257.52800000000002</v>
      </c>
      <c r="D16" s="9">
        <v>247.476</v>
      </c>
      <c r="E16" s="9">
        <v>4.53</v>
      </c>
      <c r="F16" s="9">
        <v>5.5220000000000002</v>
      </c>
      <c r="G16" s="9">
        <v>203.58500000000001</v>
      </c>
      <c r="H16" s="9">
        <v>12.003</v>
      </c>
      <c r="I16" s="9">
        <v>9.2829999999999995</v>
      </c>
      <c r="J16" s="9">
        <v>32.658000000000001</v>
      </c>
      <c r="K16" s="9">
        <v>30.414000000000001</v>
      </c>
      <c r="L16" s="9">
        <v>227.11500000000001</v>
      </c>
      <c r="M16" s="9">
        <v>138.494</v>
      </c>
      <c r="N16" s="9">
        <v>29.759</v>
      </c>
      <c r="O16" s="9">
        <v>1580.0260000000001</v>
      </c>
      <c r="P16" s="9">
        <v>1346.7449999999999</v>
      </c>
      <c r="Q16" s="9">
        <v>1346.7449999999999</v>
      </c>
      <c r="R16" s="9">
        <v>94.748000000000005</v>
      </c>
      <c r="S16" s="9">
        <v>1251.9970000000001</v>
      </c>
      <c r="T16" s="9">
        <v>233.28200000000001</v>
      </c>
      <c r="U16" s="9">
        <v>13898.725</v>
      </c>
      <c r="V16" s="9">
        <v>12979.869000000001</v>
      </c>
      <c r="W16" s="9">
        <v>2398.3490000000002</v>
      </c>
      <c r="X16" s="9">
        <v>1056.539</v>
      </c>
      <c r="Y16" s="9">
        <v>462.863</v>
      </c>
      <c r="Z16" s="9">
        <v>498.35500000000002</v>
      </c>
      <c r="AA16" s="9">
        <v>637.22400000000005</v>
      </c>
      <c r="AB16" s="9">
        <v>323.63</v>
      </c>
      <c r="AC16" s="9">
        <v>331.42399999999998</v>
      </c>
      <c r="AD16" s="9">
        <v>313.18099999999998</v>
      </c>
      <c r="AE16" s="9">
        <v>317.18700000000001</v>
      </c>
      <c r="AF16" s="9">
        <v>661.05899999999997</v>
      </c>
      <c r="AG16" s="9">
        <v>300.73200000000003</v>
      </c>
      <c r="AH16" s="9">
        <v>1341.81</v>
      </c>
      <c r="AI16" s="9">
        <v>10581.52</v>
      </c>
      <c r="AJ16" s="9">
        <v>8611.6080000000002</v>
      </c>
      <c r="AK16" s="9">
        <v>8181.2</v>
      </c>
      <c r="AL16" s="9">
        <v>206.75</v>
      </c>
      <c r="AM16" s="9">
        <v>220.374</v>
      </c>
      <c r="AN16" s="9">
        <v>6513.1949999999997</v>
      </c>
      <c r="AO16" s="9">
        <v>467.80200000000002</v>
      </c>
      <c r="AP16" s="9">
        <v>427.75799999999998</v>
      </c>
      <c r="AQ16" s="9">
        <v>1202.8530000000001</v>
      </c>
      <c r="AR16" s="9">
        <v>1312.8620000000001</v>
      </c>
      <c r="AS16" s="9">
        <v>7298.7460000000001</v>
      </c>
      <c r="AT16" s="9">
        <v>1969.912</v>
      </c>
      <c r="AU16" s="9">
        <v>918.85599999999999</v>
      </c>
    </row>
    <row r="17" spans="1:47">
      <c r="A17" s="10">
        <v>44228</v>
      </c>
      <c r="B17" s="9">
        <v>419.06099999999998</v>
      </c>
      <c r="C17" s="9">
        <v>271.56099999999998</v>
      </c>
      <c r="D17" s="9">
        <v>260.80799999999999</v>
      </c>
      <c r="E17" s="9">
        <v>7.4219999999999997</v>
      </c>
      <c r="F17" s="9">
        <v>3.331</v>
      </c>
      <c r="G17" s="9">
        <v>195.333</v>
      </c>
      <c r="H17" s="9">
        <v>13.156000000000001</v>
      </c>
      <c r="I17" s="9">
        <v>23.369</v>
      </c>
      <c r="J17" s="9">
        <v>39.703000000000003</v>
      </c>
      <c r="K17" s="9">
        <v>36.164000000000001</v>
      </c>
      <c r="L17" s="9">
        <v>235.39699999999999</v>
      </c>
      <c r="M17" s="9">
        <v>147.5</v>
      </c>
      <c r="N17" s="9">
        <v>21.617000000000001</v>
      </c>
      <c r="O17" s="9">
        <v>1475.63</v>
      </c>
      <c r="P17" s="9">
        <v>1292.741</v>
      </c>
      <c r="Q17" s="9">
        <v>1292.741</v>
      </c>
      <c r="R17" s="9">
        <v>95.820999999999998</v>
      </c>
      <c r="S17" s="9">
        <v>1196.92</v>
      </c>
      <c r="T17" s="9">
        <v>182.89</v>
      </c>
      <c r="U17" s="9">
        <v>13802.084999999999</v>
      </c>
      <c r="V17" s="9">
        <v>12964.626</v>
      </c>
      <c r="W17" s="9">
        <v>2280.9</v>
      </c>
      <c r="X17" s="9">
        <v>974.66899999999998</v>
      </c>
      <c r="Y17" s="9">
        <v>365.875</v>
      </c>
      <c r="Z17" s="9">
        <v>510.83699999999999</v>
      </c>
      <c r="AA17" s="9">
        <v>566.00699999999995</v>
      </c>
      <c r="AB17" s="9">
        <v>308.63400000000001</v>
      </c>
      <c r="AC17" s="9">
        <v>283.64400000000001</v>
      </c>
      <c r="AD17" s="9">
        <v>316.50599999999997</v>
      </c>
      <c r="AE17" s="9">
        <v>278.69799999999998</v>
      </c>
      <c r="AF17" s="9">
        <v>585.39099999999996</v>
      </c>
      <c r="AG17" s="9">
        <v>293.45699999999999</v>
      </c>
      <c r="AH17" s="9">
        <v>1306.231</v>
      </c>
      <c r="AI17" s="9">
        <v>10683.726000000001</v>
      </c>
      <c r="AJ17" s="9">
        <v>8672.5939999999991</v>
      </c>
      <c r="AK17" s="9">
        <v>8236.2929999999997</v>
      </c>
      <c r="AL17" s="9">
        <v>240.22200000000001</v>
      </c>
      <c r="AM17" s="9">
        <v>188.37200000000001</v>
      </c>
      <c r="AN17" s="9">
        <v>6298.24</v>
      </c>
      <c r="AO17" s="9">
        <v>600.42899999999997</v>
      </c>
      <c r="AP17" s="9">
        <v>560.12800000000004</v>
      </c>
      <c r="AQ17" s="9">
        <v>1213.796</v>
      </c>
      <c r="AR17" s="9">
        <v>1326.4169999999999</v>
      </c>
      <c r="AS17" s="9">
        <v>7346.1760000000004</v>
      </c>
      <c r="AT17" s="9">
        <v>2011.1320000000001</v>
      </c>
      <c r="AU17" s="9">
        <v>837.46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1640</vt:i4>
      </vt:variant>
    </vt:vector>
  </HeadingPairs>
  <TitlesOfParts>
    <vt:vector size="1647" baseType="lpstr">
      <vt:lpstr>Contents</vt:lpstr>
      <vt:lpstr>Table 19.1</vt:lpstr>
      <vt:lpstr>Table 19.2</vt:lpstr>
      <vt:lpstr>Index</vt:lpstr>
      <vt:lpstr>Data1</vt:lpstr>
      <vt:lpstr>Data2</vt:lpstr>
      <vt:lpstr>Data3</vt:lpstr>
      <vt:lpstr>A124831458J</vt:lpstr>
      <vt:lpstr>A124831458J_Data</vt:lpstr>
      <vt:lpstr>A124831458J_Latest</vt:lpstr>
      <vt:lpstr>A124831462X</vt:lpstr>
      <vt:lpstr>A124831462X_Data</vt:lpstr>
      <vt:lpstr>A124831462X_Latest</vt:lpstr>
      <vt:lpstr>A124831466J</vt:lpstr>
      <vt:lpstr>A124831466J_Data</vt:lpstr>
      <vt:lpstr>A124831466J_Latest</vt:lpstr>
      <vt:lpstr>A124831470X</vt:lpstr>
      <vt:lpstr>A124831470X_Data</vt:lpstr>
      <vt:lpstr>A124831470X_Latest</vt:lpstr>
      <vt:lpstr>A124831474J</vt:lpstr>
      <vt:lpstr>A124831474J_Data</vt:lpstr>
      <vt:lpstr>A124831474J_Latest</vt:lpstr>
      <vt:lpstr>A124831478T</vt:lpstr>
      <vt:lpstr>A124831478T_Data</vt:lpstr>
      <vt:lpstr>A124831478T_Latest</vt:lpstr>
      <vt:lpstr>A124831482J</vt:lpstr>
      <vt:lpstr>A124831482J_Data</vt:lpstr>
      <vt:lpstr>A124831482J_Latest</vt:lpstr>
      <vt:lpstr>A124831486T</vt:lpstr>
      <vt:lpstr>A124831486T_Data</vt:lpstr>
      <vt:lpstr>A124831486T_Latest</vt:lpstr>
      <vt:lpstr>A124831490J</vt:lpstr>
      <vt:lpstr>A124831490J_Data</vt:lpstr>
      <vt:lpstr>A124831490J_Latest</vt:lpstr>
      <vt:lpstr>A124831494T</vt:lpstr>
      <vt:lpstr>A124831494T_Data</vt:lpstr>
      <vt:lpstr>A124831494T_Latest</vt:lpstr>
      <vt:lpstr>A124831498A</vt:lpstr>
      <vt:lpstr>A124831498A_Data</vt:lpstr>
      <vt:lpstr>A124831498A_Latest</vt:lpstr>
      <vt:lpstr>A124831502F</vt:lpstr>
      <vt:lpstr>A124831502F_Data</vt:lpstr>
      <vt:lpstr>A124831502F_Latest</vt:lpstr>
      <vt:lpstr>A124831506R</vt:lpstr>
      <vt:lpstr>A124831506R_Data</vt:lpstr>
      <vt:lpstr>A124831506R_Latest</vt:lpstr>
      <vt:lpstr>A124831510F</vt:lpstr>
      <vt:lpstr>A124831510F_Data</vt:lpstr>
      <vt:lpstr>A124831510F_Latest</vt:lpstr>
      <vt:lpstr>A124831514R</vt:lpstr>
      <vt:lpstr>A124831514R_Data</vt:lpstr>
      <vt:lpstr>A124831514R_Latest</vt:lpstr>
      <vt:lpstr>A124831518X</vt:lpstr>
      <vt:lpstr>A124831518X_Data</vt:lpstr>
      <vt:lpstr>A124831518X_Latest</vt:lpstr>
      <vt:lpstr>A124831522R</vt:lpstr>
      <vt:lpstr>A124831522R_Data</vt:lpstr>
      <vt:lpstr>A124831522R_Latest</vt:lpstr>
      <vt:lpstr>A124831526X</vt:lpstr>
      <vt:lpstr>A124831526X_Data</vt:lpstr>
      <vt:lpstr>A124831526X_Latest</vt:lpstr>
      <vt:lpstr>A124831530R</vt:lpstr>
      <vt:lpstr>A124831530R_Data</vt:lpstr>
      <vt:lpstr>A124831530R_Latest</vt:lpstr>
      <vt:lpstr>A124831534X</vt:lpstr>
      <vt:lpstr>A124831534X_Data</vt:lpstr>
      <vt:lpstr>A124831534X_Latest</vt:lpstr>
      <vt:lpstr>A124831538J</vt:lpstr>
      <vt:lpstr>A124831538J_Data</vt:lpstr>
      <vt:lpstr>A124831538J_Latest</vt:lpstr>
      <vt:lpstr>A124831542X</vt:lpstr>
      <vt:lpstr>A124831542X_Data</vt:lpstr>
      <vt:lpstr>A124831542X_Latest</vt:lpstr>
      <vt:lpstr>A124831546J</vt:lpstr>
      <vt:lpstr>A124831546J_Data</vt:lpstr>
      <vt:lpstr>A124831546J_Latest</vt:lpstr>
      <vt:lpstr>A124831550X</vt:lpstr>
      <vt:lpstr>A124831550X_Data</vt:lpstr>
      <vt:lpstr>A124831550X_Latest</vt:lpstr>
      <vt:lpstr>A124831554J</vt:lpstr>
      <vt:lpstr>A124831554J_Data</vt:lpstr>
      <vt:lpstr>A124831554J_Latest</vt:lpstr>
      <vt:lpstr>A124831558T</vt:lpstr>
      <vt:lpstr>A124831558T_Data</vt:lpstr>
      <vt:lpstr>A124831558T_Latest</vt:lpstr>
      <vt:lpstr>A124831562J</vt:lpstr>
      <vt:lpstr>A124831562J_Data</vt:lpstr>
      <vt:lpstr>A124831562J_Latest</vt:lpstr>
      <vt:lpstr>A124831586A</vt:lpstr>
      <vt:lpstr>A124831586A_Data</vt:lpstr>
      <vt:lpstr>A124831586A_Latest</vt:lpstr>
      <vt:lpstr>A124831606X</vt:lpstr>
      <vt:lpstr>A124831606X_Data</vt:lpstr>
      <vt:lpstr>A124831606X_Latest</vt:lpstr>
      <vt:lpstr>A124831610R</vt:lpstr>
      <vt:lpstr>A124831610R_Data</vt:lpstr>
      <vt:lpstr>A124831610R_Latest</vt:lpstr>
      <vt:lpstr>A124831642J</vt:lpstr>
      <vt:lpstr>A124831642J_Data</vt:lpstr>
      <vt:lpstr>A124831642J_Latest</vt:lpstr>
      <vt:lpstr>A124831646T</vt:lpstr>
      <vt:lpstr>A124831646T_Data</vt:lpstr>
      <vt:lpstr>A124831646T_Latest</vt:lpstr>
      <vt:lpstr>A124831666A</vt:lpstr>
      <vt:lpstr>A124831666A_Data</vt:lpstr>
      <vt:lpstr>A124831666A_Latest</vt:lpstr>
      <vt:lpstr>A124831674A</vt:lpstr>
      <vt:lpstr>A124831674A_Data</vt:lpstr>
      <vt:lpstr>A124831674A_Latest</vt:lpstr>
      <vt:lpstr>A124831678K</vt:lpstr>
      <vt:lpstr>A124831678K_Data</vt:lpstr>
      <vt:lpstr>A124831678K_Latest</vt:lpstr>
      <vt:lpstr>A124831682A</vt:lpstr>
      <vt:lpstr>A124831682A_Data</vt:lpstr>
      <vt:lpstr>A124831682A_Latest</vt:lpstr>
      <vt:lpstr>A124831686K</vt:lpstr>
      <vt:lpstr>A124831686K_Data</vt:lpstr>
      <vt:lpstr>A124831686K_Latest</vt:lpstr>
      <vt:lpstr>A124831690A</vt:lpstr>
      <vt:lpstr>A124831690A_Data</vt:lpstr>
      <vt:lpstr>A124831690A_Latest</vt:lpstr>
      <vt:lpstr>A124831694K</vt:lpstr>
      <vt:lpstr>A124831694K_Data</vt:lpstr>
      <vt:lpstr>A124831694K_Latest</vt:lpstr>
      <vt:lpstr>A124831698V</vt:lpstr>
      <vt:lpstr>A124831698V_Data</vt:lpstr>
      <vt:lpstr>A124831698V_Latest</vt:lpstr>
      <vt:lpstr>A124831702X</vt:lpstr>
      <vt:lpstr>A124831702X_Data</vt:lpstr>
      <vt:lpstr>A124831702X_Latest</vt:lpstr>
      <vt:lpstr>A124831706J</vt:lpstr>
      <vt:lpstr>A124831706J_Data</vt:lpstr>
      <vt:lpstr>A124831706J_Latest</vt:lpstr>
      <vt:lpstr>A124831710X</vt:lpstr>
      <vt:lpstr>A124831710X_Data</vt:lpstr>
      <vt:lpstr>A124831710X_Latest</vt:lpstr>
      <vt:lpstr>A124831714J</vt:lpstr>
      <vt:lpstr>A124831714J_Data</vt:lpstr>
      <vt:lpstr>A124831714J_Latest</vt:lpstr>
      <vt:lpstr>A124831718T</vt:lpstr>
      <vt:lpstr>A124831718T_Data</vt:lpstr>
      <vt:lpstr>A124831718T_Latest</vt:lpstr>
      <vt:lpstr>A124831722J</vt:lpstr>
      <vt:lpstr>A124831722J_Data</vt:lpstr>
      <vt:lpstr>A124831722J_Latest</vt:lpstr>
      <vt:lpstr>A124831726T</vt:lpstr>
      <vt:lpstr>A124831726T_Data</vt:lpstr>
      <vt:lpstr>A124831726T_Latest</vt:lpstr>
      <vt:lpstr>A124831730J</vt:lpstr>
      <vt:lpstr>A124831730J_Data</vt:lpstr>
      <vt:lpstr>A124831730J_Latest</vt:lpstr>
      <vt:lpstr>A124831734T</vt:lpstr>
      <vt:lpstr>A124831734T_Data</vt:lpstr>
      <vt:lpstr>A124831734T_Latest</vt:lpstr>
      <vt:lpstr>A124831738A</vt:lpstr>
      <vt:lpstr>A124831738A_Data</vt:lpstr>
      <vt:lpstr>A124831738A_Latest</vt:lpstr>
      <vt:lpstr>A124831742T</vt:lpstr>
      <vt:lpstr>A124831742T_Data</vt:lpstr>
      <vt:lpstr>A124831742T_Latest</vt:lpstr>
      <vt:lpstr>A124831746A</vt:lpstr>
      <vt:lpstr>A124831746A_Data</vt:lpstr>
      <vt:lpstr>A124831746A_Latest</vt:lpstr>
      <vt:lpstr>A124831750T</vt:lpstr>
      <vt:lpstr>A124831750T_Data</vt:lpstr>
      <vt:lpstr>A124831750T_Latest</vt:lpstr>
      <vt:lpstr>A124831754A</vt:lpstr>
      <vt:lpstr>A124831754A_Data</vt:lpstr>
      <vt:lpstr>A124831754A_Latest</vt:lpstr>
      <vt:lpstr>A124831758K</vt:lpstr>
      <vt:lpstr>A124831758K_Data</vt:lpstr>
      <vt:lpstr>A124831758K_Latest</vt:lpstr>
      <vt:lpstr>A124831762A</vt:lpstr>
      <vt:lpstr>A124831762A_Data</vt:lpstr>
      <vt:lpstr>A124831762A_Latest</vt:lpstr>
      <vt:lpstr>A124831766K</vt:lpstr>
      <vt:lpstr>A124831766K_Data</vt:lpstr>
      <vt:lpstr>A124831766K_Latest</vt:lpstr>
      <vt:lpstr>A124831770A</vt:lpstr>
      <vt:lpstr>A124831770A_Data</vt:lpstr>
      <vt:lpstr>A124831770A_Latest</vt:lpstr>
      <vt:lpstr>A124831774K</vt:lpstr>
      <vt:lpstr>A124831774K_Data</vt:lpstr>
      <vt:lpstr>A124831774K_Latest</vt:lpstr>
      <vt:lpstr>A124831778V</vt:lpstr>
      <vt:lpstr>A124831778V_Data</vt:lpstr>
      <vt:lpstr>A124831778V_Latest</vt:lpstr>
      <vt:lpstr>A124831782K</vt:lpstr>
      <vt:lpstr>A124831782K_Data</vt:lpstr>
      <vt:lpstr>A124831782K_Latest</vt:lpstr>
      <vt:lpstr>A124831786V</vt:lpstr>
      <vt:lpstr>A124831786V_Data</vt:lpstr>
      <vt:lpstr>A124831786V_Latest</vt:lpstr>
      <vt:lpstr>A124831790K</vt:lpstr>
      <vt:lpstr>A124831790K_Data</vt:lpstr>
      <vt:lpstr>A124831790K_Latest</vt:lpstr>
      <vt:lpstr>A124831794V</vt:lpstr>
      <vt:lpstr>A124831794V_Data</vt:lpstr>
      <vt:lpstr>A124831794V_Latest</vt:lpstr>
      <vt:lpstr>A124831798C</vt:lpstr>
      <vt:lpstr>A124831798C_Data</vt:lpstr>
      <vt:lpstr>A124831798C_Latest</vt:lpstr>
      <vt:lpstr>A124831802J</vt:lpstr>
      <vt:lpstr>A124831802J_Data</vt:lpstr>
      <vt:lpstr>A124831802J_Latest</vt:lpstr>
      <vt:lpstr>A124831806T</vt:lpstr>
      <vt:lpstr>A124831806T_Data</vt:lpstr>
      <vt:lpstr>A124831806T_Latest</vt:lpstr>
      <vt:lpstr>A124831810J</vt:lpstr>
      <vt:lpstr>A124831810J_Data</vt:lpstr>
      <vt:lpstr>A124831810J_Latest</vt:lpstr>
      <vt:lpstr>A124831814T</vt:lpstr>
      <vt:lpstr>A124831814T_Data</vt:lpstr>
      <vt:lpstr>A124831814T_Latest</vt:lpstr>
      <vt:lpstr>A124831818A</vt:lpstr>
      <vt:lpstr>A124831818A_Data</vt:lpstr>
      <vt:lpstr>A124831818A_Latest</vt:lpstr>
      <vt:lpstr>A124831822T</vt:lpstr>
      <vt:lpstr>A124831822T_Data</vt:lpstr>
      <vt:lpstr>A124831822T_Latest</vt:lpstr>
      <vt:lpstr>A124831826A</vt:lpstr>
      <vt:lpstr>A124831826A_Data</vt:lpstr>
      <vt:lpstr>A124831826A_Latest</vt:lpstr>
      <vt:lpstr>A124831830T</vt:lpstr>
      <vt:lpstr>A124831830T_Data</vt:lpstr>
      <vt:lpstr>A124831830T_Latest</vt:lpstr>
      <vt:lpstr>A124831834A</vt:lpstr>
      <vt:lpstr>A124831834A_Data</vt:lpstr>
      <vt:lpstr>A124831834A_Latest</vt:lpstr>
      <vt:lpstr>A124831838K</vt:lpstr>
      <vt:lpstr>A124831838K_Data</vt:lpstr>
      <vt:lpstr>A124831838K_Latest</vt:lpstr>
      <vt:lpstr>A124831842A</vt:lpstr>
      <vt:lpstr>A124831842A_Data</vt:lpstr>
      <vt:lpstr>A124831842A_Latest</vt:lpstr>
      <vt:lpstr>A124831846K</vt:lpstr>
      <vt:lpstr>A124831846K_Data</vt:lpstr>
      <vt:lpstr>A124831846K_Latest</vt:lpstr>
      <vt:lpstr>A124831850A</vt:lpstr>
      <vt:lpstr>A124831850A_Data</vt:lpstr>
      <vt:lpstr>A124831850A_Latest</vt:lpstr>
      <vt:lpstr>A124831854K</vt:lpstr>
      <vt:lpstr>A124831854K_Data</vt:lpstr>
      <vt:lpstr>A124831854K_Latest</vt:lpstr>
      <vt:lpstr>A124831858V</vt:lpstr>
      <vt:lpstr>A124831858V_Data</vt:lpstr>
      <vt:lpstr>A124831858V_Latest</vt:lpstr>
      <vt:lpstr>A124831862K</vt:lpstr>
      <vt:lpstr>A124831862K_Data</vt:lpstr>
      <vt:lpstr>A124831862K_Latest</vt:lpstr>
      <vt:lpstr>A124831866V</vt:lpstr>
      <vt:lpstr>A124831866V_Data</vt:lpstr>
      <vt:lpstr>A124831866V_Latest</vt:lpstr>
      <vt:lpstr>A124831870K</vt:lpstr>
      <vt:lpstr>A124831870K_Data</vt:lpstr>
      <vt:lpstr>A124831870K_Latest</vt:lpstr>
      <vt:lpstr>A124831874V</vt:lpstr>
      <vt:lpstr>A124831874V_Data</vt:lpstr>
      <vt:lpstr>A124831874V_Latest</vt:lpstr>
      <vt:lpstr>A124831878C</vt:lpstr>
      <vt:lpstr>A124831878C_Data</vt:lpstr>
      <vt:lpstr>A124831878C_Latest</vt:lpstr>
      <vt:lpstr>A124831882V</vt:lpstr>
      <vt:lpstr>A124831882V_Data</vt:lpstr>
      <vt:lpstr>A124831882V_Latest</vt:lpstr>
      <vt:lpstr>A124831886C</vt:lpstr>
      <vt:lpstr>A124831886C_Data</vt:lpstr>
      <vt:lpstr>A124831886C_Latest</vt:lpstr>
      <vt:lpstr>A124831890V</vt:lpstr>
      <vt:lpstr>A124831890V_Data</vt:lpstr>
      <vt:lpstr>A124831890V_Latest</vt:lpstr>
      <vt:lpstr>A124831894C</vt:lpstr>
      <vt:lpstr>A124831894C_Data</vt:lpstr>
      <vt:lpstr>A124831894C_Latest</vt:lpstr>
      <vt:lpstr>A124831898L</vt:lpstr>
      <vt:lpstr>A124831898L_Data</vt:lpstr>
      <vt:lpstr>A124831898L_Latest</vt:lpstr>
      <vt:lpstr>A124831902T</vt:lpstr>
      <vt:lpstr>A124831902T_Data</vt:lpstr>
      <vt:lpstr>A124831902T_Latest</vt:lpstr>
      <vt:lpstr>A124831906A</vt:lpstr>
      <vt:lpstr>A124831906A_Data</vt:lpstr>
      <vt:lpstr>A124831906A_Latest</vt:lpstr>
      <vt:lpstr>A124831910T</vt:lpstr>
      <vt:lpstr>A124831910T_Data</vt:lpstr>
      <vt:lpstr>A124831910T_Latest</vt:lpstr>
      <vt:lpstr>A124831914A</vt:lpstr>
      <vt:lpstr>A124831914A_Data</vt:lpstr>
      <vt:lpstr>A124831914A_Latest</vt:lpstr>
      <vt:lpstr>A124831918K</vt:lpstr>
      <vt:lpstr>A124831918K_Data</vt:lpstr>
      <vt:lpstr>A124831918K_Latest</vt:lpstr>
      <vt:lpstr>A124831922A</vt:lpstr>
      <vt:lpstr>A124831922A_Data</vt:lpstr>
      <vt:lpstr>A124831922A_Latest</vt:lpstr>
      <vt:lpstr>A124831926K</vt:lpstr>
      <vt:lpstr>A124831926K_Data</vt:lpstr>
      <vt:lpstr>A124831926K_Latest</vt:lpstr>
      <vt:lpstr>A124831930A</vt:lpstr>
      <vt:lpstr>A124831930A_Data</vt:lpstr>
      <vt:lpstr>A124831930A_Latest</vt:lpstr>
      <vt:lpstr>A124831934K</vt:lpstr>
      <vt:lpstr>A124831934K_Data</vt:lpstr>
      <vt:lpstr>A124831934K_Latest</vt:lpstr>
      <vt:lpstr>A124831938V</vt:lpstr>
      <vt:lpstr>A124831938V_Data</vt:lpstr>
      <vt:lpstr>A124831938V_Latest</vt:lpstr>
      <vt:lpstr>A124831942K</vt:lpstr>
      <vt:lpstr>A124831942K_Data</vt:lpstr>
      <vt:lpstr>A124831942K_Latest</vt:lpstr>
      <vt:lpstr>A124831946V</vt:lpstr>
      <vt:lpstr>A124831946V_Data</vt:lpstr>
      <vt:lpstr>A124831946V_Latest</vt:lpstr>
      <vt:lpstr>A124831950K</vt:lpstr>
      <vt:lpstr>A124831950K_Data</vt:lpstr>
      <vt:lpstr>A124831950K_Latest</vt:lpstr>
      <vt:lpstr>A124831954V</vt:lpstr>
      <vt:lpstr>A124831954V_Data</vt:lpstr>
      <vt:lpstr>A124831954V_Latest</vt:lpstr>
      <vt:lpstr>A124831958C</vt:lpstr>
      <vt:lpstr>A124831958C_Data</vt:lpstr>
      <vt:lpstr>A124831958C_Latest</vt:lpstr>
      <vt:lpstr>A124831962V</vt:lpstr>
      <vt:lpstr>A124831962V_Data</vt:lpstr>
      <vt:lpstr>A124831962V_Latest</vt:lpstr>
      <vt:lpstr>A124831966C</vt:lpstr>
      <vt:lpstr>A124831966C_Data</vt:lpstr>
      <vt:lpstr>A124831966C_Latest</vt:lpstr>
      <vt:lpstr>A124831970V</vt:lpstr>
      <vt:lpstr>A124831970V_Data</vt:lpstr>
      <vt:lpstr>A124831970V_Latest</vt:lpstr>
      <vt:lpstr>A124831974C</vt:lpstr>
      <vt:lpstr>A124831974C_Data</vt:lpstr>
      <vt:lpstr>A124831974C_Latest</vt:lpstr>
      <vt:lpstr>A124831978L</vt:lpstr>
      <vt:lpstr>A124831978L_Data</vt:lpstr>
      <vt:lpstr>A124831978L_Latest</vt:lpstr>
      <vt:lpstr>A124831982C</vt:lpstr>
      <vt:lpstr>A124831982C_Data</vt:lpstr>
      <vt:lpstr>A124831982C_Latest</vt:lpstr>
      <vt:lpstr>A124831986L</vt:lpstr>
      <vt:lpstr>A124831986L_Data</vt:lpstr>
      <vt:lpstr>A124831986L_Latest</vt:lpstr>
      <vt:lpstr>A124831990C</vt:lpstr>
      <vt:lpstr>A124831990C_Data</vt:lpstr>
      <vt:lpstr>A124831990C_Latest</vt:lpstr>
      <vt:lpstr>A124831994L</vt:lpstr>
      <vt:lpstr>A124831994L_Data</vt:lpstr>
      <vt:lpstr>A124831994L_Latest</vt:lpstr>
      <vt:lpstr>A124831998W</vt:lpstr>
      <vt:lpstr>A124831998W_Data</vt:lpstr>
      <vt:lpstr>A124831998W_Latest</vt:lpstr>
      <vt:lpstr>A124832002C</vt:lpstr>
      <vt:lpstr>A124832002C_Data</vt:lpstr>
      <vt:lpstr>A124832002C_Latest</vt:lpstr>
      <vt:lpstr>A124832006L</vt:lpstr>
      <vt:lpstr>A124832006L_Data</vt:lpstr>
      <vt:lpstr>A124832006L_Latest</vt:lpstr>
      <vt:lpstr>A124832010C</vt:lpstr>
      <vt:lpstr>A124832010C_Data</vt:lpstr>
      <vt:lpstr>A124832010C_Latest</vt:lpstr>
      <vt:lpstr>A124832014L</vt:lpstr>
      <vt:lpstr>A124832014L_Data</vt:lpstr>
      <vt:lpstr>A124832014L_Latest</vt:lpstr>
      <vt:lpstr>A124832018W</vt:lpstr>
      <vt:lpstr>A124832018W_Data</vt:lpstr>
      <vt:lpstr>A124832018W_Latest</vt:lpstr>
      <vt:lpstr>A124832022L</vt:lpstr>
      <vt:lpstr>A124832022L_Data</vt:lpstr>
      <vt:lpstr>A124832022L_Latest</vt:lpstr>
      <vt:lpstr>A124832026W</vt:lpstr>
      <vt:lpstr>A124832026W_Data</vt:lpstr>
      <vt:lpstr>A124832026W_Latest</vt:lpstr>
      <vt:lpstr>A124832030L</vt:lpstr>
      <vt:lpstr>A124832030L_Data</vt:lpstr>
      <vt:lpstr>A124832030L_Latest</vt:lpstr>
      <vt:lpstr>A124832034W</vt:lpstr>
      <vt:lpstr>A124832034W_Data</vt:lpstr>
      <vt:lpstr>A124832034W_Latest</vt:lpstr>
      <vt:lpstr>A124832038F</vt:lpstr>
      <vt:lpstr>A124832038F_Data</vt:lpstr>
      <vt:lpstr>A124832038F_Latest</vt:lpstr>
      <vt:lpstr>A124832042W</vt:lpstr>
      <vt:lpstr>A124832042W_Data</vt:lpstr>
      <vt:lpstr>A124832042W_Latest</vt:lpstr>
      <vt:lpstr>A124832046F</vt:lpstr>
      <vt:lpstr>A124832046F_Data</vt:lpstr>
      <vt:lpstr>A124832046F_Latest</vt:lpstr>
      <vt:lpstr>A124832050W</vt:lpstr>
      <vt:lpstr>A124832050W_Data</vt:lpstr>
      <vt:lpstr>A124832050W_Latest</vt:lpstr>
      <vt:lpstr>A124832054F</vt:lpstr>
      <vt:lpstr>A124832054F_Data</vt:lpstr>
      <vt:lpstr>A124832054F_Latest</vt:lpstr>
      <vt:lpstr>A124832058R</vt:lpstr>
      <vt:lpstr>A124832058R_Data</vt:lpstr>
      <vt:lpstr>A124832058R_Latest</vt:lpstr>
      <vt:lpstr>A124832062F</vt:lpstr>
      <vt:lpstr>A124832062F_Data</vt:lpstr>
      <vt:lpstr>A124832062F_Latest</vt:lpstr>
      <vt:lpstr>A124832066R</vt:lpstr>
      <vt:lpstr>A124832066R_Data</vt:lpstr>
      <vt:lpstr>A124832066R_Latest</vt:lpstr>
      <vt:lpstr>A124832070F</vt:lpstr>
      <vt:lpstr>A124832070F_Data</vt:lpstr>
      <vt:lpstr>A124832070F_Latest</vt:lpstr>
      <vt:lpstr>A124832074R</vt:lpstr>
      <vt:lpstr>A124832074R_Data</vt:lpstr>
      <vt:lpstr>A124832074R_Latest</vt:lpstr>
      <vt:lpstr>A124832078X</vt:lpstr>
      <vt:lpstr>A124832078X_Data</vt:lpstr>
      <vt:lpstr>A124832078X_Latest</vt:lpstr>
      <vt:lpstr>A124832082R</vt:lpstr>
      <vt:lpstr>A124832082R_Data</vt:lpstr>
      <vt:lpstr>A124832082R_Latest</vt:lpstr>
      <vt:lpstr>A124832086X</vt:lpstr>
      <vt:lpstr>A124832086X_Data</vt:lpstr>
      <vt:lpstr>A124832086X_Latest</vt:lpstr>
      <vt:lpstr>A124832090R</vt:lpstr>
      <vt:lpstr>A124832090R_Data</vt:lpstr>
      <vt:lpstr>A124832090R_Latest</vt:lpstr>
      <vt:lpstr>A124832094X</vt:lpstr>
      <vt:lpstr>A124832094X_Data</vt:lpstr>
      <vt:lpstr>A124832094X_Latest</vt:lpstr>
      <vt:lpstr>A124832098J</vt:lpstr>
      <vt:lpstr>A124832098J_Data</vt:lpstr>
      <vt:lpstr>A124832098J_Latest</vt:lpstr>
      <vt:lpstr>A124832102L</vt:lpstr>
      <vt:lpstr>A124832102L_Data</vt:lpstr>
      <vt:lpstr>A124832102L_Latest</vt:lpstr>
      <vt:lpstr>A124832106W</vt:lpstr>
      <vt:lpstr>A124832106W_Data</vt:lpstr>
      <vt:lpstr>A124832106W_Latest</vt:lpstr>
      <vt:lpstr>A124832110L</vt:lpstr>
      <vt:lpstr>A124832110L_Data</vt:lpstr>
      <vt:lpstr>A124832110L_Latest</vt:lpstr>
      <vt:lpstr>A124832114W</vt:lpstr>
      <vt:lpstr>A124832114W_Data</vt:lpstr>
      <vt:lpstr>A124832114W_Latest</vt:lpstr>
      <vt:lpstr>A124832118F</vt:lpstr>
      <vt:lpstr>A124832118F_Data</vt:lpstr>
      <vt:lpstr>A124832118F_Latest</vt:lpstr>
      <vt:lpstr>A124832122W</vt:lpstr>
      <vt:lpstr>A124832122W_Data</vt:lpstr>
      <vt:lpstr>A124832122W_Latest</vt:lpstr>
      <vt:lpstr>A124832126F</vt:lpstr>
      <vt:lpstr>A124832126F_Data</vt:lpstr>
      <vt:lpstr>A124832126F_Latest</vt:lpstr>
      <vt:lpstr>A124832130W</vt:lpstr>
      <vt:lpstr>A124832130W_Data</vt:lpstr>
      <vt:lpstr>A124832130W_Latest</vt:lpstr>
      <vt:lpstr>A124832134F</vt:lpstr>
      <vt:lpstr>A124832134F_Data</vt:lpstr>
      <vt:lpstr>A124832134F_Latest</vt:lpstr>
      <vt:lpstr>A124832138R</vt:lpstr>
      <vt:lpstr>A124832138R_Data</vt:lpstr>
      <vt:lpstr>A124832138R_Latest</vt:lpstr>
      <vt:lpstr>A124832142F</vt:lpstr>
      <vt:lpstr>A124832142F_Data</vt:lpstr>
      <vt:lpstr>A124832142F_Latest</vt:lpstr>
      <vt:lpstr>A124832146R</vt:lpstr>
      <vt:lpstr>A124832146R_Data</vt:lpstr>
      <vt:lpstr>A124832146R_Latest</vt:lpstr>
      <vt:lpstr>A124832150F</vt:lpstr>
      <vt:lpstr>A124832150F_Data</vt:lpstr>
      <vt:lpstr>A124832150F_Latest</vt:lpstr>
      <vt:lpstr>A124832154R</vt:lpstr>
      <vt:lpstr>A124832154R_Data</vt:lpstr>
      <vt:lpstr>A124832154R_Latest</vt:lpstr>
      <vt:lpstr>A124832158X</vt:lpstr>
      <vt:lpstr>A124832158X_Data</vt:lpstr>
      <vt:lpstr>A124832158X_Latest</vt:lpstr>
      <vt:lpstr>A124832162R</vt:lpstr>
      <vt:lpstr>A124832162R_Data</vt:lpstr>
      <vt:lpstr>A124832162R_Latest</vt:lpstr>
      <vt:lpstr>A124832166X</vt:lpstr>
      <vt:lpstr>A124832166X_Data</vt:lpstr>
      <vt:lpstr>A124832166X_Latest</vt:lpstr>
      <vt:lpstr>A124832170R</vt:lpstr>
      <vt:lpstr>A124832170R_Data</vt:lpstr>
      <vt:lpstr>A124832170R_Latest</vt:lpstr>
      <vt:lpstr>A124832174X</vt:lpstr>
      <vt:lpstr>A124832174X_Data</vt:lpstr>
      <vt:lpstr>A124832174X_Latest</vt:lpstr>
      <vt:lpstr>A124832178J</vt:lpstr>
      <vt:lpstr>A124832178J_Data</vt:lpstr>
      <vt:lpstr>A124832178J_Latest</vt:lpstr>
      <vt:lpstr>A124832182X</vt:lpstr>
      <vt:lpstr>A124832182X_Data</vt:lpstr>
      <vt:lpstr>A124832182X_Latest</vt:lpstr>
      <vt:lpstr>A124832186J</vt:lpstr>
      <vt:lpstr>A124832186J_Data</vt:lpstr>
      <vt:lpstr>A124832186J_Latest</vt:lpstr>
      <vt:lpstr>A124832190X</vt:lpstr>
      <vt:lpstr>A124832190X_Data</vt:lpstr>
      <vt:lpstr>A124832190X_Latest</vt:lpstr>
      <vt:lpstr>A124832194J</vt:lpstr>
      <vt:lpstr>A124832194J_Data</vt:lpstr>
      <vt:lpstr>A124832194J_Latest</vt:lpstr>
      <vt:lpstr>A124832198T</vt:lpstr>
      <vt:lpstr>A124832198T_Data</vt:lpstr>
      <vt:lpstr>A124832198T_Latest</vt:lpstr>
      <vt:lpstr>A124832202W</vt:lpstr>
      <vt:lpstr>A124832202W_Data</vt:lpstr>
      <vt:lpstr>A124832202W_Latest</vt:lpstr>
      <vt:lpstr>A124832206F</vt:lpstr>
      <vt:lpstr>A124832206F_Data</vt:lpstr>
      <vt:lpstr>A124832206F_Latest</vt:lpstr>
      <vt:lpstr>A124832210W</vt:lpstr>
      <vt:lpstr>A124832210W_Data</vt:lpstr>
      <vt:lpstr>A124832210W_Latest</vt:lpstr>
      <vt:lpstr>A124832214F</vt:lpstr>
      <vt:lpstr>A124832214F_Data</vt:lpstr>
      <vt:lpstr>A124832214F_Latest</vt:lpstr>
      <vt:lpstr>A124832218R</vt:lpstr>
      <vt:lpstr>A124832218R_Data</vt:lpstr>
      <vt:lpstr>A124832218R_Latest</vt:lpstr>
      <vt:lpstr>A124832222F</vt:lpstr>
      <vt:lpstr>A124832222F_Data</vt:lpstr>
      <vt:lpstr>A124832222F_Latest</vt:lpstr>
      <vt:lpstr>A124832226R</vt:lpstr>
      <vt:lpstr>A124832226R_Data</vt:lpstr>
      <vt:lpstr>A124832226R_Latest</vt:lpstr>
      <vt:lpstr>A124832230F</vt:lpstr>
      <vt:lpstr>A124832230F_Data</vt:lpstr>
      <vt:lpstr>A124832230F_Latest</vt:lpstr>
      <vt:lpstr>A124832234R</vt:lpstr>
      <vt:lpstr>A124832234R_Data</vt:lpstr>
      <vt:lpstr>A124832234R_Latest</vt:lpstr>
      <vt:lpstr>A124832238X</vt:lpstr>
      <vt:lpstr>A124832238X_Data</vt:lpstr>
      <vt:lpstr>A124832238X_Latest</vt:lpstr>
      <vt:lpstr>A124832242R</vt:lpstr>
      <vt:lpstr>A124832242R_Data</vt:lpstr>
      <vt:lpstr>A124832242R_Latest</vt:lpstr>
      <vt:lpstr>A124832246X</vt:lpstr>
      <vt:lpstr>A124832246X_Data</vt:lpstr>
      <vt:lpstr>A124832246X_Latest</vt:lpstr>
      <vt:lpstr>A124832250R</vt:lpstr>
      <vt:lpstr>A124832250R_Data</vt:lpstr>
      <vt:lpstr>A124832250R_Latest</vt:lpstr>
      <vt:lpstr>A124832254X</vt:lpstr>
      <vt:lpstr>A124832254X_Data</vt:lpstr>
      <vt:lpstr>A124832254X_Latest</vt:lpstr>
      <vt:lpstr>A124832258J</vt:lpstr>
      <vt:lpstr>A124832258J_Data</vt:lpstr>
      <vt:lpstr>A124832258J_Latest</vt:lpstr>
      <vt:lpstr>A124832262X</vt:lpstr>
      <vt:lpstr>A124832262X_Data</vt:lpstr>
      <vt:lpstr>A124832262X_Latest</vt:lpstr>
      <vt:lpstr>A124832266J</vt:lpstr>
      <vt:lpstr>A124832266J_Data</vt:lpstr>
      <vt:lpstr>A124832266J_Latest</vt:lpstr>
      <vt:lpstr>A124832270X</vt:lpstr>
      <vt:lpstr>A124832270X_Data</vt:lpstr>
      <vt:lpstr>A124832270X_Latest</vt:lpstr>
      <vt:lpstr>A124832274J</vt:lpstr>
      <vt:lpstr>A124832274J_Data</vt:lpstr>
      <vt:lpstr>A124832274J_Latest</vt:lpstr>
      <vt:lpstr>A124832278T</vt:lpstr>
      <vt:lpstr>A124832278T_Data</vt:lpstr>
      <vt:lpstr>A124832278T_Latest</vt:lpstr>
      <vt:lpstr>A124832282J</vt:lpstr>
      <vt:lpstr>A124832282J_Data</vt:lpstr>
      <vt:lpstr>A124832282J_Latest</vt:lpstr>
      <vt:lpstr>A124832286T</vt:lpstr>
      <vt:lpstr>A124832286T_Data</vt:lpstr>
      <vt:lpstr>A124832286T_Latest</vt:lpstr>
      <vt:lpstr>A124832290J</vt:lpstr>
      <vt:lpstr>A124832290J_Data</vt:lpstr>
      <vt:lpstr>A124832290J_Latest</vt:lpstr>
      <vt:lpstr>A124832294T</vt:lpstr>
      <vt:lpstr>A124832294T_Data</vt:lpstr>
      <vt:lpstr>A124832294T_Latest</vt:lpstr>
      <vt:lpstr>A124832298A</vt:lpstr>
      <vt:lpstr>A124832298A_Data</vt:lpstr>
      <vt:lpstr>A124832298A_Latest</vt:lpstr>
      <vt:lpstr>A124832302F</vt:lpstr>
      <vt:lpstr>A124832302F_Data</vt:lpstr>
      <vt:lpstr>A124832302F_Latest</vt:lpstr>
      <vt:lpstr>A124832306R</vt:lpstr>
      <vt:lpstr>A124832306R_Data</vt:lpstr>
      <vt:lpstr>A124832306R_Latest</vt:lpstr>
      <vt:lpstr>A124832310F</vt:lpstr>
      <vt:lpstr>A124832310F_Data</vt:lpstr>
      <vt:lpstr>A124832310F_Latest</vt:lpstr>
      <vt:lpstr>A124832314R</vt:lpstr>
      <vt:lpstr>A124832314R_Data</vt:lpstr>
      <vt:lpstr>A124832314R_Latest</vt:lpstr>
      <vt:lpstr>A124832318X</vt:lpstr>
      <vt:lpstr>A124832318X_Data</vt:lpstr>
      <vt:lpstr>A124832318X_Latest</vt:lpstr>
      <vt:lpstr>A124832322R</vt:lpstr>
      <vt:lpstr>A124832322R_Data</vt:lpstr>
      <vt:lpstr>A124832322R_Latest</vt:lpstr>
      <vt:lpstr>A124832326X</vt:lpstr>
      <vt:lpstr>A124832326X_Data</vt:lpstr>
      <vt:lpstr>A124832326X_Latest</vt:lpstr>
      <vt:lpstr>A124832330R</vt:lpstr>
      <vt:lpstr>A124832330R_Data</vt:lpstr>
      <vt:lpstr>A124832330R_Latest</vt:lpstr>
      <vt:lpstr>A124832334X</vt:lpstr>
      <vt:lpstr>A124832334X_Data</vt:lpstr>
      <vt:lpstr>A124832334X_Latest</vt:lpstr>
      <vt:lpstr>A124832338J</vt:lpstr>
      <vt:lpstr>A124832338J_Data</vt:lpstr>
      <vt:lpstr>A124832338J_Latest</vt:lpstr>
      <vt:lpstr>A124832342X</vt:lpstr>
      <vt:lpstr>A124832342X_Data</vt:lpstr>
      <vt:lpstr>A124832342X_Latest</vt:lpstr>
      <vt:lpstr>A124832346J</vt:lpstr>
      <vt:lpstr>A124832346J_Data</vt:lpstr>
      <vt:lpstr>A124832346J_Latest</vt:lpstr>
      <vt:lpstr>A124832350X</vt:lpstr>
      <vt:lpstr>A124832350X_Data</vt:lpstr>
      <vt:lpstr>A124832350X_Latest</vt:lpstr>
      <vt:lpstr>A124832354J</vt:lpstr>
      <vt:lpstr>A124832354J_Data</vt:lpstr>
      <vt:lpstr>A124832354J_Latest</vt:lpstr>
      <vt:lpstr>A124832358T</vt:lpstr>
      <vt:lpstr>A124832358T_Data</vt:lpstr>
      <vt:lpstr>A124832358T_Latest</vt:lpstr>
      <vt:lpstr>A124832362J</vt:lpstr>
      <vt:lpstr>A124832362J_Data</vt:lpstr>
      <vt:lpstr>A124832362J_Latest</vt:lpstr>
      <vt:lpstr>A124832366T</vt:lpstr>
      <vt:lpstr>A124832366T_Data</vt:lpstr>
      <vt:lpstr>A124832366T_Latest</vt:lpstr>
      <vt:lpstr>A124832370J</vt:lpstr>
      <vt:lpstr>A124832370J_Data</vt:lpstr>
      <vt:lpstr>A124832370J_Latest</vt:lpstr>
      <vt:lpstr>A124832374T</vt:lpstr>
      <vt:lpstr>A124832374T_Data</vt:lpstr>
      <vt:lpstr>A124832374T_Latest</vt:lpstr>
      <vt:lpstr>A124832378A</vt:lpstr>
      <vt:lpstr>A124832378A_Data</vt:lpstr>
      <vt:lpstr>A124832378A_Latest</vt:lpstr>
      <vt:lpstr>A124832382T</vt:lpstr>
      <vt:lpstr>A124832382T_Data</vt:lpstr>
      <vt:lpstr>A124832382T_Latest</vt:lpstr>
      <vt:lpstr>A124832386A</vt:lpstr>
      <vt:lpstr>A124832386A_Data</vt:lpstr>
      <vt:lpstr>A124832386A_Latest</vt:lpstr>
      <vt:lpstr>A124832390T</vt:lpstr>
      <vt:lpstr>A124832390T_Data</vt:lpstr>
      <vt:lpstr>A124832390T_Latest</vt:lpstr>
      <vt:lpstr>A124832394A</vt:lpstr>
      <vt:lpstr>A124832394A_Data</vt:lpstr>
      <vt:lpstr>A124832394A_Latest</vt:lpstr>
      <vt:lpstr>A124832398K</vt:lpstr>
      <vt:lpstr>A124832398K_Data</vt:lpstr>
      <vt:lpstr>A124832398K_Latest</vt:lpstr>
      <vt:lpstr>A124832402R</vt:lpstr>
      <vt:lpstr>A124832402R_Data</vt:lpstr>
      <vt:lpstr>A124832402R_Latest</vt:lpstr>
      <vt:lpstr>A124832406X</vt:lpstr>
      <vt:lpstr>A124832406X_Data</vt:lpstr>
      <vt:lpstr>A124832406X_Latest</vt:lpstr>
      <vt:lpstr>A124832410R</vt:lpstr>
      <vt:lpstr>A124832410R_Data</vt:lpstr>
      <vt:lpstr>A124832410R_Latest</vt:lpstr>
      <vt:lpstr>A124832414X</vt:lpstr>
      <vt:lpstr>A124832414X_Data</vt:lpstr>
      <vt:lpstr>A124832414X_Latest</vt:lpstr>
      <vt:lpstr>A124832418J</vt:lpstr>
      <vt:lpstr>A124832418J_Data</vt:lpstr>
      <vt:lpstr>A124832418J_Latest</vt:lpstr>
      <vt:lpstr>A124832422X</vt:lpstr>
      <vt:lpstr>A124832422X_Data</vt:lpstr>
      <vt:lpstr>A124832422X_Latest</vt:lpstr>
      <vt:lpstr>A124832426J</vt:lpstr>
      <vt:lpstr>A124832426J_Data</vt:lpstr>
      <vt:lpstr>A124832426J_Latest</vt:lpstr>
      <vt:lpstr>A124832430X</vt:lpstr>
      <vt:lpstr>A124832430X_Data</vt:lpstr>
      <vt:lpstr>A124832430X_Latest</vt:lpstr>
      <vt:lpstr>A124832434J</vt:lpstr>
      <vt:lpstr>A124832434J_Data</vt:lpstr>
      <vt:lpstr>A124832434J_Latest</vt:lpstr>
      <vt:lpstr>A124832438T</vt:lpstr>
      <vt:lpstr>A124832438T_Data</vt:lpstr>
      <vt:lpstr>A124832438T_Latest</vt:lpstr>
      <vt:lpstr>A124832442J</vt:lpstr>
      <vt:lpstr>A124832442J_Data</vt:lpstr>
      <vt:lpstr>A124832442J_Latest</vt:lpstr>
      <vt:lpstr>A124832446T</vt:lpstr>
      <vt:lpstr>A124832446T_Data</vt:lpstr>
      <vt:lpstr>A124832446T_Latest</vt:lpstr>
      <vt:lpstr>A124832450J</vt:lpstr>
      <vt:lpstr>A124832450J_Data</vt:lpstr>
      <vt:lpstr>A124832450J_Latest</vt:lpstr>
      <vt:lpstr>A124832454T</vt:lpstr>
      <vt:lpstr>A124832454T_Data</vt:lpstr>
      <vt:lpstr>A124832454T_Latest</vt:lpstr>
      <vt:lpstr>A124832458A</vt:lpstr>
      <vt:lpstr>A124832458A_Data</vt:lpstr>
      <vt:lpstr>A124832458A_Latest</vt:lpstr>
      <vt:lpstr>A124832462T</vt:lpstr>
      <vt:lpstr>A124832462T_Data</vt:lpstr>
      <vt:lpstr>A124832462T_Latest</vt:lpstr>
      <vt:lpstr>A124832466A</vt:lpstr>
      <vt:lpstr>A124832466A_Data</vt:lpstr>
      <vt:lpstr>A124832466A_Latest</vt:lpstr>
      <vt:lpstr>A124832470T</vt:lpstr>
      <vt:lpstr>A124832470T_Data</vt:lpstr>
      <vt:lpstr>A124832470T_Latest</vt:lpstr>
      <vt:lpstr>A124832474A</vt:lpstr>
      <vt:lpstr>A124832474A_Data</vt:lpstr>
      <vt:lpstr>A124832474A_Latest</vt:lpstr>
      <vt:lpstr>A124832478K</vt:lpstr>
      <vt:lpstr>A124832478K_Data</vt:lpstr>
      <vt:lpstr>A124832478K_Latest</vt:lpstr>
      <vt:lpstr>A124832482A</vt:lpstr>
      <vt:lpstr>A124832482A_Data</vt:lpstr>
      <vt:lpstr>A124832482A_Latest</vt:lpstr>
      <vt:lpstr>A124832486K</vt:lpstr>
      <vt:lpstr>A124832486K_Data</vt:lpstr>
      <vt:lpstr>A124832486K_Latest</vt:lpstr>
      <vt:lpstr>A124832490A</vt:lpstr>
      <vt:lpstr>A124832490A_Data</vt:lpstr>
      <vt:lpstr>A124832490A_Latest</vt:lpstr>
      <vt:lpstr>A124832494K</vt:lpstr>
      <vt:lpstr>A124832494K_Data</vt:lpstr>
      <vt:lpstr>A124832494K_Latest</vt:lpstr>
      <vt:lpstr>A124832498V</vt:lpstr>
      <vt:lpstr>A124832498V_Data</vt:lpstr>
      <vt:lpstr>A124832498V_Latest</vt:lpstr>
      <vt:lpstr>A124832502X</vt:lpstr>
      <vt:lpstr>A124832502X_Data</vt:lpstr>
      <vt:lpstr>A124832502X_Latest</vt:lpstr>
      <vt:lpstr>A124832506J</vt:lpstr>
      <vt:lpstr>A124832506J_Data</vt:lpstr>
      <vt:lpstr>A124832506J_Latest</vt:lpstr>
      <vt:lpstr>A124832510X</vt:lpstr>
      <vt:lpstr>A124832510X_Data</vt:lpstr>
      <vt:lpstr>A124832510X_Latest</vt:lpstr>
      <vt:lpstr>A124832514J</vt:lpstr>
      <vt:lpstr>A124832514J_Data</vt:lpstr>
      <vt:lpstr>A124832514J_Latest</vt:lpstr>
      <vt:lpstr>A124832518T</vt:lpstr>
      <vt:lpstr>A124832518T_Data</vt:lpstr>
      <vt:lpstr>A124832518T_Latest</vt:lpstr>
      <vt:lpstr>A124832522J</vt:lpstr>
      <vt:lpstr>A124832522J_Data</vt:lpstr>
      <vt:lpstr>A124832522J_Latest</vt:lpstr>
      <vt:lpstr>A124832526T</vt:lpstr>
      <vt:lpstr>A124832526T_Data</vt:lpstr>
      <vt:lpstr>A124832526T_Latest</vt:lpstr>
      <vt:lpstr>A124832530J</vt:lpstr>
      <vt:lpstr>A124832530J_Data</vt:lpstr>
      <vt:lpstr>A124832530J_Latest</vt:lpstr>
      <vt:lpstr>A124832534T</vt:lpstr>
      <vt:lpstr>A124832534T_Data</vt:lpstr>
      <vt:lpstr>A124832534T_Latest</vt:lpstr>
      <vt:lpstr>A124832538A</vt:lpstr>
      <vt:lpstr>A124832538A_Data</vt:lpstr>
      <vt:lpstr>A124832538A_Latest</vt:lpstr>
      <vt:lpstr>A124832542T</vt:lpstr>
      <vt:lpstr>A124832542T_Data</vt:lpstr>
      <vt:lpstr>A124832542T_Latest</vt:lpstr>
      <vt:lpstr>A124832546A</vt:lpstr>
      <vt:lpstr>A124832546A_Data</vt:lpstr>
      <vt:lpstr>A124832546A_Latest</vt:lpstr>
      <vt:lpstr>A124832550T</vt:lpstr>
      <vt:lpstr>A124832550T_Data</vt:lpstr>
      <vt:lpstr>A124832550T_Latest</vt:lpstr>
      <vt:lpstr>A124832554A</vt:lpstr>
      <vt:lpstr>A124832554A_Data</vt:lpstr>
      <vt:lpstr>A124832554A_Latest</vt:lpstr>
      <vt:lpstr>A124832558K</vt:lpstr>
      <vt:lpstr>A124832558K_Data</vt:lpstr>
      <vt:lpstr>A124832558K_Latest</vt:lpstr>
      <vt:lpstr>A124832562A</vt:lpstr>
      <vt:lpstr>A124832562A_Data</vt:lpstr>
      <vt:lpstr>A124832562A_Latest</vt:lpstr>
      <vt:lpstr>A124832566K</vt:lpstr>
      <vt:lpstr>A124832566K_Data</vt:lpstr>
      <vt:lpstr>A124832566K_Latest</vt:lpstr>
      <vt:lpstr>A124832570A</vt:lpstr>
      <vt:lpstr>A124832570A_Data</vt:lpstr>
      <vt:lpstr>A124832570A_Latest</vt:lpstr>
      <vt:lpstr>A124832574K</vt:lpstr>
      <vt:lpstr>A124832574K_Data</vt:lpstr>
      <vt:lpstr>A124832574K_Latest</vt:lpstr>
      <vt:lpstr>A124832578V</vt:lpstr>
      <vt:lpstr>A124832578V_Data</vt:lpstr>
      <vt:lpstr>A124832578V_Latest</vt:lpstr>
      <vt:lpstr>A124832582K</vt:lpstr>
      <vt:lpstr>A124832582K_Data</vt:lpstr>
      <vt:lpstr>A124832582K_Latest</vt:lpstr>
      <vt:lpstr>A124832586V</vt:lpstr>
      <vt:lpstr>A124832586V_Data</vt:lpstr>
      <vt:lpstr>A124832586V_Latest</vt:lpstr>
      <vt:lpstr>A124832590K</vt:lpstr>
      <vt:lpstr>A124832590K_Data</vt:lpstr>
      <vt:lpstr>A124832590K_Latest</vt:lpstr>
      <vt:lpstr>A124832594V</vt:lpstr>
      <vt:lpstr>A124832594V_Data</vt:lpstr>
      <vt:lpstr>A124832594V_Latest</vt:lpstr>
      <vt:lpstr>A124832598C</vt:lpstr>
      <vt:lpstr>A124832598C_Data</vt:lpstr>
      <vt:lpstr>A124832598C_Latest</vt:lpstr>
      <vt:lpstr>A124832602J</vt:lpstr>
      <vt:lpstr>A124832602J_Data</vt:lpstr>
      <vt:lpstr>A124832602J_Latest</vt:lpstr>
      <vt:lpstr>A124832606T</vt:lpstr>
      <vt:lpstr>A124832606T_Data</vt:lpstr>
      <vt:lpstr>A124832606T_Latest</vt:lpstr>
      <vt:lpstr>A124832610J</vt:lpstr>
      <vt:lpstr>A124832610J_Data</vt:lpstr>
      <vt:lpstr>A124832610J_Latest</vt:lpstr>
      <vt:lpstr>A124832614T</vt:lpstr>
      <vt:lpstr>A124832614T_Data</vt:lpstr>
      <vt:lpstr>A124832614T_Latest</vt:lpstr>
      <vt:lpstr>A124832618A</vt:lpstr>
      <vt:lpstr>A124832618A_Data</vt:lpstr>
      <vt:lpstr>A124832618A_Latest</vt:lpstr>
      <vt:lpstr>A124832622T</vt:lpstr>
      <vt:lpstr>A124832622T_Data</vt:lpstr>
      <vt:lpstr>A124832622T_Latest</vt:lpstr>
      <vt:lpstr>A124832626A</vt:lpstr>
      <vt:lpstr>A124832626A_Data</vt:lpstr>
      <vt:lpstr>A124832626A_Latest</vt:lpstr>
      <vt:lpstr>A124832630T</vt:lpstr>
      <vt:lpstr>A124832630T_Data</vt:lpstr>
      <vt:lpstr>A124832630T_Latest</vt:lpstr>
      <vt:lpstr>A124832634A</vt:lpstr>
      <vt:lpstr>A124832634A_Data</vt:lpstr>
      <vt:lpstr>A124832634A_Latest</vt:lpstr>
      <vt:lpstr>A124832638K</vt:lpstr>
      <vt:lpstr>A124832638K_Data</vt:lpstr>
      <vt:lpstr>A124832638K_Latest</vt:lpstr>
      <vt:lpstr>A124832642A</vt:lpstr>
      <vt:lpstr>A124832642A_Data</vt:lpstr>
      <vt:lpstr>A124832642A_Latest</vt:lpstr>
      <vt:lpstr>A124832646K</vt:lpstr>
      <vt:lpstr>A124832646K_Data</vt:lpstr>
      <vt:lpstr>A124832646K_Latest</vt:lpstr>
      <vt:lpstr>A124832650A</vt:lpstr>
      <vt:lpstr>A124832650A_Data</vt:lpstr>
      <vt:lpstr>A124832650A_Latest</vt:lpstr>
      <vt:lpstr>A124832654K</vt:lpstr>
      <vt:lpstr>A124832654K_Data</vt:lpstr>
      <vt:lpstr>A124832654K_Latest</vt:lpstr>
      <vt:lpstr>A124832658V</vt:lpstr>
      <vt:lpstr>A124832658V_Data</vt:lpstr>
      <vt:lpstr>A124832658V_Latest</vt:lpstr>
      <vt:lpstr>A124832662K</vt:lpstr>
      <vt:lpstr>A124832662K_Data</vt:lpstr>
      <vt:lpstr>A124832662K_Latest</vt:lpstr>
      <vt:lpstr>A124832666V</vt:lpstr>
      <vt:lpstr>A124832666V_Data</vt:lpstr>
      <vt:lpstr>A124832666V_Latest</vt:lpstr>
      <vt:lpstr>A124832670K</vt:lpstr>
      <vt:lpstr>A124832670K_Data</vt:lpstr>
      <vt:lpstr>A124832670K_Latest</vt:lpstr>
      <vt:lpstr>A124832674V</vt:lpstr>
      <vt:lpstr>A124832674V_Data</vt:lpstr>
      <vt:lpstr>A124832674V_Latest</vt:lpstr>
      <vt:lpstr>A124832678C</vt:lpstr>
      <vt:lpstr>A124832678C_Data</vt:lpstr>
      <vt:lpstr>A124832678C_Latest</vt:lpstr>
      <vt:lpstr>A124832682V</vt:lpstr>
      <vt:lpstr>A124832682V_Data</vt:lpstr>
      <vt:lpstr>A124832682V_Latest</vt:lpstr>
      <vt:lpstr>A124832686C</vt:lpstr>
      <vt:lpstr>A124832686C_Data</vt:lpstr>
      <vt:lpstr>A124832686C_Latest</vt:lpstr>
      <vt:lpstr>A124832690V</vt:lpstr>
      <vt:lpstr>A124832690V_Data</vt:lpstr>
      <vt:lpstr>A124832690V_Latest</vt:lpstr>
      <vt:lpstr>A124832694C</vt:lpstr>
      <vt:lpstr>A124832694C_Data</vt:lpstr>
      <vt:lpstr>A124832694C_Latest</vt:lpstr>
      <vt:lpstr>A124832698L</vt:lpstr>
      <vt:lpstr>A124832698L_Data</vt:lpstr>
      <vt:lpstr>A124832698L_Latest</vt:lpstr>
      <vt:lpstr>A124832702T</vt:lpstr>
      <vt:lpstr>A124832702T_Data</vt:lpstr>
      <vt:lpstr>A124832702T_Latest</vt:lpstr>
      <vt:lpstr>A124832706A</vt:lpstr>
      <vt:lpstr>A124832706A_Data</vt:lpstr>
      <vt:lpstr>A124832706A_Latest</vt:lpstr>
      <vt:lpstr>A124832710T</vt:lpstr>
      <vt:lpstr>A124832710T_Data</vt:lpstr>
      <vt:lpstr>A124832710T_Latest</vt:lpstr>
      <vt:lpstr>A124832714A</vt:lpstr>
      <vt:lpstr>A124832714A_Data</vt:lpstr>
      <vt:lpstr>A124832714A_Latest</vt:lpstr>
      <vt:lpstr>A124832718K</vt:lpstr>
      <vt:lpstr>A124832718K_Data</vt:lpstr>
      <vt:lpstr>A124832718K_Latest</vt:lpstr>
      <vt:lpstr>A124832722A</vt:lpstr>
      <vt:lpstr>A124832722A_Data</vt:lpstr>
      <vt:lpstr>A124832722A_Latest</vt:lpstr>
      <vt:lpstr>A124832726K</vt:lpstr>
      <vt:lpstr>A124832726K_Data</vt:lpstr>
      <vt:lpstr>A124832726K_Latest</vt:lpstr>
      <vt:lpstr>A124832730A</vt:lpstr>
      <vt:lpstr>A124832730A_Data</vt:lpstr>
      <vt:lpstr>A124832730A_Latest</vt:lpstr>
      <vt:lpstr>A124832734K</vt:lpstr>
      <vt:lpstr>A124832734K_Data</vt:lpstr>
      <vt:lpstr>A124832734K_Latest</vt:lpstr>
      <vt:lpstr>A124832738V</vt:lpstr>
      <vt:lpstr>A124832738V_Data</vt:lpstr>
      <vt:lpstr>A124832738V_Latest</vt:lpstr>
      <vt:lpstr>A124832742K</vt:lpstr>
      <vt:lpstr>A124832742K_Data</vt:lpstr>
      <vt:lpstr>A124832742K_Latest</vt:lpstr>
      <vt:lpstr>A124832746V</vt:lpstr>
      <vt:lpstr>A124832746V_Data</vt:lpstr>
      <vt:lpstr>A124832746V_Latest</vt:lpstr>
      <vt:lpstr>A124832750K</vt:lpstr>
      <vt:lpstr>A124832750K_Data</vt:lpstr>
      <vt:lpstr>A124832750K_Latest</vt:lpstr>
      <vt:lpstr>A124832754V</vt:lpstr>
      <vt:lpstr>A124832754V_Data</vt:lpstr>
      <vt:lpstr>A124832754V_Latest</vt:lpstr>
      <vt:lpstr>A124832758C</vt:lpstr>
      <vt:lpstr>A124832758C_Data</vt:lpstr>
      <vt:lpstr>A124832758C_Latest</vt:lpstr>
      <vt:lpstr>A124832762V</vt:lpstr>
      <vt:lpstr>A124832762V_Data</vt:lpstr>
      <vt:lpstr>A124832762V_Latest</vt:lpstr>
      <vt:lpstr>A124832766C</vt:lpstr>
      <vt:lpstr>A124832766C_Data</vt:lpstr>
      <vt:lpstr>A124832766C_Latest</vt:lpstr>
      <vt:lpstr>A124832770V</vt:lpstr>
      <vt:lpstr>A124832770V_Data</vt:lpstr>
      <vt:lpstr>A124832770V_Latest</vt:lpstr>
      <vt:lpstr>A124832774C</vt:lpstr>
      <vt:lpstr>A124832774C_Data</vt:lpstr>
      <vt:lpstr>A124832774C_Latest</vt:lpstr>
      <vt:lpstr>A124832778L</vt:lpstr>
      <vt:lpstr>A124832778L_Data</vt:lpstr>
      <vt:lpstr>A124832778L_Latest</vt:lpstr>
      <vt:lpstr>A124832782C</vt:lpstr>
      <vt:lpstr>A124832782C_Data</vt:lpstr>
      <vt:lpstr>A124832782C_Latest</vt:lpstr>
      <vt:lpstr>A124832786L</vt:lpstr>
      <vt:lpstr>A124832786L_Data</vt:lpstr>
      <vt:lpstr>A124832786L_Latest</vt:lpstr>
      <vt:lpstr>A124832790C</vt:lpstr>
      <vt:lpstr>A124832790C_Data</vt:lpstr>
      <vt:lpstr>A124832790C_Latest</vt:lpstr>
      <vt:lpstr>A124832794L</vt:lpstr>
      <vt:lpstr>A124832794L_Data</vt:lpstr>
      <vt:lpstr>A124832794L_Latest</vt:lpstr>
      <vt:lpstr>A124832798W</vt:lpstr>
      <vt:lpstr>A124832798W_Data</vt:lpstr>
      <vt:lpstr>A124832798W_Latest</vt:lpstr>
      <vt:lpstr>A124832802A</vt:lpstr>
      <vt:lpstr>A124832802A_Data</vt:lpstr>
      <vt:lpstr>A124832802A_Latest</vt:lpstr>
      <vt:lpstr>A124832806K</vt:lpstr>
      <vt:lpstr>A124832806K_Data</vt:lpstr>
      <vt:lpstr>A124832806K_Latest</vt:lpstr>
      <vt:lpstr>A124832810A</vt:lpstr>
      <vt:lpstr>A124832810A_Data</vt:lpstr>
      <vt:lpstr>A124832810A_Latest</vt:lpstr>
      <vt:lpstr>A124832814K</vt:lpstr>
      <vt:lpstr>A124832814K_Data</vt:lpstr>
      <vt:lpstr>A124832814K_Latest</vt:lpstr>
      <vt:lpstr>A124832818V</vt:lpstr>
      <vt:lpstr>A124832818V_Data</vt:lpstr>
      <vt:lpstr>A124832818V_Latest</vt:lpstr>
      <vt:lpstr>A124832822K</vt:lpstr>
      <vt:lpstr>A124832822K_Data</vt:lpstr>
      <vt:lpstr>A124832822K_Latest</vt:lpstr>
      <vt:lpstr>A124832826V</vt:lpstr>
      <vt:lpstr>A124832826V_Data</vt:lpstr>
      <vt:lpstr>A124832826V_Latest</vt:lpstr>
      <vt:lpstr>A124832830K</vt:lpstr>
      <vt:lpstr>A124832830K_Data</vt:lpstr>
      <vt:lpstr>A124832830K_Latest</vt:lpstr>
      <vt:lpstr>A124832834V</vt:lpstr>
      <vt:lpstr>A124832834V_Data</vt:lpstr>
      <vt:lpstr>A124832834V_Latest</vt:lpstr>
      <vt:lpstr>A124832838C</vt:lpstr>
      <vt:lpstr>A124832838C_Data</vt:lpstr>
      <vt:lpstr>A124832838C_Latest</vt:lpstr>
      <vt:lpstr>A124832842V</vt:lpstr>
      <vt:lpstr>A124832842V_Data</vt:lpstr>
      <vt:lpstr>A124832842V_Latest</vt:lpstr>
      <vt:lpstr>A124832846C</vt:lpstr>
      <vt:lpstr>A124832846C_Data</vt:lpstr>
      <vt:lpstr>A124832846C_Latest</vt:lpstr>
      <vt:lpstr>A124832850V</vt:lpstr>
      <vt:lpstr>A124832850V_Data</vt:lpstr>
      <vt:lpstr>A124832850V_Latest</vt:lpstr>
      <vt:lpstr>A124832854C</vt:lpstr>
      <vt:lpstr>A124832854C_Data</vt:lpstr>
      <vt:lpstr>A124832854C_Latest</vt:lpstr>
      <vt:lpstr>A124832858L</vt:lpstr>
      <vt:lpstr>A124832858L_Data</vt:lpstr>
      <vt:lpstr>A124832858L_Latest</vt:lpstr>
      <vt:lpstr>A124832862C</vt:lpstr>
      <vt:lpstr>A124832862C_Data</vt:lpstr>
      <vt:lpstr>A124832862C_Latest</vt:lpstr>
      <vt:lpstr>A124832866L</vt:lpstr>
      <vt:lpstr>A124832866L_Data</vt:lpstr>
      <vt:lpstr>A124832866L_Latest</vt:lpstr>
      <vt:lpstr>A124832870C</vt:lpstr>
      <vt:lpstr>A124832870C_Data</vt:lpstr>
      <vt:lpstr>A124832870C_Latest</vt:lpstr>
      <vt:lpstr>A124832874L</vt:lpstr>
      <vt:lpstr>A124832874L_Data</vt:lpstr>
      <vt:lpstr>A124832874L_Latest</vt:lpstr>
      <vt:lpstr>A124832878W</vt:lpstr>
      <vt:lpstr>A124832878W_Data</vt:lpstr>
      <vt:lpstr>A124832878W_Latest</vt:lpstr>
      <vt:lpstr>A124832882L</vt:lpstr>
      <vt:lpstr>A124832882L_Data</vt:lpstr>
      <vt:lpstr>A124832882L_Latest</vt:lpstr>
      <vt:lpstr>A124832886W</vt:lpstr>
      <vt:lpstr>A124832886W_Data</vt:lpstr>
      <vt:lpstr>A124832886W_Latest</vt:lpstr>
      <vt:lpstr>A124832890L</vt:lpstr>
      <vt:lpstr>A124832890L_Data</vt:lpstr>
      <vt:lpstr>A124832890L_Latest</vt:lpstr>
      <vt:lpstr>A124832894W</vt:lpstr>
      <vt:lpstr>A124832894W_Data</vt:lpstr>
      <vt:lpstr>A124832894W_Latest</vt:lpstr>
      <vt:lpstr>A124832898F</vt:lpstr>
      <vt:lpstr>A124832898F_Data</vt:lpstr>
      <vt:lpstr>A124832898F_Latest</vt:lpstr>
      <vt:lpstr>A124832902K</vt:lpstr>
      <vt:lpstr>A124832902K_Data</vt:lpstr>
      <vt:lpstr>A124832902K_Latest</vt:lpstr>
      <vt:lpstr>A124832906V</vt:lpstr>
      <vt:lpstr>A124832906V_Data</vt:lpstr>
      <vt:lpstr>A124832906V_Latest</vt:lpstr>
      <vt:lpstr>A124832910K</vt:lpstr>
      <vt:lpstr>A124832910K_Data</vt:lpstr>
      <vt:lpstr>A124832910K_Latest</vt:lpstr>
      <vt:lpstr>A124832914V</vt:lpstr>
      <vt:lpstr>A124832914V_Data</vt:lpstr>
      <vt:lpstr>A124832914V_Latest</vt:lpstr>
      <vt:lpstr>A124832918C</vt:lpstr>
      <vt:lpstr>A124832918C_Data</vt:lpstr>
      <vt:lpstr>A124832918C_Latest</vt:lpstr>
      <vt:lpstr>A124832922V</vt:lpstr>
      <vt:lpstr>A124832922V_Data</vt:lpstr>
      <vt:lpstr>A124832922V_Latest</vt:lpstr>
      <vt:lpstr>A124832926C</vt:lpstr>
      <vt:lpstr>A124832926C_Data</vt:lpstr>
      <vt:lpstr>A124832926C_Latest</vt:lpstr>
      <vt:lpstr>A124832930V</vt:lpstr>
      <vt:lpstr>A124832930V_Data</vt:lpstr>
      <vt:lpstr>A124832930V_Latest</vt:lpstr>
      <vt:lpstr>A124832934C</vt:lpstr>
      <vt:lpstr>A124832934C_Data</vt:lpstr>
      <vt:lpstr>A124832934C_Latest</vt:lpstr>
      <vt:lpstr>A124832938L</vt:lpstr>
      <vt:lpstr>A124832938L_Data</vt:lpstr>
      <vt:lpstr>A124832938L_Latest</vt:lpstr>
      <vt:lpstr>A124832942C</vt:lpstr>
      <vt:lpstr>A124832942C_Data</vt:lpstr>
      <vt:lpstr>A124832942C_Latest</vt:lpstr>
      <vt:lpstr>A124832946L</vt:lpstr>
      <vt:lpstr>A124832946L_Data</vt:lpstr>
      <vt:lpstr>A124832946L_Latest</vt:lpstr>
      <vt:lpstr>A124832950C</vt:lpstr>
      <vt:lpstr>A124832950C_Data</vt:lpstr>
      <vt:lpstr>A124832950C_Latest</vt:lpstr>
      <vt:lpstr>A124832954L</vt:lpstr>
      <vt:lpstr>A124832954L_Data</vt:lpstr>
      <vt:lpstr>A124832954L_Latest</vt:lpstr>
      <vt:lpstr>A124832958W</vt:lpstr>
      <vt:lpstr>A124832958W_Data</vt:lpstr>
      <vt:lpstr>A124832958W_Latest</vt:lpstr>
      <vt:lpstr>A124832962L</vt:lpstr>
      <vt:lpstr>A124832962L_Data</vt:lpstr>
      <vt:lpstr>A124832962L_Latest</vt:lpstr>
      <vt:lpstr>A124832966W</vt:lpstr>
      <vt:lpstr>A124832966W_Data</vt:lpstr>
      <vt:lpstr>A124832966W_Latest</vt:lpstr>
      <vt:lpstr>A124832970L</vt:lpstr>
      <vt:lpstr>A124832970L_Data</vt:lpstr>
      <vt:lpstr>A124832970L_Latest</vt:lpstr>
      <vt:lpstr>A124832974W</vt:lpstr>
      <vt:lpstr>A124832974W_Data</vt:lpstr>
      <vt:lpstr>A124832974W_Latest</vt:lpstr>
      <vt:lpstr>A124832978F</vt:lpstr>
      <vt:lpstr>A124832978F_Data</vt:lpstr>
      <vt:lpstr>A124832978F_Latest</vt:lpstr>
      <vt:lpstr>A124832982W</vt:lpstr>
      <vt:lpstr>A124832982W_Data</vt:lpstr>
      <vt:lpstr>A124832982W_Latest</vt:lpstr>
      <vt:lpstr>A124832986F</vt:lpstr>
      <vt:lpstr>A124832986F_Data</vt:lpstr>
      <vt:lpstr>A124832986F_Latest</vt:lpstr>
      <vt:lpstr>A124832990W</vt:lpstr>
      <vt:lpstr>A124832990W_Data</vt:lpstr>
      <vt:lpstr>A124832990W_Latest</vt:lpstr>
      <vt:lpstr>A124832994F</vt:lpstr>
      <vt:lpstr>A124832994F_Data</vt:lpstr>
      <vt:lpstr>A124832994F_Latest</vt:lpstr>
      <vt:lpstr>A124832998R</vt:lpstr>
      <vt:lpstr>A124832998R_Data</vt:lpstr>
      <vt:lpstr>A124832998R_Latest</vt:lpstr>
      <vt:lpstr>A124833002W</vt:lpstr>
      <vt:lpstr>A124833002W_Data</vt:lpstr>
      <vt:lpstr>A124833002W_Latest</vt:lpstr>
      <vt:lpstr>A124833006F</vt:lpstr>
      <vt:lpstr>A124833006F_Data</vt:lpstr>
      <vt:lpstr>A124833006F_Latest</vt:lpstr>
      <vt:lpstr>A124833010W</vt:lpstr>
      <vt:lpstr>A124833010W_Data</vt:lpstr>
      <vt:lpstr>A124833010W_Latest</vt:lpstr>
      <vt:lpstr>A124833014F</vt:lpstr>
      <vt:lpstr>A124833014F_Data</vt:lpstr>
      <vt:lpstr>A124833014F_Latest</vt:lpstr>
      <vt:lpstr>A124833018R</vt:lpstr>
      <vt:lpstr>A124833018R_Data</vt:lpstr>
      <vt:lpstr>A124833018R_Latest</vt:lpstr>
      <vt:lpstr>A124833022F</vt:lpstr>
      <vt:lpstr>A124833022F_Data</vt:lpstr>
      <vt:lpstr>A124833022F_Latest</vt:lpstr>
      <vt:lpstr>A124833026R</vt:lpstr>
      <vt:lpstr>A124833026R_Data</vt:lpstr>
      <vt:lpstr>A124833026R_Latest</vt:lpstr>
      <vt:lpstr>A124833030F</vt:lpstr>
      <vt:lpstr>A124833030F_Data</vt:lpstr>
      <vt:lpstr>A124833030F_Latest</vt:lpstr>
      <vt:lpstr>A124833034R</vt:lpstr>
      <vt:lpstr>A124833034R_Data</vt:lpstr>
      <vt:lpstr>A124833034R_Latest</vt:lpstr>
      <vt:lpstr>A124833038X</vt:lpstr>
      <vt:lpstr>A124833038X_Data</vt:lpstr>
      <vt:lpstr>A124833038X_Latest</vt:lpstr>
      <vt:lpstr>A124833042R</vt:lpstr>
      <vt:lpstr>A124833042R_Data</vt:lpstr>
      <vt:lpstr>A124833042R_Latest</vt:lpstr>
      <vt:lpstr>A124833046X</vt:lpstr>
      <vt:lpstr>A124833046X_Data</vt:lpstr>
      <vt:lpstr>A124833046X_Latest</vt:lpstr>
      <vt:lpstr>A124833050R</vt:lpstr>
      <vt:lpstr>A124833050R_Data</vt:lpstr>
      <vt:lpstr>A124833050R_Latest</vt:lpstr>
      <vt:lpstr>A124833054X</vt:lpstr>
      <vt:lpstr>A124833054X_Data</vt:lpstr>
      <vt:lpstr>A124833054X_Latest</vt:lpstr>
      <vt:lpstr>A124833058J</vt:lpstr>
      <vt:lpstr>A124833058J_Data</vt:lpstr>
      <vt:lpstr>A124833058J_Latest</vt:lpstr>
      <vt:lpstr>A124833062X</vt:lpstr>
      <vt:lpstr>A124833062X_Data</vt:lpstr>
      <vt:lpstr>A124833062X_Latest</vt:lpstr>
      <vt:lpstr>A124833066J</vt:lpstr>
      <vt:lpstr>A124833066J_Data</vt:lpstr>
      <vt:lpstr>A124833066J_Latest</vt:lpstr>
      <vt:lpstr>A124833070X</vt:lpstr>
      <vt:lpstr>A124833070X_Data</vt:lpstr>
      <vt:lpstr>A124833070X_Latest</vt:lpstr>
      <vt:lpstr>A124833074J</vt:lpstr>
      <vt:lpstr>A124833074J_Data</vt:lpstr>
      <vt:lpstr>A124833074J_Latest</vt:lpstr>
      <vt:lpstr>A124833078T</vt:lpstr>
      <vt:lpstr>A124833078T_Data</vt:lpstr>
      <vt:lpstr>A124833078T_Latest</vt:lpstr>
      <vt:lpstr>A124833082J</vt:lpstr>
      <vt:lpstr>A124833082J_Data</vt:lpstr>
      <vt:lpstr>A124833082J_Latest</vt:lpstr>
      <vt:lpstr>A124833086T</vt:lpstr>
      <vt:lpstr>A124833086T_Data</vt:lpstr>
      <vt:lpstr>A124833086T_Latest</vt:lpstr>
      <vt:lpstr>A124833090J</vt:lpstr>
      <vt:lpstr>A124833090J_Data</vt:lpstr>
      <vt:lpstr>A124833090J_Latest</vt:lpstr>
      <vt:lpstr>A124833094T</vt:lpstr>
      <vt:lpstr>A124833094T_Data</vt:lpstr>
      <vt:lpstr>A124833094T_Latest</vt:lpstr>
      <vt:lpstr>A124833098A</vt:lpstr>
      <vt:lpstr>A124833098A_Data</vt:lpstr>
      <vt:lpstr>A124833098A_Latest</vt:lpstr>
      <vt:lpstr>A124833102F</vt:lpstr>
      <vt:lpstr>A124833102F_Data</vt:lpstr>
      <vt:lpstr>A124833102F_Latest</vt:lpstr>
      <vt:lpstr>A124833106R</vt:lpstr>
      <vt:lpstr>A124833106R_Data</vt:lpstr>
      <vt:lpstr>A124833106R_Latest</vt:lpstr>
      <vt:lpstr>A124833110F</vt:lpstr>
      <vt:lpstr>A124833110F_Data</vt:lpstr>
      <vt:lpstr>A124833110F_Latest</vt:lpstr>
      <vt:lpstr>A124833114R</vt:lpstr>
      <vt:lpstr>A124833114R_Data</vt:lpstr>
      <vt:lpstr>A124833114R_Latest</vt:lpstr>
      <vt:lpstr>A124833118X</vt:lpstr>
      <vt:lpstr>A124833118X_Data</vt:lpstr>
      <vt:lpstr>A124833118X_Latest</vt:lpstr>
      <vt:lpstr>A124833122R</vt:lpstr>
      <vt:lpstr>A124833122R_Data</vt:lpstr>
      <vt:lpstr>A124833122R_Latest</vt:lpstr>
      <vt:lpstr>A124833126X</vt:lpstr>
      <vt:lpstr>A124833126X_Data</vt:lpstr>
      <vt:lpstr>A124833126X_Latest</vt:lpstr>
      <vt:lpstr>A124833130R</vt:lpstr>
      <vt:lpstr>A124833130R_Data</vt:lpstr>
      <vt:lpstr>A124833130R_Latest</vt:lpstr>
      <vt:lpstr>A124833134X</vt:lpstr>
      <vt:lpstr>A124833134X_Data</vt:lpstr>
      <vt:lpstr>A124833134X_Latest</vt:lpstr>
      <vt:lpstr>A124833138J</vt:lpstr>
      <vt:lpstr>A124833138J_Data</vt:lpstr>
      <vt:lpstr>A124833138J_Latest</vt:lpstr>
      <vt:lpstr>A124833142X</vt:lpstr>
      <vt:lpstr>A124833142X_Data</vt:lpstr>
      <vt:lpstr>A124833142X_Latest</vt:lpstr>
      <vt:lpstr>A124833146J</vt:lpstr>
      <vt:lpstr>A124833146J_Data</vt:lpstr>
      <vt:lpstr>A124833146J_Latest</vt:lpstr>
      <vt:lpstr>A124833150X</vt:lpstr>
      <vt:lpstr>A124833150X_Data</vt:lpstr>
      <vt:lpstr>A124833150X_Latest</vt:lpstr>
      <vt:lpstr>A124833154J</vt:lpstr>
      <vt:lpstr>A124833154J_Data</vt:lpstr>
      <vt:lpstr>A124833154J_Latest</vt:lpstr>
      <vt:lpstr>A124833158T</vt:lpstr>
      <vt:lpstr>A124833158T_Data</vt:lpstr>
      <vt:lpstr>A124833158T_Latest</vt:lpstr>
      <vt:lpstr>A124833162J</vt:lpstr>
      <vt:lpstr>A124833162J_Data</vt:lpstr>
      <vt:lpstr>A124833162J_Latest</vt:lpstr>
      <vt:lpstr>A124833166T</vt:lpstr>
      <vt:lpstr>A124833166T_Data</vt:lpstr>
      <vt:lpstr>A124833166T_Latest</vt:lpstr>
      <vt:lpstr>A124833170J</vt:lpstr>
      <vt:lpstr>A124833170J_Data</vt:lpstr>
      <vt:lpstr>A124833170J_Latest</vt:lpstr>
      <vt:lpstr>A124833174T</vt:lpstr>
      <vt:lpstr>A124833174T_Data</vt:lpstr>
      <vt:lpstr>A124833174T_Latest</vt:lpstr>
      <vt:lpstr>A124833178A</vt:lpstr>
      <vt:lpstr>A124833178A_Data</vt:lpstr>
      <vt:lpstr>A124833178A_Latest</vt:lpstr>
      <vt:lpstr>A124833182T</vt:lpstr>
      <vt:lpstr>A124833182T_Data</vt:lpstr>
      <vt:lpstr>A124833182T_Latest</vt:lpstr>
      <vt:lpstr>A124833186A</vt:lpstr>
      <vt:lpstr>A124833186A_Data</vt:lpstr>
      <vt:lpstr>A124833186A_Latest</vt:lpstr>
      <vt:lpstr>A124833190T</vt:lpstr>
      <vt:lpstr>A124833190T_Data</vt:lpstr>
      <vt:lpstr>A124833190T_Latest</vt:lpstr>
      <vt:lpstr>A124833194A</vt:lpstr>
      <vt:lpstr>A124833194A_Data</vt:lpstr>
      <vt:lpstr>A124833194A_Latest</vt:lpstr>
      <vt:lpstr>A124833198K</vt:lpstr>
      <vt:lpstr>A124833198K_Data</vt:lpstr>
      <vt:lpstr>A124833198K_Latest</vt:lpstr>
      <vt:lpstr>A124833202R</vt:lpstr>
      <vt:lpstr>A124833202R_Data</vt:lpstr>
      <vt:lpstr>A124833202R_Latest</vt:lpstr>
      <vt:lpstr>A124833206X</vt:lpstr>
      <vt:lpstr>A124833206X_Data</vt:lpstr>
      <vt:lpstr>A124833206X_Latest</vt:lpstr>
      <vt:lpstr>A124833210R</vt:lpstr>
      <vt:lpstr>A124833210R_Data</vt:lpstr>
      <vt:lpstr>A124833210R_Latest</vt:lpstr>
      <vt:lpstr>A124833214X</vt:lpstr>
      <vt:lpstr>A124833214X_Data</vt:lpstr>
      <vt:lpstr>A124833214X_Latest</vt:lpstr>
      <vt:lpstr>A124833218J</vt:lpstr>
      <vt:lpstr>A124833218J_Data</vt:lpstr>
      <vt:lpstr>A124833218J_Latest</vt:lpstr>
      <vt:lpstr>A124833222X</vt:lpstr>
      <vt:lpstr>A124833222X_Data</vt:lpstr>
      <vt:lpstr>A124833222X_Latest</vt:lpstr>
      <vt:lpstr>A124833226J</vt:lpstr>
      <vt:lpstr>A124833226J_Data</vt:lpstr>
      <vt:lpstr>A124833226J_Latest</vt:lpstr>
      <vt:lpstr>A124833230X</vt:lpstr>
      <vt:lpstr>A124833230X_Data</vt:lpstr>
      <vt:lpstr>A124833230X_Latest</vt:lpstr>
      <vt:lpstr>A124833234J</vt:lpstr>
      <vt:lpstr>A124833234J_Data</vt:lpstr>
      <vt:lpstr>A124833234J_Latest</vt:lpstr>
      <vt:lpstr>A124833238T</vt:lpstr>
      <vt:lpstr>A124833238T_Data</vt:lpstr>
      <vt:lpstr>A124833238T_Latest</vt:lpstr>
      <vt:lpstr>A124833242J</vt:lpstr>
      <vt:lpstr>A124833242J_Data</vt:lpstr>
      <vt:lpstr>A124833242J_Latest</vt:lpstr>
      <vt:lpstr>A124833246T</vt:lpstr>
      <vt:lpstr>A124833246T_Data</vt:lpstr>
      <vt:lpstr>A124833246T_Latest</vt:lpstr>
      <vt:lpstr>A124833250J</vt:lpstr>
      <vt:lpstr>A124833250J_Data</vt:lpstr>
      <vt:lpstr>A124833250J_Latest</vt:lpstr>
      <vt:lpstr>A124833254T</vt:lpstr>
      <vt:lpstr>A124833254T_Data</vt:lpstr>
      <vt:lpstr>A124833254T_Latest</vt:lpstr>
      <vt:lpstr>A124833258A</vt:lpstr>
      <vt:lpstr>A124833258A_Data</vt:lpstr>
      <vt:lpstr>A124833258A_Latest</vt:lpstr>
      <vt:lpstr>A124833262T</vt:lpstr>
      <vt:lpstr>A124833262T_Data</vt:lpstr>
      <vt:lpstr>A124833262T_Latest</vt:lpstr>
      <vt:lpstr>A124833266A</vt:lpstr>
      <vt:lpstr>A124833266A_Data</vt:lpstr>
      <vt:lpstr>A124833266A_Latest</vt:lpstr>
      <vt:lpstr>A124833270T</vt:lpstr>
      <vt:lpstr>A124833270T_Data</vt:lpstr>
      <vt:lpstr>A124833270T_Latest</vt:lpstr>
      <vt:lpstr>A124833274A</vt:lpstr>
      <vt:lpstr>A124833274A_Data</vt:lpstr>
      <vt:lpstr>A124833274A_Latest</vt:lpstr>
      <vt:lpstr>A124833278K</vt:lpstr>
      <vt:lpstr>A124833278K_Data</vt:lpstr>
      <vt:lpstr>A124833278K_Latest</vt:lpstr>
      <vt:lpstr>A124833282A</vt:lpstr>
      <vt:lpstr>A124833282A_Data</vt:lpstr>
      <vt:lpstr>A124833282A_Latest</vt:lpstr>
      <vt:lpstr>A124833286K</vt:lpstr>
      <vt:lpstr>A124833286K_Data</vt:lpstr>
      <vt:lpstr>A124833286K_Latest</vt:lpstr>
      <vt:lpstr>A124833290A</vt:lpstr>
      <vt:lpstr>A124833290A_Data</vt:lpstr>
      <vt:lpstr>A124833290A_Latest</vt:lpstr>
      <vt:lpstr>A124833294K</vt:lpstr>
      <vt:lpstr>A124833294K_Data</vt:lpstr>
      <vt:lpstr>A124833294K_Latest</vt:lpstr>
      <vt:lpstr>A124833298V</vt:lpstr>
      <vt:lpstr>A124833298V_Data</vt:lpstr>
      <vt:lpstr>A124833298V_Latest</vt:lpstr>
      <vt:lpstr>A124833302X</vt:lpstr>
      <vt:lpstr>A124833302X_Data</vt:lpstr>
      <vt:lpstr>A124833302X_Latest</vt:lpstr>
      <vt:lpstr>A124833306J</vt:lpstr>
      <vt:lpstr>A124833306J_Data</vt:lpstr>
      <vt:lpstr>A124833306J_Latest</vt:lpstr>
      <vt:lpstr>A124833310X</vt:lpstr>
      <vt:lpstr>A124833310X_Data</vt:lpstr>
      <vt:lpstr>A124833310X_Latest</vt:lpstr>
      <vt:lpstr>A124833314J</vt:lpstr>
      <vt:lpstr>A124833314J_Data</vt:lpstr>
      <vt:lpstr>A124833314J_Latest</vt:lpstr>
      <vt:lpstr>A124833318T</vt:lpstr>
      <vt:lpstr>A124833318T_Data</vt:lpstr>
      <vt:lpstr>A124833318T_Latest</vt:lpstr>
      <vt:lpstr>A124833322J</vt:lpstr>
      <vt:lpstr>A124833322J_Data</vt:lpstr>
      <vt:lpstr>A124833322J_Latest</vt:lpstr>
      <vt:lpstr>A124833326T</vt:lpstr>
      <vt:lpstr>A124833326T_Data</vt:lpstr>
      <vt:lpstr>A124833326T_Latest</vt:lpstr>
      <vt:lpstr>A124833330J</vt:lpstr>
      <vt:lpstr>A124833330J_Data</vt:lpstr>
      <vt:lpstr>A124833330J_Latest</vt:lpstr>
      <vt:lpstr>A124833334T</vt:lpstr>
      <vt:lpstr>A124833334T_Data</vt:lpstr>
      <vt:lpstr>A124833334T_Latest</vt:lpstr>
      <vt:lpstr>A124833338A</vt:lpstr>
      <vt:lpstr>A124833338A_Data</vt:lpstr>
      <vt:lpstr>A124833338A_Latest</vt:lpstr>
      <vt:lpstr>A124833342T</vt:lpstr>
      <vt:lpstr>A124833342T_Data</vt:lpstr>
      <vt:lpstr>A124833342T_Latest</vt:lpstr>
      <vt:lpstr>A124833346A</vt:lpstr>
      <vt:lpstr>A124833346A_Data</vt:lpstr>
      <vt:lpstr>A124833346A_Latest</vt:lpstr>
      <vt:lpstr>A124833350T</vt:lpstr>
      <vt:lpstr>A124833350T_Data</vt:lpstr>
      <vt:lpstr>A124833350T_Latest</vt:lpstr>
      <vt:lpstr>A124833354A</vt:lpstr>
      <vt:lpstr>A124833354A_Data</vt:lpstr>
      <vt:lpstr>A124833354A_Latest</vt:lpstr>
      <vt:lpstr>A124833358K</vt:lpstr>
      <vt:lpstr>A124833358K_Data</vt:lpstr>
      <vt:lpstr>A124833358K_Latest</vt:lpstr>
      <vt:lpstr>A124833362A</vt:lpstr>
      <vt:lpstr>A124833362A_Data</vt:lpstr>
      <vt:lpstr>A124833362A_Latest</vt:lpstr>
      <vt:lpstr>A124833366K</vt:lpstr>
      <vt:lpstr>A124833366K_Data</vt:lpstr>
      <vt:lpstr>A124833366K_Latest</vt:lpstr>
      <vt:lpstr>A124833370A</vt:lpstr>
      <vt:lpstr>A124833370A_Data</vt:lpstr>
      <vt:lpstr>A124833370A_Latest</vt:lpstr>
      <vt:lpstr>A124833374K</vt:lpstr>
      <vt:lpstr>A124833374K_Data</vt:lpstr>
      <vt:lpstr>A124833374K_Latest</vt:lpstr>
      <vt:lpstr>A124833378V</vt:lpstr>
      <vt:lpstr>A124833378V_Data</vt:lpstr>
      <vt:lpstr>A124833378V_Latest</vt:lpstr>
      <vt:lpstr>A124833382K</vt:lpstr>
      <vt:lpstr>A124833382K_Data</vt:lpstr>
      <vt:lpstr>A124833382K_Latest</vt:lpstr>
      <vt:lpstr>A124833386V</vt:lpstr>
      <vt:lpstr>A124833386V_Data</vt:lpstr>
      <vt:lpstr>A124833386V_Latest</vt:lpstr>
      <vt:lpstr>A124833390K</vt:lpstr>
      <vt:lpstr>A124833390K_Data</vt:lpstr>
      <vt:lpstr>A124833390K_Latest</vt:lpstr>
      <vt:lpstr>A124833394V</vt:lpstr>
      <vt:lpstr>A124833394V_Data</vt:lpstr>
      <vt:lpstr>A124833394V_Latest</vt:lpstr>
      <vt:lpstr>A124833398C</vt:lpstr>
      <vt:lpstr>A124833398C_Data</vt:lpstr>
      <vt:lpstr>A124833398C_Latest</vt:lpstr>
      <vt:lpstr>A124833402J</vt:lpstr>
      <vt:lpstr>A124833402J_Data</vt:lpstr>
      <vt:lpstr>A124833402J_Latest</vt:lpstr>
      <vt:lpstr>A124833406T</vt:lpstr>
      <vt:lpstr>A124833406T_Data</vt:lpstr>
      <vt:lpstr>A124833406T_Latest</vt:lpstr>
      <vt:lpstr>A124833410J</vt:lpstr>
      <vt:lpstr>A124833410J_Data</vt:lpstr>
      <vt:lpstr>A124833410J_Latest</vt:lpstr>
      <vt:lpstr>A124833414T</vt:lpstr>
      <vt:lpstr>A124833414T_Data</vt:lpstr>
      <vt:lpstr>A124833414T_Latest</vt:lpstr>
      <vt:lpstr>A124833418A</vt:lpstr>
      <vt:lpstr>A124833418A_Data</vt:lpstr>
      <vt:lpstr>A124833418A_Latest</vt:lpstr>
      <vt:lpstr>A124833422T</vt:lpstr>
      <vt:lpstr>A124833422T_Data</vt:lpstr>
      <vt:lpstr>A124833422T_Latest</vt:lpstr>
      <vt:lpstr>A124833426A</vt:lpstr>
      <vt:lpstr>A124833426A_Data</vt:lpstr>
      <vt:lpstr>A124833426A_Latest</vt:lpstr>
      <vt:lpstr>A124833430T</vt:lpstr>
      <vt:lpstr>A124833430T_Data</vt:lpstr>
      <vt:lpstr>A124833430T_Latest</vt:lpstr>
      <vt:lpstr>A124833434A</vt:lpstr>
      <vt:lpstr>A124833434A_Data</vt:lpstr>
      <vt:lpstr>A124833434A_Latest</vt:lpstr>
      <vt:lpstr>A124833438K</vt:lpstr>
      <vt:lpstr>A124833438K_Data</vt:lpstr>
      <vt:lpstr>A124833438K_Latest</vt:lpstr>
      <vt:lpstr>A124833442A</vt:lpstr>
      <vt:lpstr>A124833442A_Data</vt:lpstr>
      <vt:lpstr>A124833442A_Latest</vt:lpstr>
      <vt:lpstr>A124833446K</vt:lpstr>
      <vt:lpstr>A124833446K_Data</vt:lpstr>
      <vt:lpstr>A124833446K_Latest</vt:lpstr>
      <vt:lpstr>A124833450A</vt:lpstr>
      <vt:lpstr>A124833450A_Data</vt:lpstr>
      <vt:lpstr>A124833450A_Latest</vt:lpstr>
      <vt:lpstr>A124833454K</vt:lpstr>
      <vt:lpstr>A124833454K_Data</vt:lpstr>
      <vt:lpstr>A124833454K_Latest</vt:lpstr>
      <vt:lpstr>A124833458V</vt:lpstr>
      <vt:lpstr>A124833458V_Data</vt:lpstr>
      <vt:lpstr>A124833458V_Latest</vt:lpstr>
      <vt:lpstr>A124833462K</vt:lpstr>
      <vt:lpstr>A124833462K_Data</vt:lpstr>
      <vt:lpstr>A124833462K_Latest</vt:lpstr>
      <vt:lpstr>A124833466V</vt:lpstr>
      <vt:lpstr>A124833466V_Data</vt:lpstr>
      <vt:lpstr>A124833466V_Latest</vt:lpstr>
      <vt:lpstr>A124833470K</vt:lpstr>
      <vt:lpstr>A124833470K_Data</vt:lpstr>
      <vt:lpstr>A124833470K_Latest</vt:lpstr>
      <vt:lpstr>A124833474V</vt:lpstr>
      <vt:lpstr>A124833474V_Data</vt:lpstr>
      <vt:lpstr>A124833474V_Latest</vt:lpstr>
      <vt:lpstr>A124833478C</vt:lpstr>
      <vt:lpstr>A124833478C_Data</vt:lpstr>
      <vt:lpstr>A124833478C_Latest</vt:lpstr>
      <vt:lpstr>A124833482V</vt:lpstr>
      <vt:lpstr>A124833482V_Data</vt:lpstr>
      <vt:lpstr>A124833482V_Latest</vt:lpstr>
      <vt:lpstr>A124833486C</vt:lpstr>
      <vt:lpstr>A124833486C_Data</vt:lpstr>
      <vt:lpstr>A124833486C_Latest</vt:lpstr>
      <vt:lpstr>A124833490V</vt:lpstr>
      <vt:lpstr>A124833490V_Data</vt:lpstr>
      <vt:lpstr>A124833490V_Latest</vt:lpstr>
      <vt:lpstr>A124833494C</vt:lpstr>
      <vt:lpstr>A124833494C_Data</vt:lpstr>
      <vt:lpstr>A124833494C_Latest</vt:lpstr>
      <vt:lpstr>A124833498L</vt:lpstr>
      <vt:lpstr>A124833498L_Data</vt:lpstr>
      <vt:lpstr>A124833498L_Latest</vt:lpstr>
      <vt:lpstr>A124833502T</vt:lpstr>
      <vt:lpstr>A124833502T_Data</vt:lpstr>
      <vt:lpstr>A124833502T_Latest</vt:lpstr>
      <vt:lpstr>A124833506A</vt:lpstr>
      <vt:lpstr>A124833506A_Data</vt:lpstr>
      <vt:lpstr>A124833506A_Latest</vt:lpstr>
      <vt:lpstr>A124833510T</vt:lpstr>
      <vt:lpstr>A124833510T_Data</vt:lpstr>
      <vt:lpstr>A124833510T_Latest</vt:lpstr>
      <vt:lpstr>A124833514A</vt:lpstr>
      <vt:lpstr>A124833514A_Data</vt:lpstr>
      <vt:lpstr>A124833514A_Latest</vt:lpstr>
      <vt:lpstr>A124833518K</vt:lpstr>
      <vt:lpstr>A124833518K_Data</vt:lpstr>
      <vt:lpstr>A124833518K_Latest</vt:lpstr>
      <vt:lpstr>A124833522A</vt:lpstr>
      <vt:lpstr>A124833522A_Data</vt:lpstr>
      <vt:lpstr>A124833522A_Latest</vt:lpstr>
      <vt:lpstr>A124833526K</vt:lpstr>
      <vt:lpstr>A124833526K_Data</vt:lpstr>
      <vt:lpstr>A124833526K_Latest</vt:lpstr>
      <vt:lpstr>A124833530A</vt:lpstr>
      <vt:lpstr>A124833530A_Data</vt:lpstr>
      <vt:lpstr>A124833530A_Latest</vt:lpstr>
      <vt:lpstr>A124833534K</vt:lpstr>
      <vt:lpstr>A124833534K_Data</vt:lpstr>
      <vt:lpstr>A124833534K_Latest</vt:lpstr>
      <vt:lpstr>A124833538V</vt:lpstr>
      <vt:lpstr>A124833538V_Data</vt:lpstr>
      <vt:lpstr>A124833538V_Latest</vt:lpstr>
      <vt:lpstr>A124833542K</vt:lpstr>
      <vt:lpstr>A124833542K_Data</vt:lpstr>
      <vt:lpstr>A124833542K_Latest</vt:lpstr>
      <vt:lpstr>A124833546V</vt:lpstr>
      <vt:lpstr>A124833546V_Data</vt:lpstr>
      <vt:lpstr>A124833546V_Latest</vt:lpstr>
      <vt:lpstr>A124833550K</vt:lpstr>
      <vt:lpstr>A124833550K_Data</vt:lpstr>
      <vt:lpstr>A124833550K_Latest</vt:lpstr>
      <vt:lpstr>A124833554V</vt:lpstr>
      <vt:lpstr>A124833554V_Data</vt:lpstr>
      <vt:lpstr>A124833554V_Latest</vt:lpstr>
      <vt:lpstr>A124833558C</vt:lpstr>
      <vt:lpstr>A124833558C_Data</vt:lpstr>
      <vt:lpstr>A124833558C_Latest</vt:lpstr>
      <vt:lpstr>A124833562V</vt:lpstr>
      <vt:lpstr>A124833562V_Data</vt:lpstr>
      <vt:lpstr>A124833562V_Latest</vt:lpstr>
      <vt:lpstr>A124833566C</vt:lpstr>
      <vt:lpstr>A124833566C_Data</vt:lpstr>
      <vt:lpstr>A124833566C_Latest</vt:lpstr>
      <vt:lpstr>A124833570V</vt:lpstr>
      <vt:lpstr>A124833570V_Data</vt:lpstr>
      <vt:lpstr>A124833570V_Latest</vt:lpstr>
      <vt:lpstr>A124833574C</vt:lpstr>
      <vt:lpstr>A124833574C_Data</vt:lpstr>
      <vt:lpstr>A124833574C_Latest</vt:lpstr>
      <vt:lpstr>A124833578L</vt:lpstr>
      <vt:lpstr>A124833578L_Data</vt:lpstr>
      <vt:lpstr>A124833578L_Latest</vt:lpstr>
      <vt:lpstr>A124833582C</vt:lpstr>
      <vt:lpstr>A124833582C_Data</vt:lpstr>
      <vt:lpstr>A124833582C_Latest</vt:lpstr>
      <vt:lpstr>A124833586L</vt:lpstr>
      <vt:lpstr>A124833586L_Data</vt:lpstr>
      <vt:lpstr>A124833586L_Latest</vt:lpstr>
      <vt:lpstr>A124833590C</vt:lpstr>
      <vt:lpstr>A124833590C_Data</vt:lpstr>
      <vt:lpstr>A124833590C_Latest</vt:lpstr>
      <vt:lpstr>A124833594L</vt:lpstr>
      <vt:lpstr>A124833594L_Data</vt:lpstr>
      <vt:lpstr>A124833594L_Latest</vt:lpstr>
      <vt:lpstr>A124833598W</vt:lpstr>
      <vt:lpstr>A124833598W_Data</vt:lpstr>
      <vt:lpstr>A124833598W_Latest</vt:lpstr>
      <vt:lpstr>A124833602A</vt:lpstr>
      <vt:lpstr>A124833602A_Data</vt:lpstr>
      <vt:lpstr>A124833602A_Latest</vt:lpstr>
      <vt:lpstr>A124833606K</vt:lpstr>
      <vt:lpstr>A124833606K_Data</vt:lpstr>
      <vt:lpstr>A124833606K_Latest</vt:lpstr>
      <vt:lpstr>A124833610A</vt:lpstr>
      <vt:lpstr>A124833610A_Data</vt:lpstr>
      <vt:lpstr>A124833610A_Latest</vt:lpstr>
      <vt:lpstr>A124833614K</vt:lpstr>
      <vt:lpstr>A124833614K_Data</vt:lpstr>
      <vt:lpstr>A124833614K_Latest</vt:lpstr>
      <vt:lpstr>A124833618V</vt:lpstr>
      <vt:lpstr>A124833618V_Data</vt:lpstr>
      <vt:lpstr>A124833618V_Latest</vt:lpstr>
      <vt:lpstr>A124833622K</vt:lpstr>
      <vt:lpstr>A124833622K_Data</vt:lpstr>
      <vt:lpstr>A124833622K_Latest</vt:lpstr>
      <vt:lpstr>A124833626V</vt:lpstr>
      <vt:lpstr>A124833626V_Data</vt:lpstr>
      <vt:lpstr>A124833626V_Latest</vt:lpstr>
      <vt:lpstr>A124833630K</vt:lpstr>
      <vt:lpstr>A124833630K_Data</vt:lpstr>
      <vt:lpstr>A124833630K_Latest</vt:lpstr>
      <vt:lpstr>A124833634V</vt:lpstr>
      <vt:lpstr>A124833634V_Data</vt:lpstr>
      <vt:lpstr>A124833634V_Latest</vt:lpstr>
      <vt:lpstr>A124833638C</vt:lpstr>
      <vt:lpstr>A124833638C_Data</vt:lpstr>
      <vt:lpstr>A124833638C_Latest</vt:lpstr>
      <vt:lpstr>A124833642V</vt:lpstr>
      <vt:lpstr>A124833642V_Data</vt:lpstr>
      <vt:lpstr>A124833642V_Latest</vt:lpstr>
      <vt:lpstr>A124833646C</vt:lpstr>
      <vt:lpstr>A124833646C_Data</vt:lpstr>
      <vt:lpstr>A124833646C_Latest</vt:lpstr>
      <vt:lpstr>A124833650V</vt:lpstr>
      <vt:lpstr>A124833650V_Data</vt:lpstr>
      <vt:lpstr>A124833650V_Latest</vt:lpstr>
      <vt:lpstr>A124833654C</vt:lpstr>
      <vt:lpstr>A124833654C_Data</vt:lpstr>
      <vt:lpstr>A124833654C_Latest</vt:lpstr>
      <vt:lpstr>A124833658L</vt:lpstr>
      <vt:lpstr>A124833658L_Data</vt:lpstr>
      <vt:lpstr>A124833658L_Latest</vt:lpstr>
      <vt:lpstr>A124833662C</vt:lpstr>
      <vt:lpstr>A124833662C_Data</vt:lpstr>
      <vt:lpstr>A124833662C_Latest</vt:lpstr>
      <vt:lpstr>A124833666L</vt:lpstr>
      <vt:lpstr>A124833666L_Data</vt:lpstr>
      <vt:lpstr>A124833666L_Latest</vt:lpstr>
      <vt:lpstr>A124833670C</vt:lpstr>
      <vt:lpstr>A124833670C_Data</vt:lpstr>
      <vt:lpstr>A124833670C_Latest</vt:lpstr>
      <vt:lpstr>A124833674L</vt:lpstr>
      <vt:lpstr>A124833674L_Data</vt:lpstr>
      <vt:lpstr>A124833674L_Latest</vt:lpstr>
      <vt:lpstr>A124833678W</vt:lpstr>
      <vt:lpstr>A124833678W_Data</vt:lpstr>
      <vt:lpstr>A124833678W_Latest</vt:lpstr>
      <vt:lpstr>A124833682L</vt:lpstr>
      <vt:lpstr>A124833682L_Data</vt:lpstr>
      <vt:lpstr>A124833682L_Latest</vt:lpstr>
      <vt:lpstr>A124833686W</vt:lpstr>
      <vt:lpstr>A124833686W_Data</vt:lpstr>
      <vt:lpstr>A124833686W_Latest</vt:lpstr>
      <vt:lpstr>A124833690L</vt:lpstr>
      <vt:lpstr>A124833690L_Data</vt:lpstr>
      <vt:lpstr>A124833690L_Latest</vt:lpstr>
      <vt:lpstr>A124833694W</vt:lpstr>
      <vt:lpstr>A124833694W_Data</vt:lpstr>
      <vt:lpstr>A124833694W_Latest</vt:lpstr>
      <vt:lpstr>A124833698F</vt:lpstr>
      <vt:lpstr>A124833698F_Data</vt:lpstr>
      <vt:lpstr>A124833698F_Latest</vt:lpstr>
      <vt:lpstr>A124833702K</vt:lpstr>
      <vt:lpstr>A124833702K_Data</vt:lpstr>
      <vt:lpstr>A124833702K_Latest</vt:lpstr>
      <vt:lpstr>A124833706V</vt:lpstr>
      <vt:lpstr>A124833706V_Data</vt:lpstr>
      <vt:lpstr>A124833706V_Latest</vt:lpstr>
      <vt:lpstr>A124833710K</vt:lpstr>
      <vt:lpstr>A124833710K_Data</vt:lpstr>
      <vt:lpstr>A124833710K_Latest</vt:lpstr>
      <vt:lpstr>A124833714V</vt:lpstr>
      <vt:lpstr>A124833714V_Data</vt:lpstr>
      <vt:lpstr>A124833714V_Latest</vt:lpstr>
      <vt:lpstr>A124833718C</vt:lpstr>
      <vt:lpstr>A124833718C_Data</vt:lpstr>
      <vt:lpstr>A124833718C_Latest</vt:lpstr>
      <vt:lpstr>A124833722V</vt:lpstr>
      <vt:lpstr>A124833722V_Data</vt:lpstr>
      <vt:lpstr>A124833722V_Latest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Melissa Beeton</cp:lastModifiedBy>
  <dcterms:created xsi:type="dcterms:W3CDTF">2021-06-16T09:38:11Z</dcterms:created>
  <dcterms:modified xsi:type="dcterms:W3CDTF">2021-07-01T10:05:42Z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2021-07-01T10:03:13Z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1a6a766e-cb0a-49d5-a763-dc80fffae92c</vt:lpwstr>
  </property>
  <property fmtid="{D5CDD505-2E9C-101B-9397-08002B2CF9AE}" pid="8" name="MSIP_Label_c8e5a7ee-c283-40b0-98eb-fa437df4c031_ContentBits">
    <vt:lpwstr>0</vt:lpwstr>
  </property>
</Properties>
</file>