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xuanwu/Desktop/"/>
    </mc:Choice>
  </mc:AlternateContent>
  <xr:revisionPtr revIDLastSave="0" documentId="13_ncr:1_{0B4F7681-5AAD-3A44-95D8-B48A19208ADF}" xr6:coauthVersionLast="47" xr6:coauthVersionMax="47" xr10:uidLastSave="{00000000-0000-0000-0000-000000000000}"/>
  <bookViews>
    <workbookView xWindow="0" yWindow="520" windowWidth="28800" windowHeight="16640" xr2:uid="{7B92A886-5609-784F-9283-86BDA63FA5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6" i="1" l="1"/>
  <c r="H58" i="1"/>
  <c r="G58" i="1"/>
  <c r="G56" i="1"/>
  <c r="F58" i="1"/>
  <c r="F56" i="1"/>
  <c r="E58" i="1"/>
  <c r="E56" i="1"/>
  <c r="D58" i="1"/>
  <c r="D56" i="1"/>
  <c r="B58" i="1"/>
  <c r="B56" i="1"/>
  <c r="C58" i="1"/>
  <c r="C56" i="1"/>
  <c r="H19" i="1"/>
  <c r="G19" i="1"/>
  <c r="F19" i="1"/>
  <c r="E19" i="1"/>
  <c r="D19" i="1"/>
  <c r="C19" i="1"/>
  <c r="B19" i="1"/>
  <c r="I26" i="1"/>
  <c r="H26" i="1"/>
  <c r="G26" i="1"/>
  <c r="F26" i="1"/>
  <c r="E26" i="1"/>
  <c r="D26" i="1"/>
  <c r="C26" i="1"/>
  <c r="B26" i="1"/>
  <c r="E33" i="1"/>
  <c r="D33" i="1"/>
  <c r="C33" i="1"/>
  <c r="B33" i="1"/>
  <c r="E31" i="1"/>
  <c r="D31" i="1"/>
  <c r="C31" i="1"/>
  <c r="B31" i="1"/>
  <c r="H11" i="1"/>
  <c r="H8" i="1"/>
  <c r="H2" i="1"/>
  <c r="H5" i="1"/>
  <c r="G11" i="1"/>
  <c r="G8" i="1"/>
  <c r="G5" i="1"/>
  <c r="G2" i="1"/>
  <c r="F11" i="1"/>
  <c r="F8" i="1"/>
  <c r="F5" i="1"/>
  <c r="F2" i="1"/>
  <c r="E11" i="1"/>
  <c r="E5" i="1"/>
  <c r="E2" i="1"/>
  <c r="E8" i="1"/>
  <c r="D11" i="1"/>
  <c r="D8" i="1"/>
  <c r="D5" i="1"/>
  <c r="D2" i="1"/>
  <c r="C8" i="1"/>
  <c r="C11" i="1"/>
  <c r="C5" i="1"/>
  <c r="C2" i="1"/>
</calcChain>
</file>

<file path=xl/sharedStrings.xml><?xml version="1.0" encoding="utf-8"?>
<sst xmlns="http://schemas.openxmlformats.org/spreadsheetml/2006/main" count="66" uniqueCount="47">
  <si>
    <t>purchased=21, dropped=2, ok=13, timeout=3</t>
  </si>
  <si>
    <t>purchase</t>
    <phoneticPr fontId="1" type="noConversion"/>
  </si>
  <si>
    <t>vmtime</t>
    <phoneticPr fontId="1" type="noConversion"/>
  </si>
  <si>
    <t>purchased=131, dropped=42, failed=1, ok=194, timeout=104</t>
  </si>
  <si>
    <t xml:space="preserve">(another day) java Cloud 1234 ../lib/db1.txt c-1000-123 0 40 </t>
    <phoneticPr fontId="1" type="noConversion"/>
  </si>
  <si>
    <t>(step up) java Cloud 1234 ../lib/db1.txt c-1000-123,45,u-380-500-123 0 90</t>
    <phoneticPr fontId="1" type="noConversion"/>
  </si>
  <si>
    <t xml:space="preserve">(black Friday) java Cloud 1234 ../lib/db1.txt c-125-123 0 60 </t>
    <phoneticPr fontId="1" type="noConversion"/>
  </si>
  <si>
    <t xml:space="preserve"> (step down) java Cloud 1234 ../lib/db1.txt u-300-450-123,45,u-1000-2000-234 0 90</t>
    <phoneticPr fontId="1" type="noConversion"/>
  </si>
  <si>
    <t>purchased=71, dropped=2, ok=71, timeout=3</t>
  </si>
  <si>
    <t>purchased=63, dropped=4, ok=65, timeout=16</t>
  </si>
  <si>
    <t>purchased=127, dropped=48, failed=1, ok=190, timeout=105</t>
  </si>
  <si>
    <t>purchased=69, dropped=5, ok=67, timeout=6</t>
  </si>
  <si>
    <t>purchased=62, dropped=5, ok=64, timeout=17</t>
  </si>
  <si>
    <t>purchased=131, dropped=47, failed=1, ok=199, timeout=90</t>
  </si>
  <si>
    <t>purchased=63, dropped=5, ok=64, timeout=16</t>
  </si>
  <si>
    <t>2-3.5: 2, 3.5-5: 5, 5-7: 7, &gt;7: 10; 4000</t>
    <phoneticPr fontId="1" type="noConversion"/>
  </si>
  <si>
    <t>2-3.5: 2, 3.5-5: 7, &gt;5: 10; 4000</t>
    <phoneticPr fontId="1" type="noConversion"/>
  </si>
  <si>
    <t>2-3.5: 3, 3.5-5: 5, &gt;5: 10; 4000</t>
    <phoneticPr fontId="1" type="noConversion"/>
  </si>
  <si>
    <t>2-5: 2, 5-7: 6, &gt;7: 10; 3500</t>
    <phoneticPr fontId="1" type="noConversion"/>
  </si>
  <si>
    <t>purchased=130, dropped=45, failed=1, ok=195, timeout=100</t>
  </si>
  <si>
    <t>purchased=58, dropped=28, ok=56, timeout=5</t>
  </si>
  <si>
    <t>purchased=64, dropped=8, ok=65, timeout=12</t>
  </si>
  <si>
    <t>2-4.5: 2, 4.5-6: 6, 6-8: 8, &gt;8: 10; 3300</t>
    <phoneticPr fontId="1" type="noConversion"/>
  </si>
  <si>
    <t>purchased=128, dropped=44, failed=1, ok=195, timeout=103</t>
  </si>
  <si>
    <t>purchased=68, dropped=9, ok=65, timeout=5</t>
  </si>
  <si>
    <t>purchased=64, dropped=8, ok=67, timeout=10</t>
  </si>
  <si>
    <t>2-4.5: 2, 4.5-6.5: 3, 6.5-7: 6, &gt;7: 10</t>
    <phoneticPr fontId="1" type="noConversion"/>
  </si>
  <si>
    <t>purchased=123, dropped=43, failed=1, ok=174, timeout=131</t>
  </si>
  <si>
    <t>purchased=67, dropped=10, ok=65, timeout=5</t>
  </si>
  <si>
    <t>purchased=58, dropped=17, ok=63, timeout=12</t>
  </si>
  <si>
    <t>java Cloud 1234 ../lib/db1.txt c-1000-123 0 40</t>
    <phoneticPr fontId="1" type="noConversion"/>
  </si>
  <si>
    <t>vmnumber</t>
    <phoneticPr fontId="1" type="noConversion"/>
  </si>
  <si>
    <t>starts scaling in after 7</t>
    <phoneticPr fontId="1" type="noConversion"/>
  </si>
  <si>
    <t xml:space="preserve"> java Cloud 1234 ../lib/db1.txt c-125-123 0 60</t>
  </si>
  <si>
    <t>unhappy client rate</t>
    <phoneticPr fontId="1" type="noConversion"/>
  </si>
  <si>
    <t>java Cloud 1234 ../lib/db1.txt c-1000-123,45,u-380-500-123 0 90</t>
  </si>
  <si>
    <t>(2, 3, 6, 10)</t>
    <phoneticPr fontId="1" type="noConversion"/>
  </si>
  <si>
    <t>unhappy client rate for stepping up</t>
    <phoneticPr fontId="1" type="noConversion"/>
  </si>
  <si>
    <t>vmtime for stepping up</t>
    <phoneticPr fontId="1" type="noConversion"/>
  </si>
  <si>
    <t>unhappy client rate for stepping down</t>
    <phoneticPr fontId="1" type="noConversion"/>
  </si>
  <si>
    <t>vmtime for stepping down</t>
    <phoneticPr fontId="1" type="noConversion"/>
  </si>
  <si>
    <t>(2, 4, 6, 10)</t>
    <phoneticPr fontId="1" type="noConversion"/>
  </si>
  <si>
    <t>(2, 6, 8, 10)</t>
    <phoneticPr fontId="1" type="noConversion"/>
  </si>
  <si>
    <t>(2, 5, 8, 10)</t>
    <phoneticPr fontId="1" type="noConversion"/>
  </si>
  <si>
    <t>unhappy client rate for large load</t>
    <phoneticPr fontId="1" type="noConversion"/>
  </si>
  <si>
    <t>vmtime for large load</t>
    <phoneticPr fontId="1" type="noConversion"/>
  </si>
  <si>
    <t>java Cloud 1234 ../lib/db1.txt u-300-450-123,45,u-1000-2000-234 0 90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</si>
</sst>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0" fillId="0" borderId="1" xfId="0" applyBorder="1">
      <alignment vertical="center"/>
    </xf>
    <xf numFmtId="0" fontId="2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0" fontId="0" fillId="0" borderId="4" xfId="0" applyBorder="1" applyAlignment="1">
      <alignment horizontal="left" vertical="center"/>
    </xf>
    <xf numFmtId="0" fontId="0" fillId="0" borderId="5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vmtime and unhappy client </a:t>
            </a:r>
            <a:endParaRPr lang="en-US" altLang="zh-CN">
              <a:effectLst/>
            </a:endParaRPr>
          </a:p>
          <a:p>
            <a:pPr>
              <a:defRPr/>
            </a:pPr>
            <a:r>
              <a:rPr lang="en-US" altLang="zh-CN" sz="1800" b="0" i="0" baseline="0">
                <a:effectLst/>
              </a:rPr>
              <a:t> on small load</a:t>
            </a:r>
            <a:r>
              <a:rPr lang="en-US" altLang="zh-CN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Sheet1!$A$19</c:f>
              <c:strCache>
                <c:ptCount val="1"/>
                <c:pt idx="0">
                  <c:v>unhappy client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Sheet1!$B$19:$H$19</c:f>
              <c:numCache>
                <c:formatCode>General</c:formatCode>
                <c:ptCount val="7"/>
                <c:pt idx="0">
                  <c:v>461.53846153846155</c:v>
                </c:pt>
                <c:pt idx="1">
                  <c:v>128.2051282051282</c:v>
                </c:pt>
                <c:pt idx="2">
                  <c:v>128.2051282051282</c:v>
                </c:pt>
                <c:pt idx="3">
                  <c:v>128.2051282051282</c:v>
                </c:pt>
                <c:pt idx="4">
                  <c:v>128.2051282051282</c:v>
                </c:pt>
                <c:pt idx="5">
                  <c:v>128.2051282051282</c:v>
                </c:pt>
                <c:pt idx="6">
                  <c:v>128.2051282051282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A7-9042-93A8-CBFC47A627BA}"/>
            </c:ext>
          </c:extLst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vmtime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Sheet1!$B$20:$H$20</c:f>
              <c:numCache>
                <c:formatCode>General</c:formatCode>
                <c:ptCount val="7"/>
                <c:pt idx="0">
                  <c:v>184.624</c:v>
                </c:pt>
                <c:pt idx="1">
                  <c:v>226.2</c:v>
                </c:pt>
                <c:pt idx="2">
                  <c:v>269.21800000000002</c:v>
                </c:pt>
                <c:pt idx="3">
                  <c:v>296.22000000000003</c:v>
                </c:pt>
                <c:pt idx="4">
                  <c:v>291.81799999999998</c:v>
                </c:pt>
                <c:pt idx="5">
                  <c:v>310.09800000000001</c:v>
                </c:pt>
                <c:pt idx="6">
                  <c:v>329.44299999999998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A7-9042-93A8-CBFC47A62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540287"/>
        <c:axId val="1651839615"/>
      </c:lineChart>
      <c:catAx>
        <c:axId val="16525402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839615"/>
        <c:crosses val="autoZero"/>
        <c:auto val="1"/>
        <c:lblAlgn val="ctr"/>
        <c:lblOffset val="100"/>
        <c:noMultiLvlLbl val="0"/>
      </c:catAx>
      <c:valAx>
        <c:axId val="165183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54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vmtime and unhappy client </a:t>
            </a:r>
            <a:endParaRPr lang="zh-CN" altLang="zh-CN">
              <a:effectLst/>
            </a:endParaRPr>
          </a:p>
          <a:p>
            <a:pPr>
              <a:defRPr/>
            </a:pPr>
            <a:r>
              <a:rPr lang="en-US" altLang="zh-CN" sz="1800" b="0" i="0" baseline="0">
                <a:effectLst/>
              </a:rPr>
              <a:t> on large load 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Sheet1!$A$26</c:f>
              <c:strCache>
                <c:ptCount val="1"/>
                <c:pt idx="0">
                  <c:v>unhappy client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Sheet1!$B$26:$I$26</c:f>
              <c:numCache>
                <c:formatCode>General</c:formatCode>
                <c:ptCount val="8"/>
                <c:pt idx="0">
                  <c:v>559.74842767295593</c:v>
                </c:pt>
                <c:pt idx="1">
                  <c:v>526.20545073375263</c:v>
                </c:pt>
                <c:pt idx="2">
                  <c:v>403.36134453781511</c:v>
                </c:pt>
                <c:pt idx="3">
                  <c:v>460.88794926004226</c:v>
                </c:pt>
                <c:pt idx="4">
                  <c:v>396.62447257383963</c:v>
                </c:pt>
                <c:pt idx="5">
                  <c:v>375.79617834394907</c:v>
                </c:pt>
                <c:pt idx="6">
                  <c:v>309.16844349680173</c:v>
                </c:pt>
                <c:pt idx="7">
                  <c:v>302.17391304347825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3-FD4F-8134-691248FF4354}"/>
            </c:ext>
          </c:extLst>
        </c:ser>
        <c:ser>
          <c:idx val="1"/>
          <c:order val="1"/>
          <c:tx>
            <c:strRef>
              <c:f>Sheet1!$A$27</c:f>
              <c:strCache>
                <c:ptCount val="1"/>
                <c:pt idx="0">
                  <c:v>vmtime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Sheet1!$B$25:$I$25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cat>
          <c:val>
            <c:numRef>
              <c:f>Sheet1!$B$27:$I$27</c:f>
              <c:numCache>
                <c:formatCode>General</c:formatCode>
                <c:ptCount val="8"/>
                <c:pt idx="0">
                  <c:v>540.26</c:v>
                </c:pt>
                <c:pt idx="1">
                  <c:v>612.68200000000002</c:v>
                </c:pt>
                <c:pt idx="2">
                  <c:v>680.85199999999998</c:v>
                </c:pt>
                <c:pt idx="3">
                  <c:v>736.74400000000003</c:v>
                </c:pt>
                <c:pt idx="4">
                  <c:v>805.8</c:v>
                </c:pt>
                <c:pt idx="5">
                  <c:v>865.423</c:v>
                </c:pt>
                <c:pt idx="6">
                  <c:v>936.87800000000004</c:v>
                </c:pt>
                <c:pt idx="7">
                  <c:v>943.97900000000004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3-FD4F-8134-691248FF4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332015"/>
        <c:axId val="1699224783"/>
      </c:lineChart>
      <c:catAx>
        <c:axId val="1652332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99224783"/>
        <c:crosses val="autoZero"/>
        <c:auto val="1"/>
        <c:lblAlgn val="ctr"/>
        <c:lblOffset val="100"/>
        <c:noMultiLvlLbl val="0"/>
      </c:catAx>
      <c:valAx>
        <c:axId val="1699224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2332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vmtime</a:t>
            </a:r>
            <a:r>
              <a:rPr lang="en-US" altLang="zh-CN" baseline="0"/>
              <a:t> and unhappy client rate</a:t>
            </a:r>
          </a:p>
          <a:p>
            <a:pPr>
              <a:defRPr/>
            </a:pPr>
            <a:r>
              <a:rPr lang="en-US" altLang="zh-CN" baseline="0"/>
              <a:t>for stepping up and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  <c:pt idx="0">
                  <c:v>unhappy client rate for stepping up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Sheet1!$B$30:$E$30</c:f>
              <c:strCache>
                <c:ptCount val="4"/>
                <c:pt idx="0">
                  <c:v>(2, 3, 6, 10)</c:v>
                </c:pt>
                <c:pt idx="1">
                  <c:v>(2, 4, 6, 10)</c:v>
                </c:pt>
                <c:pt idx="2">
                  <c:v>(2, 5, 8, 10)</c:v>
                </c:pt>
                <c:pt idx="3">
                  <c:v>(2, 6, 8, 10)</c:v>
                </c:pt>
              </c:strCache>
            </c:strRef>
          </c:cat>
          <c:val>
            <c:numRef>
              <c:f>Sheet1!$B$31:$E$31</c:f>
              <c:numCache>
                <c:formatCode>General</c:formatCode>
                <c:ptCount val="4"/>
                <c:pt idx="0">
                  <c:v>95.238095238095227</c:v>
                </c:pt>
                <c:pt idx="1">
                  <c:v>95.238095238095227</c:v>
                </c:pt>
                <c:pt idx="2">
                  <c:v>95.238095238095227</c:v>
                </c:pt>
                <c:pt idx="3">
                  <c:v>95.238095238095227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2-1247-B43D-5EFB160637D7}"/>
            </c:ext>
          </c:extLst>
        </c:ser>
        <c:ser>
          <c:idx val="1"/>
          <c:order val="1"/>
          <c:tx>
            <c:strRef>
              <c:f>Sheet1!$A$32</c:f>
              <c:strCache>
                <c:ptCount val="1"/>
                <c:pt idx="0">
                  <c:v>vmtime for stepping up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Sheet1!$B$30:$E$30</c:f>
              <c:strCache>
                <c:ptCount val="4"/>
                <c:pt idx="0">
                  <c:v>(2, 3, 6, 10)</c:v>
                </c:pt>
                <c:pt idx="1">
                  <c:v>(2, 4, 6, 10)</c:v>
                </c:pt>
                <c:pt idx="2">
                  <c:v>(2, 5, 8, 10)</c:v>
                </c:pt>
                <c:pt idx="3">
                  <c:v>(2, 6, 8, 10)</c:v>
                </c:pt>
              </c:strCache>
            </c:strRef>
          </c:cat>
          <c:val>
            <c:numRef>
              <c:f>Sheet1!$B$32:$E$32</c:f>
              <c:numCache>
                <c:formatCode>General</c:formatCode>
                <c:ptCount val="4"/>
                <c:pt idx="0">
                  <c:v>534.29100000000005</c:v>
                </c:pt>
                <c:pt idx="1">
                  <c:v>577.678</c:v>
                </c:pt>
                <c:pt idx="2">
                  <c:v>619.81899999999996</c:v>
                </c:pt>
                <c:pt idx="3">
                  <c:v>664.08699999999999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2-1247-B43D-5EFB160637D7}"/>
            </c:ext>
          </c:extLst>
        </c:ser>
        <c:ser>
          <c:idx val="2"/>
          <c:order val="2"/>
          <c:tx>
            <c:strRef>
              <c:f>Sheet1!$A$33</c:f>
              <c:strCache>
                <c:ptCount val="1"/>
                <c:pt idx="0">
                  <c:v>unhappy client rate for stepping down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Sheet1!$B$30:$E$30</c:f>
              <c:strCache>
                <c:ptCount val="4"/>
                <c:pt idx="0">
                  <c:v>(2, 3, 6, 10)</c:v>
                </c:pt>
                <c:pt idx="1">
                  <c:v>(2, 4, 6, 10)</c:v>
                </c:pt>
                <c:pt idx="2">
                  <c:v>(2, 5, 8, 10)</c:v>
                </c:pt>
                <c:pt idx="3">
                  <c:v>(2, 6, 8, 10)</c:v>
                </c:pt>
              </c:strCache>
            </c:strRef>
          </c:cat>
          <c:val>
            <c:numRef>
              <c:f>Sheet1!$B$33:$E$33</c:f>
              <c:numCache>
                <c:formatCode>General</c:formatCode>
                <c:ptCount val="4"/>
                <c:pt idx="0">
                  <c:v>174.49664429530202</c:v>
                </c:pt>
                <c:pt idx="1">
                  <c:v>140</c:v>
                </c:pt>
                <c:pt idx="2">
                  <c:v>147.65100671140939</c:v>
                </c:pt>
                <c:pt idx="3">
                  <c:v>127.51677852348995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72-1247-B43D-5EFB160637D7}"/>
            </c:ext>
          </c:extLst>
        </c:ser>
        <c:ser>
          <c:idx val="3"/>
          <c:order val="3"/>
          <c:tx>
            <c:strRef>
              <c:f>Sheet1!$A$34</c:f>
              <c:strCache>
                <c:ptCount val="1"/>
                <c:pt idx="0">
                  <c:v>vmtime for stepping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Sheet1!$B$30:$E$30</c:f>
              <c:strCache>
                <c:ptCount val="4"/>
                <c:pt idx="0">
                  <c:v>(2, 3, 6, 10)</c:v>
                </c:pt>
                <c:pt idx="1">
                  <c:v>(2, 4, 6, 10)</c:v>
                </c:pt>
                <c:pt idx="2">
                  <c:v>(2, 5, 8, 10)</c:v>
                </c:pt>
                <c:pt idx="3">
                  <c:v>(2, 6, 8, 10)</c:v>
                </c:pt>
              </c:strCache>
            </c:strRef>
          </c:cat>
          <c:val>
            <c:numRef>
              <c:f>Sheet1!$B$34:$E$34</c:f>
              <c:numCache>
                <c:formatCode>General</c:formatCode>
                <c:ptCount val="4"/>
                <c:pt idx="0">
                  <c:v>685.83600000000001</c:v>
                </c:pt>
                <c:pt idx="1">
                  <c:v>584.5</c:v>
                </c:pt>
                <c:pt idx="2">
                  <c:v>635.32100000000003</c:v>
                </c:pt>
                <c:pt idx="3">
                  <c:v>667.98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72-1247-B43D-5EFB16063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846111"/>
        <c:axId val="929848527"/>
      </c:lineChart>
      <c:catAx>
        <c:axId val="92984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848527"/>
        <c:crosses val="autoZero"/>
        <c:auto val="1"/>
        <c:lblAlgn val="ctr"/>
        <c:lblOffset val="100"/>
        <c:noMultiLvlLbl val="0"/>
      </c:catAx>
      <c:valAx>
        <c:axId val="92984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984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vmtime</a:t>
            </a:r>
            <a:r>
              <a:rPr lang="en-US" altLang="zh-CN" baseline="0"/>
              <a:t> and unhappy client rate</a:t>
            </a:r>
          </a:p>
          <a:p>
            <a:pPr>
              <a:defRPr/>
            </a:pPr>
            <a:r>
              <a:rPr lang="en-US" altLang="zh-CN" baseline="0"/>
              <a:t>for stepping down and large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Sheet1!$A$56</c:f>
              <c:strCache>
                <c:ptCount val="1"/>
                <c:pt idx="0">
                  <c:v>unhappy client rate for stepping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Sheet1!$B$55:$H$55</c:f>
              <c:numCache>
                <c:formatCode>General</c:formatCode>
                <c:ptCount val="7"/>
                <c:pt idx="0">
                  <c:v>3000</c:v>
                </c:pt>
                <c:pt idx="1">
                  <c:v>3300</c:v>
                </c:pt>
                <c:pt idx="2">
                  <c:v>3600</c:v>
                </c:pt>
                <c:pt idx="3">
                  <c:v>3900</c:v>
                </c:pt>
                <c:pt idx="4">
                  <c:v>4200</c:v>
                </c:pt>
                <c:pt idx="5">
                  <c:v>4500</c:v>
                </c:pt>
                <c:pt idx="6">
                  <c:v>4800</c:v>
                </c:pt>
              </c:numCache>
            </c:numRef>
          </c:cat>
          <c:val>
            <c:numRef>
              <c:f>Sheet1!$B$56:$H$56</c:f>
              <c:numCache>
                <c:formatCode>General</c:formatCode>
                <c:ptCount val="7"/>
                <c:pt idx="0">
                  <c:v>166.66666666666666</c:v>
                </c:pt>
                <c:pt idx="1">
                  <c:v>140.93959731543623</c:v>
                </c:pt>
                <c:pt idx="2">
                  <c:v>201.34228187919462</c:v>
                </c:pt>
                <c:pt idx="3">
                  <c:v>240</c:v>
                </c:pt>
                <c:pt idx="4">
                  <c:v>194.63087248322148</c:v>
                </c:pt>
                <c:pt idx="5">
                  <c:v>208.05369127516778</c:v>
                </c:pt>
                <c:pt idx="6">
                  <c:v>325.53191489361706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C-C649-A6B5-4096447BE461}"/>
            </c:ext>
          </c:extLst>
        </c:ser>
        <c:ser>
          <c:idx val="1"/>
          <c:order val="1"/>
          <c:tx>
            <c:strRef>
              <c:f>Sheet1!$A$57</c:f>
              <c:strCache>
                <c:ptCount val="1"/>
                <c:pt idx="0">
                  <c:v>vmtime for stepping down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Sheet1!$B$55:$H$55</c:f>
              <c:numCache>
                <c:formatCode>General</c:formatCode>
                <c:ptCount val="7"/>
                <c:pt idx="0">
                  <c:v>3000</c:v>
                </c:pt>
                <c:pt idx="1">
                  <c:v>3300</c:v>
                </c:pt>
                <c:pt idx="2">
                  <c:v>3600</c:v>
                </c:pt>
                <c:pt idx="3">
                  <c:v>3900</c:v>
                </c:pt>
                <c:pt idx="4">
                  <c:v>4200</c:v>
                </c:pt>
                <c:pt idx="5">
                  <c:v>4500</c:v>
                </c:pt>
                <c:pt idx="6">
                  <c:v>4800</c:v>
                </c:pt>
              </c:numCache>
            </c:numRef>
          </c:cat>
          <c:val>
            <c:numRef>
              <c:f>Sheet1!$B$57:$H$57</c:f>
              <c:numCache>
                <c:formatCode>General</c:formatCode>
                <c:ptCount val="7"/>
                <c:pt idx="0">
                  <c:v>609.90700000000004</c:v>
                </c:pt>
                <c:pt idx="1">
                  <c:v>684.06100000000004</c:v>
                </c:pt>
                <c:pt idx="2">
                  <c:v>747.26700000000005</c:v>
                </c:pt>
                <c:pt idx="3">
                  <c:v>643.95500000000004</c:v>
                </c:pt>
                <c:pt idx="4">
                  <c:v>729.53499999999997</c:v>
                </c:pt>
                <c:pt idx="5">
                  <c:v>761.68399999999997</c:v>
                </c:pt>
                <c:pt idx="6">
                  <c:v>882.11099999999999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C-C649-A6B5-4096447BE461}"/>
            </c:ext>
          </c:extLst>
        </c:ser>
        <c:ser>
          <c:idx val="2"/>
          <c:order val="2"/>
          <c:tx>
            <c:strRef>
              <c:f>Sheet1!$A$58</c:f>
              <c:strCache>
                <c:ptCount val="1"/>
                <c:pt idx="0">
                  <c:v>unhappy client rate for large load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Sheet1!$B$55:$H$55</c:f>
              <c:numCache>
                <c:formatCode>General</c:formatCode>
                <c:ptCount val="7"/>
                <c:pt idx="0">
                  <c:v>3000</c:v>
                </c:pt>
                <c:pt idx="1">
                  <c:v>3300</c:v>
                </c:pt>
                <c:pt idx="2">
                  <c:v>3600</c:v>
                </c:pt>
                <c:pt idx="3">
                  <c:v>3900</c:v>
                </c:pt>
                <c:pt idx="4">
                  <c:v>4200</c:v>
                </c:pt>
                <c:pt idx="5">
                  <c:v>4500</c:v>
                </c:pt>
                <c:pt idx="6">
                  <c:v>4800</c:v>
                </c:pt>
              </c:numCache>
            </c:numRef>
          </c:cat>
          <c:val>
            <c:numRef>
              <c:f>Sheet1!$B$58:$H$58</c:f>
              <c:numCache>
                <c:formatCode>General</c:formatCode>
                <c:ptCount val="7"/>
                <c:pt idx="0">
                  <c:v>400.85287846481879</c:v>
                </c:pt>
                <c:pt idx="1">
                  <c:v>324.84076433121015</c:v>
                </c:pt>
                <c:pt idx="2">
                  <c:v>400.42372881355931</c:v>
                </c:pt>
                <c:pt idx="3">
                  <c:v>340.42553191489361</c:v>
                </c:pt>
                <c:pt idx="4">
                  <c:v>369.42675159235665</c:v>
                </c:pt>
                <c:pt idx="5">
                  <c:v>348.93617021276594</c:v>
                </c:pt>
                <c:pt idx="6">
                  <c:v>201.34228187919462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7DC-C649-A6B5-4096447BE461}"/>
            </c:ext>
          </c:extLst>
        </c:ser>
        <c:ser>
          <c:idx val="3"/>
          <c:order val="3"/>
          <c:tx>
            <c:strRef>
              <c:f>Sheet1!$A$59</c:f>
              <c:strCache>
                <c:ptCount val="1"/>
                <c:pt idx="0">
                  <c:v>vmtime for large load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Sheet1!$B$55:$H$55</c:f>
              <c:numCache>
                <c:formatCode>General</c:formatCode>
                <c:ptCount val="7"/>
                <c:pt idx="0">
                  <c:v>3000</c:v>
                </c:pt>
                <c:pt idx="1">
                  <c:v>3300</c:v>
                </c:pt>
                <c:pt idx="2">
                  <c:v>3600</c:v>
                </c:pt>
                <c:pt idx="3">
                  <c:v>3900</c:v>
                </c:pt>
                <c:pt idx="4">
                  <c:v>4200</c:v>
                </c:pt>
                <c:pt idx="5">
                  <c:v>4500</c:v>
                </c:pt>
                <c:pt idx="6">
                  <c:v>4800</c:v>
                </c:pt>
              </c:numCache>
            </c:numRef>
          </c:cat>
          <c:val>
            <c:numRef>
              <c:f>Sheet1!$B$59:$H$59</c:f>
              <c:numCache>
                <c:formatCode>General</c:formatCode>
                <c:ptCount val="7"/>
                <c:pt idx="0">
                  <c:v>865.18899999999996</c:v>
                </c:pt>
                <c:pt idx="1">
                  <c:v>874.4</c:v>
                </c:pt>
                <c:pt idx="2">
                  <c:v>823.74400000000003</c:v>
                </c:pt>
                <c:pt idx="3">
                  <c:v>877.54499999999996</c:v>
                </c:pt>
                <c:pt idx="4">
                  <c:v>879.48099999999999</c:v>
                </c:pt>
                <c:pt idx="5">
                  <c:v>878.22</c:v>
                </c:pt>
                <c:pt idx="6">
                  <c:v>742.86699999999996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7DC-C649-A6B5-4096447BE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439279"/>
        <c:axId val="1597727695"/>
      </c:lineChart>
      <c:catAx>
        <c:axId val="160143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7727695"/>
        <c:crosses val="autoZero"/>
        <c:auto val="1"/>
        <c:lblAlgn val="ctr"/>
        <c:lblOffset val="100"/>
        <c:noMultiLvlLbl val="0"/>
      </c:catAx>
      <c:valAx>
        <c:axId val="159772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43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901700</xdr:colOff>
      <xdr:row>22</xdr:row>
      <xdr:rowOff>127000</xdr:rowOff>
    </xdr:from>
    <xdr:to>
      <xdr:col>8</xdr:col>
      <xdr:colOff>190500</xdr:colOff>
      <xdr:row>36</xdr:row>
      <xdr:rowOff>25400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B7E6FD0-0A46-A6D2-41CE-34A2A954BF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20</xdr:row>
      <xdr:rowOff>139700</xdr:rowOff>
    </xdr:from>
    <xdr:to>
      <xdr:col>17</xdr:col>
      <xdr:colOff>152400</xdr:colOff>
      <xdr:row>34</xdr:row>
      <xdr:rowOff>38100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0E21B64-42E5-40B8-C257-A54146228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971550</xdr:colOff>
      <xdr:row>35</xdr:row>
      <xdr:rowOff>31750</xdr:rowOff>
    </xdr:from>
    <xdr:to>
      <xdr:col>9</xdr:col>
      <xdr:colOff>514350</xdr:colOff>
      <xdr:row>48</xdr:row>
      <xdr:rowOff>133350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3414A2FA-006D-CBB8-DB9B-7CA1FD1E60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527050</xdr:colOff>
      <xdr:row>61</xdr:row>
      <xdr:rowOff>171450</xdr:rowOff>
    </xdr:from>
    <xdr:to>
      <xdr:col>9</xdr:col>
      <xdr:colOff>69850</xdr:colOff>
      <xdr:row>75</xdr:row>
      <xdr:rowOff>69850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F9EF4E3-FD54-8D99-09E8-1F9BA206C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D59C-E202-7D42-949D-89F3D1C010B5}">
  <dimension ref="A1:P118"/>
  <sheetViews>
    <sheetView tabSelected="1" workbookViewId="0">
      <selection activeCell="D13" sqref="D13"/>
    </sheetView>
  </sheetViews>
  <sheetFormatPr baseColWidth="10" defaultRowHeight="16"/>
  <cols>
    <col min="1" max="1" width="30.6640625" style="1" customWidth="1"/>
    <col min="2" max="2" width="17.33203125" style="1" customWidth="1"/>
    <col min="3" max="3" width="19" style="6" customWidth="1"/>
    <col min="4" max="4" width="14.1640625" style="6" customWidth="1"/>
    <col min="5" max="5" width="15.6640625" style="6" customWidth="1"/>
    <col min="6" max="6" width="12.6640625" style="6" customWidth="1"/>
    <col min="7" max="7" width="13.5" style="6" customWidth="1"/>
    <col min="8" max="8" width="13.33203125" style="12" customWidth="1"/>
  </cols>
  <sheetData>
    <row r="1" spans="1:8" s="1" customFormat="1">
      <c r="C1" s="4" t="s">
        <v>17</v>
      </c>
      <c r="D1" s="4" t="s">
        <v>16</v>
      </c>
      <c r="E1" s="4" t="s">
        <v>15</v>
      </c>
      <c r="F1" s="7" t="s">
        <v>18</v>
      </c>
      <c r="G1" s="7" t="s">
        <v>22</v>
      </c>
      <c r="H1" s="15" t="s">
        <v>26</v>
      </c>
    </row>
    <row r="2" spans="1:8" s="3" customFormat="1">
      <c r="A2" s="2" t="s">
        <v>4</v>
      </c>
      <c r="B2" s="2" t="s">
        <v>1</v>
      </c>
      <c r="C2" s="5">
        <f>(2+3)/(21+2+13+3)</f>
        <v>0.12820512820512819</v>
      </c>
      <c r="D2" s="5">
        <f>(2+3)/(21+2+13+3)</f>
        <v>0.12820512820512819</v>
      </c>
      <c r="E2" s="5">
        <f>(2+3)/(21+2+13+3)</f>
        <v>0.12820512820512819</v>
      </c>
      <c r="F2" s="6">
        <f>(2+3)/(21+13+2+3)</f>
        <v>0.12820512820512819</v>
      </c>
      <c r="G2" s="14">
        <f>(2+3)/(21+13+2+3)</f>
        <v>0.12820512820512819</v>
      </c>
      <c r="H2" s="16">
        <f>(2+3)/(21+13+2+3)</f>
        <v>0.12820512820512819</v>
      </c>
    </row>
    <row r="3" spans="1:8">
      <c r="B3" s="1" t="s">
        <v>2</v>
      </c>
      <c r="C3" s="6">
        <v>249128</v>
      </c>
      <c r="D3" s="6">
        <v>226261</v>
      </c>
      <c r="E3" s="6">
        <v>226099</v>
      </c>
      <c r="F3" s="6">
        <v>226152</v>
      </c>
      <c r="G3" s="6">
        <v>226120</v>
      </c>
      <c r="H3" s="12">
        <v>226100</v>
      </c>
    </row>
    <row r="4" spans="1:8">
      <c r="C4" s="6" t="s">
        <v>0</v>
      </c>
      <c r="D4" s="6" t="s">
        <v>0</v>
      </c>
      <c r="E4" s="6" t="s">
        <v>0</v>
      </c>
      <c r="F4" s="6" t="s">
        <v>0</v>
      </c>
      <c r="G4" s="6" t="s">
        <v>0</v>
      </c>
      <c r="H4" s="12" t="s">
        <v>0</v>
      </c>
    </row>
    <row r="5" spans="1:8" s="3" customFormat="1">
      <c r="A5" s="2" t="s">
        <v>6</v>
      </c>
      <c r="B5" s="2" t="s">
        <v>1</v>
      </c>
      <c r="C5" s="5">
        <f>(42+1+104)/(131+194)</f>
        <v>0.4523076923076923</v>
      </c>
      <c r="D5" s="5">
        <f>(48+1+105)/(48+1+105+127+190)</f>
        <v>0.32696390658174096</v>
      </c>
      <c r="E5" s="5">
        <f>(47+90+1)/(131+47+1+199+90)</f>
        <v>0.29487179487179488</v>
      </c>
      <c r="F5" s="5">
        <f>(45+1+100)/(130+45+1+195+100)</f>
        <v>0.30997876857749468</v>
      </c>
      <c r="G5" s="5">
        <f>(44+1+103)/(128+44+1+195+103)</f>
        <v>0.31422505307855625</v>
      </c>
      <c r="H5" s="11">
        <f>(43+131+1)/(123+43+1+174+131)</f>
        <v>0.37076271186440679</v>
      </c>
    </row>
    <row r="6" spans="1:8">
      <c r="B6" s="1" t="s">
        <v>2</v>
      </c>
      <c r="C6" s="6">
        <v>878398</v>
      </c>
      <c r="D6" s="6">
        <v>888175</v>
      </c>
      <c r="E6" s="6">
        <v>881878</v>
      </c>
      <c r="F6" s="6">
        <v>877655</v>
      </c>
      <c r="G6" s="6">
        <v>868656</v>
      </c>
      <c r="H6" s="12">
        <v>868761</v>
      </c>
    </row>
    <row r="7" spans="1:8">
      <c r="C7" s="6" t="s">
        <v>3</v>
      </c>
      <c r="D7" s="6" t="s">
        <v>10</v>
      </c>
      <c r="E7" s="6" t="s">
        <v>13</v>
      </c>
      <c r="F7" s="6" t="s">
        <v>19</v>
      </c>
      <c r="G7" s="6" t="s">
        <v>23</v>
      </c>
      <c r="H7" s="12" t="s">
        <v>27</v>
      </c>
    </row>
    <row r="8" spans="1:8" s="3" customFormat="1">
      <c r="A8" s="2" t="s">
        <v>5</v>
      </c>
      <c r="B8" s="2" t="s">
        <v>1</v>
      </c>
      <c r="C8" s="5">
        <f>(2+3)/(71+71+2+3)</f>
        <v>3.4013605442176874E-2</v>
      </c>
      <c r="D8" s="5">
        <f>(5+6)/(11+69+67)</f>
        <v>7.4829931972789115E-2</v>
      </c>
      <c r="E8" s="5">
        <f>(5+6)/(69+5+67+6)</f>
        <v>7.4829931972789115E-2</v>
      </c>
      <c r="F8" s="5">
        <f>(28+5)/(28+5+58+56)</f>
        <v>0.22448979591836735</v>
      </c>
      <c r="G8" s="5">
        <f>(9+5)/(14+68+65)</f>
        <v>9.5238095238095233E-2</v>
      </c>
      <c r="H8" s="11">
        <f>(10+5)/(67+10+65+5)</f>
        <v>0.10204081632653061</v>
      </c>
    </row>
    <row r="9" spans="1:8">
      <c r="B9" s="1" t="s">
        <v>2</v>
      </c>
      <c r="C9" s="6">
        <v>582435</v>
      </c>
      <c r="D9" s="6">
        <v>691670</v>
      </c>
      <c r="E9" s="6">
        <v>625854</v>
      </c>
      <c r="F9" s="6">
        <v>483204</v>
      </c>
      <c r="G9" s="6">
        <v>655282</v>
      </c>
      <c r="H9" s="12">
        <v>532103</v>
      </c>
    </row>
    <row r="10" spans="1:8">
      <c r="C10" s="6" t="s">
        <v>8</v>
      </c>
      <c r="D10" s="6" t="s">
        <v>11</v>
      </c>
      <c r="E10" s="6" t="s">
        <v>11</v>
      </c>
      <c r="F10" s="6" t="s">
        <v>20</v>
      </c>
      <c r="G10" s="6" t="s">
        <v>24</v>
      </c>
      <c r="H10" s="12" t="s">
        <v>28</v>
      </c>
    </row>
    <row r="11" spans="1:8" s="3" customFormat="1">
      <c r="A11" s="2" t="s">
        <v>7</v>
      </c>
      <c r="B11" s="2" t="s">
        <v>1</v>
      </c>
      <c r="C11" s="5">
        <f>(4+16)/(63+63+4+16)</f>
        <v>0.13698630136986301</v>
      </c>
      <c r="D11" s="5">
        <f>(5+17)/(5+17+62+64)</f>
        <v>0.14864864864864866</v>
      </c>
      <c r="E11" s="5">
        <f>(5+16)/(63+5+64+16)</f>
        <v>0.14189189189189189</v>
      </c>
      <c r="F11" s="5">
        <f>(8+12)/(64+65+20)</f>
        <v>0.13422818791946309</v>
      </c>
      <c r="G11" s="5">
        <f>(18)/(64+67+18)</f>
        <v>0.12080536912751678</v>
      </c>
      <c r="H11" s="11">
        <f>(17+12)/(58+17+63+12)</f>
        <v>0.19333333333333333</v>
      </c>
    </row>
    <row r="12" spans="1:8">
      <c r="B12" s="1" t="s">
        <v>2</v>
      </c>
      <c r="C12" s="6">
        <v>856447</v>
      </c>
      <c r="D12" s="6">
        <v>894219</v>
      </c>
      <c r="E12" s="6">
        <v>833788</v>
      </c>
      <c r="F12" s="6">
        <v>685222</v>
      </c>
      <c r="G12" s="6">
        <v>694095</v>
      </c>
      <c r="H12" s="12">
        <v>519953</v>
      </c>
    </row>
    <row r="13" spans="1:8" s="10" customFormat="1">
      <c r="A13" s="8"/>
      <c r="B13" s="8"/>
      <c r="C13" s="9" t="s">
        <v>9</v>
      </c>
      <c r="D13" s="9" t="s">
        <v>12</v>
      </c>
      <c r="E13" s="9" t="s">
        <v>14</v>
      </c>
      <c r="F13" s="9" t="s">
        <v>21</v>
      </c>
      <c r="G13" s="9" t="s">
        <v>25</v>
      </c>
      <c r="H13" s="13" t="s">
        <v>29</v>
      </c>
    </row>
    <row r="14" spans="1:8" ht="20" customHeight="1">
      <c r="C14" s="12"/>
      <c r="D14" s="12"/>
      <c r="E14" s="12"/>
      <c r="F14" s="12"/>
      <c r="G14" s="12"/>
    </row>
    <row r="15" spans="1:8">
      <c r="C15" s="12"/>
      <c r="D15" s="12"/>
      <c r="E15" s="12"/>
      <c r="F15" s="12"/>
      <c r="G15" s="12"/>
    </row>
    <row r="16" spans="1:8">
      <c r="C16" s="12"/>
      <c r="D16" s="12"/>
      <c r="E16" s="12"/>
      <c r="F16" s="12"/>
      <c r="G16" s="12"/>
    </row>
    <row r="17" spans="1:16">
      <c r="A17" s="1" t="s">
        <v>30</v>
      </c>
      <c r="C17" s="12"/>
      <c r="D17" s="12"/>
      <c r="E17" s="12"/>
      <c r="F17" s="12"/>
      <c r="G17" s="12"/>
    </row>
    <row r="18" spans="1:16">
      <c r="A18" t="s">
        <v>31</v>
      </c>
      <c r="B18" s="18">
        <v>1</v>
      </c>
      <c r="C18" s="12">
        <v>2</v>
      </c>
      <c r="D18" s="12">
        <v>3</v>
      </c>
      <c r="E18" s="12">
        <v>4</v>
      </c>
      <c r="F18" s="12">
        <v>5</v>
      </c>
      <c r="G18" s="12">
        <v>6</v>
      </c>
      <c r="H18" s="12">
        <v>7</v>
      </c>
      <c r="I18" s="12">
        <v>8</v>
      </c>
      <c r="J18" s="12">
        <v>9</v>
      </c>
      <c r="K18" s="12">
        <v>10</v>
      </c>
      <c r="L18" s="12">
        <v>11</v>
      </c>
      <c r="M18" s="12">
        <v>12</v>
      </c>
      <c r="N18" s="12">
        <v>13</v>
      </c>
      <c r="O18" s="12">
        <v>14</v>
      </c>
      <c r="P18" s="12">
        <v>15</v>
      </c>
    </row>
    <row r="19" spans="1:16">
      <c r="A19" s="1" t="s">
        <v>34</v>
      </c>
      <c r="B19" s="17">
        <f>(2+16)/(14+7+16+2)*1000</f>
        <v>461.53846153846155</v>
      </c>
      <c r="C19" s="12">
        <f t="shared" ref="C19:H19" si="0">(2+3)/(5+21+13)*1000</f>
        <v>128.2051282051282</v>
      </c>
      <c r="D19" s="12">
        <f t="shared" si="0"/>
        <v>128.2051282051282</v>
      </c>
      <c r="E19" s="12">
        <f t="shared" si="0"/>
        <v>128.2051282051282</v>
      </c>
      <c r="F19" s="12">
        <f t="shared" si="0"/>
        <v>128.2051282051282</v>
      </c>
      <c r="G19" s="12">
        <f t="shared" si="0"/>
        <v>128.2051282051282</v>
      </c>
      <c r="H19" s="12">
        <f t="shared" si="0"/>
        <v>128.2051282051282</v>
      </c>
    </row>
    <row r="20" spans="1:16">
      <c r="A20" s="1" t="s">
        <v>2</v>
      </c>
      <c r="B20" s="17">
        <v>184.624</v>
      </c>
      <c r="C20" s="12">
        <v>226.2</v>
      </c>
      <c r="D20" s="12">
        <v>269.21800000000002</v>
      </c>
      <c r="E20" s="12">
        <v>296.22000000000003</v>
      </c>
      <c r="F20" s="12">
        <v>291.81799999999998</v>
      </c>
      <c r="G20" s="12">
        <v>310.09800000000001</v>
      </c>
      <c r="H20" s="12">
        <v>329.44299999999998</v>
      </c>
    </row>
    <row r="21" spans="1:16">
      <c r="B21" s="17"/>
      <c r="C21" s="12"/>
      <c r="D21" s="12"/>
      <c r="E21" s="12"/>
      <c r="F21" s="12"/>
      <c r="G21" s="12"/>
    </row>
    <row r="22" spans="1:16">
      <c r="A22" t="s">
        <v>32</v>
      </c>
      <c r="B22" s="17"/>
      <c r="C22" s="12"/>
      <c r="D22" s="12"/>
      <c r="E22" s="12"/>
      <c r="F22" s="12"/>
      <c r="G22" s="12"/>
    </row>
    <row r="23" spans="1:16">
      <c r="B23" s="17"/>
      <c r="C23" s="12"/>
      <c r="D23" s="12"/>
      <c r="E23" s="12"/>
      <c r="F23" s="12"/>
      <c r="G23" s="12"/>
    </row>
    <row r="24" spans="1:16">
      <c r="A24" s="1" t="s">
        <v>33</v>
      </c>
      <c r="B24" s="17"/>
      <c r="C24" s="12"/>
      <c r="D24" s="12"/>
      <c r="E24" s="12"/>
      <c r="F24" s="12"/>
      <c r="G24" s="12"/>
    </row>
    <row r="25" spans="1:16">
      <c r="A25" t="s">
        <v>31</v>
      </c>
      <c r="B25" s="17">
        <v>5</v>
      </c>
      <c r="C25" s="12">
        <v>6</v>
      </c>
      <c r="D25" s="12">
        <v>7</v>
      </c>
      <c r="E25" s="12">
        <v>8</v>
      </c>
      <c r="F25" s="12">
        <v>9</v>
      </c>
      <c r="G25" s="12">
        <v>10</v>
      </c>
      <c r="H25" s="12">
        <v>11</v>
      </c>
      <c r="I25" s="12">
        <v>12</v>
      </c>
      <c r="J25" s="12"/>
      <c r="K25" s="12"/>
      <c r="L25" s="12"/>
    </row>
    <row r="26" spans="1:16">
      <c r="A26" s="1" t="s">
        <v>34</v>
      </c>
      <c r="B26" s="17">
        <f>(206+60+1)/(81+206+1+129+60)*1000</f>
        <v>559.74842767295593</v>
      </c>
      <c r="C26" s="12">
        <f>(169+1+81)/(89+169+1+137+81)*1000</f>
        <v>526.20545073375263</v>
      </c>
      <c r="D26" s="19">
        <f>(90+101+1)/(100+101+1+184+90)*1000</f>
        <v>403.36134453781511</v>
      </c>
      <c r="E26" s="12">
        <f>(130+1+87)/(95+87+1+160+130)*1000</f>
        <v>460.88794926004226</v>
      </c>
      <c r="F26" s="12">
        <f>(55+1+132)/(117+1+55+1+168+132)*1000</f>
        <v>396.62447257383963</v>
      </c>
      <c r="G26">
        <f>(48+1+128)/(113+48+1+181+128)*1000</f>
        <v>375.79617834394907</v>
      </c>
      <c r="H26" s="12">
        <f>(38+106+1)/(134+38+1+190+106)*1000</f>
        <v>309.16844349680173</v>
      </c>
      <c r="I26">
        <f>(25+1+113)/(131+25+1+200+103)*1000</f>
        <v>302.17391304347825</v>
      </c>
    </row>
    <row r="27" spans="1:16">
      <c r="A27" s="1" t="s">
        <v>2</v>
      </c>
      <c r="B27" s="17">
        <v>540.26</v>
      </c>
      <c r="C27" s="12">
        <v>612.68200000000002</v>
      </c>
      <c r="D27" s="12">
        <v>680.85199999999998</v>
      </c>
      <c r="E27" s="12">
        <v>736.74400000000003</v>
      </c>
      <c r="F27" s="12">
        <v>805.8</v>
      </c>
      <c r="G27" s="12">
        <v>865.423</v>
      </c>
      <c r="H27" s="12">
        <v>936.87800000000004</v>
      </c>
      <c r="I27">
        <v>943.97900000000004</v>
      </c>
    </row>
    <row r="28" spans="1:16">
      <c r="C28" s="12"/>
      <c r="D28" s="12"/>
      <c r="E28" s="12"/>
      <c r="F28" s="12"/>
      <c r="G28"/>
    </row>
    <row r="29" spans="1:16">
      <c r="A29" s="1" t="s">
        <v>35</v>
      </c>
      <c r="B29" s="17"/>
      <c r="C29" s="18"/>
      <c r="D29" s="12"/>
      <c r="E29" s="12"/>
      <c r="F29" s="12"/>
      <c r="G29" s="12"/>
    </row>
    <row r="30" spans="1:16">
      <c r="A30" t="s">
        <v>31</v>
      </c>
      <c r="B30" s="17" t="s">
        <v>36</v>
      </c>
      <c r="C30" t="s">
        <v>41</v>
      </c>
      <c r="D30" s="12" t="s">
        <v>43</v>
      </c>
      <c r="E30" s="12" t="s">
        <v>42</v>
      </c>
      <c r="F30"/>
      <c r="G30" s="12"/>
    </row>
    <row r="31" spans="1:16">
      <c r="A31" s="1" t="s">
        <v>37</v>
      </c>
      <c r="B31" s="17">
        <f>(9+5)/(68+65+14)*1000</f>
        <v>95.238095238095227</v>
      </c>
      <c r="C31">
        <f>(9+5)/(9+5+68+65)*1000</f>
        <v>95.238095238095227</v>
      </c>
      <c r="D31" s="12">
        <f>(9+5)/(9+5+68+65)*1000</f>
        <v>95.238095238095227</v>
      </c>
      <c r="E31" s="12">
        <f>(9+5)/(9+5+68+65)*1000</f>
        <v>95.238095238095227</v>
      </c>
      <c r="F31"/>
      <c r="G31" s="12"/>
      <c r="I31" s="12"/>
    </row>
    <row r="32" spans="1:16">
      <c r="A32" s="1" t="s">
        <v>38</v>
      </c>
      <c r="B32" s="17">
        <v>534.29100000000005</v>
      </c>
      <c r="C32">
        <v>577.678</v>
      </c>
      <c r="D32" s="12">
        <v>619.81899999999996</v>
      </c>
      <c r="E32" s="12">
        <v>664.08699999999999</v>
      </c>
      <c r="F32"/>
      <c r="G32" s="12"/>
    </row>
    <row r="33" spans="1:7">
      <c r="A33" s="1" t="s">
        <v>39</v>
      </c>
      <c r="B33" s="17">
        <f>(16+10)/(26+59+64)*1000</f>
        <v>174.49664429530202</v>
      </c>
      <c r="C33">
        <f>(8+13)/(8+13+64+65)*1000</f>
        <v>140</v>
      </c>
      <c r="D33" s="12">
        <f>(8+14)/(8+14+63+64)*1000</f>
        <v>147.65100671140939</v>
      </c>
      <c r="E33" s="12">
        <f>(8+11)/(64+66+8+11)*1000</f>
        <v>127.51677852348995</v>
      </c>
      <c r="F33"/>
      <c r="G33" s="12"/>
    </row>
    <row r="34" spans="1:7">
      <c r="A34" s="1" t="s">
        <v>40</v>
      </c>
      <c r="B34" s="17">
        <v>685.83600000000001</v>
      </c>
      <c r="C34">
        <v>584.5</v>
      </c>
      <c r="D34" s="12">
        <v>635.32100000000003</v>
      </c>
      <c r="E34" s="12">
        <v>667.98</v>
      </c>
      <c r="F34"/>
      <c r="G34" s="12"/>
    </row>
    <row r="35" spans="1:7">
      <c r="B35" s="17"/>
      <c r="C35" s="18"/>
      <c r="D35" s="12"/>
      <c r="E35" s="12"/>
      <c r="F35" s="12"/>
      <c r="G35" s="12"/>
    </row>
    <row r="36" spans="1:7">
      <c r="B36" s="17"/>
      <c r="C36" s="18"/>
      <c r="D36" s="12"/>
      <c r="E36" s="12"/>
      <c r="F36" s="12"/>
      <c r="G36" s="12"/>
    </row>
    <row r="37" spans="1:7">
      <c r="B37" s="17"/>
      <c r="C37" s="18"/>
      <c r="D37" s="12"/>
      <c r="E37" s="12"/>
      <c r="F37" s="12"/>
      <c r="G37" s="12"/>
    </row>
    <row r="38" spans="1:7">
      <c r="B38" s="17"/>
      <c r="C38" s="18"/>
      <c r="D38" s="12"/>
      <c r="E38" s="12"/>
      <c r="F38" s="12"/>
      <c r="G38" s="12"/>
    </row>
    <row r="39" spans="1:7">
      <c r="B39" s="17"/>
      <c r="C39" s="18"/>
      <c r="D39" s="12"/>
      <c r="E39" s="12"/>
      <c r="F39" s="12"/>
      <c r="G39" s="12"/>
    </row>
    <row r="40" spans="1:7">
      <c r="B40" s="17"/>
      <c r="C40" s="18"/>
      <c r="D40" s="12"/>
      <c r="E40" s="12"/>
      <c r="F40" s="12"/>
      <c r="G40" s="12"/>
    </row>
    <row r="41" spans="1:7">
      <c r="B41" s="17"/>
      <c r="C41" s="18"/>
      <c r="D41" s="12"/>
      <c r="E41" s="12"/>
      <c r="F41" s="12"/>
      <c r="G41" s="12"/>
    </row>
    <row r="42" spans="1:7">
      <c r="B42" s="17"/>
      <c r="C42" s="18"/>
      <c r="D42" s="12"/>
      <c r="E42" s="12"/>
      <c r="F42" s="12"/>
      <c r="G42" s="12"/>
    </row>
    <row r="43" spans="1:7">
      <c r="B43" s="17"/>
      <c r="C43" s="18"/>
      <c r="D43" s="12"/>
      <c r="E43" s="12"/>
      <c r="F43" s="12"/>
      <c r="G43" s="12"/>
    </row>
    <row r="44" spans="1:7">
      <c r="B44" s="17"/>
      <c r="C44" s="18"/>
      <c r="D44" s="12"/>
      <c r="E44" s="12"/>
      <c r="F44" s="12"/>
      <c r="G44" s="12"/>
    </row>
    <row r="45" spans="1:7">
      <c r="B45" s="17"/>
      <c r="C45" s="18"/>
      <c r="D45" s="12"/>
      <c r="E45" s="12"/>
      <c r="F45" s="12"/>
      <c r="G45" s="12"/>
    </row>
    <row r="46" spans="1:7">
      <c r="B46" s="17"/>
      <c r="C46" s="18"/>
      <c r="D46" s="12"/>
      <c r="E46" s="12"/>
      <c r="F46" s="12"/>
      <c r="G46" s="12"/>
    </row>
    <row r="47" spans="1:7">
      <c r="B47" s="17"/>
      <c r="C47" s="18"/>
      <c r="D47" s="12"/>
      <c r="E47" s="12"/>
      <c r="F47" s="12"/>
      <c r="G47" s="12"/>
    </row>
    <row r="48" spans="1:7">
      <c r="B48" s="17"/>
      <c r="C48" s="18"/>
      <c r="D48" s="12"/>
      <c r="E48" s="12"/>
      <c r="F48" s="12"/>
      <c r="G48" s="12"/>
    </row>
    <row r="49" spans="1:8">
      <c r="B49" s="17"/>
      <c r="C49" s="18"/>
      <c r="D49" s="12"/>
      <c r="E49" s="12"/>
      <c r="F49" s="12"/>
      <c r="G49" s="12"/>
    </row>
    <row r="50" spans="1:8">
      <c r="B50" s="17"/>
      <c r="C50" s="18"/>
      <c r="D50" s="12"/>
      <c r="E50" s="12"/>
      <c r="F50" s="12"/>
      <c r="G50" s="12"/>
    </row>
    <row r="51" spans="1:8">
      <c r="B51" s="17"/>
      <c r="C51" s="18"/>
      <c r="D51" s="12"/>
      <c r="E51" s="12"/>
      <c r="F51" s="12"/>
      <c r="G51" s="12"/>
    </row>
    <row r="52" spans="1:8">
      <c r="B52" s="17"/>
      <c r="C52" s="18"/>
      <c r="D52" s="12"/>
      <c r="E52" s="12"/>
      <c r="F52" s="12"/>
      <c r="G52" s="12"/>
    </row>
    <row r="53" spans="1:8">
      <c r="B53" s="17"/>
      <c r="C53" s="18"/>
      <c r="D53" s="12"/>
      <c r="E53" s="12"/>
      <c r="F53" s="12"/>
      <c r="G53" s="12"/>
    </row>
    <row r="54" spans="1:8">
      <c r="A54" s="1" t="s">
        <v>46</v>
      </c>
      <c r="B54" s="17"/>
      <c r="C54" s="18"/>
      <c r="D54" s="12"/>
      <c r="E54" s="12"/>
      <c r="F54" s="12"/>
      <c r="G54" s="12"/>
    </row>
    <row r="55" spans="1:8">
      <c r="B55" s="17">
        <v>3000</v>
      </c>
      <c r="C55" s="18">
        <v>3300</v>
      </c>
      <c r="D55" s="12">
        <v>3600</v>
      </c>
      <c r="E55" s="12">
        <v>3900</v>
      </c>
      <c r="F55" s="12">
        <v>4200</v>
      </c>
      <c r="G55" s="12">
        <v>4500</v>
      </c>
      <c r="H55" s="12">
        <v>4800</v>
      </c>
    </row>
    <row r="56" spans="1:8">
      <c r="A56" s="1" t="s">
        <v>39</v>
      </c>
      <c r="B56" s="17">
        <f>(16+9)/(62+63+16+9)*1000</f>
        <v>166.66666666666666</v>
      </c>
      <c r="C56" s="18">
        <f>(8+13)/(8+13+64+64)*1000</f>
        <v>140.93959731543623</v>
      </c>
      <c r="D56" s="12">
        <f>(18+12)/(18+12+60+59)*1000</f>
        <v>201.34228187919462</v>
      </c>
      <c r="E56" s="12">
        <f>(22+14)/(22+14+55+59)*1000</f>
        <v>240</v>
      </c>
      <c r="F56" s="12">
        <f>(18+11)/(61+59+18+11)*1000</f>
        <v>194.63087248322148</v>
      </c>
      <c r="G56" s="12">
        <f>(20+11)/(20+58+11+60)*1000</f>
        <v>208.05369127516778</v>
      </c>
      <c r="H56" s="12">
        <f>(35+1+117)/(126+35+1+191+117)*1000</f>
        <v>325.53191489361706</v>
      </c>
    </row>
    <row r="57" spans="1:8">
      <c r="A57" s="1" t="s">
        <v>40</v>
      </c>
      <c r="B57" s="17">
        <v>609.90700000000004</v>
      </c>
      <c r="C57" s="18">
        <v>684.06100000000004</v>
      </c>
      <c r="D57" s="12">
        <v>747.26700000000005</v>
      </c>
      <c r="E57" s="12">
        <v>643.95500000000004</v>
      </c>
      <c r="F57" s="12">
        <v>729.53499999999997</v>
      </c>
      <c r="G57" s="12">
        <v>761.68399999999997</v>
      </c>
      <c r="H57" s="12">
        <v>882.11099999999999</v>
      </c>
    </row>
    <row r="58" spans="1:8">
      <c r="A58" s="1" t="s">
        <v>44</v>
      </c>
      <c r="B58" s="1">
        <f>(50+1+137)/(112+1+50+1+137+168)*1000</f>
        <v>400.85287846481879</v>
      </c>
      <c r="C58" s="18">
        <f>(42+1+110)/(125+193+42+1+110)*1000</f>
        <v>324.84076433121015</v>
      </c>
      <c r="D58" s="12">
        <f>(51+137+1)/(112+51+1+137+1+170)*1000</f>
        <v>400.42372881355931</v>
      </c>
      <c r="E58" s="12">
        <f>(51+1+108)/(125+51+1+185+108)*1000</f>
        <v>340.42553191489361</v>
      </c>
      <c r="F58" s="12">
        <f>(42+1+131)/(119+42+1+178+131)*1000</f>
        <v>369.42675159235665</v>
      </c>
      <c r="G58" s="12">
        <f>(47+1+116)/(124+47+1+182+116)*1000</f>
        <v>348.93617021276594</v>
      </c>
      <c r="H58" s="12">
        <f>(18+12)/(60+18+59+12)*1000</f>
        <v>201.34228187919462</v>
      </c>
    </row>
    <row r="59" spans="1:8">
      <c r="A59" s="1" t="s">
        <v>45</v>
      </c>
      <c r="B59" s="17">
        <v>865.18899999999996</v>
      </c>
      <c r="C59" s="18">
        <v>874.4</v>
      </c>
      <c r="D59" s="12">
        <v>823.74400000000003</v>
      </c>
      <c r="E59" s="12">
        <v>877.54499999999996</v>
      </c>
      <c r="F59" s="12">
        <v>879.48099999999999</v>
      </c>
      <c r="G59" s="12">
        <v>878.22</v>
      </c>
      <c r="H59" s="12">
        <v>742.86699999999996</v>
      </c>
    </row>
    <row r="60" spans="1:8">
      <c r="B60" s="17"/>
      <c r="C60" s="18"/>
      <c r="D60" s="12"/>
      <c r="E60" s="12"/>
      <c r="F60" s="12"/>
      <c r="G60" s="12"/>
    </row>
    <row r="61" spans="1:8">
      <c r="B61" s="17"/>
      <c r="C61" s="18"/>
      <c r="D61" s="12"/>
      <c r="E61" s="12"/>
      <c r="F61" s="12"/>
      <c r="G61" s="12"/>
    </row>
    <row r="62" spans="1:8">
      <c r="B62" s="17"/>
      <c r="C62" s="18"/>
      <c r="D62" s="12"/>
      <c r="E62" s="12"/>
      <c r="F62" s="12"/>
      <c r="G62" s="12"/>
    </row>
    <row r="63" spans="1:8">
      <c r="B63" s="17"/>
      <c r="C63" s="18"/>
      <c r="D63" s="12"/>
      <c r="E63" s="12"/>
      <c r="F63" s="12"/>
      <c r="G63" s="12"/>
    </row>
    <row r="64" spans="1:8">
      <c r="B64" s="17"/>
      <c r="C64" s="18"/>
      <c r="D64" s="12"/>
      <c r="E64" s="12"/>
      <c r="F64" s="12"/>
      <c r="G64" s="12"/>
    </row>
    <row r="65" spans="2:7">
      <c r="B65" s="17"/>
      <c r="C65" s="18"/>
      <c r="D65" s="12"/>
      <c r="E65" s="12"/>
      <c r="F65" s="12"/>
      <c r="G65" s="12"/>
    </row>
    <row r="66" spans="2:7">
      <c r="B66" s="17"/>
      <c r="C66" s="18"/>
      <c r="D66" s="12"/>
      <c r="E66" s="12"/>
      <c r="F66" s="12"/>
      <c r="G66" s="12"/>
    </row>
    <row r="67" spans="2:7">
      <c r="B67" s="17"/>
      <c r="C67" s="18"/>
      <c r="D67" s="12"/>
      <c r="E67" s="12"/>
      <c r="F67" s="12"/>
      <c r="G67" s="12"/>
    </row>
    <row r="68" spans="2:7">
      <c r="B68" s="17"/>
      <c r="C68" s="18"/>
      <c r="D68" s="12"/>
      <c r="E68" s="12"/>
      <c r="F68" s="12"/>
      <c r="G68" s="12"/>
    </row>
    <row r="69" spans="2:7">
      <c r="B69" s="17"/>
      <c r="C69" s="18"/>
      <c r="D69" s="12"/>
      <c r="E69" s="12"/>
      <c r="F69" s="12"/>
      <c r="G69" s="12"/>
    </row>
    <row r="70" spans="2:7">
      <c r="B70" s="17"/>
      <c r="C70" s="18"/>
      <c r="D70" s="12"/>
      <c r="E70" s="12"/>
      <c r="F70" s="12"/>
      <c r="G70" s="12"/>
    </row>
    <row r="71" spans="2:7">
      <c r="B71" s="17"/>
      <c r="C71" s="18"/>
      <c r="D71" s="12"/>
      <c r="E71" s="12"/>
      <c r="F71" s="12"/>
      <c r="G71" s="12"/>
    </row>
    <row r="72" spans="2:7">
      <c r="B72" s="17"/>
      <c r="C72" s="18"/>
      <c r="D72" s="12"/>
      <c r="E72" s="12"/>
      <c r="F72" s="12"/>
      <c r="G72" s="12"/>
    </row>
    <row r="73" spans="2:7">
      <c r="B73" s="17"/>
      <c r="C73" s="18"/>
      <c r="D73" s="12"/>
      <c r="E73" s="12"/>
      <c r="F73" s="12"/>
      <c r="G73" s="12"/>
    </row>
    <row r="74" spans="2:7">
      <c r="C74" s="12"/>
      <c r="D74" s="12"/>
      <c r="E74" s="12"/>
      <c r="F74" s="12"/>
      <c r="G74" s="12"/>
    </row>
    <row r="75" spans="2:7">
      <c r="C75" s="12"/>
      <c r="D75" s="12"/>
      <c r="E75" s="12"/>
      <c r="F75" s="12"/>
      <c r="G75" s="12"/>
    </row>
    <row r="76" spans="2:7">
      <c r="C76" s="12"/>
      <c r="D76" s="12"/>
      <c r="E76" s="12"/>
      <c r="F76" s="12"/>
      <c r="G76" s="12"/>
    </row>
    <row r="77" spans="2:7">
      <c r="C77" s="12"/>
      <c r="D77" s="12"/>
      <c r="E77" s="12"/>
      <c r="F77" s="12"/>
      <c r="G77" s="12"/>
    </row>
    <row r="78" spans="2:7">
      <c r="C78" s="12"/>
      <c r="D78" s="12"/>
      <c r="E78" s="12"/>
      <c r="F78" s="12"/>
      <c r="G78" s="12"/>
    </row>
    <row r="79" spans="2:7">
      <c r="C79" s="12"/>
      <c r="D79" s="12"/>
      <c r="E79" s="12"/>
      <c r="F79" s="12"/>
      <c r="G79" s="12"/>
    </row>
    <row r="80" spans="2:7">
      <c r="C80" s="12"/>
      <c r="D80" s="12"/>
      <c r="E80" s="12"/>
      <c r="F80" s="12"/>
      <c r="G80" s="12"/>
    </row>
    <row r="81" spans="3:7">
      <c r="C81" s="12"/>
      <c r="D81" s="12"/>
      <c r="E81" s="12"/>
      <c r="F81" s="12"/>
      <c r="G81" s="12"/>
    </row>
    <row r="82" spans="3:7">
      <c r="C82" s="12"/>
      <c r="D82" s="12"/>
      <c r="E82" s="12"/>
      <c r="F82" s="12"/>
      <c r="G82" s="12"/>
    </row>
    <row r="83" spans="3:7">
      <c r="C83" s="12"/>
      <c r="D83" s="12"/>
      <c r="E83" s="12"/>
      <c r="F83" s="12"/>
      <c r="G83" s="12"/>
    </row>
    <row r="84" spans="3:7">
      <c r="C84" s="12"/>
      <c r="D84" s="12"/>
      <c r="E84" s="12"/>
      <c r="F84" s="12"/>
      <c r="G84" s="12"/>
    </row>
    <row r="85" spans="3:7">
      <c r="C85" s="12"/>
      <c r="D85" s="12"/>
      <c r="E85" s="12"/>
      <c r="F85" s="12"/>
      <c r="G85" s="12"/>
    </row>
    <row r="86" spans="3:7">
      <c r="C86" s="12"/>
      <c r="D86" s="12"/>
      <c r="E86" s="12"/>
      <c r="F86" s="12"/>
      <c r="G86" s="12"/>
    </row>
    <row r="87" spans="3:7">
      <c r="C87" s="12"/>
      <c r="D87" s="12"/>
      <c r="E87" s="12"/>
      <c r="F87" s="12"/>
      <c r="G87" s="12"/>
    </row>
    <row r="88" spans="3:7">
      <c r="C88" s="12"/>
      <c r="D88" s="12"/>
      <c r="E88" s="12"/>
      <c r="F88" s="12"/>
      <c r="G88" s="12"/>
    </row>
    <row r="89" spans="3:7">
      <c r="C89" s="12"/>
      <c r="D89" s="12"/>
      <c r="E89" s="12"/>
      <c r="F89" s="12"/>
      <c r="G89" s="12"/>
    </row>
    <row r="90" spans="3:7">
      <c r="C90" s="12"/>
      <c r="D90" s="12"/>
      <c r="E90" s="12"/>
      <c r="F90" s="12"/>
      <c r="G90" s="12"/>
    </row>
    <row r="91" spans="3:7">
      <c r="C91" s="12"/>
      <c r="D91" s="12"/>
      <c r="E91" s="12"/>
      <c r="F91" s="12"/>
      <c r="G91" s="12"/>
    </row>
    <row r="92" spans="3:7">
      <c r="C92" s="12"/>
      <c r="D92" s="12"/>
      <c r="E92" s="12"/>
      <c r="F92" s="12"/>
      <c r="G92" s="12"/>
    </row>
    <row r="93" spans="3:7">
      <c r="C93" s="12"/>
      <c r="D93" s="12"/>
      <c r="E93" s="12"/>
      <c r="F93" s="12"/>
      <c r="G93" s="12"/>
    </row>
    <row r="94" spans="3:7">
      <c r="C94" s="12"/>
      <c r="D94" s="12"/>
      <c r="E94" s="12"/>
      <c r="F94" s="12"/>
      <c r="G94" s="12"/>
    </row>
    <row r="95" spans="3:7">
      <c r="C95" s="12"/>
      <c r="D95" s="12"/>
      <c r="E95" s="12"/>
      <c r="F95" s="12"/>
      <c r="G95" s="12"/>
    </row>
    <row r="96" spans="3:7">
      <c r="C96" s="12"/>
      <c r="D96" s="12"/>
      <c r="E96" s="12"/>
      <c r="F96" s="12"/>
      <c r="G96" s="12"/>
    </row>
    <row r="97" spans="3:7">
      <c r="C97" s="12"/>
      <c r="D97" s="12"/>
      <c r="E97" s="12"/>
      <c r="F97" s="12"/>
      <c r="G97" s="12"/>
    </row>
    <row r="98" spans="3:7">
      <c r="C98" s="12"/>
      <c r="D98" s="12"/>
      <c r="E98" s="12"/>
      <c r="F98" s="12"/>
      <c r="G98" s="12"/>
    </row>
    <row r="99" spans="3:7">
      <c r="C99" s="12"/>
      <c r="D99" s="12"/>
      <c r="E99" s="12"/>
      <c r="F99" s="12"/>
      <c r="G99" s="12"/>
    </row>
    <row r="100" spans="3:7">
      <c r="C100" s="12"/>
      <c r="D100" s="12"/>
      <c r="E100" s="12"/>
      <c r="F100" s="12"/>
      <c r="G100" s="12"/>
    </row>
    <row r="101" spans="3:7">
      <c r="C101" s="12"/>
      <c r="D101" s="12"/>
      <c r="E101" s="12"/>
      <c r="F101" s="12"/>
      <c r="G101" s="12"/>
    </row>
    <row r="102" spans="3:7">
      <c r="C102" s="12"/>
      <c r="D102" s="12"/>
      <c r="E102" s="12"/>
      <c r="F102" s="12"/>
      <c r="G102" s="12"/>
    </row>
    <row r="103" spans="3:7">
      <c r="C103" s="12"/>
      <c r="D103" s="12"/>
      <c r="E103" s="12"/>
      <c r="F103" s="12"/>
      <c r="G103" s="12"/>
    </row>
    <row r="104" spans="3:7">
      <c r="C104" s="12"/>
      <c r="D104" s="12"/>
      <c r="E104" s="12"/>
      <c r="F104" s="12"/>
      <c r="G104" s="12"/>
    </row>
    <row r="105" spans="3:7">
      <c r="C105" s="12"/>
      <c r="D105" s="12"/>
      <c r="E105" s="12"/>
      <c r="F105" s="12"/>
      <c r="G105" s="12"/>
    </row>
    <row r="106" spans="3:7">
      <c r="C106" s="12"/>
      <c r="D106" s="12"/>
      <c r="E106" s="12"/>
      <c r="F106" s="12"/>
      <c r="G106" s="12"/>
    </row>
    <row r="107" spans="3:7">
      <c r="C107" s="12"/>
      <c r="D107" s="12"/>
      <c r="E107" s="12"/>
      <c r="F107" s="12"/>
      <c r="G107" s="12"/>
    </row>
    <row r="108" spans="3:7">
      <c r="C108" s="12"/>
      <c r="D108" s="12"/>
      <c r="E108" s="12"/>
      <c r="F108" s="12"/>
      <c r="G108" s="12"/>
    </row>
    <row r="109" spans="3:7">
      <c r="C109" s="12"/>
      <c r="D109" s="12"/>
      <c r="E109" s="12"/>
      <c r="F109" s="12"/>
      <c r="G109" s="12"/>
    </row>
    <row r="110" spans="3:7">
      <c r="C110" s="12"/>
      <c r="D110" s="12"/>
      <c r="E110" s="12"/>
      <c r="F110" s="12"/>
      <c r="G110" s="12"/>
    </row>
    <row r="111" spans="3:7">
      <c r="C111" s="12"/>
      <c r="D111" s="12"/>
      <c r="E111" s="12"/>
      <c r="F111" s="12"/>
      <c r="G111" s="12"/>
    </row>
    <row r="112" spans="3:7">
      <c r="C112" s="12"/>
      <c r="D112" s="12"/>
      <c r="E112" s="12"/>
      <c r="F112" s="12"/>
      <c r="G112" s="12"/>
    </row>
    <row r="113" spans="3:7">
      <c r="C113" s="12"/>
      <c r="D113" s="12"/>
      <c r="E113" s="12"/>
      <c r="F113" s="12"/>
      <c r="G113" s="12"/>
    </row>
    <row r="114" spans="3:7">
      <c r="C114" s="12"/>
      <c r="D114" s="12"/>
      <c r="E114" s="12"/>
      <c r="F114" s="12"/>
      <c r="G114" s="12"/>
    </row>
    <row r="115" spans="3:7">
      <c r="C115" s="12"/>
      <c r="D115" s="12"/>
      <c r="E115" s="12"/>
      <c r="F115" s="12"/>
      <c r="G115" s="12"/>
    </row>
    <row r="116" spans="3:7">
      <c r="C116" s="12"/>
      <c r="D116" s="12"/>
      <c r="E116" s="12"/>
      <c r="F116" s="12"/>
      <c r="G116" s="12"/>
    </row>
    <row r="117" spans="3:7">
      <c r="C117" s="12"/>
      <c r="D117" s="12"/>
      <c r="E117" s="12"/>
      <c r="F117" s="12"/>
      <c r="G117" s="12"/>
    </row>
    <row r="118" spans="3:7">
      <c r="C118" s="12"/>
      <c r="D118" s="12"/>
      <c r="E118" s="12"/>
      <c r="F118" s="12"/>
      <c r="G118" s="1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Wu, Yixuan</dc:creator>
  <cp:lastModifiedBy>Wu, Yixuan</cp:lastModifiedBy>
  <dcterms:created xsi:type="dcterms:W3CDTF">2023-04-03T01:39:11Z</dcterms:created>
  <dcterms:modified xsi:type="dcterms:W3CDTF">2023-04-03T18:57:07Z</dcterms:modified>
</cp:coreProperties>
</file>