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Semester5\DataMining\Tugas7-DecisionTree\"/>
    </mc:Choice>
  </mc:AlternateContent>
  <xr:revisionPtr revIDLastSave="0" documentId="13_ncr:1_{16EF57D8-78B1-414E-9C2B-D497F38C0861}" xr6:coauthVersionLast="47" xr6:coauthVersionMax="47" xr10:uidLastSave="{00000000-0000-0000-0000-000000000000}"/>
  <bookViews>
    <workbookView xWindow="-120" yWindow="-120" windowWidth="20730" windowHeight="11040" activeTab="1" xr2:uid="{771D9062-B97E-43E1-99A4-98175EA3D05C}"/>
  </bookViews>
  <sheets>
    <sheet name="Chart1" sheetId="2" r:id="rId1"/>
    <sheet name="Sheet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1" l="1"/>
  <c r="E44" i="1"/>
  <c r="D44" i="1"/>
  <c r="D43" i="1"/>
  <c r="E40" i="1"/>
  <c r="E41" i="1"/>
  <c r="E39" i="1"/>
  <c r="D41" i="1"/>
  <c r="D40" i="1"/>
  <c r="D39" i="1"/>
  <c r="E37" i="1"/>
  <c r="D37" i="1"/>
  <c r="C37" i="1"/>
  <c r="D32" i="1"/>
  <c r="E31" i="1"/>
  <c r="E32" i="1"/>
  <c r="D31" i="1"/>
  <c r="E29" i="1"/>
  <c r="E28" i="1"/>
  <c r="E27" i="1"/>
  <c r="D29" i="1"/>
  <c r="D28" i="1"/>
  <c r="D27" i="1"/>
  <c r="D25" i="1"/>
  <c r="G22" i="1"/>
  <c r="C25" i="1"/>
  <c r="E16" i="1"/>
  <c r="E15" i="1"/>
  <c r="D16" i="1"/>
  <c r="D15" i="1"/>
  <c r="E13" i="1"/>
  <c r="E12" i="1"/>
  <c r="D13" i="1"/>
  <c r="D12" i="1"/>
  <c r="E10" i="1"/>
  <c r="E9" i="1"/>
  <c r="E8" i="1"/>
  <c r="E6" i="1"/>
  <c r="E5" i="1"/>
  <c r="E4" i="1"/>
  <c r="D4" i="1"/>
  <c r="D10" i="1"/>
  <c r="D9" i="1"/>
  <c r="D8" i="1"/>
  <c r="D6" i="1"/>
  <c r="D5" i="1"/>
  <c r="E2" i="1"/>
  <c r="D2" i="1"/>
  <c r="C2" i="1" s="1"/>
  <c r="C44" i="1" l="1"/>
  <c r="C43" i="1"/>
  <c r="C41" i="1"/>
  <c r="C40" i="1"/>
  <c r="C39" i="1"/>
  <c r="C32" i="1"/>
  <c r="C31" i="1"/>
  <c r="C29" i="1"/>
  <c r="C28" i="1"/>
  <c r="C27" i="1"/>
  <c r="C16" i="1"/>
  <c r="C15" i="1"/>
  <c r="C13" i="1"/>
  <c r="C12" i="1"/>
  <c r="C9" i="1"/>
  <c r="C10" i="1"/>
  <c r="C8" i="1"/>
  <c r="C6" i="1"/>
  <c r="C5" i="1"/>
  <c r="C4" i="1"/>
  <c r="E21" i="1" l="1"/>
  <c r="E25" i="1"/>
  <c r="D24" i="1"/>
  <c r="E24" i="1"/>
  <c r="E23" i="1"/>
  <c r="D23" i="1"/>
  <c r="C23" i="1"/>
  <c r="C24" i="1"/>
  <c r="D21" i="1"/>
  <c r="C21" i="1"/>
  <c r="F15" i="1"/>
  <c r="F16" i="1"/>
  <c r="F12" i="1"/>
  <c r="F10" i="1"/>
  <c r="F9" i="1"/>
  <c r="F6" i="1"/>
  <c r="F5" i="1"/>
  <c r="F2" i="1"/>
  <c r="G3" i="1" l="1"/>
  <c r="G14" i="1"/>
  <c r="G11" i="1"/>
  <c r="G7" i="1"/>
  <c r="F37" i="1"/>
  <c r="F41" i="1"/>
  <c r="F28" i="1"/>
  <c r="F32" i="1"/>
  <c r="F29" i="1"/>
  <c r="F31" i="1"/>
  <c r="F21" i="1"/>
  <c r="F24" i="1"/>
  <c r="G38" i="1" l="1"/>
  <c r="G42" i="1"/>
  <c r="G30" i="1"/>
  <c r="G26" i="1"/>
</calcChain>
</file>

<file path=xl/sharedStrings.xml><?xml version="1.0" encoding="utf-8"?>
<sst xmlns="http://schemas.openxmlformats.org/spreadsheetml/2006/main" count="128" uniqueCount="36">
  <si>
    <t>Total</t>
  </si>
  <si>
    <t>JmlKasus(S)</t>
  </si>
  <si>
    <t>Tidak(S1)</t>
  </si>
  <si>
    <t>Ya(S2)</t>
  </si>
  <si>
    <t>Entropy</t>
  </si>
  <si>
    <t>Gain</t>
  </si>
  <si>
    <t>Outlook</t>
  </si>
  <si>
    <t>Cloudy</t>
  </si>
  <si>
    <t>Rainy</t>
  </si>
  <si>
    <t>Sunny</t>
  </si>
  <si>
    <t>Temp</t>
  </si>
  <si>
    <t>Cool</t>
  </si>
  <si>
    <t>Hot</t>
  </si>
  <si>
    <t>Mild</t>
  </si>
  <si>
    <t>Humidity</t>
  </si>
  <si>
    <t>High</t>
  </si>
  <si>
    <t>Normal</t>
  </si>
  <si>
    <t>Windy</t>
  </si>
  <si>
    <t>Tidak Main(S1)</t>
  </si>
  <si>
    <t>TIDAK</t>
  </si>
  <si>
    <t>YA</t>
  </si>
  <si>
    <t>OUTLOOK</t>
  </si>
  <si>
    <t>TEMPERATURE</t>
  </si>
  <si>
    <t>WINDY</t>
  </si>
  <si>
    <t>PLAY</t>
  </si>
  <si>
    <t>No</t>
  </si>
  <si>
    <t>Don't Play</t>
  </si>
  <si>
    <t>Yes</t>
  </si>
  <si>
    <t>Play</t>
  </si>
  <si>
    <t>Perhitungan Node 1.1</t>
  </si>
  <si>
    <t>Jml Kasus</t>
  </si>
  <si>
    <t>HUMIDITY</t>
  </si>
  <si>
    <t>Humidity High</t>
  </si>
  <si>
    <t>Perhitungan Node 1.1.2</t>
  </si>
  <si>
    <t>Humadity High and Outlook Rainly</t>
  </si>
  <si>
    <t>Jika kelembapan (humidity) normal, maka bermain tenis. Jika kelembapan tinggi, maka keputusan bermain tenis tergantung pada cuaca (outlook). Jika cuaca mendung (cloudy), maka bermain tenis. Jika cuaca cerah (sunny), maka tidak bermain. Jika cuaca hujan (rainy), maka keputusan bermain tenis tergantung pada kondisi angin (windy). Jika tidak ada angin, maka bermain tenis. Jika ada angin, maka tidak bermain.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</si>
</sst>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s>
  <fills count="5">
    <fill>
      <patternFill patternType="none"/>
    </fill>
    <fill>
      <patternFill patternType="gray125"/>
    </fill>
    <fill>
      <patternFill patternType="solid">
        <fgColor theme="5" tint="0.59999389629810485"/>
        <bgColor indexed="64"/>
      </patternFill>
    </fill>
    <fill>
      <patternFill patternType="solid">
        <fgColor theme="5"/>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2" fillId="0" borderId="1" xfId="0" applyFont="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center"/>
    </xf>
    <xf numFmtId="0" fontId="4" fillId="0" borderId="1" xfId="0" applyFont="1" applyBorder="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3" fillId="3" borderId="1" xfId="0" applyFont="1" applyFill="1" applyBorder="1" applyAlignment="1">
      <alignment horizontal="center"/>
    </xf>
    <xf numFmtId="0" fontId="3" fillId="4" borderId="2" xfId="0" applyFont="1" applyFill="1" applyBorder="1" applyAlignment="1">
      <alignment horizontal="center" wrapText="1"/>
    </xf>
    <xf numFmtId="0" fontId="3" fillId="0" borderId="4" xfId="0" applyFont="1"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2" fillId="0" borderId="3"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Sheet1!$C$1:$C$3</c:f>
              <c:strCache>
                <c:ptCount val="3"/>
                <c:pt idx="0">
                  <c:v>JmlKasus(S)</c:v>
                </c:pt>
                <c:pt idx="1">
                  <c:v>14</c:v>
                </c:pt>
              </c:strCache>
            </c:strRef>
          </c:tx>
          <c:spPr>
            <a:solidFill>
              <a:schemeClr val="accent1"/>
            </a:solidFill>
            <a:ln>
              <a:noFill/>
            </a:ln>
            <a:effectLst/>
          </c:spPr>
          <c:invertIfNegative val="0"/>
          <c:cat>
            <c:multiLvlStrRef>
              <c:f>Sheet1!$A$4:$B$16</c:f>
              <c:multiLvlStrCache>
                <c:ptCount val="13"/>
                <c:lvl>
                  <c:pt idx="0">
                    <c:v>Cloudy</c:v>
                  </c:pt>
                  <c:pt idx="1">
                    <c:v>Rainy</c:v>
                  </c:pt>
                  <c:pt idx="2">
                    <c:v>Sunny</c:v>
                  </c:pt>
                  <c:pt idx="4">
                    <c:v>Cool</c:v>
                  </c:pt>
                  <c:pt idx="5">
                    <c:v>Hot</c:v>
                  </c:pt>
                  <c:pt idx="6">
                    <c:v>Mild</c:v>
                  </c:pt>
                  <c:pt idx="8">
                    <c:v>High</c:v>
                  </c:pt>
                  <c:pt idx="9">
                    <c:v>Normal</c:v>
                  </c:pt>
                  <c:pt idx="11">
                    <c:v>TIDAK</c:v>
                  </c:pt>
                  <c:pt idx="12">
                    <c:v>YA</c:v>
                  </c:pt>
                </c:lvl>
                <c:lvl>
                  <c:pt idx="3">
                    <c:v>Temp</c:v>
                  </c:pt>
                  <c:pt idx="7">
                    <c:v>Humidity</c:v>
                  </c:pt>
                  <c:pt idx="10">
                    <c:v>Windy</c:v>
                  </c:pt>
                </c:lvl>
              </c:multiLvlStrCache>
            </c:multiLvlStrRef>
          </c:cat>
          <c:val>
            <c:numRef>
              <c:f>Sheet1!$C$4:$C$16</c:f>
              <c:numCache>
                <c:formatCode>General</c:formatCode>
                <c:ptCount val="13"/>
                <c:pt idx="0">
                  <c:v>4</c:v>
                </c:pt>
                <c:pt idx="1">
                  <c:v>5</c:v>
                </c:pt>
                <c:pt idx="2">
                  <c:v>5</c:v>
                </c:pt>
                <c:pt idx="4">
                  <c:v>4</c:v>
                </c:pt>
                <c:pt idx="5">
                  <c:v>4</c:v>
                </c:pt>
                <c:pt idx="6">
                  <c:v>6</c:v>
                </c:pt>
                <c:pt idx="8">
                  <c:v>7</c:v>
                </c:pt>
                <c:pt idx="9">
                  <c:v>7</c:v>
                </c:pt>
                <c:pt idx="11">
                  <c:v>8</c:v>
                </c:pt>
                <c:pt idx="12">
                  <c:v>6</c:v>
                </c:pt>
              </c:numCache>
            </c:numRef>
          </c:val>
          <c:extLst>
            <c:ext xmlns:c16="http://schemas.microsoft.com/office/drawing/2014/chart" uri="{C3380CC4-5D6E-409C-BE32-E72D297353CC}">
              <c16:uniqueId val="{00000000-A6F8-4EEA-833E-BC624D3A7A69}"/>
            </c:ext>
          </c:extLst>
        </c:ser>
        <c:ser>
          <c:idx val="1"/>
          <c:order val="1"/>
          <c:tx>
            <c:strRef>
              <c:f>Sheet1!$D$1:$D$3</c:f>
              <c:strCache>
                <c:ptCount val="3"/>
                <c:pt idx="0">
                  <c:v>Tidak Main(S1)</c:v>
                </c:pt>
                <c:pt idx="1">
                  <c:v>4</c:v>
                </c:pt>
              </c:strCache>
            </c:strRef>
          </c:tx>
          <c:spPr>
            <a:solidFill>
              <a:schemeClr val="accent2"/>
            </a:solidFill>
            <a:ln>
              <a:noFill/>
            </a:ln>
            <a:effectLst/>
          </c:spPr>
          <c:invertIfNegative val="0"/>
          <c:cat>
            <c:multiLvlStrRef>
              <c:f>Sheet1!$A$4:$B$16</c:f>
              <c:multiLvlStrCache>
                <c:ptCount val="13"/>
                <c:lvl>
                  <c:pt idx="0">
                    <c:v>Cloudy</c:v>
                  </c:pt>
                  <c:pt idx="1">
                    <c:v>Rainy</c:v>
                  </c:pt>
                  <c:pt idx="2">
                    <c:v>Sunny</c:v>
                  </c:pt>
                  <c:pt idx="4">
                    <c:v>Cool</c:v>
                  </c:pt>
                  <c:pt idx="5">
                    <c:v>Hot</c:v>
                  </c:pt>
                  <c:pt idx="6">
                    <c:v>Mild</c:v>
                  </c:pt>
                  <c:pt idx="8">
                    <c:v>High</c:v>
                  </c:pt>
                  <c:pt idx="9">
                    <c:v>Normal</c:v>
                  </c:pt>
                  <c:pt idx="11">
                    <c:v>TIDAK</c:v>
                  </c:pt>
                  <c:pt idx="12">
                    <c:v>YA</c:v>
                  </c:pt>
                </c:lvl>
                <c:lvl>
                  <c:pt idx="3">
                    <c:v>Temp</c:v>
                  </c:pt>
                  <c:pt idx="7">
                    <c:v>Humidity</c:v>
                  </c:pt>
                  <c:pt idx="10">
                    <c:v>Windy</c:v>
                  </c:pt>
                </c:lvl>
              </c:multiLvlStrCache>
            </c:multiLvlStrRef>
          </c:cat>
          <c:val>
            <c:numRef>
              <c:f>Sheet1!$D$4:$D$16</c:f>
              <c:numCache>
                <c:formatCode>General</c:formatCode>
                <c:ptCount val="13"/>
                <c:pt idx="0">
                  <c:v>0</c:v>
                </c:pt>
                <c:pt idx="1">
                  <c:v>1</c:v>
                </c:pt>
                <c:pt idx="2">
                  <c:v>3</c:v>
                </c:pt>
                <c:pt idx="4">
                  <c:v>0</c:v>
                </c:pt>
                <c:pt idx="5">
                  <c:v>2</c:v>
                </c:pt>
                <c:pt idx="6">
                  <c:v>2</c:v>
                </c:pt>
                <c:pt idx="8">
                  <c:v>4</c:v>
                </c:pt>
                <c:pt idx="9">
                  <c:v>0</c:v>
                </c:pt>
                <c:pt idx="11">
                  <c:v>2</c:v>
                </c:pt>
                <c:pt idx="12">
                  <c:v>2</c:v>
                </c:pt>
              </c:numCache>
            </c:numRef>
          </c:val>
          <c:extLst>
            <c:ext xmlns:c16="http://schemas.microsoft.com/office/drawing/2014/chart" uri="{C3380CC4-5D6E-409C-BE32-E72D297353CC}">
              <c16:uniqueId val="{00000001-A6F8-4EEA-833E-BC624D3A7A69}"/>
            </c:ext>
          </c:extLst>
        </c:ser>
        <c:ser>
          <c:idx val="2"/>
          <c:order val="2"/>
          <c:tx>
            <c:strRef>
              <c:f>Sheet1!$E$1:$E$3</c:f>
              <c:strCache>
                <c:ptCount val="3"/>
                <c:pt idx="0">
                  <c:v>Ya(S2)</c:v>
                </c:pt>
                <c:pt idx="1">
                  <c:v>10</c:v>
                </c:pt>
              </c:strCache>
            </c:strRef>
          </c:tx>
          <c:spPr>
            <a:solidFill>
              <a:schemeClr val="accent3"/>
            </a:solidFill>
            <a:ln>
              <a:noFill/>
            </a:ln>
            <a:effectLst/>
          </c:spPr>
          <c:invertIfNegative val="0"/>
          <c:cat>
            <c:multiLvlStrRef>
              <c:f>Sheet1!$A$4:$B$16</c:f>
              <c:multiLvlStrCache>
                <c:ptCount val="13"/>
                <c:lvl>
                  <c:pt idx="0">
                    <c:v>Cloudy</c:v>
                  </c:pt>
                  <c:pt idx="1">
                    <c:v>Rainy</c:v>
                  </c:pt>
                  <c:pt idx="2">
                    <c:v>Sunny</c:v>
                  </c:pt>
                  <c:pt idx="4">
                    <c:v>Cool</c:v>
                  </c:pt>
                  <c:pt idx="5">
                    <c:v>Hot</c:v>
                  </c:pt>
                  <c:pt idx="6">
                    <c:v>Mild</c:v>
                  </c:pt>
                  <c:pt idx="8">
                    <c:v>High</c:v>
                  </c:pt>
                  <c:pt idx="9">
                    <c:v>Normal</c:v>
                  </c:pt>
                  <c:pt idx="11">
                    <c:v>TIDAK</c:v>
                  </c:pt>
                  <c:pt idx="12">
                    <c:v>YA</c:v>
                  </c:pt>
                </c:lvl>
                <c:lvl>
                  <c:pt idx="3">
                    <c:v>Temp</c:v>
                  </c:pt>
                  <c:pt idx="7">
                    <c:v>Humidity</c:v>
                  </c:pt>
                  <c:pt idx="10">
                    <c:v>Windy</c:v>
                  </c:pt>
                </c:lvl>
              </c:multiLvlStrCache>
            </c:multiLvlStrRef>
          </c:cat>
          <c:val>
            <c:numRef>
              <c:f>Sheet1!$E$4:$E$16</c:f>
              <c:numCache>
                <c:formatCode>General</c:formatCode>
                <c:ptCount val="13"/>
                <c:pt idx="0">
                  <c:v>4</c:v>
                </c:pt>
                <c:pt idx="1">
                  <c:v>4</c:v>
                </c:pt>
                <c:pt idx="2">
                  <c:v>2</c:v>
                </c:pt>
                <c:pt idx="4">
                  <c:v>4</c:v>
                </c:pt>
                <c:pt idx="5">
                  <c:v>2</c:v>
                </c:pt>
                <c:pt idx="6">
                  <c:v>4</c:v>
                </c:pt>
                <c:pt idx="8">
                  <c:v>3</c:v>
                </c:pt>
                <c:pt idx="9">
                  <c:v>7</c:v>
                </c:pt>
                <c:pt idx="11">
                  <c:v>6</c:v>
                </c:pt>
                <c:pt idx="12">
                  <c:v>4</c:v>
                </c:pt>
              </c:numCache>
            </c:numRef>
          </c:val>
          <c:extLst>
            <c:ext xmlns:c16="http://schemas.microsoft.com/office/drawing/2014/chart" uri="{C3380CC4-5D6E-409C-BE32-E72D297353CC}">
              <c16:uniqueId val="{00000002-A6F8-4EEA-833E-BC624D3A7A69}"/>
            </c:ext>
          </c:extLst>
        </c:ser>
        <c:ser>
          <c:idx val="3"/>
          <c:order val="3"/>
          <c:tx>
            <c:strRef>
              <c:f>Sheet1!$F$1:$F$3</c:f>
              <c:strCache>
                <c:ptCount val="3"/>
                <c:pt idx="0">
                  <c:v>Entropy</c:v>
                </c:pt>
                <c:pt idx="1">
                  <c:v>0.863120569</c:v>
                </c:pt>
              </c:strCache>
            </c:strRef>
          </c:tx>
          <c:spPr>
            <a:solidFill>
              <a:schemeClr val="accent4"/>
            </a:solidFill>
            <a:ln>
              <a:noFill/>
            </a:ln>
            <a:effectLst/>
          </c:spPr>
          <c:invertIfNegative val="0"/>
          <c:cat>
            <c:multiLvlStrRef>
              <c:f>Sheet1!$A$4:$B$16</c:f>
              <c:multiLvlStrCache>
                <c:ptCount val="13"/>
                <c:lvl>
                  <c:pt idx="0">
                    <c:v>Cloudy</c:v>
                  </c:pt>
                  <c:pt idx="1">
                    <c:v>Rainy</c:v>
                  </c:pt>
                  <c:pt idx="2">
                    <c:v>Sunny</c:v>
                  </c:pt>
                  <c:pt idx="4">
                    <c:v>Cool</c:v>
                  </c:pt>
                  <c:pt idx="5">
                    <c:v>Hot</c:v>
                  </c:pt>
                  <c:pt idx="6">
                    <c:v>Mild</c:v>
                  </c:pt>
                  <c:pt idx="8">
                    <c:v>High</c:v>
                  </c:pt>
                  <c:pt idx="9">
                    <c:v>Normal</c:v>
                  </c:pt>
                  <c:pt idx="11">
                    <c:v>TIDAK</c:v>
                  </c:pt>
                  <c:pt idx="12">
                    <c:v>YA</c:v>
                  </c:pt>
                </c:lvl>
                <c:lvl>
                  <c:pt idx="3">
                    <c:v>Temp</c:v>
                  </c:pt>
                  <c:pt idx="7">
                    <c:v>Humidity</c:v>
                  </c:pt>
                  <c:pt idx="10">
                    <c:v>Windy</c:v>
                  </c:pt>
                </c:lvl>
              </c:multiLvlStrCache>
            </c:multiLvlStrRef>
          </c:cat>
          <c:val>
            <c:numRef>
              <c:f>Sheet1!$F$4:$F$16</c:f>
              <c:numCache>
                <c:formatCode>General</c:formatCode>
                <c:ptCount val="13"/>
                <c:pt idx="0">
                  <c:v>0</c:v>
                </c:pt>
                <c:pt idx="1">
                  <c:v>0.6997218324096135</c:v>
                </c:pt>
                <c:pt idx="2">
                  <c:v>0.99315685693241729</c:v>
                </c:pt>
                <c:pt idx="4">
                  <c:v>0</c:v>
                </c:pt>
                <c:pt idx="5">
                  <c:v>1</c:v>
                </c:pt>
                <c:pt idx="6">
                  <c:v>0.91829583405448956</c:v>
                </c:pt>
                <c:pt idx="8">
                  <c:v>0.98522813603425163</c:v>
                </c:pt>
                <c:pt idx="9">
                  <c:v>0</c:v>
                </c:pt>
                <c:pt idx="11">
                  <c:v>0.81127812445913283</c:v>
                </c:pt>
                <c:pt idx="12">
                  <c:v>0.91829583405448956</c:v>
                </c:pt>
              </c:numCache>
            </c:numRef>
          </c:val>
          <c:extLst>
            <c:ext xmlns:c16="http://schemas.microsoft.com/office/drawing/2014/chart" uri="{C3380CC4-5D6E-409C-BE32-E72D297353CC}">
              <c16:uniqueId val="{00000003-A6F8-4EEA-833E-BC624D3A7A69}"/>
            </c:ext>
          </c:extLst>
        </c:ser>
        <c:ser>
          <c:idx val="4"/>
          <c:order val="4"/>
          <c:tx>
            <c:strRef>
              <c:f>Sheet1!$G$1:$G$3</c:f>
              <c:strCache>
                <c:ptCount val="3"/>
                <c:pt idx="0">
                  <c:v>Gain</c:v>
                </c:pt>
                <c:pt idx="2">
                  <c:v>0.258521037</c:v>
                </c:pt>
              </c:strCache>
            </c:strRef>
          </c:tx>
          <c:spPr>
            <a:solidFill>
              <a:schemeClr val="accent5"/>
            </a:solidFill>
            <a:ln>
              <a:noFill/>
            </a:ln>
            <a:effectLst/>
          </c:spPr>
          <c:invertIfNegative val="0"/>
          <c:cat>
            <c:multiLvlStrRef>
              <c:f>Sheet1!$A$4:$B$16</c:f>
              <c:multiLvlStrCache>
                <c:ptCount val="13"/>
                <c:lvl>
                  <c:pt idx="0">
                    <c:v>Cloudy</c:v>
                  </c:pt>
                  <c:pt idx="1">
                    <c:v>Rainy</c:v>
                  </c:pt>
                  <c:pt idx="2">
                    <c:v>Sunny</c:v>
                  </c:pt>
                  <c:pt idx="4">
                    <c:v>Cool</c:v>
                  </c:pt>
                  <c:pt idx="5">
                    <c:v>Hot</c:v>
                  </c:pt>
                  <c:pt idx="6">
                    <c:v>Mild</c:v>
                  </c:pt>
                  <c:pt idx="8">
                    <c:v>High</c:v>
                  </c:pt>
                  <c:pt idx="9">
                    <c:v>Normal</c:v>
                  </c:pt>
                  <c:pt idx="11">
                    <c:v>TIDAK</c:v>
                  </c:pt>
                  <c:pt idx="12">
                    <c:v>YA</c:v>
                  </c:pt>
                </c:lvl>
                <c:lvl>
                  <c:pt idx="3">
                    <c:v>Temp</c:v>
                  </c:pt>
                  <c:pt idx="7">
                    <c:v>Humidity</c:v>
                  </c:pt>
                  <c:pt idx="10">
                    <c:v>Windy</c:v>
                  </c:pt>
                </c:lvl>
              </c:multiLvlStrCache>
            </c:multiLvlStrRef>
          </c:cat>
          <c:val>
            <c:numRef>
              <c:f>Sheet1!$G$4:$G$16</c:f>
              <c:numCache>
                <c:formatCode>General</c:formatCode>
                <c:ptCount val="13"/>
                <c:pt idx="3">
                  <c:v>0.18385092540042125</c:v>
                </c:pt>
                <c:pt idx="7">
                  <c:v>0.37050650054950518</c:v>
                </c:pt>
                <c:pt idx="10">
                  <c:v>5.9777114237739015E-3</c:v>
                </c:pt>
              </c:numCache>
            </c:numRef>
          </c:val>
          <c:extLst>
            <c:ext xmlns:c16="http://schemas.microsoft.com/office/drawing/2014/chart" uri="{C3380CC4-5D6E-409C-BE32-E72D297353CC}">
              <c16:uniqueId val="{00000004-A6F8-4EEA-833E-BC624D3A7A69}"/>
            </c:ext>
          </c:extLst>
        </c:ser>
        <c:dLbls>
          <c:showLegendKey val="0"/>
          <c:showVal val="0"/>
          <c:showCatName val="0"/>
          <c:showSerName val="0"/>
          <c:showPercent val="0"/>
          <c:showBubbleSize val="0"/>
        </c:dLbls>
        <c:gapWidth val="219"/>
        <c:overlap val="-27"/>
        <c:axId val="1268139968"/>
        <c:axId val="1268143328"/>
      </c:barChart>
      <c:catAx>
        <c:axId val="126813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43328"/>
        <c:crosses val="autoZero"/>
        <c:auto val="1"/>
        <c:lblAlgn val="ctr"/>
        <c:lblOffset val="100"/>
        <c:noMultiLvlLbl val="0"/>
      </c:catAx>
      <c:valAx>
        <c:axId val="126814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3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5603A70-255D-4EEA-B0FA-C0E8372D5FEB}">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9E0769CB-961C-4C50-FAEB-86831451380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13</xdr:col>
      <xdr:colOff>376918</xdr:colOff>
      <xdr:row>37</xdr:row>
      <xdr:rowOff>36740</xdr:rowOff>
    </xdr:to>
    <xdr:pic>
      <xdr:nvPicPr>
        <xdr:cNvPr id="3" name="Picture 2">
          <a:extLst>
            <a:ext uri="{FF2B5EF4-FFF2-40B4-BE49-F238E27FC236}">
              <a16:creationId xmlns:a16="http://schemas.microsoft.com/office/drawing/2014/main" id="{10A02B8A-9FA4-4834-2501-E43A7F466A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8107" y="3673929"/>
          <a:ext cx="4105275" cy="3914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134E-1A91-4352-A819-222FAA7EB5E6}">
  <dimension ref="A1:P46"/>
  <sheetViews>
    <sheetView tabSelected="1" zoomScale="70" zoomScaleNormal="70" workbookViewId="0">
      <selection activeCell="I16" sqref="I16"/>
    </sheetView>
  </sheetViews>
  <sheetFormatPr defaultRowHeight="15.75" x14ac:dyDescent="0.25"/>
  <cols>
    <col min="1" max="1" width="40.7109375" style="5" bestFit="1" customWidth="1"/>
    <col min="2" max="2" width="8.7109375" style="5" bestFit="1" customWidth="1"/>
    <col min="3" max="3" width="14.85546875" style="5" bestFit="1" customWidth="1"/>
    <col min="4" max="4" width="17.85546875" style="5" bestFit="1" customWidth="1"/>
    <col min="5" max="5" width="9.5703125" style="5" bestFit="1" customWidth="1"/>
    <col min="6" max="7" width="14.85546875" style="5" bestFit="1" customWidth="1"/>
    <col min="8" max="9" width="9.140625" style="5"/>
    <col min="10" max="10" width="13.42578125" style="5" bestFit="1" customWidth="1"/>
    <col min="11" max="11" width="19.140625" style="5" bestFit="1" customWidth="1"/>
    <col min="12" max="12" width="13.85546875" style="5" bestFit="1" customWidth="1"/>
    <col min="13" max="13" width="9.28515625" style="5" bestFit="1" customWidth="1"/>
    <col min="14" max="14" width="10.7109375" style="5" bestFit="1" customWidth="1"/>
    <col min="15" max="16384" width="9.140625" style="5"/>
  </cols>
  <sheetData>
    <row r="1" spans="1:14" x14ac:dyDescent="0.25">
      <c r="A1" s="1"/>
      <c r="B1" s="1"/>
      <c r="C1" s="2" t="s">
        <v>1</v>
      </c>
      <c r="D1" s="2" t="s">
        <v>18</v>
      </c>
      <c r="E1" s="2" t="s">
        <v>3</v>
      </c>
      <c r="F1" s="3" t="s">
        <v>4</v>
      </c>
      <c r="G1" s="3" t="s">
        <v>5</v>
      </c>
      <c r="J1" s="2" t="s">
        <v>21</v>
      </c>
      <c r="K1" s="2" t="s">
        <v>22</v>
      </c>
      <c r="L1" s="2" t="s">
        <v>31</v>
      </c>
      <c r="M1" s="2" t="s">
        <v>23</v>
      </c>
      <c r="N1" s="2" t="s">
        <v>24</v>
      </c>
    </row>
    <row r="2" spans="1:14" x14ac:dyDescent="0.25">
      <c r="A2" s="2" t="s">
        <v>0</v>
      </c>
      <c r="B2" s="1"/>
      <c r="C2" s="1">
        <f>SUM(D2:E2)</f>
        <v>14</v>
      </c>
      <c r="D2" s="1">
        <f>COUNTIF(N2:N15, "Don't Play")</f>
        <v>4</v>
      </c>
      <c r="E2" s="1">
        <f>COUNTIF(N2:N15, "Play")</f>
        <v>10</v>
      </c>
      <c r="F2" s="1">
        <f>((-D2/C2*LOG(D2/C2,2))+((-E2/C2*LOG(E2/C2,2))))</f>
        <v>0.863120568566631</v>
      </c>
      <c r="G2" s="1"/>
      <c r="J2" s="1" t="s">
        <v>9</v>
      </c>
      <c r="K2" s="1" t="s">
        <v>12</v>
      </c>
      <c r="L2" s="1" t="s">
        <v>15</v>
      </c>
      <c r="M2" s="1" t="s">
        <v>25</v>
      </c>
      <c r="N2" s="1" t="s">
        <v>26</v>
      </c>
    </row>
    <row r="3" spans="1:14" x14ac:dyDescent="0.25">
      <c r="A3" s="7" t="s">
        <v>6</v>
      </c>
      <c r="B3" s="1"/>
      <c r="C3" s="1"/>
      <c r="D3" s="1"/>
      <c r="E3" s="1"/>
      <c r="F3" s="1"/>
      <c r="G3" s="7">
        <f>$F$2-((C4/$C$2*F4)+(C5/$C$2*F5)+(C6/$C$2*F6))</f>
        <v>0.25852103665876291</v>
      </c>
      <c r="J3" s="1" t="s">
        <v>9</v>
      </c>
      <c r="K3" s="1" t="s">
        <v>12</v>
      </c>
      <c r="L3" s="1" t="s">
        <v>15</v>
      </c>
      <c r="M3" s="1" t="s">
        <v>27</v>
      </c>
      <c r="N3" s="1" t="s">
        <v>26</v>
      </c>
    </row>
    <row r="4" spans="1:14" x14ac:dyDescent="0.25">
      <c r="A4" s="1"/>
      <c r="B4" s="1" t="s">
        <v>7</v>
      </c>
      <c r="C4" s="1">
        <f t="shared" ref="C3:C6" si="0">SUM(D4:E4)</f>
        <v>4</v>
      </c>
      <c r="D4" s="1">
        <f>COUNTIFS($J$2:$J$15, "Cloudy", $N$2:$N$15, "Don't Play")</f>
        <v>0</v>
      </c>
      <c r="E4" s="1">
        <f>COUNTIFS($J$2:$J$15, "Cloudy", $N$2:$N$15, "Play")</f>
        <v>4</v>
      </c>
      <c r="F4" s="5">
        <v>0</v>
      </c>
      <c r="G4" s="2"/>
      <c r="J4" s="1" t="s">
        <v>7</v>
      </c>
      <c r="K4" s="1" t="s">
        <v>12</v>
      </c>
      <c r="L4" s="1" t="s">
        <v>15</v>
      </c>
      <c r="M4" s="1" t="s">
        <v>25</v>
      </c>
      <c r="N4" s="1" t="s">
        <v>28</v>
      </c>
    </row>
    <row r="5" spans="1:14" x14ac:dyDescent="0.25">
      <c r="A5" s="1"/>
      <c r="B5" s="1" t="s">
        <v>8</v>
      </c>
      <c r="C5" s="1">
        <f>SUM(D5:E5)</f>
        <v>5</v>
      </c>
      <c r="D5" s="1">
        <f>COUNTIFS($J$2:$J$15, "Rainy", $N$2:$N$15, "Don't Play")</f>
        <v>1</v>
      </c>
      <c r="E5" s="1">
        <f>COUNTIFS($J$2:$J$15, "Rainy", $N$2:$N$15, "Play")</f>
        <v>4</v>
      </c>
      <c r="F5" s="1">
        <f>(-D6/C5*LOG(D6/C5,2))+(-E5/C5*LOG(E5/C5,2))</f>
        <v>0.6997218324096135</v>
      </c>
      <c r="G5" s="2"/>
      <c r="J5" s="1" t="s">
        <v>8</v>
      </c>
      <c r="K5" s="1" t="s">
        <v>13</v>
      </c>
      <c r="L5" s="1" t="s">
        <v>15</v>
      </c>
      <c r="M5" s="1" t="s">
        <v>25</v>
      </c>
      <c r="N5" s="1" t="s">
        <v>28</v>
      </c>
    </row>
    <row r="6" spans="1:14" x14ac:dyDescent="0.25">
      <c r="A6" s="1"/>
      <c r="B6" s="1" t="s">
        <v>9</v>
      </c>
      <c r="C6" s="1">
        <f>SUM(D6:E6)</f>
        <v>5</v>
      </c>
      <c r="D6" s="1">
        <f>COUNTIFS($J$2:$J$15, "Sunny", $N$2:$N$15, "Don't Play")</f>
        <v>3</v>
      </c>
      <c r="E6" s="1">
        <f>COUNTIFS($J$2:$J$15, "Sunny", $N$2:$N$15, "Play")</f>
        <v>2</v>
      </c>
      <c r="F6" s="1">
        <f>(-D5/C6*LOG(D5/C6,2))+(-E6/C6*LOG(E6/C6,2))</f>
        <v>0.99315685693241729</v>
      </c>
      <c r="G6" s="2"/>
      <c r="J6" s="1" t="s">
        <v>8</v>
      </c>
      <c r="K6" s="1" t="s">
        <v>11</v>
      </c>
      <c r="L6" s="1" t="s">
        <v>16</v>
      </c>
      <c r="M6" s="1" t="s">
        <v>25</v>
      </c>
      <c r="N6" s="1" t="s">
        <v>28</v>
      </c>
    </row>
    <row r="7" spans="1:14" x14ac:dyDescent="0.25">
      <c r="A7" s="7" t="s">
        <v>10</v>
      </c>
      <c r="B7" s="1"/>
      <c r="C7" s="1"/>
      <c r="E7" s="1"/>
      <c r="F7" s="1"/>
      <c r="G7" s="7">
        <f>$F$2-((C8/$C$2*F8)+(C9/$C$2*F9)+(C10/$C$2*F10))</f>
        <v>0.18385092540042125</v>
      </c>
      <c r="J7" s="1" t="s">
        <v>8</v>
      </c>
      <c r="K7" s="1" t="s">
        <v>11</v>
      </c>
      <c r="L7" s="1" t="s">
        <v>16</v>
      </c>
      <c r="M7" s="1" t="s">
        <v>27</v>
      </c>
      <c r="N7" s="1" t="s">
        <v>28</v>
      </c>
    </row>
    <row r="8" spans="1:14" x14ac:dyDescent="0.25">
      <c r="A8" s="1"/>
      <c r="B8" s="1" t="s">
        <v>11</v>
      </c>
      <c r="C8" s="1">
        <f>SUM(D8:E8)</f>
        <v>4</v>
      </c>
      <c r="D8" s="1">
        <f>COUNTIFS($K$2:$K$15, "Cool", $N$2:$N$15, "Don't Play")</f>
        <v>0</v>
      </c>
      <c r="E8" s="1">
        <f>COUNTIFS($K$2:$K$15, "Cool", $N$2:$N$15, "Play")</f>
        <v>4</v>
      </c>
      <c r="F8" s="1">
        <v>0</v>
      </c>
      <c r="G8" s="2"/>
      <c r="J8" s="1" t="s">
        <v>7</v>
      </c>
      <c r="K8" s="1" t="s">
        <v>11</v>
      </c>
      <c r="L8" s="1" t="s">
        <v>16</v>
      </c>
      <c r="M8" s="1" t="s">
        <v>27</v>
      </c>
      <c r="N8" s="1" t="s">
        <v>28</v>
      </c>
    </row>
    <row r="9" spans="1:14" x14ac:dyDescent="0.25">
      <c r="A9" s="1"/>
      <c r="B9" s="1" t="s">
        <v>12</v>
      </c>
      <c r="C9" s="1">
        <f t="shared" ref="C9:C16" si="1">SUM(D9:E9)</f>
        <v>4</v>
      </c>
      <c r="D9" s="1">
        <f>COUNTIFS($K$2:$K$15, "Hot", $N$2:$N$15, "Don't Play")</f>
        <v>2</v>
      </c>
      <c r="E9" s="1">
        <f>COUNTIFS($K$2:$K$15, "Hot", $N$2:$N$15, "Play")</f>
        <v>2</v>
      </c>
      <c r="F9" s="1">
        <f>(-D9/C9*LOG(D9/C9,2))+(-E9/C9*LOG(E9/C9,2))</f>
        <v>1</v>
      </c>
      <c r="G9" s="2"/>
      <c r="J9" s="1" t="s">
        <v>9</v>
      </c>
      <c r="K9" s="1" t="s">
        <v>13</v>
      </c>
      <c r="L9" s="1" t="s">
        <v>15</v>
      </c>
      <c r="M9" s="1" t="s">
        <v>25</v>
      </c>
      <c r="N9" s="1" t="s">
        <v>26</v>
      </c>
    </row>
    <row r="10" spans="1:14" x14ac:dyDescent="0.25">
      <c r="A10" s="1"/>
      <c r="B10" s="1" t="s">
        <v>13</v>
      </c>
      <c r="C10" s="1">
        <f t="shared" si="1"/>
        <v>6</v>
      </c>
      <c r="D10" s="1">
        <f>COUNTIFS($K$2:$K$15, "Mild", $N$2:$N$15, "Don't Play")</f>
        <v>2</v>
      </c>
      <c r="E10" s="1">
        <f>COUNTIFS($K$2:$K$15, "Mild", $N$2:$N$15, "Play")</f>
        <v>4</v>
      </c>
      <c r="F10" s="1">
        <f>(-D10/C10*LOG(D10/C10,2))+(-E10/C10*LOG(E10/C10,2))</f>
        <v>0.91829583405448956</v>
      </c>
      <c r="G10" s="2"/>
      <c r="J10" s="1" t="s">
        <v>9</v>
      </c>
      <c r="K10" s="1" t="s">
        <v>11</v>
      </c>
      <c r="L10" s="1" t="s">
        <v>16</v>
      </c>
      <c r="M10" s="1" t="s">
        <v>25</v>
      </c>
      <c r="N10" s="1" t="s">
        <v>28</v>
      </c>
    </row>
    <row r="11" spans="1:14" x14ac:dyDescent="0.25">
      <c r="A11" s="7" t="s">
        <v>14</v>
      </c>
      <c r="B11" s="1"/>
      <c r="C11" s="1"/>
      <c r="D11" s="1"/>
      <c r="E11" s="1"/>
      <c r="F11" s="1"/>
      <c r="G11" s="7">
        <f>$F$2-((C12/$C$2*F12)+(C13/$C$2*F13))</f>
        <v>0.37050650054950518</v>
      </c>
      <c r="J11" s="1" t="s">
        <v>8</v>
      </c>
      <c r="K11" s="1" t="s">
        <v>13</v>
      </c>
      <c r="L11" s="1" t="s">
        <v>16</v>
      </c>
      <c r="M11" s="1" t="s">
        <v>25</v>
      </c>
      <c r="N11" s="1" t="s">
        <v>28</v>
      </c>
    </row>
    <row r="12" spans="1:14" x14ac:dyDescent="0.25">
      <c r="A12" s="1"/>
      <c r="B12" s="1" t="s">
        <v>15</v>
      </c>
      <c r="C12" s="1">
        <f t="shared" si="1"/>
        <v>7</v>
      </c>
      <c r="D12" s="1">
        <f>COUNTIFS($L$2:$L$15, "High", $N$2:$N$15, "Don't Play")</f>
        <v>4</v>
      </c>
      <c r="E12" s="1">
        <f>COUNTIFS($L$2:$L$15, "High", $N$2:$N$15, "Play")</f>
        <v>3</v>
      </c>
      <c r="F12" s="1">
        <f>(-D12/C12*LOG(D12/C12,2))+(-E12/C12*LOG(E12/C12,2))</f>
        <v>0.98522813603425163</v>
      </c>
      <c r="G12" s="2"/>
      <c r="J12" s="1" t="s">
        <v>9</v>
      </c>
      <c r="K12" s="1" t="s">
        <v>13</v>
      </c>
      <c r="L12" s="1" t="s">
        <v>16</v>
      </c>
      <c r="M12" s="1" t="s">
        <v>27</v>
      </c>
      <c r="N12" s="1" t="s">
        <v>28</v>
      </c>
    </row>
    <row r="13" spans="1:14" x14ac:dyDescent="0.25">
      <c r="A13" s="1"/>
      <c r="B13" s="1" t="s">
        <v>16</v>
      </c>
      <c r="C13" s="1">
        <f t="shared" si="1"/>
        <v>7</v>
      </c>
      <c r="D13" s="1">
        <f>COUNTIFS($L$2:$L$15, "Normal", $N$2:$N$15, "Don't Play")</f>
        <v>0</v>
      </c>
      <c r="E13" s="1">
        <f>COUNTIFS($L$2:$L$15, "Normal", $N$2:$N$15, "Play")</f>
        <v>7</v>
      </c>
      <c r="F13" s="1">
        <v>0</v>
      </c>
      <c r="G13" s="2"/>
      <c r="J13" s="1" t="s">
        <v>7</v>
      </c>
      <c r="K13" s="1" t="s">
        <v>13</v>
      </c>
      <c r="L13" s="1" t="s">
        <v>15</v>
      </c>
      <c r="M13" s="1" t="s">
        <v>27</v>
      </c>
      <c r="N13" s="1" t="s">
        <v>28</v>
      </c>
    </row>
    <row r="14" spans="1:14" x14ac:dyDescent="0.25">
      <c r="A14" s="7" t="s">
        <v>17</v>
      </c>
      <c r="B14" s="1"/>
      <c r="C14" s="1"/>
      <c r="D14" s="1"/>
      <c r="E14" s="1"/>
      <c r="F14" s="1"/>
      <c r="G14" s="7">
        <f>$F$2-((C15/$C$2*F15)+(C16/$C$2*F16))</f>
        <v>5.9777114237739015E-3</v>
      </c>
      <c r="J14" s="1" t="s">
        <v>7</v>
      </c>
      <c r="K14" s="1" t="s">
        <v>12</v>
      </c>
      <c r="L14" s="1" t="s">
        <v>16</v>
      </c>
      <c r="M14" s="1" t="s">
        <v>25</v>
      </c>
      <c r="N14" s="1" t="s">
        <v>28</v>
      </c>
    </row>
    <row r="15" spans="1:14" x14ac:dyDescent="0.25">
      <c r="A15" s="1"/>
      <c r="B15" s="1" t="s">
        <v>19</v>
      </c>
      <c r="C15" s="1">
        <f t="shared" si="1"/>
        <v>8</v>
      </c>
      <c r="D15" s="1">
        <f>COUNTIFS($M$2:$M$15, "No", $N$2:$N$15, "Don't Play")</f>
        <v>2</v>
      </c>
      <c r="E15" s="1">
        <f>COUNTIFS($M$2:$M$15, "No", $N$2:$N$15, "Play")</f>
        <v>6</v>
      </c>
      <c r="F15" s="1">
        <f t="shared" ref="F15:F27" si="2">(-D15/C15*LOG(D15/C15,2))+(-E15/C15*LOG(E15/C15,2))</f>
        <v>0.81127812445913283</v>
      </c>
      <c r="G15" s="1"/>
      <c r="J15" s="1" t="s">
        <v>8</v>
      </c>
      <c r="K15" s="1" t="s">
        <v>13</v>
      </c>
      <c r="L15" s="1" t="s">
        <v>15</v>
      </c>
      <c r="M15" s="1" t="s">
        <v>27</v>
      </c>
      <c r="N15" s="1" t="s">
        <v>26</v>
      </c>
    </row>
    <row r="16" spans="1:14" x14ac:dyDescent="0.25">
      <c r="A16" s="1"/>
      <c r="B16" s="1" t="s">
        <v>20</v>
      </c>
      <c r="C16" s="1">
        <f t="shared" si="1"/>
        <v>6</v>
      </c>
      <c r="D16" s="1">
        <f>COUNTIFS($M$2:$M$15, "Yes", $N$2:$N$15, "Don't Play")</f>
        <v>2</v>
      </c>
      <c r="E16" s="1">
        <f>COUNTIFS($M$2:$M$15, "Yes", $N$2:$N$15, "Play")</f>
        <v>4</v>
      </c>
      <c r="F16" s="1">
        <f t="shared" si="2"/>
        <v>0.91829583405448956</v>
      </c>
      <c r="G16" s="1"/>
    </row>
    <row r="17" spans="1:7" x14ac:dyDescent="0.25">
      <c r="F17" s="6"/>
    </row>
    <row r="18" spans="1:7" x14ac:dyDescent="0.25">
      <c r="F18" s="6"/>
    </row>
    <row r="19" spans="1:7" x14ac:dyDescent="0.25">
      <c r="A19" s="8" t="s">
        <v>29</v>
      </c>
      <c r="B19" s="8"/>
      <c r="F19" s="6"/>
    </row>
    <row r="20" spans="1:7" x14ac:dyDescent="0.25">
      <c r="A20" s="12"/>
      <c r="C20" s="2" t="s">
        <v>30</v>
      </c>
      <c r="D20" s="2" t="s">
        <v>2</v>
      </c>
      <c r="E20" s="2" t="s">
        <v>3</v>
      </c>
      <c r="F20" s="2" t="s">
        <v>4</v>
      </c>
      <c r="G20" s="2" t="s">
        <v>5</v>
      </c>
    </row>
    <row r="21" spans="1:7" x14ac:dyDescent="0.25">
      <c r="A21" s="2" t="s">
        <v>32</v>
      </c>
      <c r="B21" s="1"/>
      <c r="C21" s="1">
        <f>COUNTIF(L2:L15,"High")</f>
        <v>7</v>
      </c>
      <c r="D21" s="1">
        <f>COUNTIFS(L2:L15, "High", N2:N15,"Don't Play")</f>
        <v>4</v>
      </c>
      <c r="E21" s="1">
        <f>COUNTIFS(L2:L15, "High", N2:N15,"Play")</f>
        <v>3</v>
      </c>
      <c r="F21" s="1">
        <f t="shared" si="2"/>
        <v>0.98522813603425163</v>
      </c>
      <c r="G21" s="1"/>
    </row>
    <row r="22" spans="1:7" x14ac:dyDescent="0.25">
      <c r="A22" s="7" t="s">
        <v>6</v>
      </c>
      <c r="B22" s="1"/>
      <c r="C22" s="1"/>
      <c r="D22" s="1"/>
      <c r="E22" s="1"/>
      <c r="F22" s="1"/>
      <c r="G22" s="7">
        <f>F21-((C23/$C$21*F23)+(C24/$C$21*F24)+(C25/$C$21*F25))</f>
        <v>0.69951385031996594</v>
      </c>
    </row>
    <row r="23" spans="1:7" x14ac:dyDescent="0.25">
      <c r="A23" s="1"/>
      <c r="B23" s="1" t="s">
        <v>7</v>
      </c>
      <c r="C23" s="1">
        <f>COUNTIFS(J2:J15, "Cloudy", L2:L15,"High")</f>
        <v>2</v>
      </c>
      <c r="D23" s="1">
        <f>COUNTIFS(J2:J15, "Cloudy", L2:L15,"High", N2:N15, "Don't Play")</f>
        <v>0</v>
      </c>
      <c r="E23" s="1">
        <f>COUNTIFS(J2:J15, "Cloudy", L2:L15,"High", N2:N15, "Play")</f>
        <v>2</v>
      </c>
      <c r="F23" s="1">
        <v>0</v>
      </c>
      <c r="G23" s="1"/>
    </row>
    <row r="24" spans="1:7" x14ac:dyDescent="0.25">
      <c r="A24" s="1"/>
      <c r="B24" s="1" t="s">
        <v>8</v>
      </c>
      <c r="C24" s="1">
        <f>COUNTIFS(J2:J15, "Rainy", L2:L15,"High")</f>
        <v>2</v>
      </c>
      <c r="D24" s="1">
        <f>COUNTIFS(J2:J15, "Rainy", L2:L15,"High", N2:N15, "Don't Play")</f>
        <v>1</v>
      </c>
      <c r="E24" s="1">
        <f>COUNTIFS(J2:J15, "Rainy", L2:L15,"High", N2:N15, "Play")</f>
        <v>1</v>
      </c>
      <c r="F24" s="1">
        <f t="shared" si="2"/>
        <v>1</v>
      </c>
      <c r="G24" s="1"/>
    </row>
    <row r="25" spans="1:7" x14ac:dyDescent="0.25">
      <c r="A25" s="1"/>
      <c r="B25" s="1" t="s">
        <v>9</v>
      </c>
      <c r="C25" s="1">
        <f>COUNTIFS(J2:J15, "Sunny", L2:L15,"High")</f>
        <v>3</v>
      </c>
      <c r="D25" s="1">
        <f>COUNTIFS($J$2:$J$15, "Sunny", $L$2:$L$15,"High", $N$2:$N$15, "Don't Play")</f>
        <v>3</v>
      </c>
      <c r="E25" s="1">
        <f>COUNTIFS(J2:J15, "Sunny", L2:L15,"High", N2:N15, "Play")</f>
        <v>0</v>
      </c>
      <c r="F25" s="1">
        <v>0</v>
      </c>
      <c r="G25" s="1"/>
    </row>
    <row r="26" spans="1:7" x14ac:dyDescent="0.25">
      <c r="A26" s="7" t="s">
        <v>10</v>
      </c>
      <c r="B26" s="1"/>
      <c r="C26" s="1"/>
      <c r="D26" s="1"/>
      <c r="E26" s="1"/>
      <c r="F26" s="1"/>
      <c r="G26" s="7">
        <f>F21-((C27/C21*F27)+(C28/C21*F28)+(C29/C21*F29))</f>
        <v>2.0244207153756189E-2</v>
      </c>
    </row>
    <row r="27" spans="1:7" x14ac:dyDescent="0.25">
      <c r="A27" s="1"/>
      <c r="B27" s="1" t="s">
        <v>11</v>
      </c>
      <c r="C27" s="1">
        <f>SUM(D27:E27)</f>
        <v>0</v>
      </c>
      <c r="D27" s="1">
        <f>COUNTIFS($K$2:$K$15, "Cool", $L$2:$L$15,"High", $N$2:$N$15, "Don't Play")</f>
        <v>0</v>
      </c>
      <c r="E27" s="1">
        <f>COUNTIFS($K$2:$K$15, "Cool", $L$2:$L$15,"High", $N$2:$N$15, "Play")</f>
        <v>0</v>
      </c>
      <c r="F27" s="1">
        <v>0</v>
      </c>
      <c r="G27" s="1"/>
    </row>
    <row r="28" spans="1:7" x14ac:dyDescent="0.25">
      <c r="A28" s="1"/>
      <c r="B28" s="1" t="s">
        <v>12</v>
      </c>
      <c r="C28" s="1">
        <f t="shared" ref="C28:C32" si="3">SUM(D28:E28)</f>
        <v>3</v>
      </c>
      <c r="D28" s="1">
        <f>COUNTIFS($K$2:$K$15, "Hot", $L$2:$L$15,"High", $N$2:$N$15, "Don't Play")</f>
        <v>2</v>
      </c>
      <c r="E28" s="1">
        <f>COUNTIFS($K$2:$K$15, "Hot", $L$2:$L$15,"High", $N$2:$N$15, "Play")</f>
        <v>1</v>
      </c>
      <c r="F28" s="1">
        <f t="shared" ref="F28:F29" si="4">(-D28/C28*LOG(D28/C28,2))+(-E28/C28*LOG(E28/C28,2))</f>
        <v>0.91829583405448956</v>
      </c>
      <c r="G28" s="1"/>
    </row>
    <row r="29" spans="1:7" x14ac:dyDescent="0.25">
      <c r="A29" s="1"/>
      <c r="B29" s="1" t="s">
        <v>13</v>
      </c>
      <c r="C29" s="1">
        <f t="shared" si="3"/>
        <v>4</v>
      </c>
      <c r="D29" s="1">
        <f>COUNTIFS($K$2:$K$15, "Mild", $L$2:$L$15,"High", $N$2:$N$15, "Don't Play")</f>
        <v>2</v>
      </c>
      <c r="E29" s="1">
        <f>COUNTIFS($K$2:$K$15, "Mild", $L$2:$L$15,"High", $N$2:$N$15, "Play")</f>
        <v>2</v>
      </c>
      <c r="F29" s="1">
        <f t="shared" si="4"/>
        <v>1</v>
      </c>
      <c r="G29" s="1"/>
    </row>
    <row r="30" spans="1:7" x14ac:dyDescent="0.25">
      <c r="A30" s="7" t="s">
        <v>17</v>
      </c>
      <c r="B30" s="1"/>
      <c r="C30" s="1"/>
      <c r="D30" s="1"/>
      <c r="E30" s="1"/>
      <c r="F30" s="1"/>
      <c r="G30" s="7">
        <f>F21-((C31/C21*F31)+(C32/C21*F32))</f>
        <v>2.0244207153756189E-2</v>
      </c>
    </row>
    <row r="31" spans="1:7" x14ac:dyDescent="0.25">
      <c r="A31" s="1"/>
      <c r="B31" s="1" t="s">
        <v>25</v>
      </c>
      <c r="C31" s="1">
        <f t="shared" si="3"/>
        <v>4</v>
      </c>
      <c r="D31" s="1">
        <f>COUNTIFS($M$2:$M$15, "No", $L$2:$L$15,"High", $N$2:$N$15, "Don't Play")</f>
        <v>2</v>
      </c>
      <c r="E31" s="1">
        <f>COUNTIFS($M$2:$M$15, "No", $L$2:$L$15,"High", $N$2:$N$15, "Play")</f>
        <v>2</v>
      </c>
      <c r="F31" s="1">
        <f t="shared" ref="F31:F32" si="5">(-D31/C31*LOG(D31/C31,2))+(-E31/C31*LOG(E31/C31,2))</f>
        <v>1</v>
      </c>
      <c r="G31" s="1"/>
    </row>
    <row r="32" spans="1:7" x14ac:dyDescent="0.25">
      <c r="A32" s="1"/>
      <c r="B32" s="1" t="s">
        <v>27</v>
      </c>
      <c r="C32" s="1">
        <f t="shared" si="3"/>
        <v>3</v>
      </c>
      <c r="D32" s="1">
        <f>COUNTIFS($M$2:$M$15, "Yes", $L$2:$L$15,"High", $N$2:$N$15, "Don't Play")</f>
        <v>2</v>
      </c>
      <c r="E32" s="1">
        <f>COUNTIFS($M$2:$M$15, "Yes", $L$2:$L$15,"High", $N$2:$N$15, "Play")</f>
        <v>1</v>
      </c>
      <c r="F32" s="1">
        <f t="shared" si="5"/>
        <v>0.91829583405448956</v>
      </c>
      <c r="G32" s="1"/>
    </row>
    <row r="35" spans="1:16" ht="15.75" customHeight="1" x14ac:dyDescent="0.25">
      <c r="A35" s="8" t="s">
        <v>33</v>
      </c>
      <c r="B35" s="8"/>
      <c r="C35" s="11"/>
      <c r="D35" s="11"/>
      <c r="E35" s="11"/>
      <c r="F35" s="11"/>
      <c r="G35" s="11"/>
    </row>
    <row r="36" spans="1:16" x14ac:dyDescent="0.25">
      <c r="A36" s="10"/>
      <c r="B36" s="11"/>
      <c r="C36" s="4" t="s">
        <v>30</v>
      </c>
      <c r="D36" s="4" t="s">
        <v>2</v>
      </c>
      <c r="E36" s="4" t="s">
        <v>3</v>
      </c>
      <c r="F36" s="4" t="s">
        <v>4</v>
      </c>
      <c r="G36" s="4" t="s">
        <v>5</v>
      </c>
    </row>
    <row r="37" spans="1:16" x14ac:dyDescent="0.25">
      <c r="A37" s="9" t="s">
        <v>34</v>
      </c>
      <c r="B37" s="2"/>
      <c r="C37" s="13">
        <f>COUNTIFS($L$2:$L$15,"High", $J$2:$J$15,"Rainy")</f>
        <v>2</v>
      </c>
      <c r="D37" s="13">
        <f>COUNTIFS($L$2:$L$15,"High", $J$2:$J$15,"Rainy", $N$2:$N$15, "Don't Play")</f>
        <v>1</v>
      </c>
      <c r="E37" s="13">
        <f>COUNTIFS($L$2:$L$15,"High", $J$2:$J$15,"Rainy", $N$2:$N$15, "Play")</f>
        <v>1</v>
      </c>
      <c r="F37" s="13">
        <f>((-D37/C37*LOG(D37/C37,2))+((-E37/C37*LOG(E37/C37,2))))</f>
        <v>1</v>
      </c>
      <c r="G37" s="13"/>
    </row>
    <row r="38" spans="1:16" x14ac:dyDescent="0.25">
      <c r="A38" s="7" t="s">
        <v>10</v>
      </c>
      <c r="B38" s="13"/>
      <c r="C38" s="13"/>
      <c r="D38" s="13"/>
      <c r="E38" s="13"/>
      <c r="F38" s="13"/>
      <c r="G38" s="7">
        <f>F37-((C39/C37*F39)+(C40/C37*F40)+(C41/C37*F41))</f>
        <v>0</v>
      </c>
    </row>
    <row r="39" spans="1:16" x14ac:dyDescent="0.25">
      <c r="A39" s="13"/>
      <c r="B39" s="13" t="s">
        <v>11</v>
      </c>
      <c r="C39" s="13">
        <f>SUM(D39:E39)</f>
        <v>0</v>
      </c>
      <c r="D39" s="13">
        <f>COUNTIFS($L$2:$L$15,"High", $J$2:$J$15,"Rainy", $N$2:$N$15, "Don't Play", $K$2:$K$15, "Cool")</f>
        <v>0</v>
      </c>
      <c r="E39" s="13">
        <f>COUNTIFS($L$2:$L$15,"High", $J$2:$J$15,"Rainy", $N$2:$N$15, "Play", $K$2:$K$15, "Cool")</f>
        <v>0</v>
      </c>
      <c r="F39" s="13">
        <v>0</v>
      </c>
      <c r="G39" s="13"/>
    </row>
    <row r="40" spans="1:16" x14ac:dyDescent="0.25">
      <c r="A40" s="13"/>
      <c r="B40" s="13" t="s">
        <v>12</v>
      </c>
      <c r="C40" s="13">
        <f t="shared" ref="C40:C44" si="6">SUM(D40:E40)</f>
        <v>0</v>
      </c>
      <c r="D40" s="13">
        <f>COUNTIFS($L$2:$L$15,"High", $J$2:$J$15,"Rainy", $N$2:$N$15, "Don't Play", $K$2:$K$15, "Hot")</f>
        <v>0</v>
      </c>
      <c r="E40" s="13">
        <f>COUNTIFS($L$2:$L$15,"High", $J$2:$J$15,"Rainy", $N$2:$N$15, "Play", $K$2:$K$15, "Hot")</f>
        <v>0</v>
      </c>
      <c r="F40" s="13">
        <v>0</v>
      </c>
      <c r="G40" s="13"/>
    </row>
    <row r="41" spans="1:16" x14ac:dyDescent="0.25">
      <c r="A41" s="13"/>
      <c r="B41" s="13" t="s">
        <v>13</v>
      </c>
      <c r="C41" s="13">
        <f t="shared" si="6"/>
        <v>2</v>
      </c>
      <c r="D41" s="13">
        <f>COUNTIFS($L$2:$L$15,"High", $J$2:$J$15,"Rainy", $N$2:$N$15, "Don't Play", $K$2:$K$15, "Mild")</f>
        <v>1</v>
      </c>
      <c r="E41" s="13">
        <f>COUNTIFS($L$2:$L$15,"High", $J$2:$J$15,"Rainy", $N$2:$N$15, "Play", $K$2:$K$15, "Mild")</f>
        <v>1</v>
      </c>
      <c r="F41" s="13">
        <f t="shared" ref="F41" si="7">(-D41/C41*LOG(D41/C41,2))+(-E41/C41*LOG(E41/C41,2))</f>
        <v>1</v>
      </c>
      <c r="G41" s="13"/>
      <c r="J41" s="14" t="s">
        <v>35</v>
      </c>
      <c r="K41" s="14"/>
      <c r="L41" s="14"/>
      <c r="M41" s="14"/>
      <c r="N41" s="14"/>
      <c r="O41" s="14"/>
      <c r="P41" s="14"/>
    </row>
    <row r="42" spans="1:16" x14ac:dyDescent="0.25">
      <c r="A42" s="7" t="s">
        <v>17</v>
      </c>
      <c r="B42" s="13"/>
      <c r="C42" s="13"/>
      <c r="E42" s="13"/>
      <c r="F42" s="13"/>
      <c r="G42" s="7">
        <f>F37-((C43/C37*F43)+(C44/C37*F44))</f>
        <v>1</v>
      </c>
      <c r="J42" s="14"/>
      <c r="K42" s="14"/>
      <c r="L42" s="14"/>
      <c r="M42" s="14"/>
      <c r="N42" s="14"/>
      <c r="O42" s="14"/>
      <c r="P42" s="14"/>
    </row>
    <row r="43" spans="1:16" x14ac:dyDescent="0.25">
      <c r="A43" s="13"/>
      <c r="B43" s="13" t="s">
        <v>25</v>
      </c>
      <c r="C43" s="13">
        <f>SUM(D43:E43)</f>
        <v>1</v>
      </c>
      <c r="D43" s="13">
        <f>COUNTIFS($L$2:$L$15,"High", $J$2:$J$15,"Rainy", $N$2:$N$15, "Don't Play", $M$2:$M$15, "No")</f>
        <v>0</v>
      </c>
      <c r="E43" s="13">
        <f>COUNTIFS($L$2:$L$15,"High", $J$2:$J$15,"Rainy", $N$2:$N$15, "Play", $M$2:$M$15, "No")</f>
        <v>1</v>
      </c>
      <c r="F43" s="13">
        <v>0</v>
      </c>
      <c r="G43" s="13"/>
      <c r="J43" s="14"/>
      <c r="K43" s="14"/>
      <c r="L43" s="14"/>
      <c r="M43" s="14"/>
      <c r="N43" s="14"/>
      <c r="O43" s="14"/>
      <c r="P43" s="14"/>
    </row>
    <row r="44" spans="1:16" x14ac:dyDescent="0.25">
      <c r="A44" s="13"/>
      <c r="B44" s="13" t="s">
        <v>27</v>
      </c>
      <c r="C44" s="13">
        <f>SUM(D44:E44)</f>
        <v>1</v>
      </c>
      <c r="D44" s="13">
        <f>COUNTIFS($L$2:$L$15,"High", $J$2:$J$15,"Rainy", $N$2:$N$15, "Don't Play", $M$2:$M$15, "Yes")</f>
        <v>1</v>
      </c>
      <c r="E44" s="13">
        <f>COUNTIFS($L$2:$L$15,"High", $J$2:$J$15,"Rainy", $N$2:$N$15, "Play", $M$2:$M$15, "Yes")</f>
        <v>0</v>
      </c>
      <c r="F44" s="13">
        <v>0</v>
      </c>
      <c r="G44" s="13"/>
      <c r="J44" s="14"/>
      <c r="K44" s="14"/>
      <c r="L44" s="14"/>
      <c r="M44" s="14"/>
      <c r="N44" s="14"/>
      <c r="O44" s="14"/>
      <c r="P44" s="14"/>
    </row>
    <row r="45" spans="1:16" x14ac:dyDescent="0.25">
      <c r="J45" s="14"/>
      <c r="K45" s="14"/>
      <c r="L45" s="14"/>
      <c r="M45" s="14"/>
      <c r="N45" s="14"/>
      <c r="O45" s="14"/>
      <c r="P45" s="14"/>
    </row>
    <row r="46" spans="1:16" x14ac:dyDescent="0.25">
      <c r="J46" s="14"/>
      <c r="K46" s="14"/>
      <c r="L46" s="14"/>
      <c r="M46" s="14"/>
      <c r="N46" s="14"/>
      <c r="O46" s="14"/>
      <c r="P46" s="14"/>
    </row>
  </sheetData>
  <mergeCells count="3">
    <mergeCell ref="A19:B19"/>
    <mergeCell ref="A35:B35"/>
    <mergeCell ref="J41:P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pramudia ramadhan</dc:creator>
  <cp:lastModifiedBy>pramudia ramadhan</cp:lastModifiedBy>
  <dcterms:created xsi:type="dcterms:W3CDTF">2024-11-09T12:58:08Z</dcterms:created>
  <dcterms:modified xsi:type="dcterms:W3CDTF">2024-11-12T07:33:55Z</dcterms:modified>
</cp:coreProperties>
</file>