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OneDrive\Documentos\"/>
    </mc:Choice>
  </mc:AlternateContent>
  <xr:revisionPtr revIDLastSave="0" documentId="8_{2C837DED-3218-4C56-9B0B-38286E3F6B97}" xr6:coauthVersionLast="45" xr6:coauthVersionMax="45" xr10:uidLastSave="{00000000-0000-0000-0000-000000000000}"/>
  <bookViews>
    <workbookView xWindow="-108" yWindow="-108" windowWidth="23256" windowHeight="12576" activeTab="1" xr2:uid="{04C50ACF-4C57-41EC-BA1C-4D36497A2FC0}"/>
  </bookViews>
  <sheets>
    <sheet name="Paso 6 " sheetId="2" r:id="rId1"/>
    <sheet name="ejercicio 1 " sheetId="1" r:id="rId2"/>
    <sheet name="Paso 2 Correlación " sheetId="3" r:id="rId3"/>
  </sheets>
  <calcPr calcId="191029" iterate="1" iterateCount="7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H19" i="1" l="1"/>
  <c r="I5" i="1" l="1"/>
  <c r="J5" i="1" s="1"/>
  <c r="I4" i="1"/>
  <c r="L14" i="1" l="1"/>
  <c r="C21" i="2" l="1"/>
  <c r="C20" i="2"/>
  <c r="D20" i="2"/>
  <c r="F19" i="2"/>
  <c r="E13" i="1"/>
  <c r="J7" i="1"/>
  <c r="J4" i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3" i="1"/>
  <c r="J3" i="1" s="1"/>
  <c r="H3" i="1"/>
  <c r="E14" i="1" l="1"/>
  <c r="D14" i="1"/>
  <c r="D13" i="1"/>
  <c r="D19" i="2"/>
  <c r="C19" i="2"/>
  <c r="J24" i="1" l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G3" i="1"/>
  <c r="F3" i="1"/>
  <c r="F13" i="1" l="1"/>
  <c r="H16" i="1" s="1"/>
  <c r="F14" i="1"/>
  <c r="G13" i="1"/>
  <c r="H17" i="1" s="1"/>
  <c r="H13" i="1"/>
  <c r="H15" i="1" s="1"/>
  <c r="L15" i="1" l="1"/>
</calcChain>
</file>

<file path=xl/sharedStrings.xml><?xml version="1.0" encoding="utf-8"?>
<sst xmlns="http://schemas.openxmlformats.org/spreadsheetml/2006/main" count="181" uniqueCount="159">
  <si>
    <t>n=</t>
  </si>
  <si>
    <t>Proceso: químico
Variable de respuesta o dependiente Y= % impureza
Variable regresosora, independiente, predictora X= temperatura °C</t>
  </si>
  <si>
    <t>X=temperatura</t>
  </si>
  <si>
    <t>Y=% de impureza</t>
  </si>
  <si>
    <t>Xi</t>
  </si>
  <si>
    <t>Yi</t>
  </si>
  <si>
    <t>Xi^2</t>
  </si>
  <si>
    <t>Yi^2</t>
  </si>
  <si>
    <t>XiYi</t>
  </si>
  <si>
    <t>Yi Estimada</t>
  </si>
  <si>
    <t>Error (Yi-YEstimada)</t>
  </si>
  <si>
    <t>Suma=</t>
  </si>
  <si>
    <t>Mediamuestral=</t>
  </si>
  <si>
    <t>Var CME=</t>
  </si>
  <si>
    <t>Recta Estimada Y=</t>
  </si>
  <si>
    <t>SXY=</t>
  </si>
  <si>
    <t>CME, DE=</t>
  </si>
  <si>
    <t>B1=</t>
  </si>
  <si>
    <t>SXX</t>
  </si>
  <si>
    <t>B0=</t>
  </si>
  <si>
    <t>SYY=</t>
  </si>
  <si>
    <t xml:space="preserve">Conclusiones: </t>
  </si>
  <si>
    <t xml:space="preserve">1 Definición </t>
  </si>
  <si>
    <t>H0=</t>
  </si>
  <si>
    <t>B1=0</t>
  </si>
  <si>
    <t>H1=</t>
  </si>
  <si>
    <t xml:space="preserve">B1 dif de 0 </t>
  </si>
  <si>
    <t>si hay pendiente</t>
  </si>
  <si>
    <t xml:space="preserve">no hay pendiente </t>
  </si>
  <si>
    <t>2 t0</t>
  </si>
  <si>
    <t>3 Cálculos</t>
  </si>
  <si>
    <t>4 si p&lt;alpha se rechaza la H0</t>
  </si>
  <si>
    <t xml:space="preserve">Análisis de varianza </t>
  </si>
  <si>
    <t>Análisis de Varianza</t>
  </si>
  <si>
    <t>Fuente</t>
  </si>
  <si>
    <t>GL</t>
  </si>
  <si>
    <t>SC Ajust.</t>
  </si>
  <si>
    <t>MC Ajust.</t>
  </si>
  <si>
    <t>Valor F</t>
  </si>
  <si>
    <t>Valor p</t>
  </si>
  <si>
    <t>Regresión</t>
  </si>
  <si>
    <t xml:space="preserve">  X=temperatura</t>
  </si>
  <si>
    <t>Error</t>
  </si>
  <si>
    <t xml:space="preserve"> </t>
  </si>
  <si>
    <t xml:space="preserve">  Falta de ajuste</t>
  </si>
  <si>
    <t xml:space="preserve">  Error puro</t>
  </si>
  <si>
    <t>Total</t>
  </si>
  <si>
    <t>&lt;</t>
  </si>
  <si>
    <t>alpha</t>
  </si>
  <si>
    <t xml:space="preserve">Se rechaza la H0, la pendiente es dif de 0 </t>
  </si>
  <si>
    <t xml:space="preserve">5 CONCLUSIÓN </t>
  </si>
  <si>
    <t xml:space="preserve">Con un NS se rechaza la H0, es decir la pendiente poblacional de la temperatura respecto al porcentaje de impureza si es diferente a 0, hay relación lineal entre estas dos variables </t>
  </si>
  <si>
    <t>Resumen del modelo</t>
  </si>
  <si>
    <t>S</t>
  </si>
  <si>
    <t>R-cuad.</t>
  </si>
  <si>
    <t>(ajustado)</t>
  </si>
  <si>
    <t>(pred)</t>
  </si>
  <si>
    <t>Coeficientes</t>
  </si>
  <si>
    <t>Término</t>
  </si>
  <si>
    <t>Coef</t>
  </si>
  <si>
    <t>EE del</t>
  </si>
  <si>
    <t>coef.</t>
  </si>
  <si>
    <t>Valor T</t>
  </si>
  <si>
    <t>FIV</t>
  </si>
  <si>
    <t>B0=Constante</t>
  </si>
  <si>
    <t>B1= X=temperatura</t>
  </si>
  <si>
    <t>R^2=r^2</t>
  </si>
  <si>
    <t>r=Raiz(R^2)</t>
  </si>
  <si>
    <t xml:space="preserve">1) obtener la ecuación estimada </t>
  </si>
  <si>
    <t xml:space="preserve">PASO 6 Obtener IC para B0 y B1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</si>
  <si>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</si>
  <si>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</si>
  <si>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</si>
  <si>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</si>
  <si>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</si>
  <si>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</si>
  <si>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</si>
  <si>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</si>
  <si>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Residuos</t>
  </si>
  <si>
    <t>Grados de libertad</t>
  </si>
  <si>
    <t>Suma de cuadrados</t>
  </si>
  <si>
    <t>Promedio de los cuadrados</t>
  </si>
  <si>
    <t>F</t>
  </si>
  <si>
    <t>Valor crítico de F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</si>
  <si>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</si>
  <si>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</si>
  <si>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</si>
  <si>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</si>
  <si>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</si>
  <si>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</si>
  <si>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</si>
  <si>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</si>
  <si>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Y=% de impureza</t>
  </si>
  <si>
    <t>Residuos estándares</t>
  </si>
  <si>
    <t>Resultados de datos de probabilidad</t>
  </si>
  <si>
    <t>Percentil</t>
  </si>
  <si>
    <t xml:space="preserve">Error típico=desviación estandar muestral </t>
  </si>
  <si>
    <t xml:space="preserve">p value </t>
  </si>
  <si>
    <t>y=</t>
  </si>
  <si>
    <t>x</t>
  </si>
  <si>
    <t>&lt;B0&lt;</t>
  </si>
  <si>
    <t>Con un NC del 95% la intercección poblacional del % de impureza cuando la temperatura es 0 estará entre 179.55% y 231.48%</t>
  </si>
  <si>
    <t>&lt;B1&lt;</t>
  </si>
  <si>
    <t>Con un NC del 95% la pendiente  poblacional del % de impureza y la temperatura estará entre -1.39 y -0.98</t>
  </si>
  <si>
    <t>Siempre será NEGATIVA, existe por lo tanto una correlación negativa muy buena</t>
  </si>
  <si>
    <t>PASO 6</t>
  </si>
  <si>
    <t>yestimada =</t>
  </si>
  <si>
    <t xml:space="preserve">residuales </t>
  </si>
  <si>
    <t xml:space="preserve">y obervada-yestimada </t>
  </si>
  <si>
    <t>F0=T0^2</t>
  </si>
  <si>
    <t xml:space="preserve">5 supuestos </t>
  </si>
  <si>
    <t xml:space="preserve">7) Predicción </t>
  </si>
  <si>
    <t>3) Obtener la gráfica de regresión con IC  e IP</t>
  </si>
  <si>
    <t xml:space="preserve">4)Realizar ANOVA validando la prueba de hipótesis para la regresión simple </t>
  </si>
  <si>
    <t>X0=100</t>
  </si>
  <si>
    <t xml:space="preserve">Varianza </t>
  </si>
  <si>
    <t xml:space="preserve">Y observada </t>
  </si>
  <si>
    <t xml:space="preserve">Paso 2 </t>
  </si>
  <si>
    <t>H0: r=0</t>
  </si>
  <si>
    <t>H1 r=/ 0</t>
  </si>
  <si>
    <t xml:space="preserve">No hay correlación poblacional entre las variables </t>
  </si>
  <si>
    <t xml:space="preserve">Si hay correlación poblacional  entre las variables </t>
  </si>
  <si>
    <t>Alpha</t>
  </si>
  <si>
    <t xml:space="preserve">Se rechaza la H0 con un NS del 5% siempre habrá una correlación poblacional entre temperratura y % de impureza en el proceso quimico además será excelente y negativo </t>
  </si>
  <si>
    <t>Prueba de T</t>
  </si>
  <si>
    <t xml:space="preserve">ANOVA </t>
  </si>
  <si>
    <t xml:space="preserve">CÁLCULOS </t>
  </si>
  <si>
    <t xml:space="preserve">Intercepción=B0 GORRITO </t>
  </si>
  <si>
    <t xml:space="preserve">X=temperatura=B1 GORRITO </t>
  </si>
  <si>
    <t xml:space="preserve">PARA MAS DE DOS VARIABLES </t>
  </si>
  <si>
    <t xml:space="preserve">PRUEBA DE T PARA PAR DE VARIABLES </t>
  </si>
  <si>
    <t xml:space="preserve">alpha </t>
  </si>
  <si>
    <t xml:space="preserve">Se rechaza la H0, es decir la B1 es diferente de cero. </t>
  </si>
  <si>
    <t xml:space="preserve">conclusión </t>
  </si>
  <si>
    <t xml:space="preserve">con un NS del 5% se rechaza la H0 es decir, siempre habrá una pendiente poblacional diferente de 0 entre el % de impureza y temperatura en el proceso quimico </t>
  </si>
  <si>
    <t>&gt;</t>
  </si>
  <si>
    <t xml:space="preserve">No se puede rechazar la H0 </t>
  </si>
  <si>
    <t xml:space="preserve">si sigue una distribución normal </t>
  </si>
  <si>
    <t xml:space="preserve">SUPUESTO 1 DE NORMALIDAD ES VALIDADO </t>
  </si>
  <si>
    <t xml:space="preserve">SUPUESTO 2 DE ALEATORIDAD </t>
  </si>
  <si>
    <t xml:space="preserve">VALIDADO </t>
  </si>
  <si>
    <t xml:space="preserve">SUPUESTO DE MISMA VARIABILIDAD DE DATOS </t>
  </si>
  <si>
    <t>RESID</t>
  </si>
  <si>
    <t>RESIDEST</t>
  </si>
  <si>
    <t>PFITS</t>
  </si>
  <si>
    <t>AJTEPEE</t>
  </si>
  <si>
    <t>LIMC</t>
  </si>
  <si>
    <t>LIMC_1</t>
  </si>
  <si>
    <t>LIMP</t>
  </si>
  <si>
    <t>LIMP_1</t>
  </si>
  <si>
    <t xml:space="preserve">8) optimización </t>
  </si>
  <si>
    <t>LIMC_2</t>
  </si>
  <si>
    <t>LIMC_3</t>
  </si>
  <si>
    <t>LIMP_2</t>
  </si>
  <si>
    <t>LIMP_3</t>
  </si>
  <si>
    <t>Con un Nc del 95%</t>
  </si>
  <si>
    <t xml:space="preserve">PREDICCIÓN </t>
  </si>
  <si>
    <t>El coeficiente de determinación indica que la variabilidad de los datos es poca, siguen una tendencia, se ajustan muy bien a la linea recta y esto indica que es una muy buena relación lineal.</t>
  </si>
  <si>
    <t xml:space="preserve">El coeficiente de determinación indica que la variabilidad de los datos observados es poca siguen una tendencia se ajustan muy bien a la linea recta  es una muy buena y esto indica tambien que es una muy buena  relación lineal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</si>
</sst>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Docs-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10" fontId="0" fillId="0" borderId="0" xfId="0" applyNumberFormat="1"/>
    <xf numFmtId="0" fontId="0" fillId="5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3" fillId="5" borderId="4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3" xfId="0" applyFill="1" applyBorder="1" applyAlignment="1"/>
    <xf numFmtId="0" fontId="3" fillId="6" borderId="4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3" xfId="0" applyFill="1" applyBorder="1" applyAlignment="1"/>
    <xf numFmtId="0" fontId="0" fillId="7" borderId="3" xfId="0" applyFill="1" applyBorder="1" applyAlignment="1"/>
    <xf numFmtId="0" fontId="0" fillId="7" borderId="0" xfId="0" applyFill="1" applyBorder="1" applyAlignment="1"/>
    <xf numFmtId="0" fontId="3" fillId="8" borderId="4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8" borderId="3" xfId="0" applyFill="1" applyBorder="1" applyAlignment="1"/>
    <xf numFmtId="0" fontId="1" fillId="8" borderId="0" xfId="0" applyFont="1" applyFill="1" applyBorder="1" applyAlignment="1"/>
    <xf numFmtId="0" fontId="1" fillId="8" borderId="3" xfId="0" applyFont="1" applyFill="1" applyBorder="1" applyAlignment="1"/>
    <xf numFmtId="0" fontId="0" fillId="8" borderId="0" xfId="0" applyFill="1"/>
    <xf numFmtId="0" fontId="4" fillId="0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5" fillId="0" borderId="0" xfId="0" applyFont="1"/>
    <xf numFmtId="0" fontId="1" fillId="4" borderId="0" xfId="0" applyFont="1" applyFill="1" applyBorder="1" applyAlignment="1"/>
    <xf numFmtId="0" fontId="0" fillId="0" borderId="2" xfId="0" applyFill="1" applyBorder="1"/>
    <xf numFmtId="0" fontId="0" fillId="2" borderId="5" xfId="0" applyFill="1" applyBorder="1" applyAlignment="1">
      <alignment horizontal="center"/>
    </xf>
    <xf numFmtId="0" fontId="0" fillId="4" borderId="0" xfId="0" applyFill="1" applyBorder="1" applyAlignment="1"/>
    <xf numFmtId="0" fontId="1" fillId="6" borderId="0" xfId="0" applyFont="1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/>
    <xf numFmtId="0" fontId="6" fillId="4" borderId="0" xfId="0" applyFont="1" applyFill="1"/>
    <xf numFmtId="0" fontId="0" fillId="4" borderId="0" xfId="0" applyFont="1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4" borderId="0" xfId="0" applyFill="1" applyAlignment="1">
      <alignment horizontal="center" wrapText="1"/>
    </xf>
    <xf numFmtId="0" fontId="7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X=temperatura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'ejercicio 1 '!$A$3:$A$12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125</c:v>
                </c:pt>
                <c:pt idx="5">
                  <c:v>130</c:v>
                </c:pt>
                <c:pt idx="6">
                  <c:v>130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</c:numCache>
            </c:numRef>
          </c:xVal>
          <c:yVal>
            <c:numRef>
              <c:f>'Paso 6 '!$C$25:$C$34</c:f>
              <c:numCache>
                <c:formatCode>General</c:formatCode>
                <c:ptCount val="10"/>
                <c:pt idx="0">
                  <c:v>1.6719178082191917</c:v>
                </c:pt>
                <c:pt idx="1">
                  <c:v>-2.7595890410958788</c:v>
                </c:pt>
                <c:pt idx="2">
                  <c:v>-2.0595890410958759</c:v>
                </c:pt>
                <c:pt idx="3">
                  <c:v>2.7431506849315141</c:v>
                </c:pt>
                <c:pt idx="4">
                  <c:v>1.943150684931517</c:v>
                </c:pt>
                <c:pt idx="5">
                  <c:v>7.4773972602740031</c:v>
                </c:pt>
                <c:pt idx="6">
                  <c:v>-3.8226027397260012</c:v>
                </c:pt>
                <c:pt idx="7">
                  <c:v>-3.7541095890410858</c:v>
                </c:pt>
                <c:pt idx="8">
                  <c:v>-4.3541095890410872</c:v>
                </c:pt>
                <c:pt idx="9">
                  <c:v>2.9143835616438523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5-4BB1-AFCA-D38F8413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37696"/>
        <c:axId val="424038024"/>
      </c:scatterChart>
      <c:valAx>
        <c:axId val="4240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X=temperatura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038024"/>
        <c:crosses val="autoZero"/>
        <c:crossBetween val="midCat"/>
      </c:valAx>
      <c:valAx>
        <c:axId val="42403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03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X=temperatura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Y=% de impureza</c:v>
          </c:tx>
          <c:spPr>
            <a:ln w="19050">
              <a:noFill/>
            </a:ln>
          </c:spPr>
          <c:xVal>
            <c:numRef>
              <c:f>'ejercicio 1 '!$A$3:$A$12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125</c:v>
                </c:pt>
                <c:pt idx="5">
                  <c:v>130</c:v>
                </c:pt>
                <c:pt idx="6">
                  <c:v>130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</c:numCache>
            </c:numRef>
          </c:xVal>
          <c:yVal>
            <c:numRef>
              <c:f>'ejercicio 1 '!$B$3:$B$12</c:f>
              <c:numCache>
                <c:formatCode>General</c:formatCode>
                <c:ptCount val="10"/>
                <c:pt idx="0">
                  <c:v>88.5</c:v>
                </c:pt>
                <c:pt idx="1">
                  <c:v>72.2</c:v>
                </c:pt>
                <c:pt idx="2">
                  <c:v>72.900000000000006</c:v>
                </c:pt>
                <c:pt idx="3">
                  <c:v>59.9</c:v>
                </c:pt>
                <c:pt idx="4">
                  <c:v>59.1</c:v>
                </c:pt>
                <c:pt idx="5">
                  <c:v>58.7</c:v>
                </c:pt>
                <c:pt idx="6">
                  <c:v>47.4</c:v>
                </c:pt>
                <c:pt idx="7">
                  <c:v>35.6</c:v>
                </c:pt>
                <c:pt idx="8">
                  <c:v>35</c:v>
                </c:pt>
                <c:pt idx="9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16-4F83-8E9A-062ED0D4700C}"/>
            </c:ext>
          </c:extLst>
        </c:ser>
        <c:ser>
          <c:idx val="1"/>
          <c:order val="1"/>
          <c:tx>
            <c:v>Pronóstico Y=% de impureza</c:v>
          </c:tx>
          <c:spPr>
            <a:ln w="19050">
              <a:noFill/>
            </a:ln>
          </c:spPr>
          <c:xVal>
            <c:numRef>
              <c:f>'ejercicio 1 '!$A$3:$A$12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125</c:v>
                </c:pt>
                <c:pt idx="5">
                  <c:v>130</c:v>
                </c:pt>
                <c:pt idx="6">
                  <c:v>130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</c:numCache>
            </c:numRef>
          </c:xVal>
          <c:yVal>
            <c:numRef>
              <c:f>'Paso 6 '!$B$25:$B$34</c:f>
              <c:numCache>
                <c:formatCode>General</c:formatCode>
                <c:ptCount val="10"/>
                <c:pt idx="0">
                  <c:v>86.828082191780808</c:v>
                </c:pt>
                <c:pt idx="1">
                  <c:v>74.959589041095882</c:v>
                </c:pt>
                <c:pt idx="2">
                  <c:v>74.959589041095882</c:v>
                </c:pt>
                <c:pt idx="3">
                  <c:v>57.156849315068484</c:v>
                </c:pt>
                <c:pt idx="4">
                  <c:v>57.156849315068484</c:v>
                </c:pt>
                <c:pt idx="5">
                  <c:v>51.222602739726</c:v>
                </c:pt>
                <c:pt idx="6">
                  <c:v>51.222602739726</c:v>
                </c:pt>
                <c:pt idx="7">
                  <c:v>39.354109589041087</c:v>
                </c:pt>
                <c:pt idx="8">
                  <c:v>39.354109589041087</c:v>
                </c:pt>
                <c:pt idx="9">
                  <c:v>27.485616438356146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6-4F83-8E9A-062ED0D4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8552"/>
        <c:axId val="487478880"/>
      </c:scatterChart>
      <c:valAx>
        <c:axId val="48747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X=temperatura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78880"/>
        <c:crosses val="autoZero"/>
        <c:crossBetween val="midCat"/>
      </c:valAx>
      <c:valAx>
        <c:axId val="4874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Y=% de impureza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78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'Paso 6 '!$F$25:$F$34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'Paso 6 '!$H$25:$H$34</c:f>
              <c:numCache>
                <c:formatCode>General</c:formatCode>
                <c:ptCount val="10"/>
                <c:pt idx="0">
                  <c:v>30.4</c:v>
                </c:pt>
                <c:pt idx="1">
                  <c:v>35</c:v>
                </c:pt>
                <c:pt idx="2">
                  <c:v>35.6</c:v>
                </c:pt>
                <c:pt idx="3">
                  <c:v>47.4</c:v>
                </c:pt>
                <c:pt idx="4">
                  <c:v>58.7</c:v>
                </c:pt>
                <c:pt idx="5">
                  <c:v>59.1</c:v>
                </c:pt>
                <c:pt idx="6">
                  <c:v>59.9</c:v>
                </c:pt>
                <c:pt idx="7">
                  <c:v>72.2</c:v>
                </c:pt>
                <c:pt idx="8">
                  <c:v>72.900000000000006</c:v>
                </c:pt>
                <c:pt idx="9">
                  <c:v>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3-492D-9602-B553624E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05192"/>
        <c:axId val="496005848"/>
      </c:scatterChart>
      <c:valAx>
        <c:axId val="49600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005848"/>
        <c:crosses val="autoZero"/>
        <c:crossBetween val="midCat"/>
      </c:valAx>
      <c:valAx>
        <c:axId val="49600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Y=% de impureza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005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</xdr:row>
      <xdr:rowOff>76200</xdr:rowOff>
    </xdr:from>
    <xdr:to>
      <xdr:col>17</xdr:col>
      <xdr:colOff>266700</xdr:colOff>
      <xdr:row>11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9AE99-2CA4-403A-8947-42E9053F5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12</xdr:row>
      <xdr:rowOff>28575</xdr:rowOff>
    </xdr:from>
    <xdr:to>
      <xdr:col>17</xdr:col>
      <xdr:colOff>304800</xdr:colOff>
      <xdr:row>22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BCBC9B-EC90-44BE-8E30-937BEDF2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23</xdr:row>
      <xdr:rowOff>152400</xdr:rowOff>
    </xdr:from>
    <xdr:to>
      <xdr:col>16</xdr:col>
      <xdr:colOff>685800</xdr:colOff>
      <xdr:row>33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5F72BD-D2AF-4392-99ED-C50B4E78D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0</xdr:row>
      <xdr:rowOff>66675</xdr:rowOff>
    </xdr:from>
    <xdr:to>
      <xdr:col>3</xdr:col>
      <xdr:colOff>828676</xdr:colOff>
      <xdr:row>0</xdr:row>
      <xdr:rowOff>976855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EF52227-B3B9-454A-9E57-0156F05380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61"/>
        <a:stretch/>
      </xdr:blipFill>
      <xdr:spPr bwMode="auto">
        <a:xfrm>
          <a:off x="2219326" y="66675"/>
          <a:ext cx="2152650" cy="910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13</xdr:row>
      <xdr:rowOff>28576</xdr:rowOff>
    </xdr:from>
    <xdr:to>
      <xdr:col>1</xdr:col>
      <xdr:colOff>812375</xdr:colOff>
      <xdr:row>21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FD2B3B7F-753A-4740-B080-4F1DBE439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524251"/>
          <a:ext cx="2041099" cy="1533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253865</xdr:colOff>
      <xdr:row>6</xdr:row>
      <xdr:rowOff>62592</xdr:rowOff>
    </xdr:from>
    <xdr:to>
      <xdr:col>13</xdr:col>
      <xdr:colOff>662668</xdr:colOff>
      <xdr:row>12</xdr:row>
      <xdr:rowOff>3324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ADB52804-DEA2-4B58-997E-C907E40881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97" r="4602" b="49649"/>
        <a:stretch/>
      </xdr:blipFill>
      <xdr:spPr bwMode="auto">
        <a:xfrm>
          <a:off x="9502640" y="2224767"/>
          <a:ext cx="2694803" cy="1083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19050</xdr:colOff>
      <xdr:row>10</xdr:row>
      <xdr:rowOff>133350</xdr:rowOff>
    </xdr:from>
    <xdr:to>
      <xdr:col>14</xdr:col>
      <xdr:colOff>62618</xdr:colOff>
      <xdr:row>13</xdr:row>
      <xdr:rowOff>61765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79573BC2-7306-403C-BA09-F69A2F004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10875" y="3057525"/>
          <a:ext cx="1567568" cy="499915"/>
        </a:xfrm>
        <a:prstGeom prst="rect">
          <a:avLst/>
        </a:prstGeom>
      </xdr:spPr>
    </xdr:pic>
    <xdr:clientData/>
  </xdr:twoCellAnchor>
  <xdr:twoCellAnchor editAs="oneCell">
    <xdr:from>
      <xdr:col>1</xdr:col>
      <xdr:colOff>1041190</xdr:colOff>
      <xdr:row>17</xdr:row>
      <xdr:rowOff>91575</xdr:rowOff>
    </xdr:from>
    <xdr:to>
      <xdr:col>5</xdr:col>
      <xdr:colOff>202071</xdr:colOff>
      <xdr:row>30</xdr:row>
      <xdr:rowOff>51337</xdr:rowOff>
    </xdr:to>
    <xdr:pic>
      <xdr:nvPicPr>
        <xdr:cNvPr id="6" name="4 Imagen">
          <a:extLst>
            <a:ext uri="{FF2B5EF4-FFF2-40B4-BE49-F238E27FC236}">
              <a16:creationId xmlns:a16="http://schemas.microsoft.com/office/drawing/2014/main" id="{2E86970F-1476-449E-87DF-872693BBC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3285" y="4203956"/>
          <a:ext cx="3515167" cy="2415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38100</xdr:rowOff>
    </xdr:from>
    <xdr:to>
      <xdr:col>5</xdr:col>
      <xdr:colOff>9525</xdr:colOff>
      <xdr:row>34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FF3CE4C-6723-4D19-B48B-C1C7E660E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88281"/>
        <a:stretch/>
      </xdr:blipFill>
      <xdr:spPr>
        <a:xfrm>
          <a:off x="0" y="7248525"/>
          <a:ext cx="5486400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36</xdr:row>
      <xdr:rowOff>63500</xdr:rowOff>
    </xdr:from>
    <xdr:to>
      <xdr:col>4</xdr:col>
      <xdr:colOff>466725</xdr:colOff>
      <xdr:row>51</xdr:row>
      <xdr:rowOff>152400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32B591-B07C-48E4-A863-8AAEB4E1E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8035925"/>
          <a:ext cx="4419600" cy="29464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115</xdr:row>
      <xdr:rowOff>9525</xdr:rowOff>
    </xdr:from>
    <xdr:to>
      <xdr:col>14</xdr:col>
      <xdr:colOff>390525</xdr:colOff>
      <xdr:row>134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C025C3D-E0DB-4BD7-9D2C-E303B7C7D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00975" y="2303145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9525</xdr:rowOff>
    </xdr:from>
    <xdr:to>
      <xdr:col>5</xdr:col>
      <xdr:colOff>9525</xdr:colOff>
      <xdr:row>129</xdr:row>
      <xdr:rowOff>47625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6CA195E-0D56-4A5D-ACD0-ACC5B2CBF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07895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1</xdr:col>
      <xdr:colOff>647700</xdr:colOff>
      <xdr:row>142</xdr:row>
      <xdr:rowOff>114300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89138CE-90E8-40A2-9F58-D28082FE4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212925"/>
          <a:ext cx="1895475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136</xdr:row>
      <xdr:rowOff>66675</xdr:rowOff>
    </xdr:from>
    <xdr:to>
      <xdr:col>4</xdr:col>
      <xdr:colOff>504825</xdr:colOff>
      <xdr:row>142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ADE4614-70A8-4C78-AB9D-0382F9701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62175" y="27089100"/>
          <a:ext cx="3048000" cy="10668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135</xdr:row>
      <xdr:rowOff>152400</xdr:rowOff>
    </xdr:from>
    <xdr:to>
      <xdr:col>7</xdr:col>
      <xdr:colOff>342900</xdr:colOff>
      <xdr:row>141</xdr:row>
      <xdr:rowOff>76200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EE934BA-14BC-4C1F-BFDC-4452B147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67350" y="26984325"/>
          <a:ext cx="1895475" cy="1066800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135</xdr:row>
      <xdr:rowOff>152400</xdr:rowOff>
    </xdr:from>
    <xdr:to>
      <xdr:col>13</xdr:col>
      <xdr:colOff>133350</xdr:colOff>
      <xdr:row>143</xdr:row>
      <xdr:rowOff>95250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11231EB-0FA3-4F26-829B-CC736DD74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39050" y="26984325"/>
          <a:ext cx="4619625" cy="14668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144</xdr:row>
      <xdr:rowOff>47625</xdr:rowOff>
    </xdr:from>
    <xdr:to>
      <xdr:col>9</xdr:col>
      <xdr:colOff>1133475</xdr:colOff>
      <xdr:row>149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9DE0B7A-A7E0-42E4-BDA9-8C0434C6B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10500" y="28594050"/>
          <a:ext cx="1895475" cy="1066800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1190625</xdr:colOff>
      <xdr:row>142</xdr:row>
      <xdr:rowOff>114300</xdr:rowOff>
    </xdr:from>
    <xdr:to>
      <xdr:col>15</xdr:col>
      <xdr:colOff>666750</xdr:colOff>
      <xdr:row>150</xdr:row>
      <xdr:rowOff>57150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CE8C954-EABF-4C3E-BFAC-F85468477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763125" y="28279725"/>
          <a:ext cx="4572000" cy="1466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152400</xdr:rowOff>
    </xdr:from>
    <xdr:to>
      <xdr:col>3</xdr:col>
      <xdr:colOff>771525</xdr:colOff>
      <xdr:row>171</xdr:row>
      <xdr:rowOff>104775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7ADFFE7-103C-4C6B-A5A4-489C5E7EA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2889825"/>
          <a:ext cx="4610100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165</xdr:row>
      <xdr:rowOff>76200</xdr:rowOff>
    </xdr:from>
    <xdr:to>
      <xdr:col>8</xdr:col>
      <xdr:colOff>581025</xdr:colOff>
      <xdr:row>171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7A6E4FB-16CF-4484-B0A3-9DD92A36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53050" y="32623125"/>
          <a:ext cx="3028950" cy="122872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164</xdr:row>
      <xdr:rowOff>152400</xdr:rowOff>
    </xdr:from>
    <xdr:to>
      <xdr:col>12</xdr:col>
      <xdr:colOff>733425</xdr:colOff>
      <xdr:row>173</xdr:row>
      <xdr:rowOff>28575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B8D985-848E-4757-B741-1DFFDC86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96325" y="32508825"/>
          <a:ext cx="3390900" cy="1590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104775</xdr:rowOff>
    </xdr:from>
    <xdr:to>
      <xdr:col>5</xdr:col>
      <xdr:colOff>9525</xdr:colOff>
      <xdr:row>191</xdr:row>
      <xdr:rowOff>142875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1FE3E85-97DE-49D8-A7FC-185E5A68A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39852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48380</xdr:colOff>
      <xdr:row>15</xdr:row>
      <xdr:rowOff>143628</xdr:rowOff>
    </xdr:from>
    <xdr:to>
      <xdr:col>23</xdr:col>
      <xdr:colOff>704216</xdr:colOff>
      <xdr:row>49</xdr:row>
      <xdr:rowOff>84667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875FB74-B8B5-482B-A2AB-84FFBFA85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147904" y="3893152"/>
          <a:ext cx="11033550" cy="6206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733425</xdr:colOff>
      <xdr:row>0</xdr:row>
      <xdr:rowOff>180975</xdr:rowOff>
    </xdr:from>
    <xdr:to>
      <xdr:col>10</xdr:col>
      <xdr:colOff>123825</xdr:colOff>
      <xdr:row>20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648453-72EC-4173-A4FC-8C380900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80975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1</xdr:row>
      <xdr:rowOff>0</xdr:rowOff>
    </xdr:from>
    <xdr:to>
      <xdr:col>13</xdr:col>
      <xdr:colOff>371475</xdr:colOff>
      <xdr:row>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B4AC05-C3F9-4EA5-BB49-D3D29AA6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190500"/>
          <a:ext cx="1724025" cy="88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7</xdr:row>
      <xdr:rowOff>0</xdr:rowOff>
    </xdr:from>
    <xdr:to>
      <xdr:col>13</xdr:col>
      <xdr:colOff>704850</xdr:colOff>
      <xdr:row>11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3CF6CF-9E7F-411C-952E-3748C148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825" y="1333500"/>
          <a:ext cx="2105025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22</xdr:row>
      <xdr:rowOff>19050</xdr:rowOff>
    </xdr:from>
    <xdr:to>
      <xdr:col>5</xdr:col>
      <xdr:colOff>752475</xdr:colOff>
      <xdr:row>27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F46EAF-7F41-4F92-882C-105C6D0C7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4210050"/>
          <a:ext cx="4029075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7E7D-9F67-4EF0-81EA-7722CC31DD59}">
  <dimension ref="A1:K34"/>
  <sheetViews>
    <sheetView zoomScale="56" workbookViewId="0">
      <selection activeCell="D20" sqref="D20"/>
    </sheetView>
  </sheetViews>
  <sheetFormatPr baseColWidth="10" defaultRowHeight="14.4"/>
  <cols>
    <col min="1" max="1" width="33" bestFit="1" customWidth="1"/>
    <col min="2" max="2" width="26.44140625" bestFit="1" customWidth="1"/>
    <col min="3" max="3" width="19.109375" bestFit="1" customWidth="1"/>
    <col min="4" max="4" width="25.5546875" bestFit="1" customWidth="1"/>
    <col min="5" max="5" width="14.44140625" bestFit="1" customWidth="1"/>
    <col min="6" max="6" width="33.77734375" bestFit="1" customWidth="1"/>
    <col min="7" max="7" width="16.88671875" customWidth="1"/>
    <col min="8" max="8" width="16.5546875" bestFit="1" customWidth="1"/>
    <col min="9" max="9" width="13.6640625" bestFit="1" customWidth="1"/>
    <col min="10" max="10" width="14.5546875" bestFit="1" customWidth="1"/>
  </cols>
  <sheetData>
    <row r="1" spans="1:11">
      <c r="A1" t="s">
        <v>70</v>
      </c>
    </row>
    <row r="2" spans="1:11" ht="15" thickBot="1"/>
    <row r="3" spans="1:11">
      <c r="A3" s="19" t="s">
        <v>71</v>
      </c>
      <c r="B3" s="19"/>
    </row>
    <row r="4" spans="1:11">
      <c r="A4" s="29" t="s">
        <v>72</v>
      </c>
      <c r="B4" s="29">
        <v>-0.97835283056814404</v>
      </c>
    </row>
    <row r="5" spans="1:11">
      <c r="A5" s="16" t="s">
        <v>73</v>
      </c>
      <c r="B5" s="16">
        <v>0.95717426108069992</v>
      </c>
      <c r="H5" t="s">
        <v>133</v>
      </c>
    </row>
    <row r="6" spans="1:11">
      <c r="A6" s="16" t="s">
        <v>74</v>
      </c>
      <c r="B6" s="16">
        <v>0.95182104371578746</v>
      </c>
      <c r="G6" s="52" t="s">
        <v>134</v>
      </c>
      <c r="H6" s="52"/>
      <c r="I6" s="52"/>
      <c r="J6" s="52"/>
    </row>
    <row r="7" spans="1:11">
      <c r="A7" s="16" t="s">
        <v>96</v>
      </c>
      <c r="B7" s="16">
        <v>4.1536468957106329</v>
      </c>
      <c r="G7" s="52"/>
      <c r="H7" s="52"/>
      <c r="I7" s="52"/>
      <c r="J7" s="52"/>
    </row>
    <row r="8" spans="1:11" ht="15" thickBot="1">
      <c r="A8" s="17" t="s">
        <v>76</v>
      </c>
      <c r="B8" s="17">
        <v>10</v>
      </c>
      <c r="G8" s="52"/>
      <c r="H8" s="52"/>
      <c r="I8" s="52"/>
      <c r="J8" s="52"/>
    </row>
    <row r="9" spans="1:11">
      <c r="G9" s="52"/>
      <c r="H9" s="52"/>
      <c r="I9" s="52"/>
      <c r="J9" s="52"/>
    </row>
    <row r="10" spans="1:11" ht="15" thickBot="1">
      <c r="A10" t="s">
        <v>77</v>
      </c>
      <c r="B10" t="s">
        <v>129</v>
      </c>
      <c r="E10">
        <v>2</v>
      </c>
      <c r="F10" s="45" t="s">
        <v>97</v>
      </c>
      <c r="G10" s="45">
        <v>4</v>
      </c>
    </row>
    <row r="11" spans="1:11">
      <c r="A11" s="18" t="s">
        <v>125</v>
      </c>
      <c r="B11" s="18" t="s">
        <v>79</v>
      </c>
      <c r="C11" s="18" t="s">
        <v>80</v>
      </c>
      <c r="D11" s="18" t="s">
        <v>81</v>
      </c>
      <c r="E11" s="20" t="s">
        <v>82</v>
      </c>
      <c r="F11" s="46" t="s">
        <v>83</v>
      </c>
      <c r="H11" s="47" t="s">
        <v>131</v>
      </c>
    </row>
    <row r="12" spans="1:11">
      <c r="A12" s="16" t="s">
        <v>40</v>
      </c>
      <c r="B12" s="16">
        <v>1</v>
      </c>
      <c r="C12" s="16">
        <v>3084.8587397260276</v>
      </c>
      <c r="D12" s="16">
        <v>3084.8587397260276</v>
      </c>
      <c r="E12" s="21">
        <v>178.80354856398486</v>
      </c>
      <c r="F12" s="27">
        <v>9.3595732014391449E-7</v>
      </c>
      <c r="G12" s="27" t="s">
        <v>47</v>
      </c>
      <c r="H12">
        <v>0.05</v>
      </c>
      <c r="I12" s="52" t="s">
        <v>132</v>
      </c>
      <c r="J12" s="52"/>
      <c r="K12" s="52"/>
    </row>
    <row r="13" spans="1:11">
      <c r="A13" s="16" t="s">
        <v>78</v>
      </c>
      <c r="B13" s="16">
        <v>8</v>
      </c>
      <c r="C13" s="16">
        <v>138.02226027397262</v>
      </c>
      <c r="D13" s="41">
        <v>17.252782534246577</v>
      </c>
      <c r="E13" s="21"/>
      <c r="F13" s="16"/>
      <c r="G13" s="16"/>
      <c r="I13" s="52"/>
      <c r="J13" s="52"/>
      <c r="K13" s="52"/>
    </row>
    <row r="14" spans="1:11" ht="15" thickBot="1">
      <c r="A14" s="17" t="s">
        <v>46</v>
      </c>
      <c r="B14" s="17">
        <v>9</v>
      </c>
      <c r="C14" s="17">
        <v>3222.8810000000003</v>
      </c>
      <c r="D14" s="17"/>
      <c r="E14" s="17"/>
      <c r="F14" s="17"/>
      <c r="G14" s="16"/>
      <c r="I14" s="52"/>
      <c r="J14" s="52"/>
      <c r="K14" s="52"/>
    </row>
    <row r="15" spans="1:11" ht="15" thickBot="1">
      <c r="A15" s="16" t="s">
        <v>126</v>
      </c>
      <c r="D15">
        <v>2</v>
      </c>
      <c r="G15" s="33" t="s">
        <v>105</v>
      </c>
      <c r="I15" s="52"/>
      <c r="J15" s="52"/>
      <c r="K15" s="52"/>
    </row>
    <row r="16" spans="1:11">
      <c r="A16" s="20" t="s">
        <v>130</v>
      </c>
      <c r="B16" s="23" t="s">
        <v>57</v>
      </c>
      <c r="C16" s="18" t="s">
        <v>75</v>
      </c>
      <c r="D16" s="20" t="s">
        <v>84</v>
      </c>
      <c r="E16" s="18" t="s">
        <v>85</v>
      </c>
      <c r="F16" s="28" t="s">
        <v>86</v>
      </c>
      <c r="G16" s="28"/>
      <c r="H16" s="28" t="s">
        <v>87</v>
      </c>
      <c r="I16" s="28" t="s">
        <v>88</v>
      </c>
      <c r="J16" s="28" t="s">
        <v>89</v>
      </c>
    </row>
    <row r="17" spans="1:10">
      <c r="A17" s="16" t="s">
        <v>127</v>
      </c>
      <c r="B17" s="24">
        <v>205.51301369863012</v>
      </c>
      <c r="C17" s="16">
        <v>11.260378974633749</v>
      </c>
      <c r="D17" s="21">
        <v>18.250985527360065</v>
      </c>
      <c r="E17" s="16">
        <v>8.3524602640886423E-8</v>
      </c>
      <c r="F17" s="31">
        <v>179.54653321915862</v>
      </c>
      <c r="G17" s="31" t="s">
        <v>100</v>
      </c>
      <c r="H17" s="31">
        <v>231.47949417810162</v>
      </c>
      <c r="I17" s="29">
        <v>179.54653321915862</v>
      </c>
      <c r="J17" s="29">
        <v>231.47949417810162</v>
      </c>
    </row>
    <row r="18" spans="1:10" ht="15" thickBot="1">
      <c r="A18" s="17" t="s">
        <v>128</v>
      </c>
      <c r="B18" s="25">
        <v>-1.1868493150684931</v>
      </c>
      <c r="C18" s="17">
        <v>8.8758001849692597E-2</v>
      </c>
      <c r="D18" s="22">
        <v>-13.371744409910955</v>
      </c>
      <c r="E18" s="26">
        <v>9.3595732014391449E-7</v>
      </c>
      <c r="F18" s="32">
        <v>-1.3915256343663434</v>
      </c>
      <c r="G18" s="32" t="s">
        <v>102</v>
      </c>
      <c r="H18" s="32">
        <v>-0.98217299577064288</v>
      </c>
      <c r="I18" s="30">
        <v>-1.3915256343663434</v>
      </c>
      <c r="J18" s="30">
        <v>-0.98217299577064288</v>
      </c>
    </row>
    <row r="19" spans="1:10" ht="18">
      <c r="A19" s="16" t="s">
        <v>114</v>
      </c>
      <c r="B19" s="37" t="s">
        <v>98</v>
      </c>
      <c r="C19" s="37">
        <f>B17</f>
        <v>205.51301369863012</v>
      </c>
      <c r="D19" s="37">
        <f>+B18</f>
        <v>-1.1868493150684931</v>
      </c>
      <c r="E19" s="37" t="s">
        <v>99</v>
      </c>
      <c r="F19">
        <f>+D13</f>
        <v>17.252782534246577</v>
      </c>
    </row>
    <row r="20" spans="1:10">
      <c r="B20" s="11" t="s">
        <v>106</v>
      </c>
      <c r="C20" s="11">
        <f>C19+D19*100</f>
        <v>86.828082191780808</v>
      </c>
      <c r="D20">
        <f>SQRT(F19)</f>
        <v>4.1536468957106329</v>
      </c>
      <c r="E20" t="s">
        <v>115</v>
      </c>
      <c r="F20" s="15" t="s">
        <v>101</v>
      </c>
    </row>
    <row r="21" spans="1:10">
      <c r="A21" t="s">
        <v>107</v>
      </c>
      <c r="B21" s="11" t="s">
        <v>108</v>
      </c>
      <c r="C21" s="11">
        <f>88.5-C20</f>
        <v>1.6719178082191917</v>
      </c>
      <c r="F21" s="15" t="s">
        <v>103</v>
      </c>
    </row>
    <row r="22" spans="1:10">
      <c r="A22" t="s">
        <v>90</v>
      </c>
      <c r="B22" s="11" t="s">
        <v>116</v>
      </c>
      <c r="C22" s="11">
        <v>88.5</v>
      </c>
      <c r="F22" t="s">
        <v>104</v>
      </c>
    </row>
    <row r="23" spans="1:10" ht="15" thickBot="1">
      <c r="F23" t="s">
        <v>94</v>
      </c>
    </row>
    <row r="24" spans="1:10">
      <c r="A24" s="34" t="s">
        <v>91</v>
      </c>
      <c r="B24" s="34" t="s">
        <v>92</v>
      </c>
      <c r="C24" s="34" t="s">
        <v>78</v>
      </c>
      <c r="D24" s="34" t="s">
        <v>93</v>
      </c>
      <c r="F24" s="18" t="s">
        <v>95</v>
      </c>
      <c r="G24" s="18"/>
      <c r="H24" s="18" t="s">
        <v>3</v>
      </c>
    </row>
    <row r="25" spans="1:10">
      <c r="A25" s="38">
        <v>1</v>
      </c>
      <c r="B25" s="38">
        <v>86.828082191780808</v>
      </c>
      <c r="C25" s="38">
        <v>1.6719178082191917</v>
      </c>
      <c r="D25" s="38">
        <v>0.42693485368214357</v>
      </c>
      <c r="F25" s="16">
        <v>5</v>
      </c>
      <c r="G25" s="16"/>
      <c r="H25" s="16">
        <v>30.4</v>
      </c>
    </row>
    <row r="26" spans="1:10">
      <c r="A26" s="35">
        <v>2</v>
      </c>
      <c r="B26" s="35">
        <v>74.959589041095882</v>
      </c>
      <c r="C26" s="35">
        <v>-2.7595890410958788</v>
      </c>
      <c r="D26" s="35">
        <v>-0.70467862576212015</v>
      </c>
      <c r="F26" s="16">
        <v>15</v>
      </c>
      <c r="G26" s="16"/>
      <c r="H26" s="16">
        <v>35</v>
      </c>
    </row>
    <row r="27" spans="1:10">
      <c r="A27" s="35">
        <v>3</v>
      </c>
      <c r="B27" s="35">
        <v>74.959589041095882</v>
      </c>
      <c r="C27" s="35">
        <v>-2.0595890410958759</v>
      </c>
      <c r="D27" s="35">
        <v>-0.52592917043104725</v>
      </c>
      <c r="F27" s="16">
        <v>25</v>
      </c>
      <c r="G27" s="16"/>
      <c r="H27" s="16">
        <v>35.6</v>
      </c>
    </row>
    <row r="28" spans="1:10">
      <c r="A28" s="35">
        <v>4</v>
      </c>
      <c r="B28" s="35">
        <v>57.156849315068484</v>
      </c>
      <c r="C28" s="35">
        <v>2.7431506849315141</v>
      </c>
      <c r="D28" s="35">
        <v>0.70048098688937965</v>
      </c>
      <c r="F28" s="16">
        <v>35</v>
      </c>
      <c r="G28" s="16"/>
      <c r="H28" s="16">
        <v>47.4</v>
      </c>
    </row>
    <row r="29" spans="1:10">
      <c r="A29" s="35">
        <v>5</v>
      </c>
      <c r="B29" s="35">
        <v>57.156849315068484</v>
      </c>
      <c r="C29" s="35">
        <v>1.943150684931517</v>
      </c>
      <c r="D29" s="35">
        <v>0.49619589508244072</v>
      </c>
      <c r="F29" s="16">
        <v>45</v>
      </c>
      <c r="G29" s="16"/>
      <c r="H29" s="16">
        <v>58.7</v>
      </c>
    </row>
    <row r="30" spans="1:10">
      <c r="A30" s="35">
        <v>6</v>
      </c>
      <c r="B30" s="35">
        <v>51.222602739726</v>
      </c>
      <c r="C30" s="35">
        <v>7.4773972602740031</v>
      </c>
      <c r="D30" s="35">
        <v>1.909400982240042</v>
      </c>
      <c r="F30" s="16">
        <v>55</v>
      </c>
      <c r="G30" s="16"/>
      <c r="H30" s="16">
        <v>59.1</v>
      </c>
    </row>
    <row r="31" spans="1:10">
      <c r="A31" s="35">
        <v>7</v>
      </c>
      <c r="B31" s="35">
        <v>51.222602739726</v>
      </c>
      <c r="C31" s="35">
        <v>-3.8226027397260012</v>
      </c>
      <c r="D31" s="35">
        <v>-0.97612593953298143</v>
      </c>
      <c r="F31" s="16">
        <v>65</v>
      </c>
      <c r="G31" s="16"/>
      <c r="H31" s="16">
        <v>59.9</v>
      </c>
    </row>
    <row r="32" spans="1:10">
      <c r="A32" s="35">
        <v>8</v>
      </c>
      <c r="B32" s="35">
        <v>39.354109589041087</v>
      </c>
      <c r="C32" s="35">
        <v>-3.7541095890410858</v>
      </c>
      <c r="D32" s="35">
        <v>-0.95863577756321328</v>
      </c>
      <c r="F32" s="16">
        <v>75</v>
      </c>
      <c r="G32" s="16"/>
      <c r="H32" s="16">
        <v>72.2</v>
      </c>
    </row>
    <row r="33" spans="1:8">
      <c r="A33" s="35">
        <v>9</v>
      </c>
      <c r="B33" s="35">
        <v>39.354109589041087</v>
      </c>
      <c r="C33" s="35">
        <v>-4.3541095890410872</v>
      </c>
      <c r="D33" s="35">
        <v>-1.1118495964184185</v>
      </c>
      <c r="F33" s="16">
        <v>85</v>
      </c>
      <c r="G33" s="16"/>
      <c r="H33" s="16">
        <v>72.900000000000006</v>
      </c>
    </row>
    <row r="34" spans="1:8" ht="15" thickBot="1">
      <c r="A34" s="36">
        <v>10</v>
      </c>
      <c r="B34" s="36">
        <v>27.485616438356146</v>
      </c>
      <c r="C34" s="36">
        <v>2.9143835616438523</v>
      </c>
      <c r="D34" s="36">
        <v>0.74420639181381265</v>
      </c>
      <c r="F34" s="17">
        <v>95</v>
      </c>
      <c r="G34" s="17"/>
      <c r="H34" s="17">
        <v>88.5</v>
      </c>
    </row>
  </sheetData>
  <sortState xmlns:xlrd2="http://schemas.microsoft.com/office/spreadsheetml/2017/richdata2" ref="H25:H34">
    <sortCondition ref="H25"/>
  </sortState>
  <mergeCells count="2">
    <mergeCell ref="I12:K15"/>
    <mergeCell ref="G6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06C0-39F8-46A8-8937-2CAA1948CFE1}">
  <dimension ref="A1:P166"/>
  <sheetViews>
    <sheetView tabSelected="1" zoomScale="63" zoomScaleNormal="80" workbookViewId="0">
      <selection activeCell="G26" sqref="G26"/>
    </sheetView>
  </sheetViews>
  <sheetFormatPr baseColWidth="10" defaultColWidth="11.5546875" defaultRowHeight="14.4"/>
  <cols>
    <col min="1" max="1" width="18.6640625" customWidth="1"/>
    <col min="2" max="2" width="16.109375" bestFit="1" customWidth="1"/>
    <col min="3" max="3" width="22.6640625" customWidth="1"/>
    <col min="4" max="4" width="13" bestFit="1" customWidth="1"/>
    <col min="8" max="8" width="11.6640625" bestFit="1" customWidth="1"/>
    <col min="10" max="10" width="18.5546875" style="7" bestFit="1" customWidth="1"/>
  </cols>
  <sheetData>
    <row r="1" spans="1:12" ht="95.25" customHeight="1">
      <c r="A1" t="s">
        <v>69</v>
      </c>
      <c r="C1" t="s">
        <v>0</v>
      </c>
      <c r="D1">
        <v>10</v>
      </c>
      <c r="G1" s="53" t="s">
        <v>1</v>
      </c>
      <c r="H1" s="53"/>
      <c r="I1" s="53"/>
      <c r="J1" s="53"/>
      <c r="K1" s="53"/>
    </row>
    <row r="2" spans="1:12">
      <c r="A2" s="1" t="s">
        <v>2</v>
      </c>
      <c r="B2" s="1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1" t="s">
        <v>10</v>
      </c>
    </row>
    <row r="3" spans="1:12">
      <c r="A3" s="1">
        <v>100</v>
      </c>
      <c r="B3" s="1">
        <v>88.5</v>
      </c>
      <c r="D3" s="5">
        <v>100</v>
      </c>
      <c r="E3" s="5">
        <v>88.5</v>
      </c>
      <c r="F3" s="3">
        <f>D3^2</f>
        <v>10000</v>
      </c>
      <c r="G3" s="3">
        <f>E3^2</f>
        <v>7832.25</v>
      </c>
      <c r="H3" s="3">
        <f>D3*E3</f>
        <v>8850</v>
      </c>
      <c r="I3" s="4">
        <f>$D$15+$E$15*D3</f>
        <v>-3636.3500000000022</v>
      </c>
      <c r="J3" s="1">
        <f>E3-I3</f>
        <v>3724.8500000000022</v>
      </c>
    </row>
    <row r="4" spans="1:12">
      <c r="A4" s="1">
        <v>110</v>
      </c>
      <c r="B4" s="1">
        <v>72.2</v>
      </c>
      <c r="D4" s="5">
        <v>110</v>
      </c>
      <c r="E4" s="5">
        <v>72.2</v>
      </c>
      <c r="F4" s="3">
        <f t="shared" ref="F4:G12" si="0">D4^2</f>
        <v>12100</v>
      </c>
      <c r="G4" s="3">
        <f t="shared" si="0"/>
        <v>5212.84</v>
      </c>
      <c r="H4" s="3">
        <f t="shared" ref="H4:H12" si="1">D4*E4</f>
        <v>7942</v>
      </c>
      <c r="I4" s="4">
        <f>$D$15+$E$15*D4</f>
        <v>-4020.5350000000026</v>
      </c>
      <c r="J4" s="1">
        <f t="shared" ref="J4:J12" si="2">E4-I4</f>
        <v>4092.7350000000024</v>
      </c>
    </row>
    <row r="5" spans="1:12">
      <c r="A5" s="1">
        <v>110</v>
      </c>
      <c r="B5" s="1">
        <v>72.900000000000006</v>
      </c>
      <c r="D5" s="5">
        <v>110</v>
      </c>
      <c r="E5" s="5">
        <v>72.900000000000006</v>
      </c>
      <c r="F5" s="3">
        <f t="shared" si="0"/>
        <v>12100</v>
      </c>
      <c r="G5" s="3">
        <f t="shared" si="0"/>
        <v>5314.4100000000008</v>
      </c>
      <c r="H5" s="3">
        <f t="shared" si="1"/>
        <v>8019.0000000000009</v>
      </c>
      <c r="I5" s="4">
        <f>$D$15+$E$15*D5</f>
        <v>-4020.5350000000026</v>
      </c>
      <c r="J5" s="1">
        <f>E5-I5</f>
        <v>4093.4350000000027</v>
      </c>
    </row>
    <row r="6" spans="1:12">
      <c r="A6" s="1">
        <v>125</v>
      </c>
      <c r="B6" s="1">
        <v>59.9</v>
      </c>
      <c r="D6" s="5">
        <v>125</v>
      </c>
      <c r="E6" s="5">
        <v>59.9</v>
      </c>
      <c r="F6" s="3">
        <f t="shared" si="0"/>
        <v>15625</v>
      </c>
      <c r="G6" s="3">
        <f t="shared" si="0"/>
        <v>3588.0099999999998</v>
      </c>
      <c r="H6" s="3">
        <f t="shared" si="1"/>
        <v>7487.5</v>
      </c>
      <c r="I6" s="4">
        <f t="shared" ref="I6:I12" si="3">$D$15+$E$15*D6</f>
        <v>-4596.8125000000027</v>
      </c>
      <c r="J6" s="1">
        <f t="shared" si="2"/>
        <v>4656.7125000000024</v>
      </c>
    </row>
    <row r="7" spans="1:12">
      <c r="A7" s="1">
        <v>125</v>
      </c>
      <c r="B7" s="1">
        <v>59.1</v>
      </c>
      <c r="D7" s="5">
        <v>125</v>
      </c>
      <c r="E7" s="5">
        <v>59.1</v>
      </c>
      <c r="F7" s="3">
        <f t="shared" si="0"/>
        <v>15625</v>
      </c>
      <c r="G7" s="3">
        <f t="shared" si="0"/>
        <v>3492.81</v>
      </c>
      <c r="H7" s="3">
        <f t="shared" si="1"/>
        <v>7387.5</v>
      </c>
      <c r="I7" s="4">
        <f t="shared" si="3"/>
        <v>-4596.8125000000027</v>
      </c>
      <c r="J7" s="1">
        <f>E7-I7</f>
        <v>4655.9125000000031</v>
      </c>
    </row>
    <row r="8" spans="1:12">
      <c r="A8" s="1">
        <v>130</v>
      </c>
      <c r="B8" s="1">
        <v>58.7</v>
      </c>
      <c r="D8" s="5">
        <v>130</v>
      </c>
      <c r="E8" s="5">
        <v>58.7</v>
      </c>
      <c r="F8" s="3">
        <f t="shared" si="0"/>
        <v>16900</v>
      </c>
      <c r="G8" s="3">
        <f t="shared" si="0"/>
        <v>3445.6900000000005</v>
      </c>
      <c r="H8" s="3">
        <f t="shared" si="1"/>
        <v>7631</v>
      </c>
      <c r="I8" s="4">
        <f t="shared" si="3"/>
        <v>-4788.9050000000034</v>
      </c>
      <c r="J8" s="1">
        <f>E8-I8</f>
        <v>4847.6050000000032</v>
      </c>
    </row>
    <row r="9" spans="1:12">
      <c r="A9" s="1">
        <v>130</v>
      </c>
      <c r="B9" s="1">
        <v>47.4</v>
      </c>
      <c r="D9" s="5">
        <v>130</v>
      </c>
      <c r="E9" s="5">
        <v>47.4</v>
      </c>
      <c r="F9" s="3">
        <f t="shared" si="0"/>
        <v>16900</v>
      </c>
      <c r="G9" s="3">
        <f t="shared" si="0"/>
        <v>2246.7599999999998</v>
      </c>
      <c r="H9" s="3">
        <f t="shared" si="1"/>
        <v>6162</v>
      </c>
      <c r="I9" s="4">
        <f t="shared" si="3"/>
        <v>-4788.9050000000034</v>
      </c>
      <c r="J9" s="1">
        <f t="shared" si="2"/>
        <v>4836.305000000003</v>
      </c>
    </row>
    <row r="10" spans="1:12">
      <c r="A10" s="1">
        <v>140</v>
      </c>
      <c r="B10" s="1">
        <v>35.6</v>
      </c>
      <c r="D10" s="5">
        <v>140</v>
      </c>
      <c r="E10" s="5">
        <v>35.6</v>
      </c>
      <c r="F10" s="3">
        <f t="shared" si="0"/>
        <v>19600</v>
      </c>
      <c r="G10" s="3">
        <f t="shared" si="0"/>
        <v>1267.3600000000001</v>
      </c>
      <c r="H10" s="3">
        <f t="shared" si="1"/>
        <v>4984</v>
      </c>
      <c r="I10" s="4">
        <f t="shared" si="3"/>
        <v>-5173.0900000000029</v>
      </c>
      <c r="J10" s="1">
        <f>E10-I10</f>
        <v>5208.6900000000032</v>
      </c>
    </row>
    <row r="11" spans="1:12">
      <c r="A11" s="1">
        <v>140</v>
      </c>
      <c r="B11" s="1">
        <v>35</v>
      </c>
      <c r="D11" s="5">
        <v>140</v>
      </c>
      <c r="E11" s="5">
        <v>35</v>
      </c>
      <c r="F11" s="3">
        <f t="shared" si="0"/>
        <v>19600</v>
      </c>
      <c r="G11" s="3">
        <f t="shared" si="0"/>
        <v>1225</v>
      </c>
      <c r="H11" s="3">
        <f t="shared" si="1"/>
        <v>4900</v>
      </c>
      <c r="I11" s="4">
        <f t="shared" si="3"/>
        <v>-5173.0900000000029</v>
      </c>
      <c r="J11" s="1">
        <f t="shared" si="2"/>
        <v>5208.0900000000029</v>
      </c>
    </row>
    <row r="12" spans="1:12">
      <c r="A12" s="1">
        <v>150</v>
      </c>
      <c r="B12" s="1">
        <v>30.4</v>
      </c>
      <c r="D12" s="5">
        <v>150</v>
      </c>
      <c r="E12" s="5">
        <v>30.4</v>
      </c>
      <c r="F12" s="3">
        <f t="shared" si="0"/>
        <v>22500</v>
      </c>
      <c r="G12" s="3">
        <f t="shared" si="0"/>
        <v>924.16</v>
      </c>
      <c r="H12" s="3">
        <f t="shared" si="1"/>
        <v>4560</v>
      </c>
      <c r="I12" s="4">
        <f t="shared" si="3"/>
        <v>-5557.2750000000033</v>
      </c>
      <c r="J12" s="1">
        <f t="shared" si="2"/>
        <v>5587.6750000000029</v>
      </c>
    </row>
    <row r="13" spans="1:12">
      <c r="C13" t="s">
        <v>11</v>
      </c>
      <c r="D13">
        <f>SUM(D3:D12)</f>
        <v>1260</v>
      </c>
      <c r="E13">
        <f>SUM(E3:E12)</f>
        <v>559.69999999999993</v>
      </c>
      <c r="F13" s="6">
        <f>SUM(F3:F12)</f>
        <v>160950</v>
      </c>
      <c r="G13" s="6">
        <f>SUM(G3:G12)</f>
        <v>34549.290000000008</v>
      </c>
      <c r="H13" s="6">
        <f>SUM(H3:H12)</f>
        <v>67923</v>
      </c>
    </row>
    <row r="14" spans="1:12">
      <c r="C14" t="s">
        <v>12</v>
      </c>
      <c r="D14">
        <f>AVERAGE(D3:D12)</f>
        <v>126</v>
      </c>
      <c r="E14">
        <f>AVERAGE(E3:E12)</f>
        <v>55.969999999999992</v>
      </c>
      <c r="F14" s="39">
        <f>AVERAGE(F3:F12)</f>
        <v>16095</v>
      </c>
      <c r="K14" s="8" t="s">
        <v>13</v>
      </c>
      <c r="L14" s="8">
        <f>(H17-(E15*H15))/(10-2)</f>
        <v>-12079.310524999921</v>
      </c>
    </row>
    <row r="15" spans="1:12">
      <c r="C15" s="9" t="s">
        <v>14</v>
      </c>
      <c r="D15" s="9">
        <v>205.5</v>
      </c>
      <c r="E15" s="40">
        <f>F17+F16*D15</f>
        <v>-38.418500000000023</v>
      </c>
      <c r="F15" s="9" t="s">
        <v>99</v>
      </c>
      <c r="G15" t="s">
        <v>15</v>
      </c>
      <c r="H15">
        <f>H13-((E13*D13)/10)</f>
        <v>-2599.1999999999825</v>
      </c>
      <c r="K15" s="8" t="s">
        <v>16</v>
      </c>
      <c r="L15" s="8" t="e">
        <f>SQRT(L14)</f>
        <v>#NUM!</v>
      </c>
    </row>
    <row r="16" spans="1:12">
      <c r="E16" t="s">
        <v>17</v>
      </c>
      <c r="F16">
        <v>-1.1870000000000001</v>
      </c>
      <c r="G16" t="s">
        <v>18</v>
      </c>
      <c r="H16">
        <f>F13-(D13^2)/10</f>
        <v>2190</v>
      </c>
    </row>
    <row r="17" spans="1:10">
      <c r="E17" t="s">
        <v>19</v>
      </c>
      <c r="F17">
        <v>205.51</v>
      </c>
      <c r="G17" t="s">
        <v>20</v>
      </c>
      <c r="H17">
        <f>G13-(E13^2/10)</f>
        <v>3222.8810000000158</v>
      </c>
    </row>
    <row r="19" spans="1:10" ht="18">
      <c r="H19">
        <f>F17+F16*D15</f>
        <v>-38.418500000000023</v>
      </c>
      <c r="J19" s="10" t="s">
        <v>21</v>
      </c>
    </row>
    <row r="20" spans="1:10" ht="18">
      <c r="J20" s="10"/>
    </row>
    <row r="21" spans="1:10">
      <c r="J21" s="7" t="s">
        <v>66</v>
      </c>
    </row>
    <row r="22" spans="1:10">
      <c r="J22" s="7" t="s">
        <v>67</v>
      </c>
    </row>
    <row r="23" spans="1:10">
      <c r="J23" s="7">
        <v>0.97570000000000001</v>
      </c>
    </row>
    <row r="24" spans="1:10">
      <c r="J24" s="7">
        <f>-13.37^2</f>
        <v>178.75689999999997</v>
      </c>
    </row>
    <row r="32" spans="1:10">
      <c r="A32" s="42" t="s">
        <v>68</v>
      </c>
      <c r="B32" s="42"/>
      <c r="C32" s="43"/>
      <c r="D32" s="43"/>
    </row>
    <row r="33" spans="1:10">
      <c r="A33" s="43"/>
      <c r="B33" s="43"/>
      <c r="C33" s="43"/>
      <c r="D33" s="43"/>
    </row>
    <row r="36" spans="1:10">
      <c r="A36" s="42" t="s">
        <v>112</v>
      </c>
      <c r="B36" s="43"/>
      <c r="C36" s="43"/>
      <c r="D36" s="43"/>
    </row>
    <row r="39" spans="1:10">
      <c r="G39" s="55" t="s">
        <v>157</v>
      </c>
      <c r="H39" s="55"/>
      <c r="I39" s="55"/>
      <c r="J39" s="55"/>
    </row>
    <row r="40" spans="1:10">
      <c r="G40" s="55"/>
      <c r="H40" s="55"/>
      <c r="I40" s="55"/>
      <c r="J40" s="55"/>
    </row>
    <row r="41" spans="1:10">
      <c r="G41" s="55"/>
      <c r="H41" s="55"/>
      <c r="I41" s="55"/>
      <c r="J41" s="55"/>
    </row>
    <row r="42" spans="1:10">
      <c r="G42" s="55"/>
      <c r="H42" s="55"/>
      <c r="I42" s="55"/>
      <c r="J42" s="55"/>
    </row>
    <row r="43" spans="1:10">
      <c r="G43" s="55"/>
      <c r="H43" s="55"/>
      <c r="I43" s="55"/>
      <c r="J43" s="55"/>
    </row>
    <row r="53" spans="1:6">
      <c r="A53" s="42" t="s">
        <v>113</v>
      </c>
      <c r="B53" s="43"/>
      <c r="C53" s="43"/>
      <c r="D53" s="43"/>
      <c r="E53" s="43"/>
    </row>
    <row r="55" spans="1:6">
      <c r="A55" s="14" t="s">
        <v>22</v>
      </c>
      <c r="B55" s="14"/>
      <c r="C55" s="14"/>
    </row>
    <row r="56" spans="1:6">
      <c r="A56" s="14" t="s">
        <v>23</v>
      </c>
      <c r="B56" s="14" t="s">
        <v>24</v>
      </c>
      <c r="C56" s="14" t="s">
        <v>28</v>
      </c>
      <c r="E56" s="14"/>
      <c r="F56" s="14" t="s">
        <v>124</v>
      </c>
    </row>
    <row r="57" spans="1:6">
      <c r="A57" s="14" t="s">
        <v>25</v>
      </c>
      <c r="B57" s="14" t="s">
        <v>26</v>
      </c>
      <c r="C57" s="14" t="s">
        <v>27</v>
      </c>
    </row>
    <row r="59" spans="1:6">
      <c r="A59" s="14" t="s">
        <v>29</v>
      </c>
    </row>
    <row r="60" spans="1:6">
      <c r="A60" s="11" t="s">
        <v>30</v>
      </c>
    </row>
    <row r="61" spans="1:6">
      <c r="A61" t="s">
        <v>32</v>
      </c>
    </row>
    <row r="62" spans="1:6">
      <c r="A62" s="11" t="s">
        <v>31</v>
      </c>
      <c r="B62" s="11"/>
    </row>
    <row r="65" spans="1:11">
      <c r="A65" t="s">
        <v>33</v>
      </c>
    </row>
    <row r="67" spans="1:11">
      <c r="A67" t="s">
        <v>34</v>
      </c>
      <c r="B67" t="s">
        <v>35</v>
      </c>
      <c r="C67" t="s">
        <v>36</v>
      </c>
      <c r="D67" t="s">
        <v>37</v>
      </c>
      <c r="E67" t="s">
        <v>38</v>
      </c>
      <c r="F67" t="s">
        <v>39</v>
      </c>
      <c r="H67" t="s">
        <v>48</v>
      </c>
    </row>
    <row r="68" spans="1:11">
      <c r="A68" t="s">
        <v>40</v>
      </c>
      <c r="B68">
        <v>1</v>
      </c>
      <c r="C68">
        <v>3084.86</v>
      </c>
      <c r="D68">
        <v>3084.86</v>
      </c>
      <c r="E68">
        <v>178.8</v>
      </c>
      <c r="F68">
        <v>0</v>
      </c>
    </row>
    <row r="69" spans="1:11">
      <c r="A69" s="11" t="s">
        <v>41</v>
      </c>
      <c r="B69" s="11">
        <v>1</v>
      </c>
      <c r="C69" s="11">
        <v>3084.86</v>
      </c>
      <c r="D69" s="11">
        <v>3084.86</v>
      </c>
      <c r="E69" s="14">
        <v>178.8</v>
      </c>
      <c r="F69" s="11">
        <v>0</v>
      </c>
      <c r="G69" s="11" t="s">
        <v>47</v>
      </c>
      <c r="H69" s="11">
        <v>0.05</v>
      </c>
      <c r="I69" s="11" t="s">
        <v>49</v>
      </c>
      <c r="J69" s="12"/>
      <c r="K69" s="11"/>
    </row>
    <row r="70" spans="1:11">
      <c r="A70" t="s">
        <v>42</v>
      </c>
      <c r="B70">
        <v>8</v>
      </c>
      <c r="C70">
        <v>138.02000000000001</v>
      </c>
      <c r="D70">
        <v>17.25</v>
      </c>
      <c r="E70" t="s">
        <v>43</v>
      </c>
      <c r="F70" t="s">
        <v>43</v>
      </c>
    </row>
    <row r="71" spans="1:11">
      <c r="A71" t="s">
        <v>44</v>
      </c>
      <c r="B71">
        <v>4</v>
      </c>
      <c r="C71">
        <v>73.430000000000007</v>
      </c>
      <c r="D71">
        <v>18.36</v>
      </c>
      <c r="E71">
        <v>1.1399999999999999</v>
      </c>
      <c r="F71">
        <v>0.45200000000000001</v>
      </c>
    </row>
    <row r="72" spans="1:11">
      <c r="A72" t="s">
        <v>45</v>
      </c>
      <c r="B72">
        <v>4</v>
      </c>
      <c r="C72">
        <v>64.59</v>
      </c>
      <c r="D72">
        <v>16.149999999999999</v>
      </c>
      <c r="E72" t="s">
        <v>43</v>
      </c>
      <c r="F72" t="s">
        <v>43</v>
      </c>
    </row>
    <row r="73" spans="1:11">
      <c r="A73" t="s">
        <v>46</v>
      </c>
      <c r="B73">
        <v>9</v>
      </c>
      <c r="C73">
        <v>3222.88</v>
      </c>
      <c r="D73" t="s">
        <v>43</v>
      </c>
      <c r="E73" t="s">
        <v>43</v>
      </c>
      <c r="F73" t="s">
        <v>43</v>
      </c>
    </row>
    <row r="76" spans="1:11">
      <c r="A76" s="11" t="s">
        <v>50</v>
      </c>
      <c r="B76" s="54" t="s">
        <v>51</v>
      </c>
      <c r="C76" s="54"/>
      <c r="D76" s="54"/>
      <c r="E76" s="54"/>
      <c r="F76" s="54"/>
    </row>
    <row r="77" spans="1:11">
      <c r="B77" s="54"/>
      <c r="C77" s="54"/>
      <c r="D77" s="54"/>
      <c r="E77" s="54"/>
      <c r="F77" s="54"/>
    </row>
    <row r="78" spans="1:11">
      <c r="B78" s="54"/>
      <c r="C78" s="54"/>
      <c r="D78" s="54"/>
      <c r="E78" s="54"/>
      <c r="F78" s="54"/>
    </row>
    <row r="79" spans="1:11">
      <c r="A79" t="s">
        <v>52</v>
      </c>
      <c r="B79" s="54"/>
      <c r="C79" s="54"/>
      <c r="D79" s="54"/>
      <c r="E79" s="54"/>
      <c r="F79" s="54"/>
    </row>
    <row r="81" spans="1:6">
      <c r="A81" t="s">
        <v>53</v>
      </c>
      <c r="B81" t="s">
        <v>54</v>
      </c>
      <c r="C81" t="s">
        <v>54</v>
      </c>
    </row>
    <row r="82" spans="1:6">
      <c r="A82" t="s">
        <v>55</v>
      </c>
      <c r="B82" t="s">
        <v>54</v>
      </c>
    </row>
    <row r="83" spans="1:6">
      <c r="A83" t="s">
        <v>56</v>
      </c>
    </row>
    <row r="84" spans="1:6">
      <c r="A84">
        <v>4.1536499999999998</v>
      </c>
      <c r="B84" s="13">
        <v>0.95720000000000005</v>
      </c>
      <c r="C84" s="13">
        <v>0.95179999999999998</v>
      </c>
      <c r="D84" s="13">
        <v>0.93759999999999999</v>
      </c>
    </row>
    <row r="86" spans="1:6">
      <c r="A86" s="54" t="s">
        <v>158</v>
      </c>
      <c r="B86" s="54"/>
      <c r="C86" s="54"/>
      <c r="D86" s="54"/>
      <c r="E86" s="54"/>
    </row>
    <row r="87" spans="1:6">
      <c r="A87" s="54"/>
      <c r="B87" s="54"/>
      <c r="C87" s="54"/>
      <c r="D87" s="54"/>
      <c r="E87" s="54"/>
    </row>
    <row r="88" spans="1:6">
      <c r="A88" s="54"/>
      <c r="B88" s="54"/>
      <c r="C88" s="54"/>
      <c r="D88" s="54"/>
      <c r="E88" s="54"/>
    </row>
    <row r="89" spans="1:6">
      <c r="A89" s="54"/>
      <c r="B89" s="54"/>
      <c r="C89" s="54"/>
      <c r="D89" s="54"/>
      <c r="E89" s="54"/>
    </row>
    <row r="92" spans="1:6">
      <c r="A92" t="s">
        <v>57</v>
      </c>
    </row>
    <row r="94" spans="1:6">
      <c r="A94" t="s">
        <v>58</v>
      </c>
      <c r="B94" t="s">
        <v>59</v>
      </c>
      <c r="C94" t="s">
        <v>60</v>
      </c>
    </row>
    <row r="95" spans="1:6">
      <c r="A95" t="s">
        <v>61</v>
      </c>
      <c r="B95" t="s">
        <v>62</v>
      </c>
      <c r="C95" t="s">
        <v>39</v>
      </c>
      <c r="D95" t="s">
        <v>63</v>
      </c>
    </row>
    <row r="96" spans="1:6">
      <c r="A96" t="s">
        <v>64</v>
      </c>
      <c r="B96">
        <v>205.5</v>
      </c>
      <c r="C96">
        <v>11.3</v>
      </c>
      <c r="D96">
        <v>18.25</v>
      </c>
      <c r="E96">
        <v>0</v>
      </c>
      <c r="F96" t="s">
        <v>43</v>
      </c>
    </row>
    <row r="97" spans="1:11">
      <c r="A97" t="s">
        <v>65</v>
      </c>
      <c r="B97">
        <v>-1.1868000000000001</v>
      </c>
      <c r="C97">
        <v>8.8800000000000004E-2</v>
      </c>
      <c r="D97" s="14">
        <v>-13.37</v>
      </c>
      <c r="E97">
        <v>0</v>
      </c>
      <c r="F97">
        <v>1</v>
      </c>
    </row>
    <row r="99" spans="1:11">
      <c r="A99" s="14" t="s">
        <v>109</v>
      </c>
    </row>
    <row r="102" spans="1:11">
      <c r="A102" s="44"/>
      <c r="B102" s="44"/>
      <c r="C102" s="44"/>
      <c r="D102" s="44"/>
      <c r="E102" s="44"/>
    </row>
    <row r="103" spans="1:11">
      <c r="A103" s="44"/>
      <c r="B103" s="44"/>
      <c r="C103" s="44"/>
      <c r="D103" s="44"/>
      <c r="E103" s="44"/>
    </row>
    <row r="104" spans="1:11">
      <c r="A104" s="44"/>
      <c r="B104" s="44"/>
      <c r="C104" s="44"/>
      <c r="D104" s="44"/>
      <c r="E104" s="44"/>
    </row>
    <row r="108" spans="1:11">
      <c r="A108" s="42" t="s">
        <v>110</v>
      </c>
    </row>
    <row r="110" spans="1:11">
      <c r="A110" s="43" t="s">
        <v>138</v>
      </c>
      <c r="B110" s="43"/>
      <c r="C110" s="43"/>
      <c r="I110" s="43" t="s">
        <v>139</v>
      </c>
      <c r="J110" s="48"/>
      <c r="K110" s="43" t="s">
        <v>140</v>
      </c>
    </row>
    <row r="111" spans="1:11">
      <c r="I111" s="43" t="s">
        <v>141</v>
      </c>
      <c r="J111" s="48"/>
      <c r="K111" s="43"/>
    </row>
    <row r="116" spans="6:7">
      <c r="F116" s="14"/>
      <c r="G116" s="14" t="s">
        <v>131</v>
      </c>
    </row>
    <row r="117" spans="6:7">
      <c r="F117" s="14" t="s">
        <v>135</v>
      </c>
      <c r="G117" s="14">
        <v>0.05</v>
      </c>
    </row>
    <row r="118" spans="6:7">
      <c r="F118" t="s">
        <v>136</v>
      </c>
    </row>
    <row r="119" spans="6:7">
      <c r="F119" t="s">
        <v>137</v>
      </c>
    </row>
    <row r="137" spans="1:1">
      <c r="A137" s="43" t="s">
        <v>111</v>
      </c>
    </row>
    <row r="152" spans="1:16">
      <c r="A152" s="49" t="s">
        <v>2</v>
      </c>
      <c r="B152" s="49" t="s">
        <v>3</v>
      </c>
      <c r="C152" s="49" t="s">
        <v>142</v>
      </c>
      <c r="D152" s="49" t="s">
        <v>143</v>
      </c>
      <c r="E152" s="49" t="s">
        <v>144</v>
      </c>
      <c r="F152" s="49" t="s">
        <v>145</v>
      </c>
      <c r="G152" s="49" t="s">
        <v>146</v>
      </c>
      <c r="H152" s="49" t="s">
        <v>147</v>
      </c>
      <c r="I152" s="49" t="s">
        <v>148</v>
      </c>
      <c r="J152" s="49" t="s">
        <v>149</v>
      </c>
    </row>
    <row r="153" spans="1:16">
      <c r="A153" s="49">
        <v>100</v>
      </c>
      <c r="B153" s="49">
        <v>88.5</v>
      </c>
      <c r="C153" s="49">
        <v>1.6719178082191917</v>
      </c>
      <c r="D153" s="49">
        <v>0.52344676814843538</v>
      </c>
      <c r="E153" s="49">
        <v>86.828082191780808</v>
      </c>
      <c r="F153" s="49">
        <v>2.6553332537844039</v>
      </c>
      <c r="G153" s="49">
        <v>80.704872729558744</v>
      </c>
      <c r="H153" s="49">
        <v>92.951291654002873</v>
      </c>
      <c r="I153" s="49">
        <v>75.459791175982716</v>
      </c>
      <c r="J153" s="49">
        <v>98.196373207578901</v>
      </c>
      <c r="M153" t="s">
        <v>156</v>
      </c>
    </row>
    <row r="154" spans="1:16">
      <c r="A154" s="49">
        <v>110</v>
      </c>
      <c r="B154" s="49">
        <v>72.2</v>
      </c>
      <c r="C154" s="49">
        <v>-2.7595890410958788</v>
      </c>
      <c r="D154" s="49">
        <v>-0.75076640843008868</v>
      </c>
      <c r="E154" s="49">
        <v>74.959589041095882</v>
      </c>
      <c r="F154" s="49">
        <v>1.9344358024670301</v>
      </c>
      <c r="G154" s="49">
        <v>70.498772082303333</v>
      </c>
      <c r="H154" s="49">
        <v>79.42040599988843</v>
      </c>
      <c r="I154" s="49">
        <v>64.393452829524463</v>
      </c>
      <c r="J154" s="49">
        <v>85.5257252526673</v>
      </c>
      <c r="L154" s="51" t="s">
        <v>99</v>
      </c>
      <c r="M154" s="50" t="s">
        <v>151</v>
      </c>
      <c r="N154" s="50" t="s">
        <v>152</v>
      </c>
      <c r="O154" s="50" t="s">
        <v>153</v>
      </c>
      <c r="P154" s="50" t="s">
        <v>154</v>
      </c>
    </row>
    <row r="155" spans="1:16">
      <c r="A155" s="49">
        <v>110</v>
      </c>
      <c r="B155" s="49">
        <v>72.900000000000006</v>
      </c>
      <c r="C155" s="49">
        <v>-2.0595890410958759</v>
      </c>
      <c r="D155" s="49">
        <v>-0.56032628199286927</v>
      </c>
      <c r="E155" s="49">
        <v>74.959589041095882</v>
      </c>
      <c r="F155" s="49">
        <v>1.9344358024670301</v>
      </c>
      <c r="G155" s="49">
        <v>70.498772082303333</v>
      </c>
      <c r="H155" s="49">
        <v>79.42040599988843</v>
      </c>
      <c r="I155" s="49">
        <v>64.393452829524463</v>
      </c>
      <c r="J155" s="49">
        <v>85.5257252526673</v>
      </c>
      <c r="L155" s="51">
        <v>155</v>
      </c>
      <c r="M155" s="50">
        <v>14.887591700243327</v>
      </c>
      <c r="N155" s="50">
        <v>28.215148025784053</v>
      </c>
      <c r="O155" s="50">
        <v>9.8830243974283984</v>
      </c>
      <c r="P155" s="50">
        <v>33.21971532859898</v>
      </c>
    </row>
    <row r="156" spans="1:16">
      <c r="A156" s="49">
        <v>125</v>
      </c>
      <c r="B156" s="49">
        <v>59.9</v>
      </c>
      <c r="C156" s="49">
        <v>2.7431506849315141</v>
      </c>
      <c r="D156" s="49">
        <v>0.69632026539057257</v>
      </c>
      <c r="E156" s="49">
        <v>57.156849315068484</v>
      </c>
      <c r="F156" s="49">
        <v>1.3164939180706454</v>
      </c>
      <c r="G156" s="49">
        <v>54.121008896695713</v>
      </c>
      <c r="H156" s="49">
        <v>60.192689733441256</v>
      </c>
      <c r="I156" s="49">
        <v>47.108930448583969</v>
      </c>
      <c r="J156" s="49">
        <v>67.204768181552993</v>
      </c>
      <c r="L156" s="51">
        <v>160</v>
      </c>
      <c r="M156" s="50">
        <v>8.0275222417392875</v>
      </c>
      <c r="N156" s="50">
        <v>23.20672433360318</v>
      </c>
      <c r="O156" s="50">
        <v>3.3963871994463926</v>
      </c>
      <c r="P156" s="50">
        <v>27.837859375896073</v>
      </c>
    </row>
    <row r="157" spans="1:16">
      <c r="A157" s="49">
        <v>125</v>
      </c>
      <c r="B157" s="49">
        <v>59.1</v>
      </c>
      <c r="C157" s="49">
        <v>1.943150684931517</v>
      </c>
      <c r="D157" s="49">
        <v>0.49324858749389744</v>
      </c>
      <c r="E157" s="49">
        <v>57.156849315068484</v>
      </c>
      <c r="F157" s="49">
        <v>1.3164939180706454</v>
      </c>
      <c r="G157" s="49">
        <v>54.121008896695713</v>
      </c>
      <c r="H157" s="49">
        <v>60.192689733441256</v>
      </c>
      <c r="I157" s="49">
        <v>47.108930448583969</v>
      </c>
      <c r="J157" s="49">
        <v>67.204768181552993</v>
      </c>
      <c r="L157" s="51">
        <v>200</v>
      </c>
      <c r="M157" s="50">
        <v>-47.302793549717933</v>
      </c>
      <c r="N157" s="50">
        <v>-16.41090508041907</v>
      </c>
      <c r="O157" s="50">
        <v>-50.03159937666576</v>
      </c>
      <c r="P157" s="50">
        <v>-13.682099253471243</v>
      </c>
    </row>
    <row r="158" spans="1:16">
      <c r="A158" s="49">
        <v>130</v>
      </c>
      <c r="B158" s="49">
        <v>58.7</v>
      </c>
      <c r="C158" s="49">
        <v>7.4773972602739818</v>
      </c>
      <c r="D158" s="49">
        <v>1.9053271542957186</v>
      </c>
      <c r="E158" s="49">
        <v>51.222602739726</v>
      </c>
      <c r="F158" s="49">
        <v>1.3606344033950679</v>
      </c>
      <c r="G158" s="49">
        <v>48.084974179687627</v>
      </c>
      <c r="H158" s="49">
        <v>54.360231299764372</v>
      </c>
      <c r="I158" s="49">
        <v>41.143462921150302</v>
      </c>
      <c r="J158" s="49">
        <v>61.301742558301697</v>
      </c>
    </row>
    <row r="159" spans="1:16">
      <c r="A159" s="49">
        <v>130</v>
      </c>
      <c r="B159" s="49">
        <v>47.4</v>
      </c>
      <c r="C159" s="49">
        <v>-3.8226027397260225</v>
      </c>
      <c r="D159" s="49">
        <v>-0.97404331300946956</v>
      </c>
      <c r="E159" s="49">
        <v>51.222602739726</v>
      </c>
      <c r="F159" s="49">
        <v>1.3606344033950679</v>
      </c>
      <c r="G159" s="49">
        <v>48.084974179687627</v>
      </c>
      <c r="H159" s="49">
        <v>54.360231299764372</v>
      </c>
      <c r="I159" s="49">
        <v>41.143462921150302</v>
      </c>
      <c r="J159" s="49">
        <v>61.301742558301697</v>
      </c>
      <c r="M159" t="s">
        <v>155</v>
      </c>
    </row>
    <row r="160" spans="1:16">
      <c r="A160" s="49">
        <v>140</v>
      </c>
      <c r="B160" s="49">
        <v>35.6</v>
      </c>
      <c r="C160" s="49">
        <v>-3.7541095890410858</v>
      </c>
      <c r="D160" s="49">
        <v>-1.003922645908248</v>
      </c>
      <c r="E160" s="49">
        <v>39.354109589041087</v>
      </c>
      <c r="F160" s="49">
        <v>1.808137964958771</v>
      </c>
      <c r="G160" s="49">
        <v>35.184535965745724</v>
      </c>
      <c r="H160" s="49">
        <v>43.523683212336451</v>
      </c>
      <c r="I160" s="49">
        <v>28.907593868394795</v>
      </c>
      <c r="J160" s="49">
        <v>49.800625309687376</v>
      </c>
    </row>
    <row r="161" spans="1:10">
      <c r="A161" s="49">
        <v>140</v>
      </c>
      <c r="B161" s="49">
        <v>35</v>
      </c>
      <c r="C161" s="49">
        <v>-4.3541095890410872</v>
      </c>
      <c r="D161" s="49">
        <v>-1.1643744316801199</v>
      </c>
      <c r="E161" s="49">
        <v>39.354109589041087</v>
      </c>
      <c r="F161" s="49">
        <v>1.808137964958771</v>
      </c>
      <c r="G161" s="49">
        <v>35.184535965745724</v>
      </c>
      <c r="H161" s="49">
        <v>43.523683212336451</v>
      </c>
      <c r="I161" s="49">
        <v>28.907593868394795</v>
      </c>
      <c r="J161" s="49">
        <v>49.800625309687376</v>
      </c>
    </row>
    <row r="162" spans="1:10">
      <c r="A162" s="49">
        <v>150</v>
      </c>
      <c r="B162" s="49">
        <v>30.4</v>
      </c>
      <c r="C162" s="49">
        <v>2.9143835616438416</v>
      </c>
      <c r="D162" s="49">
        <v>0.87912795081928707</v>
      </c>
      <c r="E162" s="49">
        <v>27.485616438356146</v>
      </c>
      <c r="F162" s="49">
        <v>2.5025979300355581</v>
      </c>
      <c r="G162" s="49">
        <v>21.714615264213016</v>
      </c>
      <c r="H162" s="49">
        <v>33.256617612499277</v>
      </c>
      <c r="I162" s="49">
        <v>16.303094314363229</v>
      </c>
      <c r="J162" s="49">
        <v>38.668138562349064</v>
      </c>
    </row>
    <row r="166" spans="1:10">
      <c r="A166" s="43" t="s">
        <v>150</v>
      </c>
    </row>
  </sheetData>
  <mergeCells count="4">
    <mergeCell ref="G1:K1"/>
    <mergeCell ref="A86:E89"/>
    <mergeCell ref="G39:J43"/>
    <mergeCell ref="B76:F7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AEC0-5F45-480D-8F3D-8EFF02246B6D}">
  <dimension ref="B2:M31"/>
  <sheetViews>
    <sheetView zoomScale="81" zoomScaleNormal="95" workbookViewId="0">
      <selection activeCell="O32" sqref="O32"/>
    </sheetView>
  </sheetViews>
  <sheetFormatPr baseColWidth="10" defaultRowHeight="14.4"/>
  <sheetData>
    <row r="2" spans="2:2">
      <c r="B2" s="11" t="s">
        <v>117</v>
      </c>
    </row>
    <row r="23" spans="7:13">
      <c r="H23" t="s">
        <v>118</v>
      </c>
      <c r="I23" t="s">
        <v>120</v>
      </c>
    </row>
    <row r="24" spans="7:13">
      <c r="H24" t="s">
        <v>119</v>
      </c>
      <c r="I24" t="s">
        <v>121</v>
      </c>
    </row>
    <row r="26" spans="7:13">
      <c r="H26" t="s">
        <v>122</v>
      </c>
    </row>
    <row r="27" spans="7:13">
      <c r="G27" t="s">
        <v>47</v>
      </c>
      <c r="H27">
        <v>0.05</v>
      </c>
      <c r="I27" s="52" t="s">
        <v>123</v>
      </c>
      <c r="J27" s="52"/>
      <c r="K27" s="52"/>
      <c r="L27" s="52"/>
      <c r="M27" s="52"/>
    </row>
    <row r="28" spans="7:13">
      <c r="I28" s="52"/>
      <c r="J28" s="52"/>
      <c r="K28" s="52"/>
      <c r="L28" s="52"/>
      <c r="M28" s="52"/>
    </row>
    <row r="29" spans="7:13">
      <c r="I29" s="52"/>
      <c r="J29" s="52"/>
      <c r="K29" s="52"/>
      <c r="L29" s="52"/>
      <c r="M29" s="52"/>
    </row>
    <row r="30" spans="7:13">
      <c r="I30" s="52"/>
      <c r="J30" s="52"/>
      <c r="K30" s="52"/>
      <c r="L30" s="52"/>
      <c r="M30" s="52"/>
    </row>
    <row r="31" spans="7:13">
      <c r="I31" s="52"/>
      <c r="J31" s="52"/>
      <c r="K31" s="52"/>
      <c r="L31" s="52"/>
      <c r="M31" s="52"/>
    </row>
  </sheetData>
  <mergeCells count="1">
    <mergeCell ref="I27:M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Paso 6 </vt:lpstr>
      <vt:lpstr>ejercicio 1 </vt:lpstr>
      <vt:lpstr>Paso 2 Correlación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BBVAControl</dc:creator>
  <cp:lastModifiedBy>Elliot Velázquez</cp:lastModifiedBy>
  <dcterms:created xsi:type="dcterms:W3CDTF">2020-09-20T15:52:36Z</dcterms:created>
  <dcterms:modified xsi:type="dcterms:W3CDTF">2020-10-28T18:41:20Z</dcterms:modified>
</cp:coreProperties>
</file>