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na_\Desktop\Projetos\Projetos excel\"/>
    </mc:Choice>
  </mc:AlternateContent>
  <xr:revisionPtr revIDLastSave="0" documentId="8_{1EB74CDC-4C25-4947-87AF-1DDA4C72687D}" xr6:coauthVersionLast="47" xr6:coauthVersionMax="47" xr10:uidLastSave="{00000000-0000-0000-0000-000000000000}"/>
  <bookViews>
    <workbookView xWindow="-120" yWindow="-120" windowWidth="38640" windowHeight="16440" activeTab="12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B22" i="20" l="1"/>
  <c r="B27" i="20"/>
  <c r="G27" i="20"/>
  <c r="H30" i="20"/>
  <c r="H31" i="1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J4" i="17"/>
  <c r="C4" i="17"/>
  <c r="L3" i="17" s="1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H27" i="20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17" i="9" s="1"/>
  <c r="K23" i="9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10" i="17" l="1"/>
  <c r="C10" i="20"/>
  <c r="C32" i="20"/>
  <c r="B22" i="17"/>
  <c r="D22" i="17" s="1"/>
  <c r="D27" i="20"/>
  <c r="C10" i="9"/>
  <c r="J16" i="20"/>
  <c r="K16" i="20" s="1"/>
  <c r="J5" i="20"/>
  <c r="J10" i="20"/>
  <c r="K10" i="20" s="1"/>
  <c r="J11" i="20"/>
  <c r="K11" i="20" s="1"/>
  <c r="J7" i="20"/>
  <c r="K7" i="20" s="1"/>
  <c r="J14" i="20"/>
  <c r="K14" i="20" s="1"/>
  <c r="J8" i="20"/>
  <c r="K8" i="20" s="1"/>
  <c r="J9" i="20"/>
  <c r="K9" i="20" s="1"/>
  <c r="J15" i="20"/>
  <c r="K15" i="20" s="1"/>
  <c r="J12" i="20"/>
  <c r="K12" i="20" s="1"/>
  <c r="J13" i="20"/>
  <c r="K13" i="20" s="1"/>
  <c r="J6" i="20"/>
  <c r="K6" i="20" s="1"/>
  <c r="C27" i="20"/>
  <c r="E27" i="20" s="1"/>
  <c r="F16" i="19" s="1"/>
  <c r="K9" i="9"/>
  <c r="G14" i="20"/>
  <c r="G15" i="20"/>
  <c r="G12" i="20"/>
  <c r="G5" i="20"/>
  <c r="G11" i="20"/>
  <c r="G6" i="20"/>
  <c r="G16" i="20"/>
  <c r="G13" i="20"/>
  <c r="G10" i="20"/>
  <c r="G9" i="20"/>
  <c r="G7" i="20"/>
  <c r="G8" i="20"/>
  <c r="D13" i="20"/>
  <c r="B8" i="19" s="1"/>
  <c r="C9" i="20"/>
  <c r="C8" i="20"/>
  <c r="C11" i="20" s="1"/>
  <c r="B5" i="19" s="1"/>
  <c r="H41" i="20"/>
  <c r="H42" i="20"/>
  <c r="H39" i="20"/>
  <c r="H40" i="20"/>
  <c r="H36" i="20"/>
  <c r="H43" i="20"/>
  <c r="H33" i="20"/>
  <c r="H34" i="20"/>
  <c r="H32" i="20"/>
  <c r="H37" i="20"/>
  <c r="H38" i="20"/>
  <c r="H35" i="20"/>
  <c r="D14" i="20"/>
  <c r="B11" i="19" s="1"/>
  <c r="H5" i="20"/>
  <c r="H14" i="20"/>
  <c r="H11" i="20"/>
  <c r="H8" i="20"/>
  <c r="H15" i="20"/>
  <c r="H12" i="20"/>
  <c r="H9" i="20"/>
  <c r="H7" i="20"/>
  <c r="H6" i="20"/>
  <c r="H13" i="20"/>
  <c r="H16" i="20"/>
  <c r="H10" i="20"/>
  <c r="H30" i="17"/>
  <c r="B32" i="17"/>
  <c r="B27" i="17"/>
  <c r="G27" i="17"/>
  <c r="D32" i="20"/>
  <c r="D22" i="20"/>
  <c r="C22" i="20"/>
  <c r="I27" i="20"/>
  <c r="J27" i="20" s="1"/>
  <c r="G16" i="19" s="1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H27" i="17" l="1"/>
  <c r="I27" i="17"/>
  <c r="K5" i="20"/>
  <c r="K8" i="19"/>
  <c r="C22" i="17"/>
  <c r="E22" i="17" s="1"/>
  <c r="B16" i="16" s="1"/>
  <c r="E22" i="20"/>
  <c r="B16" i="19" s="1"/>
  <c r="C27" i="17"/>
  <c r="D27" i="17"/>
  <c r="E27" i="17" s="1"/>
  <c r="F16" i="16" s="1"/>
  <c r="E32" i="20"/>
  <c r="I14" i="19" s="1"/>
  <c r="H44" i="20"/>
  <c r="K15" i="19" s="1"/>
  <c r="C32" i="17"/>
  <c r="E32" i="17" s="1"/>
  <c r="I14" i="16" s="1"/>
  <c r="D32" i="17"/>
  <c r="H34" i="17"/>
  <c r="H40" i="17"/>
  <c r="H41" i="17"/>
  <c r="H32" i="17"/>
  <c r="H37" i="17"/>
  <c r="H38" i="17"/>
  <c r="H33" i="17"/>
  <c r="H43" i="17"/>
  <c r="H39" i="17"/>
  <c r="H36" i="17"/>
  <c r="H42" i="17"/>
  <c r="H35" i="17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  <c r="H44" i="17" l="1"/>
  <c r="K15" i="16" s="1"/>
  <c r="J27" i="17"/>
  <c r="G16" i="16" s="1"/>
</calcChain>
</file>

<file path=xl/sharedStrings.xml><?xml version="1.0" encoding="utf-8"?>
<sst xmlns="http://schemas.openxmlformats.org/spreadsheetml/2006/main" count="1829" uniqueCount="609">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</sst>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6" fontId="24" fillId="0" borderId="18" xfId="2" applyNumberFormat="1" applyFont="1" applyBorder="1" applyAlignment="1" applyProtection="1">
      <alignment horizontal="center" vertical="center"/>
    </xf>
    <xf numFmtId="6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26" fillId="4" borderId="38" xfId="0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14" fontId="26" fillId="8" borderId="0" xfId="0" applyNumberFormat="1" applyFont="1" applyFill="1" applyAlignment="1">
      <alignment vertical="center"/>
    </xf>
    <xf numFmtId="0" fontId="3" fillId="3" borderId="0" xfId="0" applyFont="1" applyFill="1" applyProtection="1"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5A-4F5E-9B7C-570A785835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8-476E-838B-CDD86E1C7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8-476E-838B-CDD86E1C7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8-476E-838B-CDD86E1C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8-4774-B0AD-5E12255E97D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8-4774-B0AD-5E12255E9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4A85-A729-C8EC9F02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67-49B8-8B5C-9EACE32CA8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4-4E5A-AF12-83A14B187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4-4E5A-AF12-83A14B1877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4-4E5A-AF12-83A14B18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6-4C7A-ABCE-908DD1DFF9F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6-4C7A-ABCE-908DD1DFF9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E-4CCB-A504-8CB28456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5.803340509257" createdVersion="5" refreshedVersion="5" minRefreshableVersion="3" recordCount="231" xr:uid="{00000000-000A-0000-FFFF-FFFF00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7.395537268516" createdVersion="5" refreshedVersion="5" minRefreshableVersion="3" recordCount="229" xr:uid="{00000000-000A-0000-FFFF-FFFF01000000}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64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643"/>
  </r>
  <r>
    <s v=""/>
    <d v="2017-09-12T00:00:00"/>
    <d v="2017-10-12T00:00:00"/>
    <x v="0"/>
    <x v="3"/>
    <s v="NF3898"/>
    <n v="1357"/>
    <x v="2"/>
    <n v="0"/>
    <x v="1"/>
    <x v="0"/>
    <x v="0"/>
    <x v="0"/>
    <n v="607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612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485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476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5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515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502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4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405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376"/>
  </r>
  <r>
    <s v=""/>
    <d v="2018-05-03T00:00:00"/>
    <d v="2018-05-08T00:00:00"/>
    <x v="0"/>
    <x v="1"/>
    <s v="NF2454"/>
    <n v="4807"/>
    <x v="2"/>
    <n v="0"/>
    <x v="9"/>
    <x v="1"/>
    <x v="8"/>
    <x v="1"/>
    <n v="399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349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374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339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322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329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74"/>
  </r>
  <r>
    <s v=""/>
    <d v="2018-09-15T00:00:00"/>
    <d v="2018-09-15T00:00:00"/>
    <x v="0"/>
    <x v="1"/>
    <s v="NF7342"/>
    <n v="2933"/>
    <x v="2"/>
    <n v="0"/>
    <x v="1"/>
    <x v="1"/>
    <x v="1"/>
    <x v="1"/>
    <n v="269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210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210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47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18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06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55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2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38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0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0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2000000}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3000000}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4000000}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5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6000000}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7000000}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00000000-0013-0000-FFFF-FFFF08000000}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00000000-0013-0000-FFFF-FFFF09000000}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5000000}" cache="SegmentaçãodeDados_Mês_Previsto" caption="Mês Previsto" columnCount="6" rowHeight="241300"/>
  <slicer name="Ano Previsto" xr10:uid="{00000000-0014-0000-FFFF-FFFF06000000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7000000}" cache="SegmentaçãodeDados_Mês_Previsto1" caption="Mês Previsto" columnCount="6" rowHeight="241300"/>
  <slicer name="Ano Previsto 1" xr10:uid="{00000000-0014-0000-FFFF-FFFF08000000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8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7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6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5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4">
  <autoFilter ref="B3:Q234" xr:uid="{00000000-0009-0000-0100-000005000000}"/>
  <tableColumns count="16">
    <tableColumn id="1" xr3:uid="{00000000-0010-0000-0400-000001000000}" name="Data do Caixa Realizado" dataDxfId="33"/>
    <tableColumn id="2" xr3:uid="{00000000-0010-0000-0400-000002000000}" name="Data da Competência" dataDxfId="32"/>
    <tableColumn id="3" xr3:uid="{00000000-0010-0000-0400-000003000000}" name="Data do Caixa Previsto" dataDxfId="31"/>
    <tableColumn id="4" xr3:uid="{00000000-0010-0000-0400-000004000000}" name="Conta Nível 1" dataDxfId="30"/>
    <tableColumn id="5" xr3:uid="{00000000-0010-0000-0400-000005000000}" name="Conta Nível 2" dataDxfId="29"/>
    <tableColumn id="6" xr3:uid="{00000000-0010-0000-0400-000006000000}" name="Histórico" dataDxfId="28"/>
    <tableColumn id="7" xr3:uid="{00000000-0010-0000-0400-000007000000}" name="Valor" dataDxfId="27"/>
    <tableColumn id="8" xr3:uid="{00000000-0010-0000-0400-000008000000}" name="Mês Caixa" dataDxfId="26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5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4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3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2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21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xr3:uid="{00000000-0010-0000-0400-00000F000000}" name="Venda à Vista" dataDxfId="19">
      <calculatedColumnFormula>IF(TbRegistroEntradas[[#This Row],[Data da Competência]]=TbRegistroEntradas[[#This Row],[Data do Caixa Previsto]],"Vista","Prazo")</calculatedColumnFormula>
    </tableColumn>
    <tableColumn id="16" xr3:uid="{00000000-0010-0000-0400-000010000000}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5">
      <calculatedColumnFormula>IF(TbRegistroSaídas[[#This Row],[Data do Caixa Previsto]]="",0,YEAR(TbRegistroSaídas[[#This Row],[Data do Caixa Previsto]]))</calculatedColumnFormula>
    </tableColumn>
    <tableColumn id="14" xr3:uid="{00000000-0010-0000-0500-00000E000000}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4" t="s">
        <v>2</v>
      </c>
    </row>
    <row r="4" spans="1:14" ht="20.100000000000001" customHeight="1" x14ac:dyDescent="0.25">
      <c r="B4" s="123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4" t="s">
        <v>4</v>
      </c>
    </row>
    <row r="8" spans="1:14" ht="20.100000000000001" customHeight="1" x14ac:dyDescent="0.25">
      <c r="B8" s="123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4" t="s">
        <v>23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25">
      <c r="B9" s="35" t="s">
        <v>31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25">
      <c r="B10" s="35" t="s">
        <v>32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25">
      <c r="B11" s="35" t="s">
        <v>33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25">
      <c r="B12" s="35" t="s">
        <v>34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25">
      <c r="B13" s="35" t="s">
        <v>35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25">
      <c r="B14" s="34" t="s">
        <v>542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4" t="s">
        <v>37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25">
      <c r="B9" s="35" t="s">
        <v>31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25">
      <c r="B10" s="35" t="s">
        <v>32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25">
      <c r="B11" s="35" t="s">
        <v>33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25">
      <c r="B12" s="35" t="s">
        <v>35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25">
      <c r="B13" s="35" t="s">
        <v>44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25">
      <c r="B14" s="34" t="s">
        <v>542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545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8</v>
      </c>
    </row>
    <row r="9" spans="1:15" ht="20.100000000000001" customHeight="1" x14ac:dyDescent="0.25">
      <c r="B9" s="34" t="s">
        <v>37</v>
      </c>
      <c r="C9" s="36">
        <v>3042</v>
      </c>
      <c r="D9" s="36">
        <v>7524</v>
      </c>
      <c r="E9" s="36">
        <v>3690</v>
      </c>
      <c r="F9" s="36">
        <v>7220</v>
      </c>
      <c r="G9" s="36">
        <v>3086</v>
      </c>
      <c r="H9" s="36">
        <v>2759</v>
      </c>
      <c r="I9" s="36">
        <v>27321</v>
      </c>
    </row>
    <row r="10" spans="1:15" ht="20.100000000000001" customHeight="1" x14ac:dyDescent="0.25">
      <c r="B10" s="35" t="s">
        <v>33</v>
      </c>
      <c r="C10" s="36"/>
      <c r="D10" s="36"/>
      <c r="E10" s="36"/>
      <c r="F10" s="36">
        <v>2707</v>
      </c>
      <c r="G10" s="36"/>
      <c r="H10" s="36"/>
      <c r="I10" s="36">
        <v>2707</v>
      </c>
    </row>
    <row r="11" spans="1:15" ht="20.100000000000001" customHeight="1" x14ac:dyDescent="0.25">
      <c r="B11" s="35" t="s">
        <v>35</v>
      </c>
      <c r="C11" s="36"/>
      <c r="D11" s="36">
        <v>533</v>
      </c>
      <c r="E11" s="36"/>
      <c r="F11" s="36"/>
      <c r="G11" s="36"/>
      <c r="H11" s="36">
        <v>2759</v>
      </c>
      <c r="I11" s="36">
        <v>3292</v>
      </c>
    </row>
    <row r="12" spans="1:15" ht="20.100000000000001" customHeight="1" x14ac:dyDescent="0.25">
      <c r="B12" s="35" t="s">
        <v>44</v>
      </c>
      <c r="C12" s="36">
        <v>3042</v>
      </c>
      <c r="D12" s="36">
        <v>6991</v>
      </c>
      <c r="E12" s="36">
        <v>3690</v>
      </c>
      <c r="F12" s="36">
        <v>4513</v>
      </c>
      <c r="G12" s="36">
        <v>3086</v>
      </c>
      <c r="H12" s="36"/>
      <c r="I12" s="36">
        <v>21322</v>
      </c>
    </row>
    <row r="13" spans="1:15" ht="20.100000000000001" customHeight="1" x14ac:dyDescent="0.25">
      <c r="B13" s="34" t="s">
        <v>542</v>
      </c>
      <c r="C13" s="36">
        <v>3042</v>
      </c>
      <c r="D13" s="36">
        <v>7524</v>
      </c>
      <c r="E13" s="36">
        <v>3690</v>
      </c>
      <c r="F13" s="36">
        <v>7220</v>
      </c>
      <c r="G13" s="36">
        <v>3086</v>
      </c>
      <c r="H13" s="36">
        <v>2759</v>
      </c>
      <c r="I13" s="36">
        <v>27321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tabSelected="1" workbookViewId="0">
      <selection activeCell="D10" sqref="D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545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25">
      <c r="B9" s="34" t="s">
        <v>23</v>
      </c>
      <c r="C9" s="36">
        <v>1209</v>
      </c>
      <c r="D9" s="36">
        <v>1992</v>
      </c>
      <c r="E9" s="36">
        <v>4797</v>
      </c>
      <c r="F9" s="36">
        <v>6672</v>
      </c>
      <c r="G9" s="36">
        <v>1482</v>
      </c>
      <c r="H9" s="36">
        <v>4535</v>
      </c>
      <c r="I9" s="36">
        <v>20687</v>
      </c>
    </row>
    <row r="10" spans="1:15" ht="20.100000000000001" customHeight="1" x14ac:dyDescent="0.25">
      <c r="B10" s="35" t="s">
        <v>31</v>
      </c>
      <c r="C10" s="36"/>
      <c r="D10" s="36"/>
      <c r="E10" s="36"/>
      <c r="F10" s="36"/>
      <c r="G10" s="36"/>
      <c r="H10" s="36">
        <v>4535</v>
      </c>
      <c r="I10" s="36">
        <v>4535</v>
      </c>
    </row>
    <row r="11" spans="1:15" ht="20.100000000000001" customHeight="1" x14ac:dyDescent="0.25">
      <c r="B11" s="35" t="s">
        <v>32</v>
      </c>
      <c r="C11" s="36"/>
      <c r="D11" s="36"/>
      <c r="E11" s="36">
        <v>4797</v>
      </c>
      <c r="F11" s="36"/>
      <c r="G11" s="36"/>
      <c r="H11" s="36"/>
      <c r="I11" s="36">
        <v>4797</v>
      </c>
    </row>
    <row r="12" spans="1:15" ht="20.100000000000001" customHeight="1" x14ac:dyDescent="0.25">
      <c r="B12" s="35" t="s">
        <v>33</v>
      </c>
      <c r="C12" s="36"/>
      <c r="D12" s="36"/>
      <c r="E12" s="36"/>
      <c r="F12" s="36"/>
      <c r="G12" s="36">
        <v>1482</v>
      </c>
      <c r="H12" s="36"/>
      <c r="I12" s="36">
        <v>1482</v>
      </c>
    </row>
    <row r="13" spans="1:15" ht="20.100000000000001" customHeight="1" x14ac:dyDescent="0.25">
      <c r="B13" s="35" t="s">
        <v>34</v>
      </c>
      <c r="C13" s="36">
        <v>1209</v>
      </c>
      <c r="D13" s="36">
        <v>1992</v>
      </c>
      <c r="E13" s="36"/>
      <c r="F13" s="36">
        <v>2531</v>
      </c>
      <c r="G13" s="36"/>
      <c r="H13" s="36"/>
      <c r="I13" s="36">
        <v>5732</v>
      </c>
    </row>
    <row r="14" spans="1:15" ht="20.100000000000001" customHeight="1" x14ac:dyDescent="0.25">
      <c r="B14" s="35" t="s">
        <v>35</v>
      </c>
      <c r="C14" s="36"/>
      <c r="D14" s="36"/>
      <c r="E14" s="36"/>
      <c r="F14" s="36">
        <v>4141</v>
      </c>
      <c r="G14" s="36"/>
      <c r="H14" s="36"/>
      <c r="I14" s="36">
        <v>4141</v>
      </c>
    </row>
    <row r="15" spans="1:15" ht="20.100000000000001" customHeight="1" x14ac:dyDescent="0.25">
      <c r="B15" s="34" t="s">
        <v>542</v>
      </c>
      <c r="C15" s="36">
        <v>1209</v>
      </c>
      <c r="D15" s="36">
        <v>1992</v>
      </c>
      <c r="E15" s="36">
        <v>4797</v>
      </c>
      <c r="F15" s="36">
        <v>6672</v>
      </c>
      <c r="G15" s="36">
        <v>1482</v>
      </c>
      <c r="H15" s="36">
        <v>4535</v>
      </c>
      <c r="I15" s="36">
        <v>20687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45413</v>
      </c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 t="s">
        <v>549</v>
      </c>
      <c r="G7" t="s">
        <v>542</v>
      </c>
    </row>
    <row r="8" spans="1:15" ht="20.100000000000001" customHeight="1" x14ac:dyDescent="0.25">
      <c r="B8" s="33" t="s">
        <v>541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4" t="s">
        <v>23</v>
      </c>
      <c r="C9" s="36">
        <v>1992</v>
      </c>
      <c r="D9" s="36">
        <v>4141</v>
      </c>
      <c r="E9" s="36">
        <v>4797</v>
      </c>
      <c r="F9" s="36">
        <v>2531</v>
      </c>
      <c r="G9" s="36">
        <v>13461</v>
      </c>
    </row>
    <row r="10" spans="1:15" ht="20.100000000000001" customHeight="1" x14ac:dyDescent="0.25">
      <c r="B10" s="35" t="s">
        <v>32</v>
      </c>
      <c r="C10" s="36"/>
      <c r="D10" s="36"/>
      <c r="E10" s="36">
        <v>4797</v>
      </c>
      <c r="F10" s="36"/>
      <c r="G10" s="36">
        <v>4797</v>
      </c>
    </row>
    <row r="11" spans="1:15" ht="20.100000000000001" customHeight="1" x14ac:dyDescent="0.25">
      <c r="B11" s="35" t="s">
        <v>34</v>
      </c>
      <c r="C11" s="36">
        <v>1992</v>
      </c>
      <c r="D11" s="36"/>
      <c r="E11" s="36"/>
      <c r="F11" s="36">
        <v>2531</v>
      </c>
      <c r="G11" s="36">
        <v>4523</v>
      </c>
    </row>
    <row r="12" spans="1:15" ht="20.100000000000001" customHeight="1" x14ac:dyDescent="0.25">
      <c r="B12" s="35" t="s">
        <v>35</v>
      </c>
      <c r="C12" s="36"/>
      <c r="D12" s="36">
        <v>4141</v>
      </c>
      <c r="E12" s="36"/>
      <c r="F12" s="36"/>
      <c r="G12" s="36">
        <v>4141</v>
      </c>
    </row>
    <row r="13" spans="1:15" ht="20.100000000000001" customHeight="1" x14ac:dyDescent="0.25">
      <c r="B13" s="34" t="s">
        <v>542</v>
      </c>
      <c r="C13" s="36">
        <v>1992</v>
      </c>
      <c r="D13" s="36">
        <v>4141</v>
      </c>
      <c r="E13" s="36">
        <v>4797</v>
      </c>
      <c r="F13" s="36">
        <v>2531</v>
      </c>
      <c r="G13" s="36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601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19">
        <v>2019</v>
      </c>
    </row>
    <row r="3" spans="1:11" ht="15" x14ac:dyDescent="0.25"/>
    <row r="4" spans="1:11" ht="18" customHeight="1" x14ac:dyDescent="0.25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35</v>
      </c>
    </row>
    <row r="5" spans="1:11" ht="24.95" customHeight="1" x14ac:dyDescent="0.25">
      <c r="B5" s="73">
        <f>DashBoardFinanceiroAnualD!C11</f>
        <v>21057</v>
      </c>
      <c r="D5" s="86" t="s">
        <v>603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599</v>
      </c>
      <c r="D7" s="130"/>
      <c r="F7" s="46"/>
      <c r="G7"/>
      <c r="H7"/>
      <c r="K7" s="49" t="s">
        <v>552</v>
      </c>
    </row>
    <row r="8" spans="1:11" ht="24.95" customHeight="1" x14ac:dyDescent="0.25">
      <c r="B8" s="74">
        <f>DashBoardFinanceiroAnualD!D13</f>
        <v>27321</v>
      </c>
      <c r="D8" s="131"/>
      <c r="F8" s="46"/>
      <c r="G8"/>
      <c r="H8"/>
      <c r="K8" s="50">
        <f>SUM(DashBoardFinanceiroAnualD!J5:J16)</f>
        <v>15612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600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DashBoardFinanceiroAnualD!D14</f>
        <v>20687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553</v>
      </c>
      <c r="C13" s="128"/>
      <c r="D13" s="129"/>
      <c r="F13" s="127" t="s">
        <v>554</v>
      </c>
      <c r="G13" s="129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60"/>
      <c r="F14" s="58" t="s">
        <v>557</v>
      </c>
      <c r="G14" s="61" t="s">
        <v>558</v>
      </c>
      <c r="H14"/>
      <c r="I14" s="62">
        <f>DashBoardFinanceiroAnualD!E32</f>
        <v>-39131</v>
      </c>
      <c r="K14" s="63" t="s">
        <v>44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DashBoardFinanceiroAnualD!H44</f>
        <v>71155</v>
      </c>
    </row>
    <row r="16" spans="1:11" ht="20.100000000000001" customHeight="1" x14ac:dyDescent="0.25">
      <c r="B16" s="76">
        <f>DashBoardFinanceiroAnualD!E22</f>
        <v>130659</v>
      </c>
      <c r="D16" s="60"/>
      <c r="F16" s="84">
        <f ca="1">DashBoardFinanceiroAnualD!E27</f>
        <v>777.29411764705878</v>
      </c>
      <c r="G16" s="85">
        <f ca="1">DashBoardFinanceiroAnualD!J27</f>
        <v>1235.9166666666667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E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E00-00000100000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E00-000001000000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00000000-0003-0000-0E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560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2019</v>
      </c>
    </row>
    <row r="4" spans="1:12" x14ac:dyDescent="0.25">
      <c r="A4" s="87"/>
      <c r="B4" s="95" t="s">
        <v>595</v>
      </c>
      <c r="C4" s="118">
        <f>DashBoardFinanceiroAnual!K2</f>
        <v>2019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DashBoardFinanceiroAnual!K4</f>
        <v>Som e imagem</v>
      </c>
      <c r="K4" s="91" t="s">
        <v>585</v>
      </c>
      <c r="L4" s="91" t="s">
        <v>561</v>
      </c>
    </row>
    <row r="5" spans="1:12" x14ac:dyDescent="0.25">
      <c r="A5" s="87"/>
      <c r="B5" s="87"/>
      <c r="C5" s="87"/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Realizado],"")</f>
        <v>3042</v>
      </c>
      <c r="H5" s="106">
        <f>SUMIFS(TbRegistroEntradas[Valor],TbRegistroEntradas[Mês Previsto],F5,TbRegistroEntradas[Ano Previsto],$C$4,TbRegistroEntradas[Data do Caixa Realizado],"")</f>
        <v>1209</v>
      </c>
      <c r="I5" s="87"/>
      <c r="J5" s="106">
        <f>SUMIFS(TbRegistroEntradas[Valor],TbRegistroEntradas[Conta Nível 2],$J$4,TbRegistroEntradas[Ano Competência],$L$3,TbRegistroEntradas[Mês Competência],F5)</f>
        <v>2564</v>
      </c>
      <c r="K5" s="106">
        <f>IF(J5=0,NA(),J5)</f>
        <v>2564</v>
      </c>
      <c r="L5" s="93" t="s">
        <v>563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Realizado],"")</f>
        <v>7524</v>
      </c>
      <c r="H6" s="107">
        <f>SUMIFS(TbRegistroEntradas[Valor],TbRegistroEntradas[Mês Previsto],F6,TbRegistroEntradas[Ano Previsto],$C$4,TbRegistroEntradas[Data do Caixa Realizado],"")</f>
        <v>1992</v>
      </c>
      <c r="I6" s="87"/>
      <c r="J6" s="107">
        <f>SUMIFS(TbRegistroEntradas[Valor],TbRegistroEntradas[Conta Nível 2],$J$4,TbRegistroEntradas[Ano Competência],$L$3,TbRegistroEntradas[Mês Competência],F6)</f>
        <v>4732</v>
      </c>
      <c r="K6" s="107">
        <f t="shared" ref="K6:K16" si="0">IF(J6=0,NA(),J6)</f>
        <v>4732</v>
      </c>
      <c r="L6" s="95" t="s">
        <v>564</v>
      </c>
    </row>
    <row r="7" spans="1:12" x14ac:dyDescent="0.25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Realizado],"")</f>
        <v>0</v>
      </c>
      <c r="H7" s="107">
        <f>SUMIFS(TbRegistroEntradas[Valor],TbRegistroEntradas[Mês Previsto],F7,TbRegistroEntradas[Ano Previsto],$C$4,TbRegistroEntradas[Data do Caixa Realizado],"")</f>
        <v>0</v>
      </c>
      <c r="I7" s="87"/>
      <c r="J7" s="107">
        <f>SUMIFS(TbRegistroEntradas[Valor],TbRegistroEntradas[Conta Nível 2],$J$4,TbRegistroEntradas[Ano Competência],$L$3,TbRegistroEntradas[Mês Competência],F7)</f>
        <v>5489</v>
      </c>
      <c r="K7" s="107">
        <f t="shared" si="0"/>
        <v>5489</v>
      </c>
      <c r="L7" s="95" t="s">
        <v>565</v>
      </c>
    </row>
    <row r="8" spans="1:12" x14ac:dyDescent="0.25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Realizado],"")</f>
        <v>3690</v>
      </c>
      <c r="H8" s="107">
        <f>SUMIFS(TbRegistroEntradas[Valor],TbRegistroEntradas[Mês Previsto],F8,TbRegistroEntradas[Ano Previsto],$C$4,TbRegistroEntradas[Data do Caixa Realizado],"")</f>
        <v>4797</v>
      </c>
      <c r="I8" s="87"/>
      <c r="J8" s="107">
        <f>SUMIFS(TbRegistroEntradas[Valor],TbRegistroEntradas[Conta Nível 2],$J$4,TbRegistroEntradas[Ano Competência],$L$3,TbRegistroEntradas[Mês Competência],F8)</f>
        <v>618</v>
      </c>
      <c r="K8" s="107">
        <f t="shared" si="0"/>
        <v>618</v>
      </c>
      <c r="L8" s="95" t="s">
        <v>566</v>
      </c>
    </row>
    <row r="9" spans="1:12" x14ac:dyDescent="0.25">
      <c r="A9" s="87"/>
      <c r="B9" s="87" t="s">
        <v>572</v>
      </c>
      <c r="C9" s="103">
        <f>SUMIFS(TbRegistroEntradas[Valor],TbRegistroEntradas[Ano Caixa],"="&amp;C4)</f>
        <v>129286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Realizado],"")</f>
        <v>7220</v>
      </c>
      <c r="H9" s="107">
        <f>SUMIFS(TbRegistroEntradas[Valor],TbRegistroEntradas[Mês Previsto],F9,TbRegistroEntradas[Ano Previsto],$C$4,TbRegistroEntradas[Data do Caixa Realizado],"")</f>
        <v>6672</v>
      </c>
      <c r="I9" s="87"/>
      <c r="J9" s="107">
        <f>SUMIFS(TbRegistroEntradas[Valor],TbRegistroEntradas[Conta Nível 2],$J$4,TbRegistroEntradas[Ano Competência],$L$3,TbRegistroEntradas[Mês Competência],F9)</f>
        <v>1654</v>
      </c>
      <c r="K9" s="107">
        <f t="shared" si="0"/>
        <v>1654</v>
      </c>
      <c r="L9" s="95" t="s">
        <v>567</v>
      </c>
    </row>
    <row r="10" spans="1:12" x14ac:dyDescent="0.25">
      <c r="A10" s="87"/>
      <c r="B10" s="87" t="s">
        <v>575</v>
      </c>
      <c r="C10" s="103">
        <f>SUMIFS(TbRegistroSaídas[Valor],TbRegistroSaídas[Ano Caixa],"="&amp;C4)</f>
        <v>163337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Realizado],"")</f>
        <v>3086</v>
      </c>
      <c r="H10" s="107">
        <f>SUMIFS(TbRegistroEntradas[Valor],TbRegistroEntradas[Mês Previsto],F10,TbRegistroEntradas[Ano Previsto],$C$4,TbRegistroEntradas[Data do Caixa Realizado],"")</f>
        <v>1482</v>
      </c>
      <c r="I10" s="87"/>
      <c r="J10" s="107">
        <f>SUMIFS(TbRegistroEntradas[Valor],TbRegistroEntradas[Conta Nível 2],$J$4,TbRegistroEntradas[Ano Competência],$L$3,TbRegistroEntradas[Mês Competência],F10)</f>
        <v>555</v>
      </c>
      <c r="K10" s="107">
        <f t="shared" si="0"/>
        <v>555</v>
      </c>
      <c r="L10" s="95" t="s">
        <v>568</v>
      </c>
    </row>
    <row r="11" spans="1:12" x14ac:dyDescent="0.25">
      <c r="A11" s="87"/>
      <c r="B11" s="94" t="s">
        <v>587</v>
      </c>
      <c r="C11" s="104">
        <f>C8+C9-C10</f>
        <v>21057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Realizado],"")</f>
        <v>0</v>
      </c>
      <c r="H11" s="107">
        <f>SUMIFS(TbRegistroEntradas[Valor],TbRegistroEntradas[Mês Previsto],F11,TbRegistroEntradas[Ano Previsto],$C$4,TbRegistroEntradas[Data do Caixa Realizado],"")</f>
        <v>4535</v>
      </c>
      <c r="I11" s="87"/>
      <c r="J11" s="107">
        <f>SUMIFS(TbRegistroEntradas[Valor],TbRegistroEntradas[Conta Nível 2],$J$4,TbRegistroEntradas[Ano Competência],$L$3,TbRegistroEntradas[Mês Competência],F11)</f>
        <v>0</v>
      </c>
      <c r="K11" s="107" t="e">
        <f t="shared" si="0"/>
        <v>#N/A</v>
      </c>
      <c r="L11" s="95" t="s">
        <v>569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Realizado],"")</f>
        <v>2759</v>
      </c>
      <c r="H12" s="107">
        <f>SUMIFS(TbRegistroEntradas[Valor],TbRegistroEntradas[Mês Previsto],F12,TbRegistroEntradas[Ano Previsto],$C$4,TbRegistroEntradas[Data do Caixa Realizado],"")</f>
        <v>0</v>
      </c>
      <c r="I12" s="87"/>
      <c r="J12" s="107">
        <f>SUMIFS(TbRegistroEntradas[Valor],TbRegistroEntradas[Conta Nível 2],$J$4,TbRegistroEntradas[Ano Competência],$L$3,TbRegistroEntradas[Mês Competência],F12)</f>
        <v>0</v>
      </c>
      <c r="K12" s="107" t="e">
        <f t="shared" si="0"/>
        <v>#N/A</v>
      </c>
      <c r="L12" s="95" t="s">
        <v>571</v>
      </c>
    </row>
    <row r="13" spans="1:12" x14ac:dyDescent="0.25">
      <c r="A13" s="87"/>
      <c r="B13" s="96" t="s">
        <v>570</v>
      </c>
      <c r="C13" s="96"/>
      <c r="D13" s="102">
        <f>SUMIFS(TbRegistroSaídas[Valor],TbRegistroSaídas[Data do Caixa Realizado],"",TbRegistroSaídas[Ano Previsto],C4)</f>
        <v>27321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Realizado],"")</f>
        <v>0</v>
      </c>
      <c r="H13" s="107">
        <f>SUMIFS(TbRegistroEntradas[Valor],TbRegistroEntradas[Mês Previsto],F13,TbRegistroEntradas[Ano Previsto],$C$4,TbRegistroEntradas[Data do Caixa Realizado],"")</f>
        <v>0</v>
      </c>
      <c r="I13" s="87"/>
      <c r="J13" s="107">
        <f>SUMIFS(TbRegistroEntradas[Valor],TbRegistroEntradas[Conta Nível 2],$J$4,TbRegistroEntradas[Ano Competência],$L$3,TbRegistroEntradas[Mês Competência],F13)</f>
        <v>0</v>
      </c>
      <c r="K13" s="107" t="e">
        <f t="shared" si="0"/>
        <v>#N/A</v>
      </c>
      <c r="L13" s="95" t="s">
        <v>574</v>
      </c>
    </row>
    <row r="14" spans="1:12" x14ac:dyDescent="0.25">
      <c r="A14" s="87"/>
      <c r="B14" s="97" t="s">
        <v>573</v>
      </c>
      <c r="C14" s="97"/>
      <c r="D14" s="105">
        <f>SUMIFS(TbRegistroEntradas[Valor],TbRegistroEntradas[Data do Caixa Realizado],"",TbRegistroEntradas[Ano Previsto],C4)</f>
        <v>20687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Realizado],"")</f>
        <v>0</v>
      </c>
      <c r="H14" s="107">
        <f>SUMIFS(TbRegistroEntradas[Valor],TbRegistroEntradas[Mês Previsto],F14,TbRegistroEntradas[Ano Previsto],$C$4,TbRegistroEntradas[Data do Caixa Realizado],"")</f>
        <v>0</v>
      </c>
      <c r="I14" s="87"/>
      <c r="J14" s="107">
        <f>SUMIFS(TbRegistroEntradas[Valor],TbRegistroEntradas[Conta Nível 2],$J$4,TbRegistroEntradas[Ano Competência],$L$3,TbRegistroEntradas[Mês Competência],F14)</f>
        <v>0</v>
      </c>
      <c r="K14" s="107" t="e">
        <f t="shared" si="0"/>
        <v>#N/A</v>
      </c>
      <c r="L14" s="95" t="s">
        <v>576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Realizado],"")</f>
        <v>0</v>
      </c>
      <c r="H15" s="107">
        <f>SUMIFS(TbRegistroEntradas[Valor],TbRegistroEntradas[Mês Previsto],F15,TbRegistroEntradas[Ano Previsto],$C$4,TbRegistroEntradas[Data do Caixa Realizado],"")</f>
        <v>0</v>
      </c>
      <c r="I15" s="87"/>
      <c r="J15" s="107">
        <f>SUMIFS(TbRegistroEntradas[Valor],TbRegistroEntradas[Conta Nível 2],$J$4,TbRegistroEntradas[Ano Competência],$L$3,TbRegistroEntradas[Mês Competência],F15)</f>
        <v>0</v>
      </c>
      <c r="K15" s="107" t="e">
        <f t="shared" si="0"/>
        <v>#N/A</v>
      </c>
      <c r="L15" s="95" t="s">
        <v>577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Realizado],"")</f>
        <v>0</v>
      </c>
      <c r="H16" s="108">
        <f>SUMIFS(TbRegistroEntradas[Valor],TbRegistroEntradas[Mês Previsto],F16,TbRegistroEntradas[Ano Previsto],$C$4,TbRegistroEntradas[Data do Caixa Realizado],"")</f>
        <v>0</v>
      </c>
      <c r="I16" s="87"/>
      <c r="J16" s="108">
        <f>SUMIFS(TbRegistroEntradas[Valor],TbRegistroEntradas[Conta Nível 2],$J$4,TbRegistroEntradas[Ano Competência],$L$3,TbRegistroEntradas[Mês Competência],F16)</f>
        <v>0</v>
      </c>
      <c r="K16" s="108" t="e">
        <f t="shared" si="0"/>
        <v>#N/A</v>
      </c>
      <c r="L16" s="98" t="s">
        <v>578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2019</v>
      </c>
      <c r="C22" s="112">
        <f>SUMIFS(TbRegistroEntradas[Valor],TbRegistroEntradas[Venda à Vista],"Vista",TbRegistroEntradas[Ano Competência],B22)</f>
        <v>43768</v>
      </c>
      <c r="D22" s="112">
        <f>SUMIFS(TbRegistroEntradas[Valor],TbRegistroEntradas[Venda à Vista],"Prazo",TbRegistroEntradas[Ano Competência],B22)</f>
        <v>86891</v>
      </c>
      <c r="E22" s="112">
        <f>C22+D22</f>
        <v>130659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25">
      <c r="A27" s="87"/>
      <c r="B27" s="111">
        <f>C4</f>
        <v>2019</v>
      </c>
      <c r="C27" s="113">
        <f ca="1">COUNTIFS(TbRegistroEntradas[Ano Competência],B27,TbRegistroEntradas[Dias de Atraso],"&gt;0")</f>
        <v>17</v>
      </c>
      <c r="D27" s="113">
        <f ca="1">SUMIFS(TbRegistroEntradas[Dias de Atraso],TbRegistroEntradas[Ano Competência],B27,TbRegistroEntradas[Dias de Atraso],"&gt;0")</f>
        <v>13214</v>
      </c>
      <c r="E27" s="113">
        <f ca="1">D27/C27</f>
        <v>777.29411764705878</v>
      </c>
      <c r="F27" s="87"/>
      <c r="G27" s="111">
        <f>C4</f>
        <v>2019</v>
      </c>
      <c r="H27" s="113">
        <f ca="1">COUNTIFS(TbRegistroSaídas[Ano Competência],G27,TbRegistroSaídas[Dias de Atraso],"&gt;0")</f>
        <v>12</v>
      </c>
      <c r="I27" s="113">
        <f ca="1">SUMIFS(TbRegistroSaídas[Dias de Atraso],TbRegistroSaídas[Ano Competência],G27,TbRegistroSaídas[Dias de Atraso],"&gt;0")</f>
        <v>14831</v>
      </c>
      <c r="J27" s="113">
        <f ca="1">I27/H27</f>
        <v>1235.9166666666667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2019</v>
      </c>
      <c r="I30" s="87"/>
      <c r="J30" s="87"/>
      <c r="K30" s="87"/>
      <c r="L30" s="87"/>
    </row>
    <row r="31" spans="1:12" x14ac:dyDescent="0.25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DashBoardFinanceiroAnual!K14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2019</v>
      </c>
      <c r="C32" s="114">
        <f>SUMIFS(TbRegistroEntradas[Valor],TbRegistroEntradas[Ano Competência],B32)</f>
        <v>130659</v>
      </c>
      <c r="D32" s="114">
        <f>SUMIFS(TbRegistroSaídas[Valor],TbRegistroSaídas[Ano Competência],B32)</f>
        <v>169790</v>
      </c>
      <c r="E32" s="115">
        <f>C32-D32</f>
        <v>-39131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Competência],G32)</f>
        <v>14690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Competência],G33)</f>
        <v>6991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Competência],G34)</f>
        <v>8219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Competência],G35)</f>
        <v>19692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Competência],G36)</f>
        <v>16406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Competência],G37)</f>
        <v>5157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Competência],G38)</f>
        <v>0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Competência],G39)</f>
        <v>0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Competência],G40)</f>
        <v>0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Competência],G41)</f>
        <v>0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71155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0"/>
  <sheetViews>
    <sheetView showGridLines="0" workbookViewId="0">
      <selection activeCell="K3" sqref="K3"/>
    </sheetView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608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21">
        <v>43404</v>
      </c>
    </row>
    <row r="3" spans="1:11" ht="15" x14ac:dyDescent="0.25"/>
    <row r="4" spans="1:11" ht="18" customHeight="1" x14ac:dyDescent="0.25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33</v>
      </c>
    </row>
    <row r="5" spans="1:11" ht="24.95" customHeight="1" x14ac:dyDescent="0.25">
      <c r="B5" s="73">
        <f>DashBoardFinanceiroAtualD!C11</f>
        <v>39552</v>
      </c>
      <c r="D5" s="86" t="s">
        <v>603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599</v>
      </c>
      <c r="D7" s="130"/>
      <c r="F7" s="46"/>
      <c r="G7"/>
      <c r="H7"/>
      <c r="K7" s="49" t="s">
        <v>552</v>
      </c>
    </row>
    <row r="8" spans="1:11" ht="24.95" customHeight="1" x14ac:dyDescent="0.25">
      <c r="B8" s="74">
        <f>DashBoardFinanceiroAtualD!D13</f>
        <v>42144</v>
      </c>
      <c r="D8" s="131"/>
      <c r="F8" s="46"/>
      <c r="G8"/>
      <c r="H8"/>
      <c r="K8" s="50">
        <f>SUM(DashBoardFinanceiroAtualD!J5:J16)</f>
        <v>25860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600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DashBoardFinanceiroAtualD!D14</f>
        <v>27421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553</v>
      </c>
      <c r="C13" s="128"/>
      <c r="D13" s="129"/>
      <c r="F13" s="127" t="s">
        <v>554</v>
      </c>
      <c r="G13" s="129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60"/>
      <c r="F14" s="58" t="s">
        <v>557</v>
      </c>
      <c r="G14" s="61" t="s">
        <v>558</v>
      </c>
      <c r="H14"/>
      <c r="I14" s="62">
        <f>DashBoardFinanceiroAtualD!E32</f>
        <v>11472</v>
      </c>
      <c r="K14" s="63" t="s">
        <v>44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DashBoardFinanceiroAtualD!H44</f>
        <v>96475</v>
      </c>
    </row>
    <row r="16" spans="1:11" ht="20.100000000000001" customHeight="1" x14ac:dyDescent="0.25">
      <c r="B16" s="76">
        <f>DashBoardFinanceiroAtualD!E22</f>
        <v>271771</v>
      </c>
      <c r="D16" s="60"/>
      <c r="F16" s="84">
        <f ca="1">DashBoardFinanceiroAtualD!E27</f>
        <v>700.03125</v>
      </c>
      <c r="G16" s="85">
        <f ca="1">DashBoardFinanceiroAtualD!J27</f>
        <v>1431.391304347826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0000000-0002-0000-1000-000000000000}">
      <formula1>PCSaídasN2_Nível_2</formula1>
    </dataValidation>
    <dataValidation type="list" allowBlank="1" showInputMessage="1" showErrorMessage="1" errorTitle="Conta Inexisente!" error="Selecione um item da conta." sqref="K4" xr:uid="{00000000-0002-0000-1000-000001000000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1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  <x14:sparklineGroup type="column" displayEmptyCellsAs="gap" xr2:uid="{00000000-0003-0000-1000-00000200000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607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2018</v>
      </c>
    </row>
    <row r="4" spans="1:12" x14ac:dyDescent="0.25">
      <c r="A4" s="87"/>
      <c r="B4" s="95" t="s">
        <v>595</v>
      </c>
      <c r="C4" s="118">
        <f>YEAR(DashBoardFinanceiroAtual!K2)</f>
        <v>2018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DashBoardFinanceiroAtual!K4</f>
        <v>Livros</v>
      </c>
      <c r="K4" s="91" t="s">
        <v>585</v>
      </c>
      <c r="L4" s="91" t="s">
        <v>561</v>
      </c>
    </row>
    <row r="5" spans="1:12" x14ac:dyDescent="0.25">
      <c r="A5" s="87"/>
      <c r="B5" s="95" t="s">
        <v>606</v>
      </c>
      <c r="C5" s="122">
        <f>DashBoardFinanceiroAtual!K2</f>
        <v>43404</v>
      </c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06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87"/>
      <c r="J5" s="106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06" t="e">
        <f>IF(J5=0,NA(),J5)</f>
        <v>#N/A</v>
      </c>
      <c r="L5" s="93" t="s">
        <v>563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07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87"/>
      <c r="J6" s="107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07">
        <f t="shared" ref="K6:K16" si="0">IF(J6=0,NA(),J6)</f>
        <v>5718</v>
      </c>
      <c r="L6" s="95" t="s">
        <v>564</v>
      </c>
    </row>
    <row r="7" spans="1:12" x14ac:dyDescent="0.25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Realizado],"",TbRegistroSaídas[Data do Caixa Previsto],"&lt;="&amp;$C$5)</f>
        <v>0</v>
      </c>
      <c r="H7" s="107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87"/>
      <c r="J7" s="107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07">
        <f t="shared" si="0"/>
        <v>4918</v>
      </c>
      <c r="L7" s="95" t="s">
        <v>565</v>
      </c>
    </row>
    <row r="8" spans="1:12" x14ac:dyDescent="0.25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Realizado],"",TbRegistroSaídas[Data do Caixa Previsto],"&lt;="&amp;$C$5)</f>
        <v>0</v>
      </c>
      <c r="H8" s="107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87"/>
      <c r="J8" s="107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07">
        <f t="shared" si="0"/>
        <v>3446</v>
      </c>
      <c r="L8" s="95" t="s">
        <v>566</v>
      </c>
    </row>
    <row r="9" spans="1:12" x14ac:dyDescent="0.25">
      <c r="A9" s="87"/>
      <c r="B9" s="87" t="s">
        <v>572</v>
      </c>
      <c r="C9" s="103">
        <f>SUMIFS(TbRegistroEntradas[Valor],TbRegistroEntradas[Ano Caixa],"="&amp;C4,TbRegistroEntradas[Data do Caixa Realizado],"&lt;="&amp;C5)</f>
        <v>259662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07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87"/>
      <c r="J9" s="107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07">
        <f t="shared" si="0"/>
        <v>611</v>
      </c>
      <c r="L9" s="95" t="s">
        <v>567</v>
      </c>
    </row>
    <row r="10" spans="1:12" x14ac:dyDescent="0.25">
      <c r="A10" s="87"/>
      <c r="B10" s="87" t="s">
        <v>575</v>
      </c>
      <c r="C10" s="103">
        <f>SUMIFS(TbRegistroSaídas[Valor],TbRegistroSaídas[Ano Caixa],"="&amp;C4,TbRegistroSaídas[Data do Caixa Realizado],"&lt;="&amp;C5)</f>
        <v>219069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07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87"/>
      <c r="J10" s="107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07">
        <f t="shared" si="0"/>
        <v>3224</v>
      </c>
      <c r="L10" s="95" t="s">
        <v>568</v>
      </c>
    </row>
    <row r="11" spans="1:12" x14ac:dyDescent="0.25">
      <c r="A11" s="87"/>
      <c r="B11" s="94" t="s">
        <v>587</v>
      </c>
      <c r="C11" s="104">
        <f>C8+C9-C10</f>
        <v>39552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07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87"/>
      <c r="J11" s="107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07">
        <f t="shared" si="0"/>
        <v>1306</v>
      </c>
      <c r="L11" s="95" t="s">
        <v>569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Realizado],"",TbRegistroSaídas[Data do Caixa Previsto],"&lt;="&amp;$C$5)</f>
        <v>0</v>
      </c>
      <c r="H12" s="107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87"/>
      <c r="J12" s="107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07" t="e">
        <f t="shared" si="0"/>
        <v>#N/A</v>
      </c>
      <c r="L12" s="95" t="s">
        <v>571</v>
      </c>
    </row>
    <row r="13" spans="1:12" x14ac:dyDescent="0.25">
      <c r="A13" s="87"/>
      <c r="B13" s="96" t="s">
        <v>570</v>
      </c>
      <c r="C13" s="96"/>
      <c r="D13" s="102">
        <f>SUMIFS(TbRegistroSaídas[Valor],TbRegistroSaídas[Data do Caixa Realizado],"",TbRegistroSaídas[Ano Previsto],C4,TbRegistroSaídas[Data do Caixa Previsto],"&lt;="&amp;C5)</f>
        <v>42144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07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87"/>
      <c r="J13" s="107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07">
        <f t="shared" si="0"/>
        <v>6637</v>
      </c>
      <c r="L13" s="95" t="s">
        <v>574</v>
      </c>
    </row>
    <row r="14" spans="1:12" x14ac:dyDescent="0.25">
      <c r="A14" s="87"/>
      <c r="B14" s="97" t="s">
        <v>573</v>
      </c>
      <c r="C14" s="97"/>
      <c r="D14" s="105">
        <f>SUMIFS(TbRegistroEntradas[Valor],TbRegistroEntradas[Data do Caixa Realizado],"",TbRegistroEntradas[Ano Previsto],C4,TbRegistroEntradas[Data do Caixa Previsto],"&lt;="&amp;C5)</f>
        <v>27421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Realizado],"",TbRegistroSaídas[Data do Caixa Previsto],"&lt;="&amp;$C$5)</f>
        <v>0</v>
      </c>
      <c r="H14" s="107">
        <f>SUMIFS(TbRegistroEntradas[Valor],TbRegistroEntradas[Mês Previsto],F14,TbRegistroEntradas[Ano Previsto],$C$4,TbRegistroEntradas[Data do Caixa Realizado],"",TbRegistroEntradas[Data do Caixa Previsto],"&lt;="&amp;$C$5)</f>
        <v>3787</v>
      </c>
      <c r="I14" s="87"/>
      <c r="J14" s="107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07" t="e">
        <f t="shared" si="0"/>
        <v>#N/A</v>
      </c>
      <c r="L14" s="95" t="s">
        <v>576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Realizado],"",TbRegistroSaídas[Data do Caixa Previsto],"&lt;="&amp;$C$5)</f>
        <v>0</v>
      </c>
      <c r="H15" s="107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87"/>
      <c r="J15" s="107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07" t="e">
        <f t="shared" si="0"/>
        <v>#N/A</v>
      </c>
      <c r="L15" s="95" t="s">
        <v>577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Realizado],"",TbRegistroSaídas[Data do Caixa Previsto],"&lt;="&amp;$C$5)</f>
        <v>0</v>
      </c>
      <c r="H16" s="108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87"/>
      <c r="J16" s="108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08" t="e">
        <f t="shared" si="0"/>
        <v>#N/A</v>
      </c>
      <c r="L16" s="98" t="s">
        <v>578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2018</v>
      </c>
      <c r="C22" s="112">
        <f>SUMIFS(TbRegistroEntradas[Valor],TbRegistroEntradas[Venda à Vista],"Vista",TbRegistroEntradas[Ano Competência],B22,TbRegistroEntradas[Data da Competência],"&lt;="&amp;C5)</f>
        <v>82959</v>
      </c>
      <c r="D22" s="112">
        <f>SUMIFS(TbRegistroEntradas[Valor],TbRegistroEntradas[Venda à Vista],"Prazo",TbRegistroEntradas[Ano Competência],B22,TbRegistroEntradas[Data da Competência],"&lt;="&amp;C5)</f>
        <v>188812</v>
      </c>
      <c r="E22" s="112">
        <f>C22+D22</f>
        <v>271771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25">
      <c r="A27" s="87"/>
      <c r="B27" s="111">
        <f>C4</f>
        <v>2018</v>
      </c>
      <c r="C27" s="113">
        <f ca="1">COUNTIFS(TbRegistroEntradas[Ano Competência],B27,TbRegistroEntradas[Dias de Atraso],"&gt;0",TbRegistroEntradas[Data da Competência],"&lt;="&amp;C5)</f>
        <v>32</v>
      </c>
      <c r="D27" s="113">
        <f ca="1">SUMIFS(TbRegistroEntradas[Dias de Atraso],TbRegistroEntradas[Ano Competência],B27,TbRegistroEntradas[Dias de Atraso],"&gt;0",TbRegistroEntradas[Data da Competência],"&lt;="&amp;C5)</f>
        <v>22401</v>
      </c>
      <c r="E27" s="113">
        <f ca="1">D27/C27</f>
        <v>700.03125</v>
      </c>
      <c r="F27" s="87"/>
      <c r="G27" s="111">
        <f>C4</f>
        <v>2018</v>
      </c>
      <c r="H27" s="113">
        <f ca="1">COUNTIFS(TbRegistroSaídas[Ano Competência],G27,TbRegistroSaídas[Dias de Atraso],"&gt;0",TbRegistroSaídas[Data da Competência],"&lt;="&amp;C5)</f>
        <v>23</v>
      </c>
      <c r="I27" s="113">
        <f ca="1">SUMIFS(TbRegistroSaídas[Dias de Atraso],TbRegistroSaídas[Ano Competência],G27,TbRegistroSaídas[Dias de Atraso],"&gt;0",TbRegistroSaídas[Data da Competência],"&lt;="&amp;C5)</f>
        <v>32922</v>
      </c>
      <c r="J27" s="113">
        <f ca="1">I27/H27</f>
        <v>1431.391304347826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2018</v>
      </c>
      <c r="I30" s="87"/>
      <c r="J30" s="87"/>
      <c r="K30" s="87"/>
      <c r="L30" s="87"/>
    </row>
    <row r="31" spans="1:12" x14ac:dyDescent="0.25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DashBoardFinanceiroAtual!K14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2018</v>
      </c>
      <c r="C32" s="114">
        <f>SUMIFS(TbRegistroEntradas[Valor],TbRegistroEntradas[Ano Competência],B32,TbRegistroEntradas[Data da Competência],"&lt;="&amp;C5)</f>
        <v>271771</v>
      </c>
      <c r="D32" s="114">
        <f>SUMIFS(TbRegistroSaídas[Valor],TbRegistroSaídas[Ano Competência],B32,TbRegistroSaídas[Data da Competência],"&lt;="&amp;C5)</f>
        <v>260299</v>
      </c>
      <c r="E32" s="115">
        <f>C32-D32</f>
        <v>11472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Competência],G32,TbRegistroSaídas[Data da Competência],"&lt;="&amp;$C$5)</f>
        <v>17594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Competência],G33,TbRegistroSaídas[Data da Competência],"&lt;="&amp;$C$5)</f>
        <v>10118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Competência],G34,TbRegistroSaídas[Data da Competência],"&lt;="&amp;$C$5)</f>
        <v>13923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Competência],G35,TbRegistroSaídas[Data da Competência],"&lt;="&amp;$C$5)</f>
        <v>4589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Competência],G36,TbRegistroSaídas[Data da Competência],"&lt;="&amp;$C$5)</f>
        <v>11951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Competência],G37,TbRegistroSaídas[Data da Competência],"&lt;="&amp;$C$5)</f>
        <v>9315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Competência],G38,TbRegistroSaídas[Data da Competência],"&lt;="&amp;$C$5)</f>
        <v>10808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Competência],G39,TbRegistroSaídas[Data da Competência],"&lt;="&amp;$C$5)</f>
        <v>1054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Competência],G40,TbRegistroSaídas[Data da Competência],"&lt;="&amp;$C$5)</f>
        <v>10094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Competência],G41,TbRegistroSaídas[Data da Competência],"&lt;="&amp;$C$5)</f>
        <v>7029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Competência],G42,TbRegistroSaídas[Data da Competência],"&lt;="&amp;$C$5)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Competência],G43,TbRegistroSaídas[Data da Competência],"&lt;="&amp;$C$5)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96475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26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7" sqref="B7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43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 customWidth="1"/>
    <col min="10" max="10" width="11.7109375" hidden="1" customWidth="1"/>
    <col min="11" max="11" width="13.5703125" hidden="1" customWidth="1"/>
    <col min="12" max="12" width="12.7109375" hidden="1" customWidth="1"/>
    <col min="13" max="14" width="9.140625" hidden="1" customWidth="1"/>
    <col min="15" max="15" width="12.85546875" hidden="1" customWidth="1"/>
    <col min="16" max="16384" width="9.140625" hidden="1"/>
  </cols>
  <sheetData>
    <row r="1" spans="1:17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510</v>
      </c>
    </row>
    <row r="2" spans="1:17" ht="39.950000000000003" customHeight="1" x14ac:dyDescent="0.25">
      <c r="B2" s="5"/>
      <c r="C2" s="5"/>
      <c r="D2" s="5"/>
      <c r="E2" s="5"/>
      <c r="F2" s="5"/>
      <c r="G2" s="5"/>
      <c r="H2" s="5"/>
    </row>
    <row r="3" spans="1:17" s="10" customFormat="1" ht="45" customHeight="1" x14ac:dyDescent="0.25">
      <c r="B3" s="11" t="s">
        <v>51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2" t="s">
        <v>57</v>
      </c>
      <c r="I3" s="11" t="s">
        <v>537</v>
      </c>
      <c r="J3" s="11" t="s">
        <v>538</v>
      </c>
      <c r="K3" s="11" t="s">
        <v>539</v>
      </c>
      <c r="L3" s="11" t="s">
        <v>540</v>
      </c>
      <c r="M3" s="11" t="s">
        <v>546</v>
      </c>
      <c r="N3" s="11" t="s">
        <v>545</v>
      </c>
      <c r="O3" s="11" t="s">
        <v>548</v>
      </c>
      <c r="P3" s="11" t="s">
        <v>604</v>
      </c>
      <c r="Q3" s="11" t="s">
        <v>605</v>
      </c>
    </row>
    <row r="4" spans="1:17" ht="20.100000000000001" customHeight="1" x14ac:dyDescent="0.25">
      <c r="B4" s="8">
        <v>42994</v>
      </c>
      <c r="C4" s="8">
        <v>42957</v>
      </c>
      <c r="D4" s="8">
        <v>42972</v>
      </c>
      <c r="E4" t="s">
        <v>23</v>
      </c>
      <c r="F4" t="s">
        <v>32</v>
      </c>
      <c r="G4" t="s">
        <v>59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8">
        <v>42985</v>
      </c>
      <c r="C5" s="8">
        <v>42960</v>
      </c>
      <c r="D5" s="8">
        <v>42985</v>
      </c>
      <c r="E5" t="s">
        <v>23</v>
      </c>
      <c r="F5" t="s">
        <v>34</v>
      </c>
      <c r="G5" t="s">
        <v>60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8">
        <v>43007</v>
      </c>
      <c r="C6" s="8">
        <v>42964</v>
      </c>
      <c r="D6" s="8">
        <v>43001</v>
      </c>
      <c r="E6" t="s">
        <v>23</v>
      </c>
      <c r="F6" t="s">
        <v>34</v>
      </c>
      <c r="G6" t="s">
        <v>61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8">
        <v>43020</v>
      </c>
      <c r="C7" s="8">
        <v>42969</v>
      </c>
      <c r="D7" s="8">
        <v>43020</v>
      </c>
      <c r="E7" t="s">
        <v>23</v>
      </c>
      <c r="F7" t="s">
        <v>35</v>
      </c>
      <c r="G7" t="s">
        <v>62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8">
        <v>43014</v>
      </c>
      <c r="C8" s="8">
        <v>42972</v>
      </c>
      <c r="D8" s="8">
        <v>43014</v>
      </c>
      <c r="E8" t="s">
        <v>23</v>
      </c>
      <c r="F8" t="s">
        <v>32</v>
      </c>
      <c r="G8" t="s">
        <v>63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8">
        <v>43054</v>
      </c>
      <c r="C9" s="8">
        <v>42974</v>
      </c>
      <c r="D9" s="8">
        <v>43030</v>
      </c>
      <c r="E9" t="s">
        <v>23</v>
      </c>
      <c r="F9" t="s">
        <v>34</v>
      </c>
      <c r="G9" t="s">
        <v>64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8">
        <v>43087</v>
      </c>
      <c r="C10" s="8">
        <v>42979</v>
      </c>
      <c r="D10" s="8">
        <v>43009</v>
      </c>
      <c r="E10" t="s">
        <v>23</v>
      </c>
      <c r="F10" t="s">
        <v>32</v>
      </c>
      <c r="G10" t="s">
        <v>65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8">
        <v>43004</v>
      </c>
      <c r="C11" s="8">
        <v>42980</v>
      </c>
      <c r="D11" s="8">
        <v>43004</v>
      </c>
      <c r="E11" t="s">
        <v>23</v>
      </c>
      <c r="F11" t="s">
        <v>34</v>
      </c>
      <c r="G11" t="s">
        <v>66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8">
        <v>43015</v>
      </c>
      <c r="C12" s="8">
        <v>42984</v>
      </c>
      <c r="D12" s="8">
        <v>43015</v>
      </c>
      <c r="E12" t="s">
        <v>23</v>
      </c>
      <c r="F12" t="s">
        <v>34</v>
      </c>
      <c r="G12" t="s">
        <v>67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8" t="s">
        <v>68</v>
      </c>
      <c r="C13" s="8">
        <v>42988</v>
      </c>
      <c r="D13" s="8">
        <v>43013</v>
      </c>
      <c r="E13" t="s">
        <v>23</v>
      </c>
      <c r="F13" t="s">
        <v>34</v>
      </c>
      <c r="G13" t="s">
        <v>69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2400</v>
      </c>
    </row>
    <row r="14" spans="1:17" ht="20.100000000000001" customHeight="1" x14ac:dyDescent="0.25">
      <c r="B14" s="8">
        <v>42997</v>
      </c>
      <c r="C14" s="8">
        <v>42990</v>
      </c>
      <c r="D14" s="8">
        <v>42997</v>
      </c>
      <c r="E14" t="s">
        <v>23</v>
      </c>
      <c r="F14" t="s">
        <v>31</v>
      </c>
      <c r="G14" t="s">
        <v>70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8">
        <v>43002</v>
      </c>
      <c r="C15" s="8">
        <v>42994</v>
      </c>
      <c r="D15" s="8">
        <v>43002</v>
      </c>
      <c r="E15" t="s">
        <v>23</v>
      </c>
      <c r="F15" t="s">
        <v>34</v>
      </c>
      <c r="G15" t="s">
        <v>71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8">
        <v>43001</v>
      </c>
      <c r="C16" s="8">
        <v>43001</v>
      </c>
      <c r="D16" s="8">
        <v>43001</v>
      </c>
      <c r="E16" t="s">
        <v>23</v>
      </c>
      <c r="F16" t="s">
        <v>33</v>
      </c>
      <c r="G16" t="s">
        <v>72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8">
        <v>43056</v>
      </c>
      <c r="C17" s="8">
        <v>43004</v>
      </c>
      <c r="D17" s="8">
        <v>43056</v>
      </c>
      <c r="E17" t="s">
        <v>23</v>
      </c>
      <c r="F17" t="s">
        <v>34</v>
      </c>
      <c r="G17" t="s">
        <v>73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8">
        <v>43018</v>
      </c>
      <c r="C18" s="8">
        <v>43005</v>
      </c>
      <c r="D18" s="8">
        <v>43018</v>
      </c>
      <c r="E18" t="s">
        <v>23</v>
      </c>
      <c r="F18" t="s">
        <v>32</v>
      </c>
      <c r="G18" t="s">
        <v>74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8">
        <v>43019</v>
      </c>
      <c r="C19" s="8">
        <v>43008</v>
      </c>
      <c r="D19" s="8">
        <v>43019</v>
      </c>
      <c r="E19" t="s">
        <v>23</v>
      </c>
      <c r="F19" t="s">
        <v>33</v>
      </c>
      <c r="G19" t="s">
        <v>75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8">
        <v>43076</v>
      </c>
      <c r="C20" s="8">
        <v>43012</v>
      </c>
      <c r="D20" s="8">
        <v>43025</v>
      </c>
      <c r="E20" t="s">
        <v>23</v>
      </c>
      <c r="F20" t="s">
        <v>35</v>
      </c>
      <c r="G20" t="s">
        <v>76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8">
        <v>43052</v>
      </c>
      <c r="C21" s="8">
        <v>43015</v>
      </c>
      <c r="D21" s="8">
        <v>43052</v>
      </c>
      <c r="E21" t="s">
        <v>23</v>
      </c>
      <c r="F21" t="s">
        <v>31</v>
      </c>
      <c r="G21" t="s">
        <v>77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8">
        <v>43043</v>
      </c>
      <c r="C22" s="8">
        <v>43017</v>
      </c>
      <c r="D22" s="8">
        <v>43043</v>
      </c>
      <c r="E22" t="s">
        <v>23</v>
      </c>
      <c r="F22" t="s">
        <v>32</v>
      </c>
      <c r="G22" t="s">
        <v>78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8">
        <v>43060</v>
      </c>
      <c r="C23" s="8">
        <v>43019</v>
      </c>
      <c r="D23" s="8">
        <v>43060</v>
      </c>
      <c r="E23" t="s">
        <v>23</v>
      </c>
      <c r="F23" t="s">
        <v>34</v>
      </c>
      <c r="G23" t="s">
        <v>79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8" t="s">
        <v>68</v>
      </c>
      <c r="C24" s="8">
        <v>43023</v>
      </c>
      <c r="D24" s="8">
        <v>43045</v>
      </c>
      <c r="E24" t="s">
        <v>23</v>
      </c>
      <c r="F24" t="s">
        <v>34</v>
      </c>
      <c r="G24" t="s">
        <v>80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2368</v>
      </c>
    </row>
    <row r="25" spans="2:17" x14ac:dyDescent="0.25">
      <c r="B25" s="8">
        <v>43113</v>
      </c>
      <c r="C25" s="8">
        <v>43026</v>
      </c>
      <c r="D25" s="8">
        <v>43026</v>
      </c>
      <c r="E25" t="s">
        <v>23</v>
      </c>
      <c r="F25" t="s">
        <v>35</v>
      </c>
      <c r="G25" t="s">
        <v>81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8">
        <v>43030</v>
      </c>
      <c r="C26" s="8">
        <v>43030</v>
      </c>
      <c r="D26" s="8">
        <v>43030</v>
      </c>
      <c r="E26" t="s">
        <v>23</v>
      </c>
      <c r="F26" t="s">
        <v>32</v>
      </c>
      <c r="G26" t="s">
        <v>82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8">
        <v>43032</v>
      </c>
      <c r="C27" s="8">
        <v>43032</v>
      </c>
      <c r="D27" s="8">
        <v>43032</v>
      </c>
      <c r="E27" t="s">
        <v>23</v>
      </c>
      <c r="F27" t="s">
        <v>31</v>
      </c>
      <c r="G27" t="s">
        <v>83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8">
        <v>43122</v>
      </c>
      <c r="C28" s="8">
        <v>43032</v>
      </c>
      <c r="D28" s="8">
        <v>43068</v>
      </c>
      <c r="E28" t="s">
        <v>23</v>
      </c>
      <c r="F28" t="s">
        <v>33</v>
      </c>
      <c r="G28" t="s">
        <v>84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8">
        <v>43034</v>
      </c>
      <c r="C29" s="8">
        <v>43034</v>
      </c>
      <c r="D29" s="8">
        <v>43034</v>
      </c>
      <c r="E29" t="s">
        <v>23</v>
      </c>
      <c r="F29" t="s">
        <v>34</v>
      </c>
      <c r="G29" t="s">
        <v>85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8">
        <v>43052</v>
      </c>
      <c r="C30" s="8">
        <v>43038</v>
      </c>
      <c r="D30" s="8">
        <v>43052</v>
      </c>
      <c r="E30" t="s">
        <v>23</v>
      </c>
      <c r="F30" t="s">
        <v>33</v>
      </c>
      <c r="G30" t="s">
        <v>86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8" t="s">
        <v>68</v>
      </c>
      <c r="C31" s="8">
        <v>43040</v>
      </c>
      <c r="D31" s="8">
        <v>43057</v>
      </c>
      <c r="E31" t="s">
        <v>23</v>
      </c>
      <c r="F31" t="s">
        <v>33</v>
      </c>
      <c r="G31" t="s">
        <v>87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2356</v>
      </c>
    </row>
    <row r="32" spans="2:17" x14ac:dyDescent="0.25">
      <c r="B32" s="8">
        <v>43117</v>
      </c>
      <c r="C32" s="8">
        <v>43043</v>
      </c>
      <c r="D32" s="8">
        <v>43068</v>
      </c>
      <c r="E32" t="s">
        <v>23</v>
      </c>
      <c r="F32" t="s">
        <v>32</v>
      </c>
      <c r="G32" t="s">
        <v>88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8">
        <v>43047</v>
      </c>
      <c r="C33" s="8">
        <v>43047</v>
      </c>
      <c r="D33" s="8">
        <v>43047</v>
      </c>
      <c r="E33" t="s">
        <v>23</v>
      </c>
      <c r="F33" t="s">
        <v>34</v>
      </c>
      <c r="G33" t="s">
        <v>89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8">
        <v>43077</v>
      </c>
      <c r="C34" s="8">
        <v>43051</v>
      </c>
      <c r="D34" s="8">
        <v>43051</v>
      </c>
      <c r="E34" t="s">
        <v>23</v>
      </c>
      <c r="F34" t="s">
        <v>34</v>
      </c>
      <c r="G34" t="s">
        <v>90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8">
        <v>43101</v>
      </c>
      <c r="C35" s="8">
        <v>43053</v>
      </c>
      <c r="D35" s="8">
        <v>43101</v>
      </c>
      <c r="E35" t="s">
        <v>23</v>
      </c>
      <c r="F35" t="s">
        <v>33</v>
      </c>
      <c r="G35" t="s">
        <v>91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8">
        <v>43055</v>
      </c>
      <c r="C36" s="8">
        <v>43055</v>
      </c>
      <c r="D36" s="8">
        <v>43055</v>
      </c>
      <c r="E36" t="s">
        <v>23</v>
      </c>
      <c r="F36" t="s">
        <v>34</v>
      </c>
      <c r="G36" t="s">
        <v>92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8" t="s">
        <v>68</v>
      </c>
      <c r="C37" s="8">
        <v>43057</v>
      </c>
      <c r="D37" s="8">
        <v>43101</v>
      </c>
      <c r="E37" t="s">
        <v>23</v>
      </c>
      <c r="F37" t="s">
        <v>31</v>
      </c>
      <c r="G37" t="s">
        <v>93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2312</v>
      </c>
    </row>
    <row r="38" spans="2:17" x14ac:dyDescent="0.25">
      <c r="B38" s="8">
        <v>43090</v>
      </c>
      <c r="C38" s="8">
        <v>43058</v>
      </c>
      <c r="D38" s="8">
        <v>43090</v>
      </c>
      <c r="E38" t="s">
        <v>23</v>
      </c>
      <c r="F38" t="s">
        <v>35</v>
      </c>
      <c r="G38" t="s">
        <v>94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8">
        <v>43059</v>
      </c>
      <c r="C39" s="8">
        <v>43059</v>
      </c>
      <c r="D39" s="8">
        <v>43059</v>
      </c>
      <c r="E39" t="s">
        <v>23</v>
      </c>
      <c r="F39" t="s">
        <v>34</v>
      </c>
      <c r="G39" t="s">
        <v>95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8">
        <v>43122</v>
      </c>
      <c r="C40" s="8">
        <v>43063</v>
      </c>
      <c r="D40" s="8">
        <v>43122</v>
      </c>
      <c r="E40" t="s">
        <v>23</v>
      </c>
      <c r="F40" t="s">
        <v>32</v>
      </c>
      <c r="G40" t="s">
        <v>96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8">
        <v>43114</v>
      </c>
      <c r="C41" s="8">
        <v>43068</v>
      </c>
      <c r="D41" s="8">
        <v>43068</v>
      </c>
      <c r="E41" t="s">
        <v>23</v>
      </c>
      <c r="F41" t="s">
        <v>31</v>
      </c>
      <c r="G41" t="s">
        <v>97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8">
        <v>43073</v>
      </c>
      <c r="C42" s="8">
        <v>43073</v>
      </c>
      <c r="D42" s="8">
        <v>43073</v>
      </c>
      <c r="E42" t="s">
        <v>23</v>
      </c>
      <c r="F42" t="s">
        <v>32</v>
      </c>
      <c r="G42" t="s">
        <v>98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8">
        <v>43073</v>
      </c>
      <c r="C43" s="8">
        <v>43073</v>
      </c>
      <c r="D43" s="8">
        <v>43073</v>
      </c>
      <c r="E43" t="s">
        <v>23</v>
      </c>
      <c r="F43" t="s">
        <v>31</v>
      </c>
      <c r="G43" t="s">
        <v>99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8">
        <v>43103</v>
      </c>
      <c r="C44" s="8">
        <v>43080</v>
      </c>
      <c r="D44" s="8">
        <v>43080</v>
      </c>
      <c r="E44" t="s">
        <v>23</v>
      </c>
      <c r="F44" t="s">
        <v>31</v>
      </c>
      <c r="G44" t="s">
        <v>100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8">
        <v>43103</v>
      </c>
      <c r="C45" s="8">
        <v>43082</v>
      </c>
      <c r="D45" s="8">
        <v>43103</v>
      </c>
      <c r="E45" t="s">
        <v>23</v>
      </c>
      <c r="F45" t="s">
        <v>31</v>
      </c>
      <c r="G45" t="s">
        <v>101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8">
        <v>43086</v>
      </c>
      <c r="C46" s="8">
        <v>43083</v>
      </c>
      <c r="D46" s="8">
        <v>43086</v>
      </c>
      <c r="E46" t="s">
        <v>23</v>
      </c>
      <c r="F46" t="s">
        <v>34</v>
      </c>
      <c r="G46" t="s">
        <v>102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8">
        <v>43122</v>
      </c>
      <c r="C47" s="8">
        <v>43085</v>
      </c>
      <c r="D47" s="8">
        <v>43122</v>
      </c>
      <c r="E47" t="s">
        <v>23</v>
      </c>
      <c r="F47" t="s">
        <v>32</v>
      </c>
      <c r="G47" t="s">
        <v>103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8">
        <v>43123</v>
      </c>
      <c r="C48" s="8">
        <v>43086</v>
      </c>
      <c r="D48" s="8">
        <v>43123</v>
      </c>
      <c r="E48" t="s">
        <v>23</v>
      </c>
      <c r="F48" t="s">
        <v>32</v>
      </c>
      <c r="G48" t="s">
        <v>104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8">
        <v>43125</v>
      </c>
      <c r="C49" s="8">
        <v>43088</v>
      </c>
      <c r="D49" s="8">
        <v>43125</v>
      </c>
      <c r="E49" t="s">
        <v>23</v>
      </c>
      <c r="F49" t="s">
        <v>34</v>
      </c>
      <c r="G49" t="s">
        <v>105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8">
        <v>43089</v>
      </c>
      <c r="C50" s="8">
        <v>43089</v>
      </c>
      <c r="D50" s="8">
        <v>43089</v>
      </c>
      <c r="E50" t="s">
        <v>23</v>
      </c>
      <c r="F50" t="s">
        <v>35</v>
      </c>
      <c r="G50" t="s">
        <v>106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8">
        <v>43133</v>
      </c>
      <c r="C51" s="8">
        <v>43091</v>
      </c>
      <c r="D51" s="8">
        <v>43133</v>
      </c>
      <c r="E51" t="s">
        <v>23</v>
      </c>
      <c r="F51" t="s">
        <v>32</v>
      </c>
      <c r="G51" t="s">
        <v>107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8">
        <v>43182</v>
      </c>
      <c r="C52" s="8">
        <v>43095</v>
      </c>
      <c r="D52" s="8">
        <v>43095</v>
      </c>
      <c r="E52" t="s">
        <v>23</v>
      </c>
      <c r="F52" t="s">
        <v>34</v>
      </c>
      <c r="G52" t="s">
        <v>108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8">
        <v>43101</v>
      </c>
      <c r="C53" s="8">
        <v>43099</v>
      </c>
      <c r="D53" s="8">
        <v>43101</v>
      </c>
      <c r="E53" t="s">
        <v>23</v>
      </c>
      <c r="F53" t="s">
        <v>34</v>
      </c>
      <c r="G53" t="s">
        <v>109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8">
        <v>43144</v>
      </c>
      <c r="C54" s="8">
        <v>43100</v>
      </c>
      <c r="D54" s="8">
        <v>43144</v>
      </c>
      <c r="E54" t="s">
        <v>23</v>
      </c>
      <c r="F54" t="s">
        <v>35</v>
      </c>
      <c r="G54" t="s">
        <v>110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8" t="s">
        <v>68</v>
      </c>
      <c r="C55" s="8">
        <v>43103</v>
      </c>
      <c r="D55" s="8">
        <v>43159</v>
      </c>
      <c r="E55" t="s">
        <v>23</v>
      </c>
      <c r="F55" t="s">
        <v>34</v>
      </c>
      <c r="G55" t="s">
        <v>111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2254</v>
      </c>
    </row>
    <row r="56" spans="2:17" x14ac:dyDescent="0.25">
      <c r="B56" s="8">
        <v>43155</v>
      </c>
      <c r="C56" s="8">
        <v>43109</v>
      </c>
      <c r="D56" s="8">
        <v>43113</v>
      </c>
      <c r="E56" t="s">
        <v>23</v>
      </c>
      <c r="F56" t="s">
        <v>34</v>
      </c>
      <c r="G56" t="s">
        <v>112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8">
        <v>43117</v>
      </c>
      <c r="C57" s="8">
        <v>43117</v>
      </c>
      <c r="D57" s="8">
        <v>43117</v>
      </c>
      <c r="E57" t="s">
        <v>23</v>
      </c>
      <c r="F57" t="s">
        <v>34</v>
      </c>
      <c r="G57" t="s">
        <v>113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8">
        <v>43166</v>
      </c>
      <c r="C58" s="8">
        <v>43121</v>
      </c>
      <c r="D58" s="8">
        <v>43166</v>
      </c>
      <c r="E58" t="s">
        <v>23</v>
      </c>
      <c r="F58" t="s">
        <v>35</v>
      </c>
      <c r="G58" t="s">
        <v>114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8">
        <v>43145</v>
      </c>
      <c r="C59" s="8">
        <v>43122</v>
      </c>
      <c r="D59" s="8">
        <v>43145</v>
      </c>
      <c r="E59" t="s">
        <v>23</v>
      </c>
      <c r="F59" t="s">
        <v>35</v>
      </c>
      <c r="G59" t="s">
        <v>115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8">
        <v>43142</v>
      </c>
      <c r="C60" s="8">
        <v>43124</v>
      </c>
      <c r="D60" s="8">
        <v>43142</v>
      </c>
      <c r="E60" t="s">
        <v>23</v>
      </c>
      <c r="F60" t="s">
        <v>32</v>
      </c>
      <c r="G60" t="s">
        <v>116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8">
        <v>43206</v>
      </c>
      <c r="C61" s="8">
        <v>43125</v>
      </c>
      <c r="D61" s="8">
        <v>43129</v>
      </c>
      <c r="E61" t="s">
        <v>23</v>
      </c>
      <c r="F61" t="s">
        <v>31</v>
      </c>
      <c r="G61" t="s">
        <v>117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8">
        <v>43137</v>
      </c>
      <c r="C62" s="8">
        <v>43128</v>
      </c>
      <c r="D62" s="8">
        <v>43128</v>
      </c>
      <c r="E62" t="s">
        <v>23</v>
      </c>
      <c r="F62" t="s">
        <v>34</v>
      </c>
      <c r="G62" t="s">
        <v>118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8">
        <v>43161</v>
      </c>
      <c r="C63" s="8">
        <v>43129</v>
      </c>
      <c r="D63" s="8">
        <v>43161</v>
      </c>
      <c r="E63" t="s">
        <v>23</v>
      </c>
      <c r="F63" t="s">
        <v>34</v>
      </c>
      <c r="G63" t="s">
        <v>119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8">
        <v>43178</v>
      </c>
      <c r="C64" s="8">
        <v>43130</v>
      </c>
      <c r="D64" s="8">
        <v>43178</v>
      </c>
      <c r="E64" t="s">
        <v>23</v>
      </c>
      <c r="F64" t="s">
        <v>34</v>
      </c>
      <c r="G64" t="s">
        <v>120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8">
        <v>43138</v>
      </c>
      <c r="C65" s="8">
        <v>43133</v>
      </c>
      <c r="D65" s="8">
        <v>43138</v>
      </c>
      <c r="E65" t="s">
        <v>23</v>
      </c>
      <c r="F65" t="s">
        <v>33</v>
      </c>
      <c r="G65" t="s">
        <v>121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8" t="s">
        <v>68</v>
      </c>
      <c r="C66" s="8">
        <v>43136</v>
      </c>
      <c r="D66" s="8">
        <v>43190</v>
      </c>
      <c r="E66" t="s">
        <v>23</v>
      </c>
      <c r="F66" t="s">
        <v>35</v>
      </c>
      <c r="G66" t="s">
        <v>122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2223</v>
      </c>
    </row>
    <row r="67" spans="2:17" x14ac:dyDescent="0.25">
      <c r="B67" s="8">
        <v>43145</v>
      </c>
      <c r="C67" s="8">
        <v>43140</v>
      </c>
      <c r="D67" s="8">
        <v>43145</v>
      </c>
      <c r="E67" t="s">
        <v>23</v>
      </c>
      <c r="F67" t="s">
        <v>34</v>
      </c>
      <c r="G67" t="s">
        <v>123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8">
        <v>43146</v>
      </c>
      <c r="C68" s="8">
        <v>43142</v>
      </c>
      <c r="D68" s="8">
        <v>43146</v>
      </c>
      <c r="E68" t="s">
        <v>23</v>
      </c>
      <c r="F68" t="s">
        <v>32</v>
      </c>
      <c r="G68" t="s">
        <v>124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8">
        <v>43193</v>
      </c>
      <c r="C69" s="8">
        <v>43148</v>
      </c>
      <c r="D69" s="8">
        <v>43193</v>
      </c>
      <c r="E69" t="s">
        <v>23</v>
      </c>
      <c r="F69" t="s">
        <v>33</v>
      </c>
      <c r="G69" t="s">
        <v>125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8">
        <v>43193</v>
      </c>
      <c r="C70" s="8">
        <v>43151</v>
      </c>
      <c r="D70" s="8">
        <v>43193</v>
      </c>
      <c r="E70" t="s">
        <v>23</v>
      </c>
      <c r="F70" t="s">
        <v>33</v>
      </c>
      <c r="G70" t="s">
        <v>126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8">
        <v>43154</v>
      </c>
      <c r="C71" s="8">
        <v>43154</v>
      </c>
      <c r="D71" s="8">
        <v>43154</v>
      </c>
      <c r="E71" t="s">
        <v>23</v>
      </c>
      <c r="F71" t="s">
        <v>34</v>
      </c>
      <c r="G71" t="s">
        <v>127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8" t="s">
        <v>68</v>
      </c>
      <c r="C72" s="8">
        <v>43156</v>
      </c>
      <c r="D72" s="8">
        <v>43205</v>
      </c>
      <c r="E72" t="s">
        <v>23</v>
      </c>
      <c r="F72" t="s">
        <v>32</v>
      </c>
      <c r="G72" t="s">
        <v>128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2208</v>
      </c>
    </row>
    <row r="73" spans="2:17" x14ac:dyDescent="0.25">
      <c r="B73" s="8">
        <v>43246</v>
      </c>
      <c r="C73" s="8">
        <v>43158</v>
      </c>
      <c r="D73" s="8">
        <v>43188</v>
      </c>
      <c r="E73" t="s">
        <v>23</v>
      </c>
      <c r="F73" t="s">
        <v>32</v>
      </c>
      <c r="G73" t="s">
        <v>129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8">
        <v>43169</v>
      </c>
      <c r="C74" s="8">
        <v>43160</v>
      </c>
      <c r="D74" s="8">
        <v>43169</v>
      </c>
      <c r="E74" t="s">
        <v>23</v>
      </c>
      <c r="F74" t="s">
        <v>33</v>
      </c>
      <c r="G74" t="s">
        <v>130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8" t="s">
        <v>68</v>
      </c>
      <c r="C75" s="8">
        <v>43162</v>
      </c>
      <c r="D75" s="8">
        <v>43202</v>
      </c>
      <c r="E75" t="s">
        <v>23</v>
      </c>
      <c r="F75" t="s">
        <v>35</v>
      </c>
      <c r="G75" t="s">
        <v>131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2211</v>
      </c>
    </row>
    <row r="76" spans="2:17" x14ac:dyDescent="0.25">
      <c r="B76" s="8">
        <v>43287</v>
      </c>
      <c r="C76" s="8">
        <v>43163</v>
      </c>
      <c r="D76" s="8">
        <v>43211</v>
      </c>
      <c r="E76" t="s">
        <v>23</v>
      </c>
      <c r="F76" t="s">
        <v>33</v>
      </c>
      <c r="G76" t="s">
        <v>132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8">
        <v>43203</v>
      </c>
      <c r="C77" s="8">
        <v>43166</v>
      </c>
      <c r="D77" s="8">
        <v>43203</v>
      </c>
      <c r="E77" t="s">
        <v>23</v>
      </c>
      <c r="F77" t="s">
        <v>31</v>
      </c>
      <c r="G77" t="s">
        <v>133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8">
        <v>43169</v>
      </c>
      <c r="C78" s="8">
        <v>43169</v>
      </c>
      <c r="D78" s="8">
        <v>43169</v>
      </c>
      <c r="E78" t="s">
        <v>23</v>
      </c>
      <c r="F78" t="s">
        <v>31</v>
      </c>
      <c r="G78" t="s">
        <v>134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8">
        <v>43274</v>
      </c>
      <c r="C79" s="8">
        <v>43171</v>
      </c>
      <c r="D79" s="8">
        <v>43200</v>
      </c>
      <c r="E79" t="s">
        <v>23</v>
      </c>
      <c r="F79" t="s">
        <v>34</v>
      </c>
      <c r="G79" t="s">
        <v>135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8">
        <v>43176</v>
      </c>
      <c r="C80" s="8">
        <v>43176</v>
      </c>
      <c r="D80" s="8">
        <v>43176</v>
      </c>
      <c r="E80" t="s">
        <v>23</v>
      </c>
      <c r="F80" t="s">
        <v>35</v>
      </c>
      <c r="G80" t="s">
        <v>136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8">
        <v>43177</v>
      </c>
      <c r="C81" s="8">
        <v>43177</v>
      </c>
      <c r="D81" s="8">
        <v>43177</v>
      </c>
      <c r="E81" t="s">
        <v>23</v>
      </c>
      <c r="F81" t="s">
        <v>34</v>
      </c>
      <c r="G81" t="s">
        <v>137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8">
        <v>43225</v>
      </c>
      <c r="C82" s="8">
        <v>43180</v>
      </c>
      <c r="D82" s="8">
        <v>43180</v>
      </c>
      <c r="E82" t="s">
        <v>23</v>
      </c>
      <c r="F82" t="s">
        <v>34</v>
      </c>
      <c r="G82" t="s">
        <v>138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8">
        <v>43199</v>
      </c>
      <c r="C83" s="8">
        <v>43182</v>
      </c>
      <c r="D83" s="8">
        <v>43199</v>
      </c>
      <c r="E83" t="s">
        <v>23</v>
      </c>
      <c r="F83" t="s">
        <v>32</v>
      </c>
      <c r="G83" t="s">
        <v>139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8">
        <v>43187</v>
      </c>
      <c r="C84" s="8">
        <v>43184</v>
      </c>
      <c r="D84" s="8">
        <v>43187</v>
      </c>
      <c r="E84" t="s">
        <v>23</v>
      </c>
      <c r="F84" t="s">
        <v>31</v>
      </c>
      <c r="G84" t="s">
        <v>140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8">
        <v>43257</v>
      </c>
      <c r="C85" s="8">
        <v>43187</v>
      </c>
      <c r="D85" s="8">
        <v>43205</v>
      </c>
      <c r="E85" t="s">
        <v>23</v>
      </c>
      <c r="F85" t="s">
        <v>35</v>
      </c>
      <c r="G85" t="s">
        <v>141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8">
        <v>43214</v>
      </c>
      <c r="C86" s="8">
        <v>43189</v>
      </c>
      <c r="D86" s="8">
        <v>43189</v>
      </c>
      <c r="E86" t="s">
        <v>23</v>
      </c>
      <c r="F86" t="s">
        <v>32</v>
      </c>
      <c r="G86" t="s">
        <v>142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8">
        <v>43306</v>
      </c>
      <c r="C87" s="8">
        <v>43190</v>
      </c>
      <c r="D87" s="8">
        <v>43228</v>
      </c>
      <c r="E87" t="s">
        <v>23</v>
      </c>
      <c r="F87" t="s">
        <v>35</v>
      </c>
      <c r="G87" t="s">
        <v>143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8">
        <v>43193</v>
      </c>
      <c r="C88" s="8">
        <v>43193</v>
      </c>
      <c r="D88" s="8">
        <v>43193</v>
      </c>
      <c r="E88" t="s">
        <v>23</v>
      </c>
      <c r="F88" t="s">
        <v>34</v>
      </c>
      <c r="G88" t="s">
        <v>144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8">
        <v>43196</v>
      </c>
      <c r="C89" s="8">
        <v>43196</v>
      </c>
      <c r="D89" s="8">
        <v>43196</v>
      </c>
      <c r="E89" t="s">
        <v>23</v>
      </c>
      <c r="F89" t="s">
        <v>32</v>
      </c>
      <c r="G89" t="s">
        <v>145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8">
        <v>43251</v>
      </c>
      <c r="C90" s="8">
        <v>43199</v>
      </c>
      <c r="D90" s="8">
        <v>43251</v>
      </c>
      <c r="E90" t="s">
        <v>23</v>
      </c>
      <c r="F90" t="s">
        <v>34</v>
      </c>
      <c r="G90" t="s">
        <v>146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8" t="s">
        <v>68</v>
      </c>
      <c r="C91" s="8">
        <v>43201</v>
      </c>
      <c r="D91" s="8">
        <v>43260</v>
      </c>
      <c r="E91" t="s">
        <v>23</v>
      </c>
      <c r="F91" t="s">
        <v>34</v>
      </c>
      <c r="G91" t="s">
        <v>147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2153</v>
      </c>
    </row>
    <row r="92" spans="2:17" x14ac:dyDescent="0.25">
      <c r="B92" s="8">
        <v>43224</v>
      </c>
      <c r="C92" s="8">
        <v>43204</v>
      </c>
      <c r="D92" s="8">
        <v>43224</v>
      </c>
      <c r="E92" t="s">
        <v>23</v>
      </c>
      <c r="F92" t="s">
        <v>34</v>
      </c>
      <c r="G92" t="s">
        <v>148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8">
        <v>43295</v>
      </c>
      <c r="C93" s="8">
        <v>43209</v>
      </c>
      <c r="D93" s="8">
        <v>43209</v>
      </c>
      <c r="E93" t="s">
        <v>23</v>
      </c>
      <c r="F93" t="s">
        <v>34</v>
      </c>
      <c r="G93" t="s">
        <v>149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8">
        <v>43234</v>
      </c>
      <c r="C94" s="8">
        <v>43213</v>
      </c>
      <c r="D94" s="8">
        <v>43234</v>
      </c>
      <c r="E94" t="s">
        <v>23</v>
      </c>
      <c r="F94" t="s">
        <v>34</v>
      </c>
      <c r="G94" t="s">
        <v>150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8">
        <v>43216</v>
      </c>
      <c r="C95" s="8">
        <v>43216</v>
      </c>
      <c r="D95" s="8">
        <v>43216</v>
      </c>
      <c r="E95" t="s">
        <v>23</v>
      </c>
      <c r="F95" t="s">
        <v>33</v>
      </c>
      <c r="G95" t="s">
        <v>151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8">
        <v>43226</v>
      </c>
      <c r="C96" s="8">
        <v>43220</v>
      </c>
      <c r="D96" s="8">
        <v>43220</v>
      </c>
      <c r="E96" t="s">
        <v>23</v>
      </c>
      <c r="F96" t="s">
        <v>34</v>
      </c>
      <c r="G96" t="s">
        <v>152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8">
        <v>43283</v>
      </c>
      <c r="C97" s="8">
        <v>43228</v>
      </c>
      <c r="D97" s="8">
        <v>43283</v>
      </c>
      <c r="E97" t="s">
        <v>23</v>
      </c>
      <c r="F97" t="s">
        <v>35</v>
      </c>
      <c r="G97" t="s">
        <v>153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8">
        <v>43311</v>
      </c>
      <c r="C98" s="8">
        <v>43231</v>
      </c>
      <c r="D98" s="8">
        <v>43279</v>
      </c>
      <c r="E98" t="s">
        <v>23</v>
      </c>
      <c r="F98" t="s">
        <v>33</v>
      </c>
      <c r="G98" t="s">
        <v>154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8">
        <v>43233</v>
      </c>
      <c r="C99" s="8">
        <v>43233</v>
      </c>
      <c r="D99" s="8">
        <v>43233</v>
      </c>
      <c r="E99" t="s">
        <v>23</v>
      </c>
      <c r="F99" t="s">
        <v>31</v>
      </c>
      <c r="G99" t="s">
        <v>155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8">
        <v>43252</v>
      </c>
      <c r="C100" s="8">
        <v>43241</v>
      </c>
      <c r="D100" s="8">
        <v>43252</v>
      </c>
      <c r="E100" t="s">
        <v>23</v>
      </c>
      <c r="F100" t="s">
        <v>34</v>
      </c>
      <c r="G100" t="s">
        <v>156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8">
        <v>43275</v>
      </c>
      <c r="C101" s="8">
        <v>43244</v>
      </c>
      <c r="D101" s="8">
        <v>43275</v>
      </c>
      <c r="E101" t="s">
        <v>23</v>
      </c>
      <c r="F101" t="s">
        <v>31</v>
      </c>
      <c r="G101" t="s">
        <v>95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8">
        <v>43275</v>
      </c>
      <c r="C102" s="8">
        <v>43249</v>
      </c>
      <c r="D102" s="8">
        <v>43275</v>
      </c>
      <c r="E102" t="s">
        <v>23</v>
      </c>
      <c r="F102" t="s">
        <v>31</v>
      </c>
      <c r="G102" t="s">
        <v>157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8">
        <v>43265</v>
      </c>
      <c r="C103" s="8">
        <v>43250</v>
      </c>
      <c r="D103" s="8">
        <v>43265</v>
      </c>
      <c r="E103" t="s">
        <v>23</v>
      </c>
      <c r="F103" t="s">
        <v>35</v>
      </c>
      <c r="G103" t="s">
        <v>158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8">
        <v>43340</v>
      </c>
      <c r="C104" s="8">
        <v>43254</v>
      </c>
      <c r="D104" s="8">
        <v>43313</v>
      </c>
      <c r="E104" t="s">
        <v>23</v>
      </c>
      <c r="F104" t="s">
        <v>33</v>
      </c>
      <c r="G104" t="s">
        <v>159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8">
        <v>43255</v>
      </c>
      <c r="C105" s="8">
        <v>43255</v>
      </c>
      <c r="D105" s="8">
        <v>43255</v>
      </c>
      <c r="E105" t="s">
        <v>23</v>
      </c>
      <c r="F105" t="s">
        <v>33</v>
      </c>
      <c r="G105" t="s">
        <v>160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8">
        <v>43267</v>
      </c>
      <c r="C106" s="8">
        <v>43256</v>
      </c>
      <c r="D106" s="8">
        <v>43267</v>
      </c>
      <c r="E106" t="s">
        <v>23</v>
      </c>
      <c r="F106" t="s">
        <v>31</v>
      </c>
      <c r="G106" t="s">
        <v>161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8">
        <v>43259</v>
      </c>
      <c r="C107" s="8">
        <v>43259</v>
      </c>
      <c r="D107" s="8">
        <v>43259</v>
      </c>
      <c r="E107" t="s">
        <v>23</v>
      </c>
      <c r="F107" t="s">
        <v>34</v>
      </c>
      <c r="G107" t="s">
        <v>162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8">
        <v>43276</v>
      </c>
      <c r="C108" s="8">
        <v>43261</v>
      </c>
      <c r="D108" s="8">
        <v>43276</v>
      </c>
      <c r="E108" t="s">
        <v>23</v>
      </c>
      <c r="F108" t="s">
        <v>32</v>
      </c>
      <c r="G108" t="s">
        <v>163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8">
        <v>43320</v>
      </c>
      <c r="C109" s="8">
        <v>43264</v>
      </c>
      <c r="D109" s="8">
        <v>43320</v>
      </c>
      <c r="E109" t="s">
        <v>23</v>
      </c>
      <c r="F109" t="s">
        <v>31</v>
      </c>
      <c r="G109" t="s">
        <v>164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8">
        <v>43303</v>
      </c>
      <c r="C110" s="8">
        <v>43265</v>
      </c>
      <c r="D110" s="8">
        <v>43303</v>
      </c>
      <c r="E110" t="s">
        <v>23</v>
      </c>
      <c r="F110" t="s">
        <v>34</v>
      </c>
      <c r="G110" t="s">
        <v>165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8">
        <v>43293</v>
      </c>
      <c r="C111" s="8">
        <v>43266</v>
      </c>
      <c r="D111" s="8">
        <v>43293</v>
      </c>
      <c r="E111" t="s">
        <v>23</v>
      </c>
      <c r="F111" t="s">
        <v>34</v>
      </c>
      <c r="G111" t="s">
        <v>166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8">
        <v>43268</v>
      </c>
      <c r="C112" s="8">
        <v>43268</v>
      </c>
      <c r="D112" s="8">
        <v>43268</v>
      </c>
      <c r="E112" t="s">
        <v>23</v>
      </c>
      <c r="F112" t="s">
        <v>35</v>
      </c>
      <c r="G112" t="s">
        <v>167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8">
        <v>43326</v>
      </c>
      <c r="C113" s="8">
        <v>43272</v>
      </c>
      <c r="D113" s="8">
        <v>43309</v>
      </c>
      <c r="E113" t="s">
        <v>23</v>
      </c>
      <c r="F113" t="s">
        <v>35</v>
      </c>
      <c r="G113" t="s">
        <v>168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8">
        <v>43313</v>
      </c>
      <c r="C114" s="8">
        <v>43275</v>
      </c>
      <c r="D114" s="8">
        <v>43313</v>
      </c>
      <c r="E114" t="s">
        <v>23</v>
      </c>
      <c r="F114" t="s">
        <v>35</v>
      </c>
      <c r="G114" t="s">
        <v>169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8">
        <v>43317</v>
      </c>
      <c r="C115" s="8">
        <v>43276</v>
      </c>
      <c r="D115" s="8">
        <v>43317</v>
      </c>
      <c r="E115" t="s">
        <v>23</v>
      </c>
      <c r="F115" t="s">
        <v>34</v>
      </c>
      <c r="G115" t="s">
        <v>170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8">
        <v>43328</v>
      </c>
      <c r="C116" s="8">
        <v>43280</v>
      </c>
      <c r="D116" s="8">
        <v>43328</v>
      </c>
      <c r="E116" t="s">
        <v>23</v>
      </c>
      <c r="F116" t="s">
        <v>34</v>
      </c>
      <c r="G116" t="s">
        <v>171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8">
        <v>43398</v>
      </c>
      <c r="C117" s="8">
        <v>43284</v>
      </c>
      <c r="D117" s="8">
        <v>43310</v>
      </c>
      <c r="E117" t="s">
        <v>23</v>
      </c>
      <c r="F117" t="s">
        <v>34</v>
      </c>
      <c r="G117" t="s">
        <v>172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8">
        <v>43343</v>
      </c>
      <c r="C118" s="8">
        <v>43285</v>
      </c>
      <c r="D118" s="8">
        <v>43343</v>
      </c>
      <c r="E118" t="s">
        <v>23</v>
      </c>
      <c r="F118" t="s">
        <v>34</v>
      </c>
      <c r="G118" t="s">
        <v>173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8">
        <v>43316</v>
      </c>
      <c r="C119" s="8">
        <v>43286</v>
      </c>
      <c r="D119" s="8">
        <v>43316</v>
      </c>
      <c r="E119" t="s">
        <v>23</v>
      </c>
      <c r="F119" t="s">
        <v>33</v>
      </c>
      <c r="G119" t="s">
        <v>174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8">
        <v>43336</v>
      </c>
      <c r="C120" s="8">
        <v>43288</v>
      </c>
      <c r="D120" s="8">
        <v>43336</v>
      </c>
      <c r="E120" t="s">
        <v>23</v>
      </c>
      <c r="F120" t="s">
        <v>32</v>
      </c>
      <c r="G120" t="s">
        <v>175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8">
        <v>43323</v>
      </c>
      <c r="C121" s="8">
        <v>43292</v>
      </c>
      <c r="D121" s="8">
        <v>43323</v>
      </c>
      <c r="E121" t="s">
        <v>23</v>
      </c>
      <c r="F121" t="s">
        <v>35</v>
      </c>
      <c r="G121" t="s">
        <v>176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8">
        <v>43311</v>
      </c>
      <c r="C122" s="8">
        <v>43293</v>
      </c>
      <c r="D122" s="8">
        <v>43311</v>
      </c>
      <c r="E122" t="s">
        <v>23</v>
      </c>
      <c r="F122" t="s">
        <v>31</v>
      </c>
      <c r="G122" t="s">
        <v>177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8">
        <v>43302</v>
      </c>
      <c r="C123" s="8">
        <v>43297</v>
      </c>
      <c r="D123" s="8">
        <v>43302</v>
      </c>
      <c r="E123" t="s">
        <v>23</v>
      </c>
      <c r="F123" t="s">
        <v>34</v>
      </c>
      <c r="G123" t="s">
        <v>178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8" t="s">
        <v>68</v>
      </c>
      <c r="C124" s="8">
        <v>43299</v>
      </c>
      <c r="D124" s="8">
        <v>43346</v>
      </c>
      <c r="E124" t="s">
        <v>23</v>
      </c>
      <c r="F124" t="s">
        <v>34</v>
      </c>
      <c r="G124" t="s">
        <v>179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2067</v>
      </c>
    </row>
    <row r="125" spans="2:17" x14ac:dyDescent="0.25">
      <c r="B125" s="8" t="s">
        <v>68</v>
      </c>
      <c r="C125" s="8">
        <v>43304</v>
      </c>
      <c r="D125" s="8">
        <v>43304</v>
      </c>
      <c r="E125" t="s">
        <v>23</v>
      </c>
      <c r="F125" t="s">
        <v>35</v>
      </c>
      <c r="G125" t="s">
        <v>180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2109</v>
      </c>
    </row>
    <row r="126" spans="2:17" x14ac:dyDescent="0.25">
      <c r="B126" s="8">
        <v>43350</v>
      </c>
      <c r="C126" s="8">
        <v>43306</v>
      </c>
      <c r="D126" s="8">
        <v>43350</v>
      </c>
      <c r="E126" t="s">
        <v>23</v>
      </c>
      <c r="F126" t="s">
        <v>32</v>
      </c>
      <c r="G126" t="s">
        <v>181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8" t="s">
        <v>68</v>
      </c>
      <c r="C127" s="8">
        <v>43310</v>
      </c>
      <c r="D127" s="8">
        <v>43310</v>
      </c>
      <c r="E127" t="s">
        <v>23</v>
      </c>
      <c r="F127" t="s">
        <v>34</v>
      </c>
      <c r="G127" t="s">
        <v>182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2103</v>
      </c>
    </row>
    <row r="128" spans="2:17" x14ac:dyDescent="0.25">
      <c r="B128" s="8">
        <v>43409</v>
      </c>
      <c r="C128" s="8">
        <v>43315</v>
      </c>
      <c r="D128" s="8">
        <v>43357</v>
      </c>
      <c r="E128" t="s">
        <v>23</v>
      </c>
      <c r="F128" t="s">
        <v>34</v>
      </c>
      <c r="G128" t="s">
        <v>183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8">
        <v>43368</v>
      </c>
      <c r="C129" s="8">
        <v>43318</v>
      </c>
      <c r="D129" s="8">
        <v>43318</v>
      </c>
      <c r="E129" t="s">
        <v>23</v>
      </c>
      <c r="F129" t="s">
        <v>34</v>
      </c>
      <c r="G129" t="s">
        <v>184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8">
        <v>43341</v>
      </c>
      <c r="C130" s="8">
        <v>43321</v>
      </c>
      <c r="D130" s="8">
        <v>43341</v>
      </c>
      <c r="E130" t="s">
        <v>23</v>
      </c>
      <c r="F130" t="s">
        <v>32</v>
      </c>
      <c r="G130" t="s">
        <v>185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8">
        <v>43323</v>
      </c>
      <c r="C131" s="8">
        <v>43323</v>
      </c>
      <c r="D131" s="8">
        <v>43323</v>
      </c>
      <c r="E131" t="s">
        <v>23</v>
      </c>
      <c r="F131" t="s">
        <v>32</v>
      </c>
      <c r="G131" t="s">
        <v>186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8">
        <v>43360</v>
      </c>
      <c r="C132" s="8">
        <v>43326</v>
      </c>
      <c r="D132" s="8">
        <v>43360</v>
      </c>
      <c r="E132" t="s">
        <v>23</v>
      </c>
      <c r="F132" t="s">
        <v>31</v>
      </c>
      <c r="G132" t="s">
        <v>152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8">
        <v>43329</v>
      </c>
      <c r="C133" s="8">
        <v>43329</v>
      </c>
      <c r="D133" s="8">
        <v>43329</v>
      </c>
      <c r="E133" t="s">
        <v>23</v>
      </c>
      <c r="F133" t="s">
        <v>34</v>
      </c>
      <c r="G133" t="s">
        <v>187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8">
        <v>43336</v>
      </c>
      <c r="C134" s="8">
        <v>43336</v>
      </c>
      <c r="D134" s="8">
        <v>43336</v>
      </c>
      <c r="E134" t="s">
        <v>23</v>
      </c>
      <c r="F134" t="s">
        <v>35</v>
      </c>
      <c r="G134" t="s">
        <v>188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8">
        <v>43475</v>
      </c>
      <c r="C135" s="8">
        <v>43338</v>
      </c>
      <c r="D135" s="8">
        <v>43395</v>
      </c>
      <c r="E135" t="s">
        <v>23</v>
      </c>
      <c r="F135" t="s">
        <v>35</v>
      </c>
      <c r="G135" t="s">
        <v>189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8">
        <v>43393</v>
      </c>
      <c r="C136" s="8">
        <v>43342</v>
      </c>
      <c r="D136" s="8">
        <v>43393</v>
      </c>
      <c r="E136" t="s">
        <v>23</v>
      </c>
      <c r="F136" t="s">
        <v>34</v>
      </c>
      <c r="G136" t="s">
        <v>190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8">
        <v>43405</v>
      </c>
      <c r="C137" s="8">
        <v>43343</v>
      </c>
      <c r="D137" s="8">
        <v>43354</v>
      </c>
      <c r="E137" t="s">
        <v>23</v>
      </c>
      <c r="F137" t="s">
        <v>32</v>
      </c>
      <c r="G137" t="s">
        <v>191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8">
        <v>43370</v>
      </c>
      <c r="C138" s="8">
        <v>43344</v>
      </c>
      <c r="D138" s="8">
        <v>43370</v>
      </c>
      <c r="E138" t="s">
        <v>23</v>
      </c>
      <c r="F138" t="s">
        <v>34</v>
      </c>
      <c r="G138" t="s">
        <v>192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8">
        <v>43350</v>
      </c>
      <c r="C139" s="8">
        <v>43350</v>
      </c>
      <c r="D139" s="8">
        <v>43350</v>
      </c>
      <c r="E139" t="s">
        <v>23</v>
      </c>
      <c r="F139" t="s">
        <v>35</v>
      </c>
      <c r="G139" t="s">
        <v>193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8">
        <v>43365</v>
      </c>
      <c r="C140" s="8">
        <v>43352</v>
      </c>
      <c r="D140" s="8">
        <v>43365</v>
      </c>
      <c r="E140" t="s">
        <v>23</v>
      </c>
      <c r="F140" t="s">
        <v>34</v>
      </c>
      <c r="G140" t="s">
        <v>194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8">
        <v>43383</v>
      </c>
      <c r="C141" s="8">
        <v>43355</v>
      </c>
      <c r="D141" s="8">
        <v>43383</v>
      </c>
      <c r="E141" t="s">
        <v>23</v>
      </c>
      <c r="F141" t="s">
        <v>34</v>
      </c>
      <c r="G141" t="s">
        <v>195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8">
        <v>43412</v>
      </c>
      <c r="C142" s="8">
        <v>43361</v>
      </c>
      <c r="D142" s="8">
        <v>43412</v>
      </c>
      <c r="E142" t="s">
        <v>23</v>
      </c>
      <c r="F142" t="s">
        <v>32</v>
      </c>
      <c r="G142" t="s">
        <v>196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8">
        <v>43374</v>
      </c>
      <c r="C143" s="8">
        <v>43363</v>
      </c>
      <c r="D143" s="8">
        <v>43374</v>
      </c>
      <c r="E143" t="s">
        <v>23</v>
      </c>
      <c r="F143" t="s">
        <v>33</v>
      </c>
      <c r="G143" t="s">
        <v>197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8">
        <v>43422</v>
      </c>
      <c r="C144" s="8">
        <v>43364</v>
      </c>
      <c r="D144" s="8">
        <v>43364</v>
      </c>
      <c r="E144" t="s">
        <v>23</v>
      </c>
      <c r="F144" t="s">
        <v>34</v>
      </c>
      <c r="G144" t="s">
        <v>198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8">
        <v>43405</v>
      </c>
      <c r="C145" s="8">
        <v>43366</v>
      </c>
      <c r="D145" s="8">
        <v>43405</v>
      </c>
      <c r="E145" t="s">
        <v>23</v>
      </c>
      <c r="F145" t="s">
        <v>33</v>
      </c>
      <c r="G145" t="s">
        <v>199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8">
        <v>43369</v>
      </c>
      <c r="C146" s="8">
        <v>43369</v>
      </c>
      <c r="D146" s="8">
        <v>43369</v>
      </c>
      <c r="E146" t="s">
        <v>23</v>
      </c>
      <c r="F146" t="s">
        <v>32</v>
      </c>
      <c r="G146" t="s">
        <v>200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8">
        <v>43392</v>
      </c>
      <c r="C147" s="8">
        <v>43374</v>
      </c>
      <c r="D147" s="8">
        <v>43392</v>
      </c>
      <c r="E147" t="s">
        <v>23</v>
      </c>
      <c r="F147" t="s">
        <v>34</v>
      </c>
      <c r="G147" t="s">
        <v>201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8">
        <v>43399</v>
      </c>
      <c r="C148" s="8">
        <v>43378</v>
      </c>
      <c r="D148" s="8">
        <v>43399</v>
      </c>
      <c r="E148" t="s">
        <v>23</v>
      </c>
      <c r="F148" t="s">
        <v>31</v>
      </c>
      <c r="G148" t="s">
        <v>202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8">
        <v>43432</v>
      </c>
      <c r="C149" s="8">
        <v>43382</v>
      </c>
      <c r="D149" s="8">
        <v>43432</v>
      </c>
      <c r="E149" t="s">
        <v>23</v>
      </c>
      <c r="F149" t="s">
        <v>35</v>
      </c>
      <c r="G149" t="s">
        <v>203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8">
        <v>43382</v>
      </c>
      <c r="C150" s="8">
        <v>43382</v>
      </c>
      <c r="D150" s="8">
        <v>43382</v>
      </c>
      <c r="E150" t="s">
        <v>23</v>
      </c>
      <c r="F150" t="s">
        <v>35</v>
      </c>
      <c r="G150" t="s">
        <v>204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8">
        <v>43400</v>
      </c>
      <c r="C151" s="8">
        <v>43387</v>
      </c>
      <c r="D151" s="8">
        <v>43400</v>
      </c>
      <c r="E151" t="s">
        <v>23</v>
      </c>
      <c r="F151" t="s">
        <v>34</v>
      </c>
      <c r="G151" t="s">
        <v>205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8" t="s">
        <v>68</v>
      </c>
      <c r="C152" s="8">
        <v>43389</v>
      </c>
      <c r="D152" s="8">
        <v>43438</v>
      </c>
      <c r="E152" t="s">
        <v>23</v>
      </c>
      <c r="F152" t="s">
        <v>35</v>
      </c>
      <c r="G152" t="s">
        <v>206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1975</v>
      </c>
    </row>
    <row r="153" spans="2:17" x14ac:dyDescent="0.25">
      <c r="B153" s="8">
        <v>43435</v>
      </c>
      <c r="C153" s="8">
        <v>43394</v>
      </c>
      <c r="D153" s="8">
        <v>43435</v>
      </c>
      <c r="E153" t="s">
        <v>23</v>
      </c>
      <c r="F153" t="s">
        <v>32</v>
      </c>
      <c r="G153" t="s">
        <v>207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8">
        <v>43424</v>
      </c>
      <c r="C154" s="8">
        <v>43398</v>
      </c>
      <c r="D154" s="8">
        <v>43419</v>
      </c>
      <c r="E154" t="s">
        <v>23</v>
      </c>
      <c r="F154" t="s">
        <v>34</v>
      </c>
      <c r="G154" t="s">
        <v>208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8">
        <v>43398</v>
      </c>
      <c r="C155" s="8">
        <v>43398</v>
      </c>
      <c r="D155" s="8">
        <v>43398</v>
      </c>
      <c r="E155" t="s">
        <v>23</v>
      </c>
      <c r="F155" t="s">
        <v>32</v>
      </c>
      <c r="G155" t="s">
        <v>209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8" t="s">
        <v>68</v>
      </c>
      <c r="C156" s="8">
        <v>43403</v>
      </c>
      <c r="D156" s="8">
        <v>43403</v>
      </c>
      <c r="E156" t="s">
        <v>23</v>
      </c>
      <c r="F156" t="s">
        <v>34</v>
      </c>
      <c r="G156" t="s">
        <v>210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2010</v>
      </c>
    </row>
    <row r="157" spans="2:17" x14ac:dyDescent="0.25">
      <c r="B157" s="8">
        <v>43442</v>
      </c>
      <c r="C157" s="8">
        <v>43408</v>
      </c>
      <c r="D157" s="8">
        <v>43442</v>
      </c>
      <c r="E157" t="s">
        <v>23</v>
      </c>
      <c r="F157" t="s">
        <v>33</v>
      </c>
      <c r="G157" t="s">
        <v>211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8">
        <v>43431</v>
      </c>
      <c r="C158" s="8">
        <v>43412</v>
      </c>
      <c r="D158" s="8">
        <v>43431</v>
      </c>
      <c r="E158" t="s">
        <v>23</v>
      </c>
      <c r="F158" t="s">
        <v>34</v>
      </c>
      <c r="G158" t="s">
        <v>212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8">
        <v>43421</v>
      </c>
      <c r="C159" s="8">
        <v>43415</v>
      </c>
      <c r="D159" s="8">
        <v>43421</v>
      </c>
      <c r="E159" t="s">
        <v>23</v>
      </c>
      <c r="F159" t="s">
        <v>34</v>
      </c>
      <c r="G159" t="s">
        <v>213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8">
        <v>43418</v>
      </c>
      <c r="C160" s="8">
        <v>43418</v>
      </c>
      <c r="D160" s="8">
        <v>43418</v>
      </c>
      <c r="E160" t="s">
        <v>23</v>
      </c>
      <c r="F160" t="s">
        <v>34</v>
      </c>
      <c r="G160" t="s">
        <v>214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8">
        <v>43537</v>
      </c>
      <c r="C161" s="8">
        <v>43421</v>
      </c>
      <c r="D161" s="8">
        <v>43464</v>
      </c>
      <c r="E161" t="s">
        <v>23</v>
      </c>
      <c r="F161" t="s">
        <v>32</v>
      </c>
      <c r="G161" t="s">
        <v>215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8">
        <v>43425</v>
      </c>
      <c r="C162" s="8">
        <v>43425</v>
      </c>
      <c r="D162" s="8">
        <v>43425</v>
      </c>
      <c r="E162" t="s">
        <v>23</v>
      </c>
      <c r="F162" t="s">
        <v>34</v>
      </c>
      <c r="G162" t="s">
        <v>216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8">
        <v>43465</v>
      </c>
      <c r="C163" s="8">
        <v>43427</v>
      </c>
      <c r="D163" s="8">
        <v>43465</v>
      </c>
      <c r="E163" t="s">
        <v>23</v>
      </c>
      <c r="F163" t="s">
        <v>34</v>
      </c>
      <c r="G163" t="s">
        <v>217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8">
        <v>43457</v>
      </c>
      <c r="C164" s="8">
        <v>43430</v>
      </c>
      <c r="D164" s="8">
        <v>43447</v>
      </c>
      <c r="E164" t="s">
        <v>23</v>
      </c>
      <c r="F164" t="s">
        <v>31</v>
      </c>
      <c r="G164" t="s">
        <v>218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8">
        <v>43431</v>
      </c>
      <c r="C165" s="8">
        <v>43431</v>
      </c>
      <c r="D165" s="8">
        <v>43431</v>
      </c>
      <c r="E165" t="s">
        <v>23</v>
      </c>
      <c r="F165" t="s">
        <v>34</v>
      </c>
      <c r="G165" t="s">
        <v>219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8">
        <v>43434</v>
      </c>
      <c r="C166" s="8">
        <v>43434</v>
      </c>
      <c r="D166" s="8">
        <v>43434</v>
      </c>
      <c r="E166" t="s">
        <v>23</v>
      </c>
      <c r="F166" t="s">
        <v>35</v>
      </c>
      <c r="G166" t="s">
        <v>220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8" t="s">
        <v>68</v>
      </c>
      <c r="C167" s="8">
        <v>43440</v>
      </c>
      <c r="D167" s="8">
        <v>43487</v>
      </c>
      <c r="E167" t="s">
        <v>23</v>
      </c>
      <c r="F167" t="s">
        <v>34</v>
      </c>
      <c r="G167" t="s">
        <v>221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1926</v>
      </c>
    </row>
    <row r="168" spans="2:17" x14ac:dyDescent="0.25">
      <c r="B168" s="8">
        <v>43560</v>
      </c>
      <c r="C168" s="8">
        <v>43444</v>
      </c>
      <c r="D168" s="8">
        <v>43477</v>
      </c>
      <c r="E168" t="s">
        <v>23</v>
      </c>
      <c r="F168" t="s">
        <v>35</v>
      </c>
      <c r="G168" t="s">
        <v>222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8">
        <v>43503</v>
      </c>
      <c r="C169" s="8">
        <v>43451</v>
      </c>
      <c r="D169" s="8">
        <v>43469</v>
      </c>
      <c r="E169" t="s">
        <v>23</v>
      </c>
      <c r="F169" t="s">
        <v>34</v>
      </c>
      <c r="G169" t="s">
        <v>223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8">
        <v>43459</v>
      </c>
      <c r="C170" s="8">
        <v>43454</v>
      </c>
      <c r="D170" s="8">
        <v>43459</v>
      </c>
      <c r="E170" t="s">
        <v>23</v>
      </c>
      <c r="F170" t="s">
        <v>32</v>
      </c>
      <c r="G170" t="s">
        <v>224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8">
        <v>43497</v>
      </c>
      <c r="C171" s="8">
        <v>43455</v>
      </c>
      <c r="D171" s="8">
        <v>43497</v>
      </c>
      <c r="E171" t="s">
        <v>23</v>
      </c>
      <c r="F171" t="s">
        <v>35</v>
      </c>
      <c r="G171" t="s">
        <v>225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8">
        <v>43457</v>
      </c>
      <c r="C172" s="8">
        <v>43457</v>
      </c>
      <c r="D172" s="8">
        <v>43457</v>
      </c>
      <c r="E172" t="s">
        <v>23</v>
      </c>
      <c r="F172" t="s">
        <v>35</v>
      </c>
      <c r="G172" t="s">
        <v>226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8">
        <v>43519</v>
      </c>
      <c r="C173" s="8">
        <v>43462</v>
      </c>
      <c r="D173" s="8">
        <v>43519</v>
      </c>
      <c r="E173" t="s">
        <v>23</v>
      </c>
      <c r="F173" t="s">
        <v>34</v>
      </c>
      <c r="G173" t="s">
        <v>227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8">
        <v>43483</v>
      </c>
      <c r="C174" s="8">
        <v>43465</v>
      </c>
      <c r="D174" s="8">
        <v>43483</v>
      </c>
      <c r="E174" t="s">
        <v>23</v>
      </c>
      <c r="F174" t="s">
        <v>34</v>
      </c>
      <c r="G174" t="s">
        <v>228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8">
        <v>43511</v>
      </c>
      <c r="C175" s="8">
        <v>43469</v>
      </c>
      <c r="D175" s="8">
        <v>43511</v>
      </c>
      <c r="E175" t="s">
        <v>23</v>
      </c>
      <c r="F175" t="s">
        <v>33</v>
      </c>
      <c r="G175" t="s">
        <v>229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8">
        <v>43473</v>
      </c>
      <c r="C176" s="8">
        <v>43473</v>
      </c>
      <c r="D176" s="8">
        <v>43473</v>
      </c>
      <c r="E176" t="s">
        <v>23</v>
      </c>
      <c r="F176" t="s">
        <v>35</v>
      </c>
      <c r="G176" t="s">
        <v>230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8">
        <v>43478</v>
      </c>
      <c r="C177" s="8">
        <v>43478</v>
      </c>
      <c r="D177" s="8">
        <v>43478</v>
      </c>
      <c r="E177" t="s">
        <v>23</v>
      </c>
      <c r="F177" t="s">
        <v>34</v>
      </c>
      <c r="G177" t="s">
        <v>231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8">
        <v>43538</v>
      </c>
      <c r="C178" s="8">
        <v>43482</v>
      </c>
      <c r="D178" s="8">
        <v>43538</v>
      </c>
      <c r="E178" t="s">
        <v>23</v>
      </c>
      <c r="F178" t="s">
        <v>31</v>
      </c>
      <c r="G178" t="s">
        <v>232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8">
        <v>43485</v>
      </c>
      <c r="C179" s="8">
        <v>43485</v>
      </c>
      <c r="D179" s="8">
        <v>43485</v>
      </c>
      <c r="E179" t="s">
        <v>23</v>
      </c>
      <c r="F179" t="s">
        <v>35</v>
      </c>
      <c r="G179" t="s">
        <v>233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Vista</v>
      </c>
      <c r="Q1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8" t="s">
        <v>68</v>
      </c>
      <c r="C180" s="8">
        <v>43486</v>
      </c>
      <c r="D180" s="8">
        <v>43522</v>
      </c>
      <c r="E180" t="s">
        <v>23</v>
      </c>
      <c r="F180" t="s">
        <v>34</v>
      </c>
      <c r="G180" t="s">
        <v>234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1891</v>
      </c>
    </row>
    <row r="181" spans="2:17" x14ac:dyDescent="0.25">
      <c r="B181" s="8">
        <v>43505</v>
      </c>
      <c r="C181" s="8">
        <v>43488</v>
      </c>
      <c r="D181" s="8">
        <v>43505</v>
      </c>
      <c r="E181" t="s">
        <v>23</v>
      </c>
      <c r="F181" t="s">
        <v>33</v>
      </c>
      <c r="G181" t="s">
        <v>235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8" t="s">
        <v>68</v>
      </c>
      <c r="C182" s="8">
        <v>43492</v>
      </c>
      <c r="D182" s="8">
        <v>43513</v>
      </c>
      <c r="E182" t="s">
        <v>23</v>
      </c>
      <c r="F182" t="s">
        <v>34</v>
      </c>
      <c r="G182" t="s">
        <v>236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1900</v>
      </c>
    </row>
    <row r="183" spans="2:17" x14ac:dyDescent="0.25">
      <c r="B183" s="8">
        <v>43494</v>
      </c>
      <c r="C183" s="8">
        <v>43494</v>
      </c>
      <c r="D183" s="8">
        <v>43494</v>
      </c>
      <c r="E183" t="s">
        <v>23</v>
      </c>
      <c r="F183" t="s">
        <v>34</v>
      </c>
      <c r="G183" t="s">
        <v>237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8">
        <v>43535</v>
      </c>
      <c r="C184" s="8">
        <v>43498</v>
      </c>
      <c r="D184" s="8">
        <v>43534</v>
      </c>
      <c r="E184" t="s">
        <v>23</v>
      </c>
      <c r="F184" t="s">
        <v>33</v>
      </c>
      <c r="G184" t="s">
        <v>238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8">
        <v>43512</v>
      </c>
      <c r="C185" s="8">
        <v>43501</v>
      </c>
      <c r="D185" s="8">
        <v>43512</v>
      </c>
      <c r="E185" t="s">
        <v>23</v>
      </c>
      <c r="F185" t="s">
        <v>33</v>
      </c>
      <c r="G185" t="s">
        <v>239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8">
        <v>43532</v>
      </c>
      <c r="C186" s="8">
        <v>43502</v>
      </c>
      <c r="D186" s="8">
        <v>43532</v>
      </c>
      <c r="E186" t="s">
        <v>23</v>
      </c>
      <c r="F186" t="s">
        <v>32</v>
      </c>
      <c r="G186" t="s">
        <v>240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8">
        <v>43540</v>
      </c>
      <c r="C187" s="8">
        <v>43505</v>
      </c>
      <c r="D187" s="8">
        <v>43540</v>
      </c>
      <c r="E187" t="s">
        <v>23</v>
      </c>
      <c r="F187" t="s">
        <v>35</v>
      </c>
      <c r="G187" t="s">
        <v>241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8">
        <v>43541</v>
      </c>
      <c r="C188" s="8">
        <v>43506</v>
      </c>
      <c r="D188" s="8">
        <v>43541</v>
      </c>
      <c r="E188" t="s">
        <v>23</v>
      </c>
      <c r="F188" t="s">
        <v>31</v>
      </c>
      <c r="G188" t="s">
        <v>242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8">
        <v>43549</v>
      </c>
      <c r="C189" s="8">
        <v>43508</v>
      </c>
      <c r="D189" s="8">
        <v>43508</v>
      </c>
      <c r="E189" t="s">
        <v>23</v>
      </c>
      <c r="F189" t="s">
        <v>34</v>
      </c>
      <c r="G189" t="s">
        <v>243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8">
        <v>43509</v>
      </c>
      <c r="C190" s="8">
        <v>43509</v>
      </c>
      <c r="D190" s="8">
        <v>43509</v>
      </c>
      <c r="E190" t="s">
        <v>23</v>
      </c>
      <c r="F190" t="s">
        <v>35</v>
      </c>
      <c r="G190" t="s">
        <v>244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8">
        <v>43512</v>
      </c>
      <c r="C191" s="8">
        <v>43512</v>
      </c>
      <c r="D191" s="8">
        <v>43512</v>
      </c>
      <c r="E191" t="s">
        <v>23</v>
      </c>
      <c r="F191" t="s">
        <v>34</v>
      </c>
      <c r="G191" t="s">
        <v>245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8">
        <v>43533</v>
      </c>
      <c r="C192" s="8">
        <v>43513</v>
      </c>
      <c r="D192" s="8">
        <v>43513</v>
      </c>
      <c r="E192" t="s">
        <v>23</v>
      </c>
      <c r="F192" t="s">
        <v>34</v>
      </c>
      <c r="G192" t="s">
        <v>246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8">
        <v>43540</v>
      </c>
      <c r="C193" s="8">
        <v>43514</v>
      </c>
      <c r="D193" s="8">
        <v>43540</v>
      </c>
      <c r="E193" t="s">
        <v>23</v>
      </c>
      <c r="F193" t="s">
        <v>35</v>
      </c>
      <c r="G193" t="s">
        <v>247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8">
        <v>43548</v>
      </c>
      <c r="C194" s="8">
        <v>43517</v>
      </c>
      <c r="D194" s="8">
        <v>43548</v>
      </c>
      <c r="E194" t="s">
        <v>23</v>
      </c>
      <c r="F194" t="s">
        <v>35</v>
      </c>
      <c r="G194" t="s">
        <v>248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8">
        <v>43522</v>
      </c>
      <c r="C195" s="8">
        <v>43522</v>
      </c>
      <c r="D195" s="8">
        <v>43522</v>
      </c>
      <c r="E195" t="s">
        <v>23</v>
      </c>
      <c r="F195" t="s">
        <v>34</v>
      </c>
      <c r="G195" t="s">
        <v>249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8">
        <v>43525</v>
      </c>
      <c r="C196" s="8">
        <v>43525</v>
      </c>
      <c r="D196" s="8">
        <v>43525</v>
      </c>
      <c r="E196" t="s">
        <v>23</v>
      </c>
      <c r="F196" t="s">
        <v>32</v>
      </c>
      <c r="G196" t="s">
        <v>250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8">
        <v>43527</v>
      </c>
      <c r="C197" s="8">
        <v>43527</v>
      </c>
      <c r="D197" s="8">
        <v>43527</v>
      </c>
      <c r="E197" t="s">
        <v>23</v>
      </c>
      <c r="F197" t="s">
        <v>32</v>
      </c>
      <c r="G197" t="s">
        <v>251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8">
        <v>43563</v>
      </c>
      <c r="C198" s="8">
        <v>43534</v>
      </c>
      <c r="D198" s="8">
        <v>43563</v>
      </c>
      <c r="E198" t="s">
        <v>23</v>
      </c>
      <c r="F198" t="s">
        <v>32</v>
      </c>
      <c r="G198" t="s">
        <v>252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8">
        <v>43578</v>
      </c>
      <c r="C199" s="8">
        <v>43537</v>
      </c>
      <c r="D199" s="8">
        <v>43578</v>
      </c>
      <c r="E199" t="s">
        <v>23</v>
      </c>
      <c r="F199" t="s">
        <v>34</v>
      </c>
      <c r="G199" t="s">
        <v>253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8">
        <v>43543</v>
      </c>
      <c r="C200" s="8">
        <v>43543</v>
      </c>
      <c r="D200" s="8">
        <v>43543</v>
      </c>
      <c r="E200" t="s">
        <v>23</v>
      </c>
      <c r="F200" t="s">
        <v>33</v>
      </c>
      <c r="G200" t="s">
        <v>254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8">
        <v>43545</v>
      </c>
      <c r="C201" s="8">
        <v>43545</v>
      </c>
      <c r="D201" s="8">
        <v>43545</v>
      </c>
      <c r="E201" t="s">
        <v>23</v>
      </c>
      <c r="F201" t="s">
        <v>33</v>
      </c>
      <c r="G201" t="s">
        <v>255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8" t="s">
        <v>68</v>
      </c>
      <c r="C202" s="8">
        <v>43551</v>
      </c>
      <c r="D202" s="8">
        <v>43586</v>
      </c>
      <c r="E202" t="s">
        <v>23</v>
      </c>
      <c r="F202" t="s">
        <v>35</v>
      </c>
      <c r="G202" t="s">
        <v>256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1827</v>
      </c>
    </row>
    <row r="203" spans="2:17" x14ac:dyDescent="0.25">
      <c r="B203" s="8">
        <v>43643</v>
      </c>
      <c r="C203" s="8">
        <v>43552</v>
      </c>
      <c r="D203" s="8">
        <v>43586</v>
      </c>
      <c r="E203" t="s">
        <v>23</v>
      </c>
      <c r="F203" t="s">
        <v>35</v>
      </c>
      <c r="G203" t="s">
        <v>257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8">
        <v>43558</v>
      </c>
      <c r="C204" s="8">
        <v>43558</v>
      </c>
      <c r="D204" s="8">
        <v>43558</v>
      </c>
      <c r="E204" t="s">
        <v>23</v>
      </c>
      <c r="F204" t="s">
        <v>34</v>
      </c>
      <c r="G204" t="s">
        <v>258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8">
        <v>43561</v>
      </c>
      <c r="C205" s="8">
        <v>43561</v>
      </c>
      <c r="D205" s="8">
        <v>43561</v>
      </c>
      <c r="E205" t="s">
        <v>23</v>
      </c>
      <c r="F205" t="s">
        <v>34</v>
      </c>
      <c r="G205" t="s">
        <v>259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8">
        <v>43625</v>
      </c>
      <c r="C206" s="8">
        <v>43562</v>
      </c>
      <c r="D206" s="8">
        <v>43586</v>
      </c>
      <c r="E206" t="s">
        <v>23</v>
      </c>
      <c r="F206" t="s">
        <v>35</v>
      </c>
      <c r="G206" t="s">
        <v>260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8">
        <v>43609</v>
      </c>
      <c r="C207" s="8">
        <v>43564</v>
      </c>
      <c r="D207" s="8">
        <v>43609</v>
      </c>
      <c r="E207" t="s">
        <v>23</v>
      </c>
      <c r="F207" t="s">
        <v>32</v>
      </c>
      <c r="G207" t="s">
        <v>261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8">
        <v>43615</v>
      </c>
      <c r="C208" s="8">
        <v>43567</v>
      </c>
      <c r="D208" s="8">
        <v>43615</v>
      </c>
      <c r="E208" t="s">
        <v>23</v>
      </c>
      <c r="F208" t="s">
        <v>34</v>
      </c>
      <c r="G208" t="s">
        <v>262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8">
        <v>43569</v>
      </c>
      <c r="C209" s="8">
        <v>43569</v>
      </c>
      <c r="D209" s="8">
        <v>43569</v>
      </c>
      <c r="E209" t="s">
        <v>23</v>
      </c>
      <c r="F209" t="s">
        <v>32</v>
      </c>
      <c r="G209" t="s">
        <v>263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8" t="s">
        <v>68</v>
      </c>
      <c r="C210" s="8">
        <v>43573</v>
      </c>
      <c r="D210" s="8">
        <v>43579</v>
      </c>
      <c r="E210" t="s">
        <v>23</v>
      </c>
      <c r="F210" t="s">
        <v>32</v>
      </c>
      <c r="G210" t="s">
        <v>264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1834</v>
      </c>
    </row>
    <row r="211" spans="2:17" x14ac:dyDescent="0.25">
      <c r="B211" s="8">
        <v>43598</v>
      </c>
      <c r="C211" s="8">
        <v>43575</v>
      </c>
      <c r="D211" s="8">
        <v>43598</v>
      </c>
      <c r="E211" t="s">
        <v>23</v>
      </c>
      <c r="F211" t="s">
        <v>33</v>
      </c>
      <c r="G211" t="s">
        <v>265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8">
        <v>43683</v>
      </c>
      <c r="C212" s="8">
        <v>43582</v>
      </c>
      <c r="D212" s="8">
        <v>43625</v>
      </c>
      <c r="E212" t="s">
        <v>23</v>
      </c>
      <c r="F212" t="s">
        <v>35</v>
      </c>
      <c r="G212" t="s">
        <v>266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8">
        <v>43595</v>
      </c>
      <c r="C213" s="8">
        <v>43584</v>
      </c>
      <c r="D213" s="8">
        <v>43595</v>
      </c>
      <c r="E213" t="s">
        <v>23</v>
      </c>
      <c r="F213" t="s">
        <v>34</v>
      </c>
      <c r="G213" t="s">
        <v>267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8">
        <v>43594</v>
      </c>
      <c r="C214" s="8">
        <v>43585</v>
      </c>
      <c r="D214" s="8">
        <v>43594</v>
      </c>
      <c r="E214" t="s">
        <v>23</v>
      </c>
      <c r="F214" t="s">
        <v>34</v>
      </c>
      <c r="G214" t="s">
        <v>268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8">
        <v>43587</v>
      </c>
      <c r="C215" s="8">
        <v>43587</v>
      </c>
      <c r="D215" s="8">
        <v>43587</v>
      </c>
      <c r="E215" t="s">
        <v>23</v>
      </c>
      <c r="F215" t="s">
        <v>35</v>
      </c>
      <c r="G215" t="s">
        <v>269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8">
        <v>43626</v>
      </c>
      <c r="C216" s="8">
        <v>43590</v>
      </c>
      <c r="D216" s="8">
        <v>43626</v>
      </c>
      <c r="E216" t="s">
        <v>23</v>
      </c>
      <c r="F216" t="s">
        <v>34</v>
      </c>
      <c r="G216" t="s">
        <v>270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8">
        <v>43592</v>
      </c>
      <c r="C217" s="8">
        <v>43592</v>
      </c>
      <c r="D217" s="8">
        <v>43592</v>
      </c>
      <c r="E217" t="s">
        <v>23</v>
      </c>
      <c r="F217" t="s">
        <v>34</v>
      </c>
      <c r="G217" t="s">
        <v>271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8">
        <v>43603</v>
      </c>
      <c r="C218" s="8">
        <v>43593</v>
      </c>
      <c r="D218" s="8">
        <v>43603</v>
      </c>
      <c r="E218" t="s">
        <v>23</v>
      </c>
      <c r="F218" t="s">
        <v>32</v>
      </c>
      <c r="G218" t="s">
        <v>272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8">
        <v>43597</v>
      </c>
      <c r="C219" s="8">
        <v>43597</v>
      </c>
      <c r="D219" s="8">
        <v>43597</v>
      </c>
      <c r="E219" t="s">
        <v>23</v>
      </c>
      <c r="F219" t="s">
        <v>34</v>
      </c>
      <c r="G219" t="s">
        <v>273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8">
        <v>43631</v>
      </c>
      <c r="C220" s="8">
        <v>43600</v>
      </c>
      <c r="D220" s="8">
        <v>43631</v>
      </c>
      <c r="E220" t="s">
        <v>23</v>
      </c>
      <c r="F220" t="s">
        <v>34</v>
      </c>
      <c r="G220" t="s">
        <v>274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8">
        <v>43635</v>
      </c>
      <c r="C221" s="8">
        <v>43604</v>
      </c>
      <c r="D221" s="8">
        <v>43635</v>
      </c>
      <c r="E221" t="s">
        <v>23</v>
      </c>
      <c r="F221" t="s">
        <v>35</v>
      </c>
      <c r="G221" t="s">
        <v>275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8">
        <v>43630</v>
      </c>
      <c r="C222" s="8">
        <v>43609</v>
      </c>
      <c r="D222" s="8">
        <v>43630</v>
      </c>
      <c r="E222" t="s">
        <v>23</v>
      </c>
      <c r="F222" t="s">
        <v>33</v>
      </c>
      <c r="G222" t="s">
        <v>276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8" t="s">
        <v>68</v>
      </c>
      <c r="C223" s="8">
        <v>43611</v>
      </c>
      <c r="D223" s="8">
        <v>43611</v>
      </c>
      <c r="E223" t="s">
        <v>23</v>
      </c>
      <c r="F223" t="s">
        <v>34</v>
      </c>
      <c r="G223" t="s">
        <v>277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Vista</v>
      </c>
      <c r="Q2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1802</v>
      </c>
    </row>
    <row r="224" spans="2:17" x14ac:dyDescent="0.25">
      <c r="B224" s="8">
        <v>43655</v>
      </c>
      <c r="C224" s="8">
        <v>43614</v>
      </c>
      <c r="D224" s="8">
        <v>43655</v>
      </c>
      <c r="E224" t="s">
        <v>23</v>
      </c>
      <c r="F224" t="s">
        <v>32</v>
      </c>
      <c r="G224" t="s">
        <v>278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8" t="s">
        <v>68</v>
      </c>
      <c r="C225" s="8">
        <v>43615</v>
      </c>
      <c r="D225" s="8">
        <v>43648</v>
      </c>
      <c r="E225" t="s">
        <v>23</v>
      </c>
      <c r="F225" t="s">
        <v>31</v>
      </c>
      <c r="G225" t="s">
        <v>279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1765</v>
      </c>
    </row>
    <row r="226" spans="2:17" x14ac:dyDescent="0.25">
      <c r="B226" s="8">
        <v>43641</v>
      </c>
      <c r="C226" s="8">
        <v>43620</v>
      </c>
      <c r="D226" s="8">
        <v>43641</v>
      </c>
      <c r="E226" t="s">
        <v>23</v>
      </c>
      <c r="F226" t="s">
        <v>34</v>
      </c>
      <c r="G226" t="s">
        <v>280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8">
        <v>43649</v>
      </c>
      <c r="C227" s="8">
        <v>43625</v>
      </c>
      <c r="D227" s="8">
        <v>43632</v>
      </c>
      <c r="E227" t="s">
        <v>23</v>
      </c>
      <c r="F227" t="s">
        <v>34</v>
      </c>
      <c r="G227" t="s">
        <v>281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8">
        <v>43743</v>
      </c>
      <c r="C228" s="8">
        <v>43629</v>
      </c>
      <c r="D228" s="8">
        <v>43668</v>
      </c>
      <c r="E228" t="s">
        <v>23</v>
      </c>
      <c r="F228" t="s">
        <v>31</v>
      </c>
      <c r="G228" t="s">
        <v>282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8" t="s">
        <v>68</v>
      </c>
      <c r="C229" s="8">
        <v>43631</v>
      </c>
      <c r="D229" s="8">
        <v>43631</v>
      </c>
      <c r="E229" t="s">
        <v>23</v>
      </c>
      <c r="F229" t="s">
        <v>33</v>
      </c>
      <c r="G229" t="s">
        <v>283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1782</v>
      </c>
    </row>
    <row r="230" spans="2:17" x14ac:dyDescent="0.25">
      <c r="B230" s="8">
        <v>43647</v>
      </c>
      <c r="C230" s="8">
        <v>43632</v>
      </c>
      <c r="D230" s="8">
        <v>43647</v>
      </c>
      <c r="E230" t="s">
        <v>23</v>
      </c>
      <c r="F230" t="s">
        <v>35</v>
      </c>
      <c r="G230" t="s">
        <v>284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8">
        <v>43687</v>
      </c>
      <c r="C231" s="8">
        <v>43636</v>
      </c>
      <c r="D231" s="8">
        <v>43687</v>
      </c>
      <c r="E231" t="s">
        <v>23</v>
      </c>
      <c r="F231" t="s">
        <v>31</v>
      </c>
      <c r="G231" t="s">
        <v>285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8">
        <v>43702</v>
      </c>
      <c r="C232" s="8">
        <v>43641</v>
      </c>
      <c r="D232" s="8">
        <v>43645</v>
      </c>
      <c r="E232" t="s">
        <v>23</v>
      </c>
      <c r="F232" t="s">
        <v>31</v>
      </c>
      <c r="G232" t="s">
        <v>286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8">
        <v>43710</v>
      </c>
      <c r="C233" s="8">
        <v>43644</v>
      </c>
      <c r="D233" s="8">
        <v>43662</v>
      </c>
      <c r="E233" t="s">
        <v>23</v>
      </c>
      <c r="F233" t="s">
        <v>34</v>
      </c>
      <c r="G233" t="s">
        <v>287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8">
        <v>43647</v>
      </c>
      <c r="C234" s="8">
        <v>43645</v>
      </c>
      <c r="D234" s="8">
        <v>43647</v>
      </c>
      <c r="E234" t="s">
        <v>23</v>
      </c>
      <c r="F234" t="s">
        <v>34</v>
      </c>
      <c r="G234" t="s">
        <v>288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hidden="1" customWidth="1"/>
    <col min="10" max="10" width="10.28515625" hidden="1" customWidth="1"/>
    <col min="11" max="11" width="13.5703125" hidden="1" customWidth="1"/>
    <col min="12" max="12" width="13.42578125" hidden="1" customWidth="1"/>
    <col min="13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12</v>
      </c>
    </row>
    <row r="2" spans="1:15" ht="39.950000000000003" customHeight="1" x14ac:dyDescent="0.25">
      <c r="B2" s="5"/>
      <c r="C2" s="5"/>
      <c r="D2" s="5"/>
      <c r="E2" s="5"/>
      <c r="F2" s="5"/>
      <c r="G2" s="5"/>
      <c r="H2" s="5"/>
    </row>
    <row r="3" spans="1:15" ht="45" customHeight="1" thickBot="1" x14ac:dyDescent="0.3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13" t="s">
        <v>537</v>
      </c>
      <c r="J3" s="13" t="s">
        <v>538</v>
      </c>
      <c r="K3" s="13" t="s">
        <v>539</v>
      </c>
      <c r="L3" s="13" t="s">
        <v>540</v>
      </c>
      <c r="M3" s="13" t="s">
        <v>546</v>
      </c>
      <c r="N3" s="13" t="s">
        <v>545</v>
      </c>
      <c r="O3" s="13" t="s">
        <v>605</v>
      </c>
    </row>
    <row r="4" spans="1:15" ht="20.100000000000001" customHeight="1" x14ac:dyDescent="0.25">
      <c r="B4" s="8">
        <v>43015</v>
      </c>
      <c r="C4" s="8">
        <v>42957</v>
      </c>
      <c r="D4" s="8">
        <v>43015</v>
      </c>
      <c r="E4" t="s">
        <v>37</v>
      </c>
      <c r="F4" t="s">
        <v>35</v>
      </c>
      <c r="G4" t="s">
        <v>289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8">
        <v>42995</v>
      </c>
      <c r="C5" s="8">
        <v>42960</v>
      </c>
      <c r="D5" s="8">
        <v>42995</v>
      </c>
      <c r="E5" t="s">
        <v>37</v>
      </c>
      <c r="F5" t="s">
        <v>44</v>
      </c>
      <c r="G5" t="s">
        <v>290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8">
        <v>42983</v>
      </c>
      <c r="C6" s="8">
        <v>42965</v>
      </c>
      <c r="D6" s="8">
        <v>42983</v>
      </c>
      <c r="E6" t="s">
        <v>37</v>
      </c>
      <c r="F6" t="s">
        <v>35</v>
      </c>
      <c r="G6" t="s">
        <v>291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8">
        <v>43004</v>
      </c>
      <c r="C7" s="8">
        <v>42970</v>
      </c>
      <c r="D7" s="8">
        <v>43004</v>
      </c>
      <c r="E7" t="s">
        <v>37</v>
      </c>
      <c r="F7" t="s">
        <v>35</v>
      </c>
      <c r="G7" t="s">
        <v>292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8">
        <v>43002</v>
      </c>
      <c r="C8" s="8">
        <v>42971</v>
      </c>
      <c r="D8" s="8">
        <v>43002</v>
      </c>
      <c r="E8" t="s">
        <v>37</v>
      </c>
      <c r="F8" t="s">
        <v>44</v>
      </c>
      <c r="G8" t="s">
        <v>293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8">
        <v>42980</v>
      </c>
      <c r="C9" s="8">
        <v>42972</v>
      </c>
      <c r="D9" s="8">
        <v>42980</v>
      </c>
      <c r="E9" t="s">
        <v>37</v>
      </c>
      <c r="F9" t="s">
        <v>32</v>
      </c>
      <c r="G9" t="s">
        <v>294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8">
        <v>43014</v>
      </c>
      <c r="C10" s="8">
        <v>42976</v>
      </c>
      <c r="D10" s="8">
        <v>43014</v>
      </c>
      <c r="E10" t="s">
        <v>37</v>
      </c>
      <c r="F10" t="s">
        <v>44</v>
      </c>
      <c r="G10" t="s">
        <v>295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8">
        <v>42990</v>
      </c>
      <c r="C11" s="8">
        <v>42979</v>
      </c>
      <c r="D11" s="8">
        <v>42980</v>
      </c>
      <c r="E11" t="s">
        <v>37</v>
      </c>
      <c r="F11" t="s">
        <v>44</v>
      </c>
      <c r="G11" t="s">
        <v>115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8">
        <v>42987</v>
      </c>
      <c r="C12" s="8">
        <v>42982</v>
      </c>
      <c r="D12" s="8">
        <v>42987</v>
      </c>
      <c r="E12" t="s">
        <v>37</v>
      </c>
      <c r="F12" t="s">
        <v>35</v>
      </c>
      <c r="G12" t="s">
        <v>296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8" t="s">
        <v>68</v>
      </c>
      <c r="C13" s="8">
        <v>42984</v>
      </c>
      <c r="D13" s="8">
        <v>42984</v>
      </c>
      <c r="E13" t="s">
        <v>37</v>
      </c>
      <c r="F13" t="s">
        <v>32</v>
      </c>
      <c r="G13" t="s">
        <v>297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2429</v>
      </c>
    </row>
    <row r="14" spans="1:15" ht="20.100000000000001" customHeight="1" x14ac:dyDescent="0.25">
      <c r="B14" s="8" t="s">
        <v>68</v>
      </c>
      <c r="C14" s="8">
        <v>42990</v>
      </c>
      <c r="D14" s="8">
        <v>43020</v>
      </c>
      <c r="E14" t="s">
        <v>37</v>
      </c>
      <c r="F14" t="s">
        <v>33</v>
      </c>
      <c r="G14" t="s">
        <v>298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2393</v>
      </c>
    </row>
    <row r="15" spans="1:15" ht="20.100000000000001" customHeight="1" x14ac:dyDescent="0.25">
      <c r="B15" s="8">
        <v>42991</v>
      </c>
      <c r="C15" s="8">
        <v>42991</v>
      </c>
      <c r="D15" s="8">
        <v>42991</v>
      </c>
      <c r="E15" t="s">
        <v>37</v>
      </c>
      <c r="F15" t="s">
        <v>33</v>
      </c>
      <c r="G15" t="s">
        <v>299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8">
        <v>42992</v>
      </c>
      <c r="C16" s="8">
        <v>42992</v>
      </c>
      <c r="D16" s="8">
        <v>42992</v>
      </c>
      <c r="E16" t="s">
        <v>37</v>
      </c>
      <c r="F16" t="s">
        <v>35</v>
      </c>
      <c r="G16" t="s">
        <v>300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8">
        <v>43004</v>
      </c>
      <c r="C17" s="8">
        <v>42997</v>
      </c>
      <c r="D17" s="8">
        <v>43004</v>
      </c>
      <c r="E17" t="s">
        <v>37</v>
      </c>
      <c r="F17" t="s">
        <v>44</v>
      </c>
      <c r="G17" t="s">
        <v>301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8">
        <v>43043</v>
      </c>
      <c r="C18" s="8">
        <v>43002</v>
      </c>
      <c r="D18" s="8">
        <v>43043</v>
      </c>
      <c r="E18" t="s">
        <v>37</v>
      </c>
      <c r="F18" t="s">
        <v>33</v>
      </c>
      <c r="G18" t="s">
        <v>302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8" t="s">
        <v>68</v>
      </c>
      <c r="C19" s="8">
        <v>43003</v>
      </c>
      <c r="D19" s="8">
        <v>43015</v>
      </c>
      <c r="E19" t="s">
        <v>37</v>
      </c>
      <c r="F19" t="s">
        <v>44</v>
      </c>
      <c r="G19" t="s">
        <v>303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2398</v>
      </c>
    </row>
    <row r="20" spans="2:15" x14ac:dyDescent="0.25">
      <c r="B20" s="8">
        <v>43010</v>
      </c>
      <c r="C20" s="8">
        <v>43003</v>
      </c>
      <c r="D20" s="8">
        <v>43010</v>
      </c>
      <c r="E20" t="s">
        <v>37</v>
      </c>
      <c r="F20" t="s">
        <v>32</v>
      </c>
      <c r="G20" t="s">
        <v>304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8">
        <v>43042</v>
      </c>
      <c r="C21" s="8">
        <v>43006</v>
      </c>
      <c r="D21" s="8">
        <v>43042</v>
      </c>
      <c r="E21" t="s">
        <v>37</v>
      </c>
      <c r="F21" t="s">
        <v>32</v>
      </c>
      <c r="G21" t="s">
        <v>305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8">
        <v>43009</v>
      </c>
      <c r="C22" s="8">
        <v>43009</v>
      </c>
      <c r="D22" s="8">
        <v>43009</v>
      </c>
      <c r="E22" t="s">
        <v>37</v>
      </c>
      <c r="F22" t="s">
        <v>44</v>
      </c>
      <c r="G22" t="s">
        <v>306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8">
        <v>43030</v>
      </c>
      <c r="C23" s="8">
        <v>43012</v>
      </c>
      <c r="D23" s="8">
        <v>43030</v>
      </c>
      <c r="E23" t="s">
        <v>37</v>
      </c>
      <c r="F23" t="s">
        <v>33</v>
      </c>
      <c r="G23" t="s">
        <v>307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8">
        <v>43031</v>
      </c>
      <c r="C24" s="8">
        <v>43014</v>
      </c>
      <c r="D24" s="8">
        <v>43031</v>
      </c>
      <c r="E24" t="s">
        <v>37</v>
      </c>
      <c r="F24" t="s">
        <v>33</v>
      </c>
      <c r="G24" t="s">
        <v>308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8">
        <v>43046</v>
      </c>
      <c r="C25" s="8">
        <v>43017</v>
      </c>
      <c r="D25" s="8">
        <v>43046</v>
      </c>
      <c r="E25" t="s">
        <v>37</v>
      </c>
      <c r="F25" t="s">
        <v>31</v>
      </c>
      <c r="G25" t="s">
        <v>309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8">
        <v>43022</v>
      </c>
      <c r="C26" s="8">
        <v>43022</v>
      </c>
      <c r="D26" s="8">
        <v>43022</v>
      </c>
      <c r="E26" t="s">
        <v>37</v>
      </c>
      <c r="F26" t="s">
        <v>44</v>
      </c>
      <c r="G26" t="s">
        <v>310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8">
        <v>43031</v>
      </c>
      <c r="C27" s="8">
        <v>43024</v>
      </c>
      <c r="D27" s="8">
        <v>43031</v>
      </c>
      <c r="E27" t="s">
        <v>37</v>
      </c>
      <c r="F27" t="s">
        <v>44</v>
      </c>
      <c r="G27" t="s">
        <v>311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8">
        <v>43026</v>
      </c>
      <c r="C28" s="8">
        <v>43026</v>
      </c>
      <c r="D28" s="8">
        <v>43026</v>
      </c>
      <c r="E28" t="s">
        <v>37</v>
      </c>
      <c r="F28" t="s">
        <v>44</v>
      </c>
      <c r="G28" t="s">
        <v>312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8">
        <v>43065</v>
      </c>
      <c r="C29" s="8">
        <v>43032</v>
      </c>
      <c r="D29" s="8">
        <v>43037</v>
      </c>
      <c r="E29" t="s">
        <v>37</v>
      </c>
      <c r="F29" t="s">
        <v>32</v>
      </c>
      <c r="G29" t="s">
        <v>313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8">
        <v>43071</v>
      </c>
      <c r="C30" s="8">
        <v>43037</v>
      </c>
      <c r="D30" s="8">
        <v>43068</v>
      </c>
      <c r="E30" t="s">
        <v>37</v>
      </c>
      <c r="F30" t="s">
        <v>31</v>
      </c>
      <c r="G30" t="s">
        <v>314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8">
        <v>43089</v>
      </c>
      <c r="C31" s="8">
        <v>43042</v>
      </c>
      <c r="D31" s="8">
        <v>43089</v>
      </c>
      <c r="E31" t="s">
        <v>37</v>
      </c>
      <c r="F31" t="s">
        <v>33</v>
      </c>
      <c r="G31" t="s">
        <v>315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8">
        <v>43044</v>
      </c>
      <c r="C32" s="8">
        <v>43044</v>
      </c>
      <c r="D32" s="8">
        <v>43044</v>
      </c>
      <c r="E32" t="s">
        <v>37</v>
      </c>
      <c r="F32" t="s">
        <v>44</v>
      </c>
      <c r="G32" t="s">
        <v>316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8">
        <v>43047</v>
      </c>
      <c r="C33" s="8">
        <v>43047</v>
      </c>
      <c r="D33" s="8">
        <v>43047</v>
      </c>
      <c r="E33" t="s">
        <v>37</v>
      </c>
      <c r="F33" t="s">
        <v>35</v>
      </c>
      <c r="G33" t="s">
        <v>317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8">
        <v>43087</v>
      </c>
      <c r="C34" s="8">
        <v>43051</v>
      </c>
      <c r="D34" s="8">
        <v>43087</v>
      </c>
      <c r="E34" t="s">
        <v>37</v>
      </c>
      <c r="F34" t="s">
        <v>44</v>
      </c>
      <c r="G34" t="s">
        <v>318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8">
        <v>43095</v>
      </c>
      <c r="C35" s="8">
        <v>43054</v>
      </c>
      <c r="D35" s="8">
        <v>43095</v>
      </c>
      <c r="E35" t="s">
        <v>37</v>
      </c>
      <c r="F35" t="s">
        <v>33</v>
      </c>
      <c r="G35" t="s">
        <v>319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8">
        <v>43056</v>
      </c>
      <c r="C36" s="8">
        <v>43056</v>
      </c>
      <c r="D36" s="8">
        <v>43056</v>
      </c>
      <c r="E36" t="s">
        <v>37</v>
      </c>
      <c r="F36" t="s">
        <v>33</v>
      </c>
      <c r="G36" t="s">
        <v>320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8">
        <v>43112</v>
      </c>
      <c r="C37" s="8">
        <v>43057</v>
      </c>
      <c r="D37" s="8">
        <v>43112</v>
      </c>
      <c r="E37" t="s">
        <v>37</v>
      </c>
      <c r="F37" t="s">
        <v>44</v>
      </c>
      <c r="G37" t="s">
        <v>321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8">
        <v>43101</v>
      </c>
      <c r="C38" s="8">
        <v>43058</v>
      </c>
      <c r="D38" s="8">
        <v>43058</v>
      </c>
      <c r="E38" t="s">
        <v>37</v>
      </c>
      <c r="F38" t="s">
        <v>35</v>
      </c>
      <c r="G38" t="s">
        <v>322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8">
        <v>43061</v>
      </c>
      <c r="C39" s="8">
        <v>43061</v>
      </c>
      <c r="D39" s="8">
        <v>43061</v>
      </c>
      <c r="E39" t="s">
        <v>37</v>
      </c>
      <c r="F39" t="s">
        <v>44</v>
      </c>
      <c r="G39" t="s">
        <v>323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8">
        <v>43103</v>
      </c>
      <c r="C40" s="8">
        <v>43062</v>
      </c>
      <c r="D40" s="8">
        <v>43103</v>
      </c>
      <c r="E40" t="s">
        <v>37</v>
      </c>
      <c r="F40" t="s">
        <v>44</v>
      </c>
      <c r="G40" t="s">
        <v>324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8">
        <v>43070</v>
      </c>
      <c r="C41" s="8">
        <v>43069</v>
      </c>
      <c r="D41" s="8">
        <v>43070</v>
      </c>
      <c r="E41" t="s">
        <v>37</v>
      </c>
      <c r="F41" t="s">
        <v>44</v>
      </c>
      <c r="G41" t="s">
        <v>293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8">
        <v>43096</v>
      </c>
      <c r="C42" s="8">
        <v>43070</v>
      </c>
      <c r="D42" s="8">
        <v>43096</v>
      </c>
      <c r="E42" t="s">
        <v>37</v>
      </c>
      <c r="F42" t="s">
        <v>31</v>
      </c>
      <c r="G42" t="s">
        <v>325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8">
        <v>43125</v>
      </c>
      <c r="C43" s="8">
        <v>43071</v>
      </c>
      <c r="D43" s="8">
        <v>43125</v>
      </c>
      <c r="E43" t="s">
        <v>37</v>
      </c>
      <c r="F43" t="s">
        <v>32</v>
      </c>
      <c r="G43" t="s">
        <v>326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8">
        <v>43075</v>
      </c>
      <c r="C44" s="8">
        <v>43075</v>
      </c>
      <c r="D44" s="8">
        <v>43075</v>
      </c>
      <c r="E44" t="s">
        <v>37</v>
      </c>
      <c r="F44" t="s">
        <v>33</v>
      </c>
      <c r="G44" t="s">
        <v>327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8">
        <v>43077</v>
      </c>
      <c r="C45" s="8">
        <v>43077</v>
      </c>
      <c r="D45" s="8">
        <v>43077</v>
      </c>
      <c r="E45" t="s">
        <v>37</v>
      </c>
      <c r="F45" t="s">
        <v>31</v>
      </c>
      <c r="G45" t="s">
        <v>289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8">
        <v>43099</v>
      </c>
      <c r="C46" s="8">
        <v>43079</v>
      </c>
      <c r="D46" s="8">
        <v>43099</v>
      </c>
      <c r="E46" t="s">
        <v>37</v>
      </c>
      <c r="F46" t="s">
        <v>44</v>
      </c>
      <c r="G46" t="s">
        <v>328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8" t="s">
        <v>68</v>
      </c>
      <c r="C47" s="8">
        <v>43084</v>
      </c>
      <c r="D47" s="8">
        <v>43142</v>
      </c>
      <c r="E47" t="s">
        <v>37</v>
      </c>
      <c r="F47" t="s">
        <v>32</v>
      </c>
      <c r="G47" t="s">
        <v>329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2271</v>
      </c>
    </row>
    <row r="48" spans="2:15" x14ac:dyDescent="0.25">
      <c r="B48" s="8">
        <v>43098</v>
      </c>
      <c r="C48" s="8">
        <v>43086</v>
      </c>
      <c r="D48" s="8">
        <v>43098</v>
      </c>
      <c r="E48" t="s">
        <v>37</v>
      </c>
      <c r="F48" t="s">
        <v>31</v>
      </c>
      <c r="G48" t="s">
        <v>330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8">
        <v>43111</v>
      </c>
      <c r="C49" s="8">
        <v>43089</v>
      </c>
      <c r="D49" s="8">
        <v>43111</v>
      </c>
      <c r="E49" t="s">
        <v>37</v>
      </c>
      <c r="F49" t="s">
        <v>44</v>
      </c>
      <c r="G49" t="s">
        <v>331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8">
        <v>43151</v>
      </c>
      <c r="C50" s="8">
        <v>43090</v>
      </c>
      <c r="D50" s="8">
        <v>43148</v>
      </c>
      <c r="E50" t="s">
        <v>37</v>
      </c>
      <c r="F50" t="s">
        <v>44</v>
      </c>
      <c r="G50" t="s">
        <v>332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8">
        <v>43094</v>
      </c>
      <c r="C51" s="8">
        <v>43094</v>
      </c>
      <c r="D51" s="8">
        <v>43094</v>
      </c>
      <c r="E51" t="s">
        <v>37</v>
      </c>
      <c r="F51" t="s">
        <v>31</v>
      </c>
      <c r="G51" t="s">
        <v>333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8">
        <v>43124</v>
      </c>
      <c r="C52" s="8">
        <v>43096</v>
      </c>
      <c r="D52" s="8">
        <v>43124</v>
      </c>
      <c r="E52" t="s">
        <v>37</v>
      </c>
      <c r="F52" t="s">
        <v>35</v>
      </c>
      <c r="G52" t="s">
        <v>334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8">
        <v>43098</v>
      </c>
      <c r="C53" s="8">
        <v>43098</v>
      </c>
      <c r="D53" s="8">
        <v>43098</v>
      </c>
      <c r="E53" t="s">
        <v>37</v>
      </c>
      <c r="F53" t="s">
        <v>32</v>
      </c>
      <c r="G53" t="s">
        <v>335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8" t="s">
        <v>68</v>
      </c>
      <c r="C54" s="8">
        <v>43100</v>
      </c>
      <c r="D54" s="8">
        <v>43151</v>
      </c>
      <c r="E54" t="s">
        <v>37</v>
      </c>
      <c r="F54" t="s">
        <v>33</v>
      </c>
      <c r="G54" t="s">
        <v>336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2262</v>
      </c>
    </row>
    <row r="55" spans="2:15" x14ac:dyDescent="0.25">
      <c r="B55" s="8">
        <v>43108</v>
      </c>
      <c r="C55" s="8">
        <v>43103</v>
      </c>
      <c r="D55" s="8">
        <v>43108</v>
      </c>
      <c r="E55" t="s">
        <v>37</v>
      </c>
      <c r="F55" t="s">
        <v>35</v>
      </c>
      <c r="G55" t="s">
        <v>337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8">
        <v>43117</v>
      </c>
      <c r="C56" s="8">
        <v>43106</v>
      </c>
      <c r="D56" s="8">
        <v>43117</v>
      </c>
      <c r="E56" t="s">
        <v>37</v>
      </c>
      <c r="F56" t="s">
        <v>44</v>
      </c>
      <c r="G56" t="s">
        <v>338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8" t="s">
        <v>68</v>
      </c>
      <c r="C57" s="8">
        <v>43109</v>
      </c>
      <c r="D57" s="8">
        <v>43109</v>
      </c>
      <c r="E57" t="s">
        <v>37</v>
      </c>
      <c r="F57" t="s">
        <v>32</v>
      </c>
      <c r="G57" t="s">
        <v>339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2304</v>
      </c>
    </row>
    <row r="58" spans="2:15" x14ac:dyDescent="0.25">
      <c r="B58" s="8">
        <v>43110</v>
      </c>
      <c r="C58" s="8">
        <v>43110</v>
      </c>
      <c r="D58" s="8">
        <v>43110</v>
      </c>
      <c r="E58" t="s">
        <v>37</v>
      </c>
      <c r="F58" t="s">
        <v>44</v>
      </c>
      <c r="G58" t="s">
        <v>340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8" t="s">
        <v>68</v>
      </c>
      <c r="C59" s="8">
        <v>43112</v>
      </c>
      <c r="D59" s="8">
        <v>43112</v>
      </c>
      <c r="E59" t="s">
        <v>37</v>
      </c>
      <c r="F59" t="s">
        <v>44</v>
      </c>
      <c r="G59" t="s">
        <v>341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2301</v>
      </c>
    </row>
    <row r="60" spans="2:15" x14ac:dyDescent="0.25">
      <c r="B60" s="8">
        <v>43137</v>
      </c>
      <c r="C60" s="8">
        <v>43113</v>
      </c>
      <c r="D60" s="8">
        <v>43137</v>
      </c>
      <c r="E60" t="s">
        <v>37</v>
      </c>
      <c r="F60" t="s">
        <v>35</v>
      </c>
      <c r="G60" t="s">
        <v>342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8">
        <v>43144</v>
      </c>
      <c r="C61" s="8">
        <v>43114</v>
      </c>
      <c r="D61" s="8">
        <v>43144</v>
      </c>
      <c r="E61" t="s">
        <v>37</v>
      </c>
      <c r="F61" t="s">
        <v>35</v>
      </c>
      <c r="G61" t="s">
        <v>343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8">
        <v>43116</v>
      </c>
      <c r="C62" s="8">
        <v>43116</v>
      </c>
      <c r="D62" s="8">
        <v>43116</v>
      </c>
      <c r="E62" t="s">
        <v>37</v>
      </c>
      <c r="F62" t="s">
        <v>44</v>
      </c>
      <c r="G62" t="s">
        <v>296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8">
        <v>43133</v>
      </c>
      <c r="C63" s="8">
        <v>43120</v>
      </c>
      <c r="D63" s="8">
        <v>43120</v>
      </c>
      <c r="E63" t="s">
        <v>37</v>
      </c>
      <c r="F63" t="s">
        <v>44</v>
      </c>
      <c r="G63" t="s">
        <v>344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8">
        <v>43141</v>
      </c>
      <c r="C64" s="8">
        <v>43121</v>
      </c>
      <c r="D64" s="8">
        <v>43141</v>
      </c>
      <c r="E64" t="s">
        <v>37</v>
      </c>
      <c r="F64" t="s">
        <v>31</v>
      </c>
      <c r="G64" t="s">
        <v>345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8">
        <v>43140</v>
      </c>
      <c r="C65" s="8">
        <v>43123</v>
      </c>
      <c r="D65" s="8">
        <v>43140</v>
      </c>
      <c r="E65" t="s">
        <v>37</v>
      </c>
      <c r="F65" t="s">
        <v>35</v>
      </c>
      <c r="G65" t="s">
        <v>346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8" t="s">
        <v>68</v>
      </c>
      <c r="C66" s="8">
        <v>43125</v>
      </c>
      <c r="D66" s="8">
        <v>43125</v>
      </c>
      <c r="E66" t="s">
        <v>37</v>
      </c>
      <c r="F66" t="s">
        <v>33</v>
      </c>
      <c r="G66" t="s">
        <v>347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2288</v>
      </c>
    </row>
    <row r="67" spans="2:15" x14ac:dyDescent="0.25">
      <c r="B67" s="8">
        <v>43178</v>
      </c>
      <c r="C67" s="8">
        <v>43127</v>
      </c>
      <c r="D67" s="8">
        <v>43127</v>
      </c>
      <c r="E67" t="s">
        <v>37</v>
      </c>
      <c r="F67" t="s">
        <v>32</v>
      </c>
      <c r="G67" t="s">
        <v>348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8">
        <v>43215</v>
      </c>
      <c r="C68" s="8">
        <v>43129</v>
      </c>
      <c r="D68" s="8">
        <v>43129</v>
      </c>
      <c r="E68" t="s">
        <v>37</v>
      </c>
      <c r="F68" t="s">
        <v>44</v>
      </c>
      <c r="G68" t="s">
        <v>349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8">
        <v>43131</v>
      </c>
      <c r="C69" s="8">
        <v>43131</v>
      </c>
      <c r="D69" s="8">
        <v>43131</v>
      </c>
      <c r="E69" t="s">
        <v>37</v>
      </c>
      <c r="F69" t="s">
        <v>35</v>
      </c>
      <c r="G69" t="s">
        <v>350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8" t="s">
        <v>68</v>
      </c>
      <c r="C70" s="8">
        <v>43135</v>
      </c>
      <c r="D70" s="8">
        <v>43135</v>
      </c>
      <c r="E70" t="s">
        <v>37</v>
      </c>
      <c r="F70" t="s">
        <v>31</v>
      </c>
      <c r="G70" t="s">
        <v>351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2278</v>
      </c>
    </row>
    <row r="71" spans="2:15" x14ac:dyDescent="0.25">
      <c r="B71" s="8">
        <v>43136</v>
      </c>
      <c r="C71" s="8">
        <v>43136</v>
      </c>
      <c r="D71" s="8">
        <v>43136</v>
      </c>
      <c r="E71" t="s">
        <v>37</v>
      </c>
      <c r="F71" t="s">
        <v>44</v>
      </c>
      <c r="G71" t="s">
        <v>352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8">
        <v>43137</v>
      </c>
      <c r="C72" s="8">
        <v>43137</v>
      </c>
      <c r="D72" s="8">
        <v>43137</v>
      </c>
      <c r="E72" t="s">
        <v>37</v>
      </c>
      <c r="F72" t="s">
        <v>44</v>
      </c>
      <c r="G72" t="s">
        <v>353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8">
        <v>43177</v>
      </c>
      <c r="C73" s="8">
        <v>43138</v>
      </c>
      <c r="D73" s="8">
        <v>43177</v>
      </c>
      <c r="E73" t="s">
        <v>37</v>
      </c>
      <c r="F73" t="s">
        <v>32</v>
      </c>
      <c r="G73" t="s">
        <v>354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8">
        <v>43175</v>
      </c>
      <c r="C74" s="8">
        <v>43140</v>
      </c>
      <c r="D74" s="8">
        <v>43175</v>
      </c>
      <c r="E74" t="s">
        <v>37</v>
      </c>
      <c r="F74" t="s">
        <v>33</v>
      </c>
      <c r="G74" t="s">
        <v>355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8">
        <v>43150</v>
      </c>
      <c r="C75" s="8">
        <v>43145</v>
      </c>
      <c r="D75" s="8">
        <v>43150</v>
      </c>
      <c r="E75" t="s">
        <v>37</v>
      </c>
      <c r="F75" t="s">
        <v>33</v>
      </c>
      <c r="G75" t="s">
        <v>356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8">
        <v>43219</v>
      </c>
      <c r="C76" s="8">
        <v>43146</v>
      </c>
      <c r="D76" s="8">
        <v>43169</v>
      </c>
      <c r="E76" t="s">
        <v>37</v>
      </c>
      <c r="F76" t="s">
        <v>44</v>
      </c>
      <c r="G76" t="s">
        <v>357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8">
        <v>43198</v>
      </c>
      <c r="C77" s="8">
        <v>43151</v>
      </c>
      <c r="D77" s="8">
        <v>43198</v>
      </c>
      <c r="E77" t="s">
        <v>37</v>
      </c>
      <c r="F77" t="s">
        <v>32</v>
      </c>
      <c r="G77" t="s">
        <v>358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8">
        <v>43160</v>
      </c>
      <c r="C78" s="8">
        <v>43160</v>
      </c>
      <c r="D78" s="8">
        <v>43160</v>
      </c>
      <c r="E78" t="s">
        <v>37</v>
      </c>
      <c r="F78" t="s">
        <v>44</v>
      </c>
      <c r="G78" t="s">
        <v>359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8">
        <v>43163</v>
      </c>
      <c r="C79" s="8">
        <v>43163</v>
      </c>
      <c r="D79" s="8">
        <v>43163</v>
      </c>
      <c r="E79" t="s">
        <v>37</v>
      </c>
      <c r="F79" t="s">
        <v>44</v>
      </c>
      <c r="G79" t="s">
        <v>223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8">
        <v>43219</v>
      </c>
      <c r="C80" s="8">
        <v>43164</v>
      </c>
      <c r="D80" s="8">
        <v>43219</v>
      </c>
      <c r="E80" t="s">
        <v>37</v>
      </c>
      <c r="F80" t="s">
        <v>33</v>
      </c>
      <c r="G80" t="s">
        <v>360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8">
        <v>43188</v>
      </c>
      <c r="C81" s="8">
        <v>43166</v>
      </c>
      <c r="D81" s="8">
        <v>43188</v>
      </c>
      <c r="E81" t="s">
        <v>37</v>
      </c>
      <c r="F81" t="s">
        <v>32</v>
      </c>
      <c r="G81" t="s">
        <v>361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8">
        <v>43168</v>
      </c>
      <c r="C82" s="8">
        <v>43168</v>
      </c>
      <c r="D82" s="8">
        <v>43168</v>
      </c>
      <c r="E82" t="s">
        <v>37</v>
      </c>
      <c r="F82" t="s">
        <v>33</v>
      </c>
      <c r="G82" t="s">
        <v>362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8">
        <v>43173</v>
      </c>
      <c r="C83" s="8">
        <v>43173</v>
      </c>
      <c r="D83" s="8">
        <v>43173</v>
      </c>
      <c r="E83" t="s">
        <v>37</v>
      </c>
      <c r="F83" t="s">
        <v>44</v>
      </c>
      <c r="G83" t="s">
        <v>363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8">
        <v>43201</v>
      </c>
      <c r="C84" s="8">
        <v>43176</v>
      </c>
      <c r="D84" s="8">
        <v>43201</v>
      </c>
      <c r="E84" t="s">
        <v>37</v>
      </c>
      <c r="F84" t="s">
        <v>31</v>
      </c>
      <c r="G84" t="s">
        <v>364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8">
        <v>43272</v>
      </c>
      <c r="C85" s="8">
        <v>43180</v>
      </c>
      <c r="D85" s="8">
        <v>43191</v>
      </c>
      <c r="E85" t="s">
        <v>37</v>
      </c>
      <c r="F85" t="s">
        <v>31</v>
      </c>
      <c r="G85" t="s">
        <v>365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8">
        <v>43187</v>
      </c>
      <c r="C86" s="8">
        <v>43183</v>
      </c>
      <c r="D86" s="8">
        <v>43187</v>
      </c>
      <c r="E86" t="s">
        <v>37</v>
      </c>
      <c r="F86" t="s">
        <v>44</v>
      </c>
      <c r="G86" t="s">
        <v>366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8">
        <v>43184</v>
      </c>
      <c r="C87" s="8">
        <v>43184</v>
      </c>
      <c r="D87" s="8">
        <v>43184</v>
      </c>
      <c r="E87" t="s">
        <v>37</v>
      </c>
      <c r="F87" t="s">
        <v>31</v>
      </c>
      <c r="G87" t="s">
        <v>367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8">
        <v>43234</v>
      </c>
      <c r="C88" s="8">
        <v>43191</v>
      </c>
      <c r="D88" s="8">
        <v>43234</v>
      </c>
      <c r="E88" t="s">
        <v>37</v>
      </c>
      <c r="F88" t="s">
        <v>31</v>
      </c>
      <c r="G88" t="s">
        <v>368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8">
        <v>43202</v>
      </c>
      <c r="C89" s="8">
        <v>43193</v>
      </c>
      <c r="D89" s="8">
        <v>43202</v>
      </c>
      <c r="E89" t="s">
        <v>37</v>
      </c>
      <c r="F89" t="s">
        <v>32</v>
      </c>
      <c r="G89" t="s">
        <v>369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8">
        <v>43195</v>
      </c>
      <c r="C90" s="8">
        <v>43195</v>
      </c>
      <c r="D90" s="8">
        <v>43195</v>
      </c>
      <c r="E90" t="s">
        <v>37</v>
      </c>
      <c r="F90" t="s">
        <v>33</v>
      </c>
      <c r="G90" t="s">
        <v>370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8">
        <v>43196</v>
      </c>
      <c r="C91" s="8">
        <v>43196</v>
      </c>
      <c r="D91" s="8">
        <v>43196</v>
      </c>
      <c r="E91" t="s">
        <v>37</v>
      </c>
      <c r="F91" t="s">
        <v>44</v>
      </c>
      <c r="G91" t="s">
        <v>371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8">
        <v>43240</v>
      </c>
      <c r="C92" s="8">
        <v>43200</v>
      </c>
      <c r="D92" s="8">
        <v>43240</v>
      </c>
      <c r="E92" t="s">
        <v>37</v>
      </c>
      <c r="F92" t="s">
        <v>33</v>
      </c>
      <c r="G92" t="s">
        <v>372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8">
        <v>43206</v>
      </c>
      <c r="C93" s="8">
        <v>43206</v>
      </c>
      <c r="D93" s="8">
        <v>43206</v>
      </c>
      <c r="E93" t="s">
        <v>37</v>
      </c>
      <c r="F93" t="s">
        <v>44</v>
      </c>
      <c r="G93" t="s">
        <v>373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8" t="s">
        <v>68</v>
      </c>
      <c r="C94" s="8">
        <v>43212</v>
      </c>
      <c r="D94" s="8">
        <v>43222</v>
      </c>
      <c r="E94" t="s">
        <v>37</v>
      </c>
      <c r="F94" t="s">
        <v>31</v>
      </c>
      <c r="G94" t="s">
        <v>374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2191</v>
      </c>
    </row>
    <row r="95" spans="2:15" x14ac:dyDescent="0.25">
      <c r="B95" s="8">
        <v>43218</v>
      </c>
      <c r="C95" s="8">
        <v>43218</v>
      </c>
      <c r="D95" s="8">
        <v>43218</v>
      </c>
      <c r="E95" t="s">
        <v>37</v>
      </c>
      <c r="F95" t="s">
        <v>33</v>
      </c>
      <c r="G95" t="s">
        <v>375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8">
        <v>43223</v>
      </c>
      <c r="C96" s="8">
        <v>43219</v>
      </c>
      <c r="D96" s="8">
        <v>43223</v>
      </c>
      <c r="E96" t="s">
        <v>37</v>
      </c>
      <c r="F96" t="s">
        <v>33</v>
      </c>
      <c r="G96" t="s">
        <v>376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8" t="s">
        <v>68</v>
      </c>
      <c r="C97" s="8">
        <v>43222</v>
      </c>
      <c r="D97" s="8">
        <v>43251</v>
      </c>
      <c r="E97" t="s">
        <v>37</v>
      </c>
      <c r="F97" t="s">
        <v>32</v>
      </c>
      <c r="G97" t="s">
        <v>377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2162</v>
      </c>
    </row>
    <row r="98" spans="2:15" x14ac:dyDescent="0.25">
      <c r="B98" s="8" t="s">
        <v>68</v>
      </c>
      <c r="C98" s="8">
        <v>43223</v>
      </c>
      <c r="D98" s="8">
        <v>43228</v>
      </c>
      <c r="E98" t="s">
        <v>37</v>
      </c>
      <c r="F98" t="s">
        <v>44</v>
      </c>
      <c r="G98" t="s">
        <v>378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2185</v>
      </c>
    </row>
    <row r="99" spans="2:15" x14ac:dyDescent="0.25">
      <c r="B99" s="8">
        <v>43264</v>
      </c>
      <c r="C99" s="8">
        <v>43230</v>
      </c>
      <c r="D99" s="8">
        <v>43264</v>
      </c>
      <c r="E99" t="s">
        <v>37</v>
      </c>
      <c r="F99" t="s">
        <v>31</v>
      </c>
      <c r="G99" t="s">
        <v>379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8">
        <v>43278</v>
      </c>
      <c r="C100" s="8">
        <v>43235</v>
      </c>
      <c r="D100" s="8">
        <v>43278</v>
      </c>
      <c r="E100" t="s">
        <v>37</v>
      </c>
      <c r="F100" t="s">
        <v>35</v>
      </c>
      <c r="G100" t="s">
        <v>380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8">
        <v>43238</v>
      </c>
      <c r="C101" s="8">
        <v>43238</v>
      </c>
      <c r="D101" s="8">
        <v>43238</v>
      </c>
      <c r="E101" t="s">
        <v>37</v>
      </c>
      <c r="F101" t="s">
        <v>44</v>
      </c>
      <c r="G101" t="s">
        <v>381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8" t="s">
        <v>68</v>
      </c>
      <c r="C102" s="8">
        <v>43239</v>
      </c>
      <c r="D102" s="8">
        <v>43278</v>
      </c>
      <c r="E102" t="s">
        <v>37</v>
      </c>
      <c r="F102" t="s">
        <v>44</v>
      </c>
      <c r="G102" t="s">
        <v>382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2135</v>
      </c>
    </row>
    <row r="103" spans="2:15" x14ac:dyDescent="0.25">
      <c r="B103" s="8">
        <v>43282</v>
      </c>
      <c r="C103" s="8">
        <v>43246</v>
      </c>
      <c r="D103" s="8">
        <v>43282</v>
      </c>
      <c r="E103" t="s">
        <v>37</v>
      </c>
      <c r="F103" t="s">
        <v>44</v>
      </c>
      <c r="G103" t="s">
        <v>383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8">
        <v>43306</v>
      </c>
      <c r="C104" s="8">
        <v>43248</v>
      </c>
      <c r="D104" s="8">
        <v>43306</v>
      </c>
      <c r="E104" t="s">
        <v>37</v>
      </c>
      <c r="F104" t="s">
        <v>35</v>
      </c>
      <c r="G104" t="s">
        <v>384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8">
        <v>43292</v>
      </c>
      <c r="C105" s="8">
        <v>43251</v>
      </c>
      <c r="D105" s="8">
        <v>43292</v>
      </c>
      <c r="E105" t="s">
        <v>37</v>
      </c>
      <c r="F105" t="s">
        <v>32</v>
      </c>
      <c r="G105" t="s">
        <v>385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8" t="s">
        <v>68</v>
      </c>
      <c r="C106" s="8">
        <v>43253</v>
      </c>
      <c r="D106" s="8">
        <v>43253</v>
      </c>
      <c r="E106" t="s">
        <v>37</v>
      </c>
      <c r="F106" t="s">
        <v>44</v>
      </c>
      <c r="G106" t="s">
        <v>386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2160</v>
      </c>
    </row>
    <row r="107" spans="2:15" x14ac:dyDescent="0.25">
      <c r="B107" s="8">
        <v>43259</v>
      </c>
      <c r="C107" s="8">
        <v>43255</v>
      </c>
      <c r="D107" s="8">
        <v>43259</v>
      </c>
      <c r="E107" t="s">
        <v>37</v>
      </c>
      <c r="F107" t="s">
        <v>44</v>
      </c>
      <c r="G107" t="s">
        <v>387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8">
        <v>43256</v>
      </c>
      <c r="C108" s="8">
        <v>43256</v>
      </c>
      <c r="D108" s="8">
        <v>43256</v>
      </c>
      <c r="E108" t="s">
        <v>37</v>
      </c>
      <c r="F108" t="s">
        <v>32</v>
      </c>
      <c r="G108" t="s">
        <v>388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8">
        <v>43306</v>
      </c>
      <c r="C109" s="8">
        <v>43258</v>
      </c>
      <c r="D109" s="8">
        <v>43306</v>
      </c>
      <c r="E109" t="s">
        <v>37</v>
      </c>
      <c r="F109" t="s">
        <v>44</v>
      </c>
      <c r="G109" t="s">
        <v>389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8">
        <v>43262</v>
      </c>
      <c r="C110" s="8">
        <v>43262</v>
      </c>
      <c r="D110" s="8">
        <v>43262</v>
      </c>
      <c r="E110" t="s">
        <v>37</v>
      </c>
      <c r="F110" t="s">
        <v>31</v>
      </c>
      <c r="G110" t="s">
        <v>390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8">
        <v>43309</v>
      </c>
      <c r="C111" s="8">
        <v>43268</v>
      </c>
      <c r="D111" s="8">
        <v>43309</v>
      </c>
      <c r="E111" t="s">
        <v>37</v>
      </c>
      <c r="F111" t="s">
        <v>35</v>
      </c>
      <c r="G111" t="s">
        <v>391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8">
        <v>43271</v>
      </c>
      <c r="C112" s="8">
        <v>43271</v>
      </c>
      <c r="D112" s="8">
        <v>43271</v>
      </c>
      <c r="E112" t="s">
        <v>37</v>
      </c>
      <c r="F112" t="s">
        <v>32</v>
      </c>
      <c r="G112" t="s">
        <v>392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8" t="s">
        <v>68</v>
      </c>
      <c r="C113" s="8">
        <v>43277</v>
      </c>
      <c r="D113" s="8">
        <v>43288</v>
      </c>
      <c r="E113" t="s">
        <v>37</v>
      </c>
      <c r="F113" t="s">
        <v>44</v>
      </c>
      <c r="G113" t="s">
        <v>393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2125</v>
      </c>
    </row>
    <row r="114" spans="2:15" x14ac:dyDescent="0.25">
      <c r="B114" s="8">
        <v>43336</v>
      </c>
      <c r="C114" s="8">
        <v>43280</v>
      </c>
      <c r="D114" s="8">
        <v>43336</v>
      </c>
      <c r="E114" t="s">
        <v>37</v>
      </c>
      <c r="F114" t="s">
        <v>32</v>
      </c>
      <c r="G114" t="s">
        <v>394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8">
        <v>43290</v>
      </c>
      <c r="C115" s="8">
        <v>43283</v>
      </c>
      <c r="D115" s="8">
        <v>43290</v>
      </c>
      <c r="E115" t="s">
        <v>37</v>
      </c>
      <c r="F115" t="s">
        <v>35</v>
      </c>
      <c r="G115" t="s">
        <v>395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8" t="s">
        <v>68</v>
      </c>
      <c r="C116" s="8">
        <v>43284</v>
      </c>
      <c r="D116" s="8">
        <v>43305</v>
      </c>
      <c r="E116" t="s">
        <v>37</v>
      </c>
      <c r="F116" t="s">
        <v>32</v>
      </c>
      <c r="G116" t="s">
        <v>396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2108</v>
      </c>
    </row>
    <row r="117" spans="2:15" x14ac:dyDescent="0.25">
      <c r="B117" s="8">
        <v>43305</v>
      </c>
      <c r="C117" s="8">
        <v>43289</v>
      </c>
      <c r="D117" s="8">
        <v>43305</v>
      </c>
      <c r="E117" t="s">
        <v>37</v>
      </c>
      <c r="F117" t="s">
        <v>32</v>
      </c>
      <c r="G117" t="s">
        <v>397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8">
        <v>43313</v>
      </c>
      <c r="C118" s="8">
        <v>43291</v>
      </c>
      <c r="D118" s="8">
        <v>43313</v>
      </c>
      <c r="E118" t="s">
        <v>37</v>
      </c>
      <c r="F118" t="s">
        <v>35</v>
      </c>
      <c r="G118" t="s">
        <v>398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8">
        <v>43296</v>
      </c>
      <c r="C119" s="8">
        <v>43296</v>
      </c>
      <c r="D119" s="8">
        <v>43296</v>
      </c>
      <c r="E119" t="s">
        <v>37</v>
      </c>
      <c r="F119" t="s">
        <v>44</v>
      </c>
      <c r="G119" t="s">
        <v>399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8">
        <v>43350</v>
      </c>
      <c r="C120" s="8">
        <v>43297</v>
      </c>
      <c r="D120" s="8">
        <v>43297</v>
      </c>
      <c r="E120" t="s">
        <v>37</v>
      </c>
      <c r="F120" t="s">
        <v>33</v>
      </c>
      <c r="G120" t="s">
        <v>400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8" t="s">
        <v>68</v>
      </c>
      <c r="C121" s="8">
        <v>43298</v>
      </c>
      <c r="D121" s="8">
        <v>43298</v>
      </c>
      <c r="E121" t="s">
        <v>37</v>
      </c>
      <c r="F121" t="s">
        <v>44</v>
      </c>
      <c r="G121" t="s">
        <v>401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2115</v>
      </c>
    </row>
    <row r="122" spans="2:15" x14ac:dyDescent="0.25">
      <c r="B122" s="8">
        <v>43357</v>
      </c>
      <c r="C122" s="8">
        <v>43300</v>
      </c>
      <c r="D122" s="8">
        <v>43357</v>
      </c>
      <c r="E122" t="s">
        <v>37</v>
      </c>
      <c r="F122" t="s">
        <v>35</v>
      </c>
      <c r="G122" t="s">
        <v>402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8">
        <v>43324</v>
      </c>
      <c r="C123" s="8">
        <v>43302</v>
      </c>
      <c r="D123" s="8">
        <v>43324</v>
      </c>
      <c r="E123" t="s">
        <v>37</v>
      </c>
      <c r="F123" t="s">
        <v>32</v>
      </c>
      <c r="G123" t="s">
        <v>403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8">
        <v>43309</v>
      </c>
      <c r="C124" s="8">
        <v>43309</v>
      </c>
      <c r="D124" s="8">
        <v>43309</v>
      </c>
      <c r="E124" t="s">
        <v>37</v>
      </c>
      <c r="F124" t="s">
        <v>44</v>
      </c>
      <c r="G124" t="s">
        <v>404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8">
        <v>43311</v>
      </c>
      <c r="C125" s="8">
        <v>43311</v>
      </c>
      <c r="D125" s="8">
        <v>43311</v>
      </c>
      <c r="E125" t="s">
        <v>37</v>
      </c>
      <c r="F125" t="s">
        <v>32</v>
      </c>
      <c r="G125" t="s">
        <v>405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8">
        <v>43314</v>
      </c>
      <c r="C126" s="8">
        <v>43313</v>
      </c>
      <c r="D126" s="8">
        <v>43314</v>
      </c>
      <c r="E126" t="s">
        <v>37</v>
      </c>
      <c r="F126" t="s">
        <v>33</v>
      </c>
      <c r="G126" t="s">
        <v>406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8">
        <v>43375</v>
      </c>
      <c r="C127" s="8">
        <v>43319</v>
      </c>
      <c r="D127" s="8">
        <v>43375</v>
      </c>
      <c r="E127" t="s">
        <v>37</v>
      </c>
      <c r="F127" t="s">
        <v>31</v>
      </c>
      <c r="G127" t="s">
        <v>407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8">
        <v>43368</v>
      </c>
      <c r="C128" s="8">
        <v>43322</v>
      </c>
      <c r="D128" s="8">
        <v>43368</v>
      </c>
      <c r="E128" t="s">
        <v>37</v>
      </c>
      <c r="F128" t="s">
        <v>35</v>
      </c>
      <c r="G128" t="s">
        <v>408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8">
        <v>43366</v>
      </c>
      <c r="C129" s="8">
        <v>43324</v>
      </c>
      <c r="D129" s="8">
        <v>43366</v>
      </c>
      <c r="E129" t="s">
        <v>37</v>
      </c>
      <c r="F129" t="s">
        <v>31</v>
      </c>
      <c r="G129" t="s">
        <v>409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8">
        <v>43356</v>
      </c>
      <c r="C130" s="8">
        <v>43327</v>
      </c>
      <c r="D130" s="8">
        <v>43356</v>
      </c>
      <c r="E130" t="s">
        <v>37</v>
      </c>
      <c r="F130" t="s">
        <v>32</v>
      </c>
      <c r="G130" t="s">
        <v>410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8">
        <v>43359</v>
      </c>
      <c r="C131" s="8">
        <v>43334</v>
      </c>
      <c r="D131" s="8">
        <v>43359</v>
      </c>
      <c r="E131" t="s">
        <v>37</v>
      </c>
      <c r="F131" t="s">
        <v>44</v>
      </c>
      <c r="G131" t="s">
        <v>411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8">
        <v>43352</v>
      </c>
      <c r="C132" s="8">
        <v>43335</v>
      </c>
      <c r="D132" s="8">
        <v>43352</v>
      </c>
      <c r="E132" t="s">
        <v>37</v>
      </c>
      <c r="F132" t="s">
        <v>31</v>
      </c>
      <c r="G132" t="s">
        <v>412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8">
        <v>43340</v>
      </c>
      <c r="C133" s="8">
        <v>43340</v>
      </c>
      <c r="D133" s="8">
        <v>43340</v>
      </c>
      <c r="E133" t="s">
        <v>37</v>
      </c>
      <c r="F133" t="s">
        <v>35</v>
      </c>
      <c r="G133" t="s">
        <v>413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8">
        <v>43370</v>
      </c>
      <c r="C134" s="8">
        <v>43346</v>
      </c>
      <c r="D134" s="8">
        <v>43370</v>
      </c>
      <c r="E134" t="s">
        <v>37</v>
      </c>
      <c r="F134" t="s">
        <v>44</v>
      </c>
      <c r="G134" t="s">
        <v>414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8">
        <v>43402</v>
      </c>
      <c r="C135" s="8">
        <v>43350</v>
      </c>
      <c r="D135" s="8">
        <v>43402</v>
      </c>
      <c r="E135" t="s">
        <v>37</v>
      </c>
      <c r="F135" t="s">
        <v>31</v>
      </c>
      <c r="G135" t="s">
        <v>415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8">
        <v>43381</v>
      </c>
      <c r="C136" s="8">
        <v>43351</v>
      </c>
      <c r="D136" s="8">
        <v>43381</v>
      </c>
      <c r="E136" t="s">
        <v>37</v>
      </c>
      <c r="F136" t="s">
        <v>44</v>
      </c>
      <c r="G136" t="s">
        <v>416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8" t="s">
        <v>68</v>
      </c>
      <c r="C137" s="8">
        <v>43353</v>
      </c>
      <c r="D137" s="8">
        <v>43353</v>
      </c>
      <c r="E137" t="s">
        <v>37</v>
      </c>
      <c r="F137" t="s">
        <v>33</v>
      </c>
      <c r="G137" t="s">
        <v>417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2060</v>
      </c>
    </row>
    <row r="138" spans="2:15" x14ac:dyDescent="0.25">
      <c r="B138" s="8" t="s">
        <v>68</v>
      </c>
      <c r="C138" s="8">
        <v>43358</v>
      </c>
      <c r="D138" s="8">
        <v>43358</v>
      </c>
      <c r="E138" t="s">
        <v>37</v>
      </c>
      <c r="F138" t="s">
        <v>44</v>
      </c>
      <c r="G138" t="s">
        <v>418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2055</v>
      </c>
    </row>
    <row r="139" spans="2:15" x14ac:dyDescent="0.25">
      <c r="B139" s="8">
        <v>43405</v>
      </c>
      <c r="C139" s="8">
        <v>43358</v>
      </c>
      <c r="D139" s="8">
        <v>43405</v>
      </c>
      <c r="E139" t="s">
        <v>37</v>
      </c>
      <c r="F139" t="s">
        <v>44</v>
      </c>
      <c r="G139" t="s">
        <v>419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8">
        <v>43377</v>
      </c>
      <c r="C140" s="8">
        <v>43362</v>
      </c>
      <c r="D140" s="8">
        <v>43377</v>
      </c>
      <c r="E140" t="s">
        <v>37</v>
      </c>
      <c r="F140" t="s">
        <v>35</v>
      </c>
      <c r="G140" t="s">
        <v>420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8">
        <v>43375</v>
      </c>
      <c r="C141" s="8">
        <v>43367</v>
      </c>
      <c r="D141" s="8">
        <v>43375</v>
      </c>
      <c r="E141" t="s">
        <v>37</v>
      </c>
      <c r="F141" t="s">
        <v>31</v>
      </c>
      <c r="G141" t="s">
        <v>421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8">
        <v>43422</v>
      </c>
      <c r="C142" s="8">
        <v>43371</v>
      </c>
      <c r="D142" s="8">
        <v>43422</v>
      </c>
      <c r="E142" t="s">
        <v>37</v>
      </c>
      <c r="F142" t="s">
        <v>32</v>
      </c>
      <c r="G142" t="s">
        <v>422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8" t="s">
        <v>68</v>
      </c>
      <c r="C143" s="8">
        <v>43374</v>
      </c>
      <c r="D143" s="8">
        <v>43417</v>
      </c>
      <c r="E143" t="s">
        <v>37</v>
      </c>
      <c r="F143" t="s">
        <v>32</v>
      </c>
      <c r="G143" t="s">
        <v>423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1996</v>
      </c>
    </row>
    <row r="144" spans="2:15" x14ac:dyDescent="0.25">
      <c r="B144" s="8">
        <v>43377</v>
      </c>
      <c r="C144" s="8">
        <v>43377</v>
      </c>
      <c r="D144" s="8">
        <v>43377</v>
      </c>
      <c r="E144" t="s">
        <v>37</v>
      </c>
      <c r="F144" t="s">
        <v>35</v>
      </c>
      <c r="G144" t="s">
        <v>424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8">
        <v>43389</v>
      </c>
      <c r="C145" s="8">
        <v>43383</v>
      </c>
      <c r="D145" s="8">
        <v>43389</v>
      </c>
      <c r="E145" t="s">
        <v>37</v>
      </c>
      <c r="F145" t="s">
        <v>31</v>
      </c>
      <c r="G145" t="s">
        <v>425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8">
        <v>43468</v>
      </c>
      <c r="C146" s="8">
        <v>43385</v>
      </c>
      <c r="D146" s="8">
        <v>43404</v>
      </c>
      <c r="E146" t="s">
        <v>37</v>
      </c>
      <c r="F146" t="s">
        <v>31</v>
      </c>
      <c r="G146" t="s">
        <v>426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8">
        <v>43448</v>
      </c>
      <c r="C147" s="8">
        <v>43387</v>
      </c>
      <c r="D147" s="8">
        <v>43387</v>
      </c>
      <c r="E147" t="s">
        <v>37</v>
      </c>
      <c r="F147" t="s">
        <v>33</v>
      </c>
      <c r="G147" t="s">
        <v>427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8">
        <v>43449</v>
      </c>
      <c r="C148" s="8">
        <v>43393</v>
      </c>
      <c r="D148" s="8">
        <v>43449</v>
      </c>
      <c r="E148" t="s">
        <v>37</v>
      </c>
      <c r="F148" t="s">
        <v>33</v>
      </c>
      <c r="G148" t="s">
        <v>428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8">
        <v>43394</v>
      </c>
      <c r="C149" s="8">
        <v>43394</v>
      </c>
      <c r="D149" s="8">
        <v>43394</v>
      </c>
      <c r="E149" t="s">
        <v>37</v>
      </c>
      <c r="F149" t="s">
        <v>44</v>
      </c>
      <c r="G149" t="s">
        <v>429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8">
        <v>43449</v>
      </c>
      <c r="C150" s="8">
        <v>43398</v>
      </c>
      <c r="D150" s="8">
        <v>43449</v>
      </c>
      <c r="E150" t="s">
        <v>37</v>
      </c>
      <c r="F150" t="s">
        <v>44</v>
      </c>
      <c r="G150" t="s">
        <v>430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8">
        <v>43424</v>
      </c>
      <c r="C151" s="8">
        <v>43400</v>
      </c>
      <c r="D151" s="8">
        <v>43424</v>
      </c>
      <c r="E151" t="s">
        <v>37</v>
      </c>
      <c r="F151" t="s">
        <v>33</v>
      </c>
      <c r="G151" t="s">
        <v>431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8">
        <v>43403</v>
      </c>
      <c r="C152" s="8">
        <v>43403</v>
      </c>
      <c r="D152" s="8">
        <v>43403</v>
      </c>
      <c r="E152" t="s">
        <v>37</v>
      </c>
      <c r="F152" t="s">
        <v>31</v>
      </c>
      <c r="G152" t="s">
        <v>432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8">
        <v>43461</v>
      </c>
      <c r="C153" s="8">
        <v>43405</v>
      </c>
      <c r="D153" s="8">
        <v>43461</v>
      </c>
      <c r="E153" t="s">
        <v>37</v>
      </c>
      <c r="F153" t="s">
        <v>44</v>
      </c>
      <c r="G153" t="s">
        <v>433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8">
        <v>43466</v>
      </c>
      <c r="C154" s="8">
        <v>43407</v>
      </c>
      <c r="D154" s="8">
        <v>43466</v>
      </c>
      <c r="E154" t="s">
        <v>37</v>
      </c>
      <c r="F154" t="s">
        <v>31</v>
      </c>
      <c r="G154" t="s">
        <v>351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8">
        <v>43446</v>
      </c>
      <c r="C155" s="8">
        <v>43412</v>
      </c>
      <c r="D155" s="8">
        <v>43446</v>
      </c>
      <c r="E155" t="s">
        <v>37</v>
      </c>
      <c r="F155" t="s">
        <v>44</v>
      </c>
      <c r="G155" t="s">
        <v>434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8">
        <v>43485</v>
      </c>
      <c r="C156" s="8">
        <v>43415</v>
      </c>
      <c r="D156" s="8">
        <v>43474</v>
      </c>
      <c r="E156" t="s">
        <v>37</v>
      </c>
      <c r="F156" t="s">
        <v>32</v>
      </c>
      <c r="G156" t="s">
        <v>435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8" t="s">
        <v>68</v>
      </c>
      <c r="C157" s="8">
        <v>43417</v>
      </c>
      <c r="D157" s="8">
        <v>43417</v>
      </c>
      <c r="E157" t="s">
        <v>37</v>
      </c>
      <c r="F157" t="s">
        <v>44</v>
      </c>
      <c r="G157" t="s">
        <v>436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1996</v>
      </c>
    </row>
    <row r="158" spans="2:15" x14ac:dyDescent="0.25">
      <c r="B158" s="8">
        <v>43451</v>
      </c>
      <c r="C158" s="8">
        <v>43421</v>
      </c>
      <c r="D158" s="8">
        <v>43451</v>
      </c>
      <c r="E158" t="s">
        <v>37</v>
      </c>
      <c r="F158" t="s">
        <v>32</v>
      </c>
      <c r="G158" t="s">
        <v>437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8">
        <v>43431</v>
      </c>
      <c r="C159" s="8">
        <v>43421</v>
      </c>
      <c r="D159" s="8">
        <v>43421</v>
      </c>
      <c r="E159" t="s">
        <v>37</v>
      </c>
      <c r="F159" t="s">
        <v>44</v>
      </c>
      <c r="G159" t="s">
        <v>438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8">
        <v>43424</v>
      </c>
      <c r="C160" s="8">
        <v>43424</v>
      </c>
      <c r="D160" s="8">
        <v>43424</v>
      </c>
      <c r="E160" t="s">
        <v>37</v>
      </c>
      <c r="F160" t="s">
        <v>32</v>
      </c>
      <c r="G160" t="s">
        <v>439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8">
        <v>43430</v>
      </c>
      <c r="C161" s="8">
        <v>43430</v>
      </c>
      <c r="D161" s="8">
        <v>43430</v>
      </c>
      <c r="E161" t="s">
        <v>37</v>
      </c>
      <c r="F161" t="s">
        <v>44</v>
      </c>
      <c r="G161" t="s">
        <v>440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8">
        <v>43433</v>
      </c>
      <c r="C162" s="8">
        <v>43433</v>
      </c>
      <c r="D162" s="8">
        <v>43433</v>
      </c>
      <c r="E162" t="s">
        <v>37</v>
      </c>
      <c r="F162" t="s">
        <v>32</v>
      </c>
      <c r="G162" t="s">
        <v>441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8">
        <v>43485</v>
      </c>
      <c r="C163" s="8">
        <v>43436</v>
      </c>
      <c r="D163" s="8">
        <v>43485</v>
      </c>
      <c r="E163" t="s">
        <v>37</v>
      </c>
      <c r="F163" t="s">
        <v>44</v>
      </c>
      <c r="G163" t="s">
        <v>442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8">
        <v>43494</v>
      </c>
      <c r="C164" s="8">
        <v>43438</v>
      </c>
      <c r="D164" s="8">
        <v>43494</v>
      </c>
      <c r="E164" t="s">
        <v>37</v>
      </c>
      <c r="F164" t="s">
        <v>44</v>
      </c>
      <c r="G164" t="s">
        <v>443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8">
        <v>43465</v>
      </c>
      <c r="C165" s="8">
        <v>43443</v>
      </c>
      <c r="D165" s="8">
        <v>43465</v>
      </c>
      <c r="E165" t="s">
        <v>37</v>
      </c>
      <c r="F165" t="s">
        <v>44</v>
      </c>
      <c r="G165" t="s">
        <v>444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8">
        <v>43444</v>
      </c>
      <c r="C166" s="8">
        <v>43444</v>
      </c>
      <c r="D166" s="8">
        <v>43444</v>
      </c>
      <c r="E166" t="s">
        <v>37</v>
      </c>
      <c r="F166" t="s">
        <v>31</v>
      </c>
      <c r="G166" t="s">
        <v>445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8" t="s">
        <v>68</v>
      </c>
      <c r="C167" s="8">
        <v>43448</v>
      </c>
      <c r="D167" s="8">
        <v>43480</v>
      </c>
      <c r="E167" t="s">
        <v>37</v>
      </c>
      <c r="F167" t="s">
        <v>44</v>
      </c>
      <c r="G167" t="s">
        <v>446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1933</v>
      </c>
    </row>
    <row r="168" spans="2:15" x14ac:dyDescent="0.25">
      <c r="B168" s="8">
        <v>43449</v>
      </c>
      <c r="C168" s="8">
        <v>43449</v>
      </c>
      <c r="D168" s="8">
        <v>43449</v>
      </c>
      <c r="E168" t="s">
        <v>37</v>
      </c>
      <c r="F168" t="s">
        <v>44</v>
      </c>
      <c r="G168" t="s">
        <v>447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8">
        <v>43487</v>
      </c>
      <c r="C169" s="8">
        <v>43452</v>
      </c>
      <c r="D169" s="8">
        <v>43487</v>
      </c>
      <c r="E169" t="s">
        <v>37</v>
      </c>
      <c r="F169" t="s">
        <v>35</v>
      </c>
      <c r="G169" t="s">
        <v>448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8">
        <v>43514</v>
      </c>
      <c r="C170" s="8">
        <v>43459</v>
      </c>
      <c r="D170" s="8">
        <v>43514</v>
      </c>
      <c r="E170" t="s">
        <v>37</v>
      </c>
      <c r="F170" t="s">
        <v>44</v>
      </c>
      <c r="G170" t="s">
        <v>449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8">
        <v>43491</v>
      </c>
      <c r="C171" s="8">
        <v>43461</v>
      </c>
      <c r="D171" s="8">
        <v>43491</v>
      </c>
      <c r="E171" t="s">
        <v>37</v>
      </c>
      <c r="F171" t="s">
        <v>44</v>
      </c>
      <c r="G171" t="s">
        <v>450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8">
        <v>43515</v>
      </c>
      <c r="C172" s="8">
        <v>43464</v>
      </c>
      <c r="D172" s="8">
        <v>43515</v>
      </c>
      <c r="E172" t="s">
        <v>37</v>
      </c>
      <c r="F172" t="s">
        <v>35</v>
      </c>
      <c r="G172" t="s">
        <v>451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8">
        <v>43467</v>
      </c>
      <c r="C173" s="8">
        <v>43467</v>
      </c>
      <c r="D173" s="8">
        <v>43467</v>
      </c>
      <c r="E173" t="s">
        <v>37</v>
      </c>
      <c r="F173" t="s">
        <v>35</v>
      </c>
      <c r="G173" t="s">
        <v>452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8">
        <v>43485</v>
      </c>
      <c r="C174" s="8">
        <v>43469</v>
      </c>
      <c r="D174" s="8">
        <v>43485</v>
      </c>
      <c r="E174" t="s">
        <v>37</v>
      </c>
      <c r="F174" t="s">
        <v>44</v>
      </c>
      <c r="G174" t="s">
        <v>453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8">
        <v>43501</v>
      </c>
      <c r="C175" s="8">
        <v>43476</v>
      </c>
      <c r="D175" s="8">
        <v>43501</v>
      </c>
      <c r="E175" t="s">
        <v>37</v>
      </c>
      <c r="F175" t="s">
        <v>44</v>
      </c>
      <c r="G175" t="s">
        <v>454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8">
        <v>43569</v>
      </c>
      <c r="C176" s="8">
        <v>43479</v>
      </c>
      <c r="D176" s="8">
        <v>43495</v>
      </c>
      <c r="E176" t="s">
        <v>37</v>
      </c>
      <c r="F176" t="s">
        <v>44</v>
      </c>
      <c r="G176" t="s">
        <v>455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8">
        <v>43482</v>
      </c>
      <c r="C177" s="8">
        <v>43482</v>
      </c>
      <c r="D177" s="8">
        <v>43482</v>
      </c>
      <c r="E177" t="s">
        <v>37</v>
      </c>
      <c r="F177" t="s">
        <v>35</v>
      </c>
      <c r="G177" t="s">
        <v>456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8">
        <v>43499</v>
      </c>
      <c r="C178" s="8">
        <v>43484</v>
      </c>
      <c r="D178" s="8">
        <v>43499</v>
      </c>
      <c r="E178" t="s">
        <v>37</v>
      </c>
      <c r="F178" t="s">
        <v>31</v>
      </c>
      <c r="G178" t="s">
        <v>457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8">
        <v>43487</v>
      </c>
      <c r="C179" s="8">
        <v>43487</v>
      </c>
      <c r="D179" s="8">
        <v>43487</v>
      </c>
      <c r="E179" t="s">
        <v>37</v>
      </c>
      <c r="F179" t="s">
        <v>35</v>
      </c>
      <c r="G179" t="s">
        <v>373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8">
        <v>43492</v>
      </c>
      <c r="C180" s="8">
        <v>43492</v>
      </c>
      <c r="D180" s="8">
        <v>43492</v>
      </c>
      <c r="E180" t="s">
        <v>37</v>
      </c>
      <c r="F180" t="s">
        <v>44</v>
      </c>
      <c r="G180" t="s">
        <v>458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8" t="s">
        <v>68</v>
      </c>
      <c r="C181" s="8">
        <v>43496</v>
      </c>
      <c r="D181" s="8">
        <v>43509</v>
      </c>
      <c r="E181" t="s">
        <v>37</v>
      </c>
      <c r="F181" t="s">
        <v>35</v>
      </c>
      <c r="G181" t="s">
        <v>459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1904</v>
      </c>
    </row>
    <row r="182" spans="2:15" x14ac:dyDescent="0.25">
      <c r="B182" s="8">
        <v>43520</v>
      </c>
      <c r="C182" s="8">
        <v>43497</v>
      </c>
      <c r="D182" s="8">
        <v>43520</v>
      </c>
      <c r="E182" t="s">
        <v>37</v>
      </c>
      <c r="F182" t="s">
        <v>32</v>
      </c>
      <c r="G182" t="s">
        <v>460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8">
        <v>43499</v>
      </c>
      <c r="C183" s="8">
        <v>43499</v>
      </c>
      <c r="D183" s="8">
        <v>43499</v>
      </c>
      <c r="E183" t="s">
        <v>37</v>
      </c>
      <c r="F183" t="s">
        <v>31</v>
      </c>
      <c r="G183" t="s">
        <v>461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8" t="s">
        <v>68</v>
      </c>
      <c r="C184" s="8">
        <v>43503</v>
      </c>
      <c r="D184" s="8">
        <v>43503</v>
      </c>
      <c r="E184" t="s">
        <v>37</v>
      </c>
      <c r="F184" t="s">
        <v>44</v>
      </c>
      <c r="G184" t="s">
        <v>462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1910</v>
      </c>
    </row>
    <row r="185" spans="2:15" x14ac:dyDescent="0.25">
      <c r="B185" s="8">
        <v>43505</v>
      </c>
      <c r="C185" s="8">
        <v>43505</v>
      </c>
      <c r="D185" s="8">
        <v>43505</v>
      </c>
      <c r="E185" t="s">
        <v>37</v>
      </c>
      <c r="F185" t="s">
        <v>33</v>
      </c>
      <c r="G185" t="s">
        <v>463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8">
        <v>43508</v>
      </c>
      <c r="C186" s="8">
        <v>43506</v>
      </c>
      <c r="D186" s="8">
        <v>43508</v>
      </c>
      <c r="E186" t="s">
        <v>37</v>
      </c>
      <c r="F186" t="s">
        <v>33</v>
      </c>
      <c r="G186" t="s">
        <v>464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8">
        <v>43555</v>
      </c>
      <c r="C187" s="8">
        <v>43508</v>
      </c>
      <c r="D187" s="8">
        <v>43555</v>
      </c>
      <c r="E187" t="s">
        <v>37</v>
      </c>
      <c r="F187" t="s">
        <v>32</v>
      </c>
      <c r="G187" t="s">
        <v>465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8">
        <v>43517</v>
      </c>
      <c r="C188" s="8">
        <v>43517</v>
      </c>
      <c r="D188" s="8">
        <v>43517</v>
      </c>
      <c r="E188" t="s">
        <v>37</v>
      </c>
      <c r="F188" t="s">
        <v>35</v>
      </c>
      <c r="G188" t="s">
        <v>466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8" t="s">
        <v>68</v>
      </c>
      <c r="C189" s="8">
        <v>43521</v>
      </c>
      <c r="D189" s="8">
        <v>43521</v>
      </c>
      <c r="E189" t="s">
        <v>37</v>
      </c>
      <c r="F189" t="s">
        <v>44</v>
      </c>
      <c r="G189" t="s">
        <v>467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1892</v>
      </c>
    </row>
    <row r="190" spans="2:15" x14ac:dyDescent="0.25">
      <c r="B190" s="8">
        <v>43531</v>
      </c>
      <c r="C190" s="8">
        <v>43523</v>
      </c>
      <c r="D190" s="8">
        <v>43531</v>
      </c>
      <c r="E190" t="s">
        <v>37</v>
      </c>
      <c r="F190" t="s">
        <v>33</v>
      </c>
      <c r="G190" t="s">
        <v>468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8">
        <v>43569</v>
      </c>
      <c r="C191" s="8">
        <v>43526</v>
      </c>
      <c r="D191" s="8">
        <v>43569</v>
      </c>
      <c r="E191" t="s">
        <v>37</v>
      </c>
      <c r="F191" t="s">
        <v>31</v>
      </c>
      <c r="G191" t="s">
        <v>469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8">
        <v>43567</v>
      </c>
      <c r="C192" s="8">
        <v>43530</v>
      </c>
      <c r="D192" s="8">
        <v>43567</v>
      </c>
      <c r="E192" t="s">
        <v>37</v>
      </c>
      <c r="F192" t="s">
        <v>31</v>
      </c>
      <c r="G192" t="s">
        <v>470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8">
        <v>43532</v>
      </c>
      <c r="C193" s="8">
        <v>43532</v>
      </c>
      <c r="D193" s="8">
        <v>43532</v>
      </c>
      <c r="E193" t="s">
        <v>37</v>
      </c>
      <c r="F193" t="s">
        <v>44</v>
      </c>
      <c r="G193" t="s">
        <v>471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8" t="s">
        <v>68</v>
      </c>
      <c r="C194" s="8">
        <v>43532</v>
      </c>
      <c r="D194" s="8">
        <v>43572</v>
      </c>
      <c r="E194" t="s">
        <v>37</v>
      </c>
      <c r="F194" t="s">
        <v>44</v>
      </c>
      <c r="G194" t="s">
        <v>472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1841</v>
      </c>
    </row>
    <row r="195" spans="2:15" x14ac:dyDescent="0.25">
      <c r="B195" s="8">
        <v>43570</v>
      </c>
      <c r="C195" s="8">
        <v>43534</v>
      </c>
      <c r="D195" s="8">
        <v>43570</v>
      </c>
      <c r="E195" t="s">
        <v>37</v>
      </c>
      <c r="F195" t="s">
        <v>35</v>
      </c>
      <c r="G195" t="s">
        <v>473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8">
        <v>43536</v>
      </c>
      <c r="C196" s="8">
        <v>43536</v>
      </c>
      <c r="D196" s="8">
        <v>43536</v>
      </c>
      <c r="E196" t="s">
        <v>37</v>
      </c>
      <c r="F196" t="s">
        <v>31</v>
      </c>
      <c r="G196" t="s">
        <v>474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8">
        <v>43576</v>
      </c>
      <c r="C197" s="8">
        <v>43537</v>
      </c>
      <c r="D197" s="8">
        <v>43576</v>
      </c>
      <c r="E197" t="s">
        <v>37</v>
      </c>
      <c r="F197" t="s">
        <v>35</v>
      </c>
      <c r="G197" t="s">
        <v>475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8">
        <v>43543</v>
      </c>
      <c r="C198" s="8">
        <v>43540</v>
      </c>
      <c r="D198" s="8">
        <v>43543</v>
      </c>
      <c r="E198" t="s">
        <v>37</v>
      </c>
      <c r="F198" t="s">
        <v>31</v>
      </c>
      <c r="G198" t="s">
        <v>476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8">
        <v>43543</v>
      </c>
      <c r="C199" s="8">
        <v>43543</v>
      </c>
      <c r="D199" s="8">
        <v>43543</v>
      </c>
      <c r="E199" t="s">
        <v>37</v>
      </c>
      <c r="F199" t="s">
        <v>35</v>
      </c>
      <c r="G199" t="s">
        <v>477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8">
        <v>43586</v>
      </c>
      <c r="C200" s="8">
        <v>43546</v>
      </c>
      <c r="D200" s="8">
        <v>43586</v>
      </c>
      <c r="E200" t="s">
        <v>37</v>
      </c>
      <c r="F200" t="s">
        <v>44</v>
      </c>
      <c r="G200" t="s">
        <v>478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8">
        <v>43551</v>
      </c>
      <c r="C201" s="8">
        <v>43551</v>
      </c>
      <c r="D201" s="8">
        <v>43551</v>
      </c>
      <c r="E201" t="s">
        <v>37</v>
      </c>
      <c r="F201" t="s">
        <v>33</v>
      </c>
      <c r="G201" t="s">
        <v>479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8">
        <v>43557</v>
      </c>
      <c r="C202" s="8">
        <v>43557</v>
      </c>
      <c r="D202" s="8">
        <v>43557</v>
      </c>
      <c r="E202" t="s">
        <v>37</v>
      </c>
      <c r="F202" t="s">
        <v>31</v>
      </c>
      <c r="G202" t="s">
        <v>480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8">
        <v>43560</v>
      </c>
      <c r="C203" s="8">
        <v>43558</v>
      </c>
      <c r="D203" s="8">
        <v>43560</v>
      </c>
      <c r="E203" t="s">
        <v>37</v>
      </c>
      <c r="F203" t="s">
        <v>44</v>
      </c>
      <c r="G203" t="s">
        <v>481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8" t="s">
        <v>68</v>
      </c>
      <c r="C204" s="8">
        <v>43561</v>
      </c>
      <c r="D204" s="8">
        <v>43605</v>
      </c>
      <c r="E204" t="s">
        <v>37</v>
      </c>
      <c r="F204" t="s">
        <v>33</v>
      </c>
      <c r="G204" t="s">
        <v>482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1808</v>
      </c>
    </row>
    <row r="205" spans="2:15" x14ac:dyDescent="0.25">
      <c r="B205" s="8">
        <v>43647</v>
      </c>
      <c r="C205" s="8">
        <v>43563</v>
      </c>
      <c r="D205" s="8">
        <v>43603</v>
      </c>
      <c r="E205" t="s">
        <v>37</v>
      </c>
      <c r="F205" t="s">
        <v>44</v>
      </c>
      <c r="G205" t="s">
        <v>483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8">
        <v>43578</v>
      </c>
      <c r="C206" s="8">
        <v>43565</v>
      </c>
      <c r="D206" s="8">
        <v>43565</v>
      </c>
      <c r="E206" t="s">
        <v>37</v>
      </c>
      <c r="F206" t="s">
        <v>44</v>
      </c>
      <c r="G206" t="s">
        <v>484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8">
        <v>43584</v>
      </c>
      <c r="C207" s="8">
        <v>43569</v>
      </c>
      <c r="D207" s="8">
        <v>43584</v>
      </c>
      <c r="E207" t="s">
        <v>37</v>
      </c>
      <c r="F207" t="s">
        <v>44</v>
      </c>
      <c r="G207" t="s">
        <v>485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8">
        <v>43572</v>
      </c>
      <c r="C208" s="8">
        <v>43572</v>
      </c>
      <c r="D208" s="8">
        <v>43572</v>
      </c>
      <c r="E208" t="s">
        <v>37</v>
      </c>
      <c r="F208" t="s">
        <v>32</v>
      </c>
      <c r="G208" t="s">
        <v>486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8" t="s">
        <v>68</v>
      </c>
      <c r="C209" s="8">
        <v>43574</v>
      </c>
      <c r="D209" s="8">
        <v>43589</v>
      </c>
      <c r="E209" t="s">
        <v>37</v>
      </c>
      <c r="F209" t="s">
        <v>44</v>
      </c>
      <c r="G209" t="s">
        <v>487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1824</v>
      </c>
    </row>
    <row r="210" spans="2:15" x14ac:dyDescent="0.25">
      <c r="B210" s="8">
        <v>43586</v>
      </c>
      <c r="C210" s="8">
        <v>43576</v>
      </c>
      <c r="D210" s="8">
        <v>43586</v>
      </c>
      <c r="E210" t="s">
        <v>37</v>
      </c>
      <c r="F210" t="s">
        <v>44</v>
      </c>
      <c r="G210" t="s">
        <v>488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8">
        <v>43661</v>
      </c>
      <c r="C211" s="8">
        <v>43580</v>
      </c>
      <c r="D211" s="8">
        <v>43635</v>
      </c>
      <c r="E211" t="s">
        <v>37</v>
      </c>
      <c r="F211" t="s">
        <v>44</v>
      </c>
      <c r="G211" t="s">
        <v>489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8">
        <v>43622</v>
      </c>
      <c r="C212" s="8">
        <v>43582</v>
      </c>
      <c r="D212" s="8">
        <v>43622</v>
      </c>
      <c r="E212" t="s">
        <v>37</v>
      </c>
      <c r="F212" t="s">
        <v>32</v>
      </c>
      <c r="G212" t="s">
        <v>490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8">
        <v>43624</v>
      </c>
      <c r="C213" s="8">
        <v>43588</v>
      </c>
      <c r="D213" s="8">
        <v>43624</v>
      </c>
      <c r="E213" t="s">
        <v>37</v>
      </c>
      <c r="F213" t="s">
        <v>44</v>
      </c>
      <c r="G213" t="s">
        <v>491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8">
        <v>43595</v>
      </c>
      <c r="C214" s="8">
        <v>43590</v>
      </c>
      <c r="D214" s="8">
        <v>43595</v>
      </c>
      <c r="E214" t="s">
        <v>37</v>
      </c>
      <c r="F214" t="s">
        <v>44</v>
      </c>
      <c r="G214" t="s">
        <v>492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8">
        <v>43613</v>
      </c>
      <c r="C215" s="8">
        <v>43591</v>
      </c>
      <c r="D215" s="8">
        <v>43613</v>
      </c>
      <c r="E215" t="s">
        <v>37</v>
      </c>
      <c r="F215" t="s">
        <v>32</v>
      </c>
      <c r="G215" t="s">
        <v>493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8">
        <v>43623</v>
      </c>
      <c r="C216" s="8">
        <v>43592</v>
      </c>
      <c r="D216" s="8">
        <v>43623</v>
      </c>
      <c r="E216" t="s">
        <v>37</v>
      </c>
      <c r="F216" t="s">
        <v>32</v>
      </c>
      <c r="G216" t="s">
        <v>494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8">
        <v>43645</v>
      </c>
      <c r="C217" s="8">
        <v>43594</v>
      </c>
      <c r="D217" s="8">
        <v>43645</v>
      </c>
      <c r="E217" t="s">
        <v>37</v>
      </c>
      <c r="F217" t="s">
        <v>32</v>
      </c>
      <c r="G217" t="s">
        <v>495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8">
        <v>43614</v>
      </c>
      <c r="C218" s="8">
        <v>43595</v>
      </c>
      <c r="D218" s="8">
        <v>43614</v>
      </c>
      <c r="E218" t="s">
        <v>37</v>
      </c>
      <c r="F218" t="s">
        <v>32</v>
      </c>
      <c r="G218" t="s">
        <v>496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8">
        <v>43598</v>
      </c>
      <c r="C219" s="8">
        <v>43598</v>
      </c>
      <c r="D219" s="8">
        <v>43598</v>
      </c>
      <c r="E219" t="s">
        <v>37</v>
      </c>
      <c r="F219" t="s">
        <v>35</v>
      </c>
      <c r="G219" t="s">
        <v>497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8">
        <v>43601</v>
      </c>
      <c r="C220" s="8">
        <v>43601</v>
      </c>
      <c r="D220" s="8">
        <v>43601</v>
      </c>
      <c r="E220" t="s">
        <v>37</v>
      </c>
      <c r="F220" t="s">
        <v>44</v>
      </c>
      <c r="G220" t="s">
        <v>498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8">
        <v>43604</v>
      </c>
      <c r="C221" s="8">
        <v>43604</v>
      </c>
      <c r="D221" s="8">
        <v>43604</v>
      </c>
      <c r="E221" t="s">
        <v>37</v>
      </c>
      <c r="F221" t="s">
        <v>35</v>
      </c>
      <c r="G221" t="s">
        <v>499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8">
        <v>43626</v>
      </c>
      <c r="C222" s="8">
        <v>43607</v>
      </c>
      <c r="D222" s="8">
        <v>43626</v>
      </c>
      <c r="E222" t="s">
        <v>37</v>
      </c>
      <c r="F222" t="s">
        <v>44</v>
      </c>
      <c r="G222" t="s">
        <v>500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8">
        <v>43610</v>
      </c>
      <c r="C223" s="8">
        <v>43610</v>
      </c>
      <c r="D223" s="8">
        <v>43610</v>
      </c>
      <c r="E223" t="s">
        <v>37</v>
      </c>
      <c r="F223" t="s">
        <v>31</v>
      </c>
      <c r="G223" t="s">
        <v>501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8" t="s">
        <v>68</v>
      </c>
      <c r="C224" s="8">
        <v>43614</v>
      </c>
      <c r="D224" s="8">
        <v>43645</v>
      </c>
      <c r="E224" t="s">
        <v>37</v>
      </c>
      <c r="F224" t="s">
        <v>44</v>
      </c>
      <c r="G224" t="s">
        <v>345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1768</v>
      </c>
    </row>
    <row r="225" spans="2:15" x14ac:dyDescent="0.25">
      <c r="B225" s="8">
        <v>43628</v>
      </c>
      <c r="C225" s="8">
        <v>43619</v>
      </c>
      <c r="D225" s="8">
        <v>43628</v>
      </c>
      <c r="E225" t="s">
        <v>37</v>
      </c>
      <c r="F225" t="s">
        <v>32</v>
      </c>
      <c r="G225" t="s">
        <v>502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8">
        <v>43639</v>
      </c>
      <c r="C226" s="8">
        <v>43623</v>
      </c>
      <c r="D226" s="8">
        <v>43639</v>
      </c>
      <c r="E226" t="s">
        <v>37</v>
      </c>
      <c r="F226" t="s">
        <v>35</v>
      </c>
      <c r="G226" t="s">
        <v>503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8">
        <v>43625</v>
      </c>
      <c r="C227" s="8">
        <v>43625</v>
      </c>
      <c r="D227" s="8">
        <v>43625</v>
      </c>
      <c r="E227" t="s">
        <v>37</v>
      </c>
      <c r="F227" t="s">
        <v>44</v>
      </c>
      <c r="G227" t="s">
        <v>504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8">
        <v>43664</v>
      </c>
      <c r="C228" s="8">
        <v>43632</v>
      </c>
      <c r="D228" s="8">
        <v>43664</v>
      </c>
      <c r="E228" t="s">
        <v>37</v>
      </c>
      <c r="F228" t="s">
        <v>35</v>
      </c>
      <c r="G228" t="s">
        <v>505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8" t="s">
        <v>68</v>
      </c>
      <c r="C229" s="8">
        <v>43635</v>
      </c>
      <c r="D229" s="8">
        <v>43686</v>
      </c>
      <c r="E229" t="s">
        <v>37</v>
      </c>
      <c r="F229" t="s">
        <v>35</v>
      </c>
      <c r="G229" t="s">
        <v>506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1727</v>
      </c>
    </row>
    <row r="230" spans="2:15" x14ac:dyDescent="0.25">
      <c r="B230" s="8">
        <v>43637</v>
      </c>
      <c r="C230" s="8">
        <v>43637</v>
      </c>
      <c r="D230" s="8">
        <v>43637</v>
      </c>
      <c r="E230" t="s">
        <v>37</v>
      </c>
      <c r="F230" t="s">
        <v>35</v>
      </c>
      <c r="G230" t="s">
        <v>507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8">
        <v>43639</v>
      </c>
      <c r="C231" s="8">
        <v>43639</v>
      </c>
      <c r="D231" s="8">
        <v>43639</v>
      </c>
      <c r="E231" t="s">
        <v>37</v>
      </c>
      <c r="F231" t="s">
        <v>35</v>
      </c>
      <c r="G231" t="s">
        <v>508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8">
        <v>43653</v>
      </c>
      <c r="C232" s="8">
        <v>43646</v>
      </c>
      <c r="D232" s="8">
        <v>43653</v>
      </c>
      <c r="E232" t="s">
        <v>37</v>
      </c>
      <c r="F232" t="s">
        <v>44</v>
      </c>
      <c r="G232" t="s">
        <v>509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26" t="s">
        <v>13</v>
      </c>
      <c r="K1" s="126"/>
      <c r="L1" s="126"/>
      <c r="M1" s="126"/>
      <c r="N1" s="126"/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511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6" t="s">
        <v>512</v>
      </c>
    </row>
    <row r="7" spans="1:14" ht="20.100000000000001" customHeight="1" x14ac:dyDescent="0.25">
      <c r="B7" s="19" t="s">
        <v>513</v>
      </c>
      <c r="C7" s="17" t="s">
        <v>517</v>
      </c>
      <c r="D7" s="17" t="s">
        <v>518</v>
      </c>
      <c r="E7" s="17" t="s">
        <v>519</v>
      </c>
      <c r="F7" s="17" t="s">
        <v>520</v>
      </c>
      <c r="G7" s="17" t="s">
        <v>521</v>
      </c>
      <c r="H7" s="17" t="s">
        <v>522</v>
      </c>
      <c r="I7" s="17" t="s">
        <v>523</v>
      </c>
      <c r="J7" s="17" t="s">
        <v>524</v>
      </c>
      <c r="K7" s="17" t="s">
        <v>525</v>
      </c>
      <c r="L7" s="17" t="s">
        <v>526</v>
      </c>
      <c r="M7" s="17" t="s">
        <v>527</v>
      </c>
      <c r="N7" s="18" t="s">
        <v>528</v>
      </c>
    </row>
    <row r="8" spans="1:14" ht="20.100000000000001" customHeight="1" x14ac:dyDescent="0.25">
      <c r="B8" s="25" t="s">
        <v>529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25">
      <c r="B9" s="25" t="s">
        <v>514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25">
      <c r="B10" s="25" t="s">
        <v>515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25">
      <c r="B11" s="28" t="s">
        <v>516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4" t="s">
        <v>530</v>
      </c>
    </row>
    <row r="14" spans="1:14" ht="20.100000000000001" customHeight="1" x14ac:dyDescent="0.25">
      <c r="B14" s="19" t="s">
        <v>513</v>
      </c>
      <c r="C14" s="17" t="s">
        <v>517</v>
      </c>
      <c r="D14" s="17" t="s">
        <v>518</v>
      </c>
      <c r="E14" s="17" t="s">
        <v>519</v>
      </c>
      <c r="F14" s="17" t="s">
        <v>520</v>
      </c>
      <c r="G14" s="17" t="s">
        <v>521</v>
      </c>
      <c r="H14" s="17" t="s">
        <v>522</v>
      </c>
      <c r="I14" s="17" t="s">
        <v>523</v>
      </c>
      <c r="J14" s="17" t="s">
        <v>524</v>
      </c>
      <c r="K14" s="17" t="s">
        <v>525</v>
      </c>
      <c r="L14" s="17" t="s">
        <v>526</v>
      </c>
      <c r="M14" s="17" t="s">
        <v>527</v>
      </c>
      <c r="N14" s="18" t="s">
        <v>528</v>
      </c>
    </row>
    <row r="15" spans="1:14" ht="20.100000000000001" customHeight="1" x14ac:dyDescent="0.25">
      <c r="B15" s="25" t="s">
        <v>529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25">
      <c r="B16" s="25" t="s">
        <v>514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5" t="s">
        <v>515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8" t="s">
        <v>516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4" t="s">
        <v>531</v>
      </c>
    </row>
    <row r="21" spans="2:14" ht="20.100000000000001" customHeight="1" x14ac:dyDescent="0.25">
      <c r="B21" s="19" t="s">
        <v>513</v>
      </c>
      <c r="C21" s="17" t="s">
        <v>517</v>
      </c>
      <c r="D21" s="17" t="s">
        <v>518</v>
      </c>
      <c r="E21" s="17" t="s">
        <v>519</v>
      </c>
      <c r="F21" s="17" t="s">
        <v>520</v>
      </c>
      <c r="G21" s="17" t="s">
        <v>521</v>
      </c>
      <c r="H21" s="17" t="s">
        <v>522</v>
      </c>
      <c r="I21" s="17" t="s">
        <v>523</v>
      </c>
      <c r="J21" s="17" t="s">
        <v>524</v>
      </c>
      <c r="K21" s="17" t="s">
        <v>525</v>
      </c>
      <c r="L21" s="17" t="s">
        <v>526</v>
      </c>
      <c r="M21" s="17" t="s">
        <v>527</v>
      </c>
      <c r="N21" s="18" t="s">
        <v>528</v>
      </c>
    </row>
    <row r="22" spans="2:14" ht="20.100000000000001" customHeight="1" x14ac:dyDescent="0.25">
      <c r="B22" s="25" t="s">
        <v>532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25">
      <c r="B23" s="25" t="s">
        <v>533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25">
      <c r="B24" s="26" t="s">
        <v>534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25">
      <c r="B25" s="27" t="s">
        <v>535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25">
      <c r="B26" s="27" t="s">
        <v>536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Carol Costa</cp:lastModifiedBy>
  <dcterms:created xsi:type="dcterms:W3CDTF">2019-06-01T17:21:50Z</dcterms:created>
  <dcterms:modified xsi:type="dcterms:W3CDTF">2024-05-01T23:28:04Z</dcterms:modified>
</cp:coreProperties>
</file>