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972\Desktop\Carol - Excel Avançado\"/>
    </mc:Choice>
  </mc:AlternateContent>
  <xr:revisionPtr revIDLastSave="0" documentId="13_ncr:1_{100FEE8A-A81A-4437-8546-A68F0A9169F7}" xr6:coauthVersionLast="36" xr6:coauthVersionMax="36" xr10:uidLastSave="{00000000-0000-0000-0000-000000000000}"/>
  <bookViews>
    <workbookView xWindow="0" yWindow="0" windowWidth="28800" windowHeight="12105" xr2:uid="{A47AA95D-CDCE-4676-A8B3-AC96A5A50B58}"/>
  </bookViews>
  <sheets>
    <sheet name="Financei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E61" i="1"/>
  <c r="D66" i="1" l="1"/>
  <c r="D67" i="1"/>
  <c r="D68" i="1"/>
  <c r="D69" i="1"/>
  <c r="D70" i="1"/>
  <c r="D65" i="1"/>
  <c r="D71" i="1" s="1"/>
  <c r="C55" i="1"/>
  <c r="C56" i="1"/>
  <c r="C57" i="1"/>
  <c r="C58" i="1"/>
  <c r="C59" i="1"/>
  <c r="C54" i="1"/>
  <c r="B44" i="1"/>
  <c r="B45" i="1"/>
  <c r="B46" i="1"/>
  <c r="B47" i="1"/>
  <c r="B48" i="1"/>
  <c r="B43" i="1"/>
  <c r="E72" i="1"/>
  <c r="C72" i="1"/>
  <c r="B72" i="1"/>
  <c r="E71" i="1"/>
  <c r="C71" i="1"/>
  <c r="B71" i="1"/>
  <c r="D61" i="1"/>
  <c r="B61" i="1"/>
  <c r="D60" i="1"/>
  <c r="B60" i="1"/>
  <c r="C49" i="1"/>
  <c r="D49" i="1"/>
  <c r="E49" i="1"/>
  <c r="C50" i="1"/>
  <c r="D50" i="1"/>
  <c r="E50" i="1"/>
  <c r="D19" i="1"/>
  <c r="C16" i="1"/>
  <c r="F16" i="1" s="1"/>
  <c r="H24" i="1"/>
  <c r="H25" i="1"/>
  <c r="H26" i="1"/>
  <c r="H27" i="1"/>
  <c r="H28" i="1"/>
  <c r="H23" i="1"/>
  <c r="G24" i="1"/>
  <c r="G25" i="1"/>
  <c r="G26" i="1"/>
  <c r="G27" i="1"/>
  <c r="G28" i="1"/>
  <c r="G23" i="1"/>
  <c r="G29" i="1" s="1"/>
  <c r="F24" i="1"/>
  <c r="F25" i="1"/>
  <c r="F26" i="1"/>
  <c r="F27" i="1"/>
  <c r="F28" i="1"/>
  <c r="F23" i="1"/>
  <c r="D26" i="1"/>
  <c r="G12" i="1"/>
  <c r="F13" i="1"/>
  <c r="F14" i="1"/>
  <c r="G14" i="1" s="1"/>
  <c r="H14" i="1" s="1"/>
  <c r="F17" i="1"/>
  <c r="F12" i="1"/>
  <c r="B19" i="1"/>
  <c r="B18" i="1"/>
  <c r="F35" i="1"/>
  <c r="F36" i="1"/>
  <c r="F37" i="1"/>
  <c r="F38" i="1"/>
  <c r="F39" i="1"/>
  <c r="F34" i="1"/>
  <c r="B2" i="1"/>
  <c r="F2" i="1"/>
  <c r="G2" i="1" s="1"/>
  <c r="H2" i="1" s="1"/>
  <c r="B3" i="1"/>
  <c r="F3" i="1"/>
  <c r="G3" i="1"/>
  <c r="H3" i="1"/>
  <c r="B4" i="1"/>
  <c r="F4" i="1"/>
  <c r="B5" i="1"/>
  <c r="B7" i="1" s="1"/>
  <c r="F5" i="1"/>
  <c r="G5" i="1"/>
  <c r="H5" i="1" s="1"/>
  <c r="B6" i="1"/>
  <c r="F6" i="1"/>
  <c r="G6" i="1" s="1"/>
  <c r="H6" i="1" s="1"/>
  <c r="C7" i="1"/>
  <c r="D7" i="1"/>
  <c r="E7" i="1"/>
  <c r="C8" i="1"/>
  <c r="D8" i="1"/>
  <c r="E8" i="1"/>
  <c r="D24" i="1"/>
  <c r="D25" i="1"/>
  <c r="D27" i="1"/>
  <c r="D28" i="1"/>
  <c r="D23" i="1"/>
  <c r="C29" i="1"/>
  <c r="E29" i="1"/>
  <c r="C30" i="1"/>
  <c r="E30" i="1"/>
  <c r="B30" i="1"/>
  <c r="B29" i="1"/>
  <c r="C13" i="1"/>
  <c r="C14" i="1"/>
  <c r="C17" i="1"/>
  <c r="C12" i="1"/>
  <c r="E18" i="1"/>
  <c r="E19" i="1"/>
  <c r="D72" i="1" l="1"/>
  <c r="C60" i="1"/>
  <c r="C61" i="1"/>
  <c r="B49" i="1"/>
  <c r="B50" i="1"/>
  <c r="C15" i="1"/>
  <c r="F15" i="1" s="1"/>
  <c r="G15" i="1" s="1"/>
  <c r="H15" i="1" s="1"/>
  <c r="D18" i="1"/>
  <c r="H29" i="1"/>
  <c r="H30" i="1"/>
  <c r="G30" i="1"/>
  <c r="F29" i="1"/>
  <c r="F30" i="1"/>
  <c r="G17" i="1"/>
  <c r="H17" i="1" s="1"/>
  <c r="F7" i="1"/>
  <c r="F8" i="1"/>
  <c r="G13" i="1"/>
  <c r="H13" i="1" s="1"/>
  <c r="G16" i="1"/>
  <c r="H16" i="1" s="1"/>
  <c r="H12" i="1"/>
  <c r="B8" i="1"/>
  <c r="G4" i="1"/>
  <c r="H4" i="1" s="1"/>
  <c r="H8" i="1" s="1"/>
  <c r="D29" i="1"/>
  <c r="D30" i="1"/>
  <c r="C18" i="1" l="1"/>
  <c r="C19" i="1"/>
  <c r="F19" i="1" s="1"/>
  <c r="F18" i="1"/>
  <c r="H19" i="1"/>
  <c r="G18" i="1"/>
  <c r="H18" i="1"/>
  <c r="G19" i="1"/>
  <c r="G8" i="1"/>
  <c r="G7" i="1"/>
  <c r="H7" i="1"/>
</calcChain>
</file>

<file path=xl/sharedStrings.xml><?xml version="1.0" encoding="utf-8"?>
<sst xmlns="http://schemas.openxmlformats.org/spreadsheetml/2006/main" count="104" uniqueCount="32">
  <si>
    <t>Nome</t>
  </si>
  <si>
    <t>Taxa (am)</t>
  </si>
  <si>
    <t>N° Prestação</t>
  </si>
  <si>
    <t>Valor Prestação</t>
  </si>
  <si>
    <t>Valor Presente</t>
  </si>
  <si>
    <t>Clarabela</t>
  </si>
  <si>
    <t>Denilde Bastos</t>
  </si>
  <si>
    <t>Clarabela Silva</t>
  </si>
  <si>
    <t>Márcio Silva</t>
  </si>
  <si>
    <t>Nenete Lews</t>
  </si>
  <si>
    <t>Valor Maximo</t>
  </si>
  <si>
    <t>Valor Minimo</t>
  </si>
  <si>
    <t>Juros</t>
  </si>
  <si>
    <t>Valor Futuro</t>
  </si>
  <si>
    <t>Porcentagem Total de Juros</t>
  </si>
  <si>
    <t>Cliente</t>
  </si>
  <si>
    <t>Aplicação</t>
  </si>
  <si>
    <t>Taxa (mensal)</t>
  </si>
  <si>
    <t>N° Periodos</t>
  </si>
  <si>
    <t>Depósitos mensais</t>
  </si>
  <si>
    <t>Juliana</t>
  </si>
  <si>
    <t>Carlos</t>
  </si>
  <si>
    <t>Alberto</t>
  </si>
  <si>
    <t>Marilia</t>
  </si>
  <si>
    <t>Ana</t>
  </si>
  <si>
    <t>João</t>
  </si>
  <si>
    <t>CDB</t>
  </si>
  <si>
    <t>Poupança</t>
  </si>
  <si>
    <t>Fundos</t>
  </si>
  <si>
    <t>José Costa</t>
  </si>
  <si>
    <t>Eunice Silva</t>
  </si>
  <si>
    <t>Valor Pretação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</si>
</sst>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44" fontId="0" fillId="0" borderId="0" xfId="1" applyNumberFormat="1" applyFon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orcentagem" xfId="1" builtinId="5"/>
  </cellStyles>
  <dxfs count="39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B767F-BB2F-4FF0-9E78-E95B43779C2A}" name="Tabela2" displayName="Tabela2" ref="A11:H19" totalsRowShown="0">
  <autoFilter ref="A11:H19" xr:uid="{7E62F9A7-0BD7-4926-A024-4A17AA9BE780}"/>
  <tableColumns count="8">
    <tableColumn id="1" xr3:uid="{9783F570-371D-4BA0-AFF3-59E67C0CFA0F}" name="Nome"/>
    <tableColumn id="2" xr3:uid="{0C2E8892-6EF0-4BDE-9FCA-64A6C5A4A030}" name="Taxa (am)" dataDxfId="38" dataCellStyle="Porcentagem"/>
    <tableColumn id="3" xr3:uid="{4C7CB054-1933-439D-9B13-707DC5613B2D}" name="N° Prestação" dataDxfId="37"/>
    <tableColumn id="4" xr3:uid="{877635C8-4533-45C9-B386-DB687B6D65F2}" name="Valor Prestação" dataDxfId="36"/>
    <tableColumn id="5" xr3:uid="{2009F19C-005D-43D9-B286-EBB2F0E8FE71}" name="Valor Presente" dataDxfId="35"/>
    <tableColumn id="6" xr3:uid="{F03499E3-E537-4231-B4DE-E31B89740373}" name="Valor Futuro" dataDxfId="34">
      <calculatedColumnFormula>FV(Tabela2[[#This Row],[Taxa (am)]],Tabela2[[#This Row],[N° Prestação]],Tabela2[[#This Row],[Valor Prestação]],)</calculatedColumnFormula>
    </tableColumn>
    <tableColumn id="7" xr3:uid="{942732D0-B8D9-4092-BE83-1A11B5D54B6E}" name="Juros" dataDxfId="33"/>
    <tableColumn id="8" xr3:uid="{E56D8286-381E-42B2-81FA-4350347B10D9}" name="Porcentagem Total de Juros" dataDxfId="32" dataCellStyle="Porcentagem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70C89-3EBA-467C-AC1F-2BAE21ABB22A}" name="Tabela3" displayName="Tabela3" ref="A22:H30" totalsRowShown="0">
  <autoFilter ref="A22:H30" xr:uid="{46522203-85D0-46DB-AB0E-FDD73F4B600B}"/>
  <tableColumns count="8">
    <tableColumn id="1" xr3:uid="{89038BD1-CA7E-448E-B741-62EBE1236002}" name="Nome"/>
    <tableColumn id="2" xr3:uid="{3266FBBD-B9FE-46E2-A47C-DAD7AD457B38}" name="Taxa (am)" dataDxfId="31" dataCellStyle="Porcentagem"/>
    <tableColumn id="3" xr3:uid="{6B97DFB3-36A0-47F1-9F08-D92588000B7B}" name="N° Prestação" dataDxfId="30"/>
    <tableColumn id="4" xr3:uid="{280FA17E-281B-4B59-846F-48752C39FEE4}" name="Valor Prestação" dataDxfId="29"/>
    <tableColumn id="5" xr3:uid="{5966CBBE-6284-41B2-A34F-F38BAA3F699C}" name="Valor Presente" dataDxfId="28"/>
    <tableColumn id="6" xr3:uid="{DC639482-BB6A-44A7-B156-47E992EFCB3C}" name="Valor Futuro" dataDxfId="27"/>
    <tableColumn id="7" xr3:uid="{6C9C1006-FCB5-4BF4-934C-D03A3678F626}" name="Juros" dataDxfId="26"/>
    <tableColumn id="8" xr3:uid="{A0EB5F5A-92CB-4558-A0C7-171CFB214C14}" name="Porcentagem Total de Juros" dataDxfId="25" dataCellStyle="Porcentagem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4EA92-29DF-4043-AB2F-1EB4837F2D0C}" name="Tabela1" displayName="Tabela1" ref="A1:H8" totalsRowShown="0">
  <autoFilter ref="A1:H8" xr:uid="{7915163E-2219-4E67-9803-D81BC5F7AAE5}"/>
  <tableColumns count="8">
    <tableColumn id="1" xr3:uid="{B937DCC0-F9C0-4D5A-A21D-6EB2CF685734}" name="Nome"/>
    <tableColumn id="2" xr3:uid="{49E9164F-C4C3-4DED-A5DC-D2764A7CC38D}" name="Taxa (am)" dataDxfId="24" dataCellStyle="Normal">
      <calculatedColumnFormula>RATE(Tabela1[[#This Row],[N° Prestação]],Tabela1[[#This Row],[Valor Prestação]],Tabela1[[#This Row],[Valor Presente]],)</calculatedColumnFormula>
    </tableColumn>
    <tableColumn id="3" xr3:uid="{A83397CB-CD72-442B-BEF1-8C32D759EE37}" name="N° Prestação" dataDxfId="23"/>
    <tableColumn id="4" xr3:uid="{7CD45A76-A19E-42B7-819B-9E1E838A961A}" name="Valor Prestação" dataDxfId="22"/>
    <tableColumn id="5" xr3:uid="{FCFA3A38-D3CB-4A1C-A659-928F1C17E1DC}" name="Valor Presente" dataDxfId="21"/>
    <tableColumn id="7" xr3:uid="{0A089F00-812E-464E-987B-3DAB720CF5B7}" name="Valor Futuro" dataDxfId="20">
      <calculatedColumnFormula>-Tabela1[[#This Row],[Valor Prestação]]*Tabela1[[#This Row],[N° Prestação]]</calculatedColumnFormula>
    </tableColumn>
    <tableColumn id="6" xr3:uid="{F3804B4B-42A6-4CDF-911D-FFC7622F2BA3}" name="Juros" dataDxfId="19">
      <calculatedColumnFormula>Tabela1[[#This Row],[Valor Futuro]]-Tabela1[[#This Row],[Valor Presente]]</calculatedColumnFormula>
    </tableColumn>
    <tableColumn id="8" xr3:uid="{B7469BB7-86DA-47FE-A8BE-1D9FE4B8ACBA}" name="Porcentagem Total de Juros" dataDxfId="18" dataCellStyle="Normal">
      <calculatedColumnFormula>Tabela1[[#This Row],[Juros]]/Tabela1[[#This Row],[Valor Futuro]]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EB9969-7C65-469A-A233-E39FA510FE3D}" name="Tabela4" displayName="Tabela4" ref="A33:F39" totalsRowShown="0" headerRowDxfId="17">
  <autoFilter ref="A33:F39" xr:uid="{9E1D1954-8976-49A8-91F7-10FB0C001D04}"/>
  <tableColumns count="6">
    <tableColumn id="1" xr3:uid="{4EF9D0D3-8AEB-4FE3-AD77-93351F4E7CE0}" name="Cliente"/>
    <tableColumn id="2" xr3:uid="{F02E7993-2C6C-4AD1-9298-CA3E0FE24FBA}" name="Aplicação" dataDxfId="16" dataCellStyle="Porcentagem"/>
    <tableColumn id="3" xr3:uid="{6ED4A48C-F4B2-4A63-B971-CA941DAB64AC}" name="Taxa (mensal)" dataDxfId="15" dataCellStyle="Porcentagem"/>
    <tableColumn id="4" xr3:uid="{75BDF2A3-DE62-46EB-A1EA-593F5423B457}" name="N° Periodos" dataDxfId="14"/>
    <tableColumn id="5" xr3:uid="{059D8E73-610F-494A-BC69-93082C8B24E2}" name="Depósitos mensais" dataDxfId="13"/>
    <tableColumn id="6" xr3:uid="{F1CCE36B-29CB-43D5-BB69-7991AE1936AE}" name="Valor Futuro" dataDxfId="12">
      <calculatedColumnFormula>FV(C34,D34,E34)</calculatedColumnFormula>
    </tableColumn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4E7669-E8AD-4083-AF79-D6C1C63B5255}" name="Tabela5" displayName="Tabela5" ref="A42:E50" totalsRowShown="0">
  <autoFilter ref="A42:E50" xr:uid="{0E14C0D1-9706-4D9A-958D-8B9A765EAF58}"/>
  <tableColumns count="5">
    <tableColumn id="1" xr3:uid="{76346606-D8E8-47FC-9B43-8F8E37C79C98}" name="Nome"/>
    <tableColumn id="2" xr3:uid="{866855F3-90BF-4838-A6E9-9A433B3DD06C}" name="Taxa (am)" dataDxfId="11" dataCellStyle="Porcentagem"/>
    <tableColumn id="3" xr3:uid="{EB2739A8-A6F6-4573-AA87-3137525899EC}" name="N° Prestação" dataDxfId="10"/>
    <tableColumn id="4" xr3:uid="{FB41EE6D-733E-45D0-A41D-EFED4344A877}" name="Valor Pretação" dataDxfId="9"/>
    <tableColumn id="5" xr3:uid="{3B13D5C9-0E8C-49A2-B28B-3E7227A07DA5}" name="Valor Presente" dataDxfId="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4E9269-5806-46C6-9ED0-FD30AAA163CA}" name="Tabela6" displayName="Tabela6" ref="A53:E61" totalsRowShown="0">
  <autoFilter ref="A53:E61" xr:uid="{6885FD98-9341-49BC-A845-82509D4865AA}"/>
  <tableColumns count="5">
    <tableColumn id="1" xr3:uid="{E1CBE490-EE8D-40DD-A4A1-3B6330111013}" name="Nome"/>
    <tableColumn id="2" xr3:uid="{5A8CADCD-2E16-4588-924D-3207095CFCA3}" name="Taxa (am)" dataDxfId="3" dataCellStyle="Porcentagem"/>
    <tableColumn id="3" xr3:uid="{5EA4463D-9D58-4744-870A-10CAD1EDF1F4}" name="N° Prestação" dataDxfId="2"/>
    <tableColumn id="4" xr3:uid="{C549A4A7-5159-4FA0-8B74-1E111109E7E3}" name="Valor Pretação" dataDxfId="1"/>
    <tableColumn id="5" xr3:uid="{3E98DB1E-39A2-491D-AF3C-240C7BB43C04}" name="Valor Presente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77E4B7-BAEF-4EC5-9470-1B52BE929E8F}" name="Tabela7" displayName="Tabela7" ref="A64:E72" totalsRowShown="0">
  <autoFilter ref="A64:E72" xr:uid="{95C7462D-D61E-4FAA-8AE7-57CF1E5937EE}"/>
  <tableColumns count="5">
    <tableColumn id="1" xr3:uid="{0DD73470-7DDF-43C5-9E8B-7B65E2F0F0D4}" name="Nome"/>
    <tableColumn id="2" xr3:uid="{8CB6A20F-8D82-438B-895C-8461FDA44915}" name="Taxa (am)" dataDxfId="7" dataCellStyle="Porcentagem"/>
    <tableColumn id="3" xr3:uid="{A0BD93C9-14D0-4B39-93CE-2F283D6283A5}" name="N° Prestação" dataDxfId="6"/>
    <tableColumn id="4" xr3:uid="{DA65A45C-8BAD-4431-9677-BB49E8AC7B4C}" name="Valor Pretação" dataDxfId="5"/>
    <tableColumn id="5" xr3:uid="{20C75AAF-4C3F-40A2-8CCA-0F6FC8EB4E1B}" name="Valor Present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6D25-FC42-4BD3-933B-B83D2CCAA2CC}">
  <dimension ref="A1:H72"/>
  <sheetViews>
    <sheetView showGridLines="0" tabSelected="1" topLeftCell="A31" zoomScale="98" zoomScaleNormal="98" workbookViewId="0">
      <selection activeCell="B43" sqref="B43"/>
    </sheetView>
  </sheetViews>
  <sheetFormatPr defaultColWidth="22.42578125" defaultRowHeight="15" x14ac:dyDescent="0.25"/>
  <cols>
    <col min="2" max="2" width="22.42578125" style="2"/>
    <col min="3" max="3" width="22.42578125" style="3"/>
    <col min="4" max="4" width="23.5703125" style="1" customWidth="1"/>
    <col min="5" max="5" width="22.42578125" style="1"/>
    <col min="6" max="6" width="19.85546875" style="1" customWidth="1"/>
    <col min="7" max="7" width="22.42578125" style="1"/>
    <col min="8" max="8" width="25" style="2" customWidth="1"/>
  </cols>
  <sheetData>
    <row r="1" spans="1:8" x14ac:dyDescent="0.25">
      <c r="A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2" t="s">
        <v>14</v>
      </c>
    </row>
    <row r="2" spans="1:8" x14ac:dyDescent="0.25">
      <c r="A2" t="s">
        <v>5</v>
      </c>
      <c r="B2" s="2">
        <f>RATE(Tabela1[[#This Row],[N° Prestação]],Tabela1[[#This Row],[Valor Prestação]],Tabela1[[#This Row],[Valor Presente]],)</f>
        <v>2.0757415739618378E-2</v>
      </c>
      <c r="C2" s="5">
        <v>12</v>
      </c>
      <c r="D2" s="1">
        <v>-190</v>
      </c>
      <c r="E2" s="1">
        <v>2000</v>
      </c>
      <c r="F2" s="1">
        <f>-Tabela1[[#This Row],[Valor Prestação]]*Tabela1[[#This Row],[N° Prestação]]</f>
        <v>2280</v>
      </c>
      <c r="G2" s="1">
        <f>Tabela1[[#This Row],[Valor Futuro]]-Tabela1[[#This Row],[Valor Presente]]</f>
        <v>280</v>
      </c>
      <c r="H2" s="2">
        <f>Tabela1[[#This Row],[Juros]]/Tabela1[[#This Row],[Valor Futuro]]</f>
        <v>0.12280701754385964</v>
      </c>
    </row>
    <row r="3" spans="1:8" x14ac:dyDescent="0.25">
      <c r="A3" t="s">
        <v>6</v>
      </c>
      <c r="B3" s="2">
        <f>RATE(Tabela1[[#This Row],[N° Prestação]],Tabela1[[#This Row],[Valor Prestação]],Tabela1[[#This Row],[Valor Presente]],)</f>
        <v>8.2299977694429826E-3</v>
      </c>
      <c r="C3" s="5">
        <v>18</v>
      </c>
      <c r="D3" s="1">
        <v>-90</v>
      </c>
      <c r="E3" s="1">
        <v>1500</v>
      </c>
      <c r="F3" s="1">
        <f>-Tabela1[[#This Row],[Valor Prestação]]*Tabela1[[#This Row],[N° Prestação]]</f>
        <v>1620</v>
      </c>
      <c r="G3" s="1">
        <f>Tabela1[[#This Row],[Valor Futuro]]-Tabela1[[#This Row],[Valor Presente]]</f>
        <v>120</v>
      </c>
      <c r="H3" s="2">
        <f>Tabela1[[#This Row],[Juros]]/Tabela1[[#This Row],[Valor Futuro]]</f>
        <v>7.407407407407407E-2</v>
      </c>
    </row>
    <row r="4" spans="1:8" x14ac:dyDescent="0.25">
      <c r="A4" t="s">
        <v>7</v>
      </c>
      <c r="B4" s="2">
        <f>RATE(Tabela1[[#This Row],[N° Prestação]],Tabela1[[#This Row],[Valor Prestação]],Tabela1[[#This Row],[Valor Presente]],)</f>
        <v>1.0301632149197269E-2</v>
      </c>
      <c r="C4" s="5">
        <v>6</v>
      </c>
      <c r="D4" s="1">
        <v>-380</v>
      </c>
      <c r="E4" s="1">
        <v>2200</v>
      </c>
      <c r="F4" s="1">
        <f>-Tabela1[[#This Row],[Valor Prestação]]*Tabela1[[#This Row],[N° Prestação]]</f>
        <v>2280</v>
      </c>
      <c r="G4" s="1">
        <f>Tabela1[[#This Row],[Valor Futuro]]-Tabela1[[#This Row],[Valor Presente]]</f>
        <v>80</v>
      </c>
      <c r="H4" s="2">
        <f>Tabela1[[#This Row],[Juros]]/Tabela1[[#This Row],[Valor Futuro]]</f>
        <v>3.5087719298245612E-2</v>
      </c>
    </row>
    <row r="5" spans="1:8" x14ac:dyDescent="0.25">
      <c r="A5" t="s">
        <v>8</v>
      </c>
      <c r="B5" s="2">
        <f>RATE(Tabela1[[#This Row],[N° Prestação]],Tabela1[[#This Row],[Valor Prestação]],Tabela1[[#This Row],[Valor Presente]],)</f>
        <v>7.0197560946259798E-4</v>
      </c>
      <c r="C5" s="5">
        <v>15</v>
      </c>
      <c r="D5" s="1">
        <v>-402.25</v>
      </c>
      <c r="E5" s="1">
        <v>6000</v>
      </c>
      <c r="F5" s="1">
        <f>-Tabela1[[#This Row],[Valor Prestação]]*Tabela1[[#This Row],[N° Prestação]]</f>
        <v>6033.75</v>
      </c>
      <c r="G5" s="1">
        <f>Tabela1[[#This Row],[Valor Futuro]]-Tabela1[[#This Row],[Valor Presente]]</f>
        <v>33.75</v>
      </c>
      <c r="H5" s="2">
        <f>Tabela1[[#This Row],[Juros]]/Tabela1[[#This Row],[Valor Futuro]]</f>
        <v>5.5935363579863269E-3</v>
      </c>
    </row>
    <row r="6" spans="1:8" x14ac:dyDescent="0.25">
      <c r="A6" t="s">
        <v>9</v>
      </c>
      <c r="B6" s="2">
        <f>RATE(Tabela1[[#This Row],[N° Prestação]],Tabela1[[#This Row],[Valor Prestação]],Tabela1[[#This Row],[Valor Presente]],)</f>
        <v>4.0646131860318117E-2</v>
      </c>
      <c r="C6" s="5">
        <v>5</v>
      </c>
      <c r="D6" s="1">
        <v>-1350.21</v>
      </c>
      <c r="E6" s="1">
        <v>6000</v>
      </c>
      <c r="F6" s="1">
        <f>-Tabela1[[#This Row],[Valor Prestação]]*Tabela1[[#This Row],[N° Prestação]]</f>
        <v>6751.05</v>
      </c>
      <c r="G6" s="1">
        <f>Tabela1[[#This Row],[Valor Futuro]]-Tabela1[[#This Row],[Valor Presente]]</f>
        <v>751.05000000000018</v>
      </c>
      <c r="H6" s="2">
        <f>Tabela1[[#This Row],[Juros]]/Tabela1[[#This Row],[Valor Futuro]]</f>
        <v>0.11124936121047839</v>
      </c>
    </row>
    <row r="7" spans="1:8" ht="15.75" customHeight="1" x14ac:dyDescent="0.25">
      <c r="A7" t="s">
        <v>10</v>
      </c>
      <c r="B7" s="2">
        <f>MAX(B2:B6)</f>
        <v>4.0646131860318117E-2</v>
      </c>
      <c r="C7" s="5">
        <f t="shared" ref="C7:E7" si="0">MAX(C2:C6)</f>
        <v>18</v>
      </c>
      <c r="D7" s="1">
        <f t="shared" si="0"/>
        <v>-90</v>
      </c>
      <c r="E7" s="1">
        <f t="shared" si="0"/>
        <v>6000</v>
      </c>
      <c r="F7" s="1">
        <f t="shared" ref="F7" si="1">MAX(F2:F6)</f>
        <v>6751.05</v>
      </c>
      <c r="G7" s="1">
        <f t="shared" ref="G7:H7" si="2">MAX(G2:G6)</f>
        <v>751.05000000000018</v>
      </c>
      <c r="H7" s="2">
        <f t="shared" si="2"/>
        <v>0.12280701754385964</v>
      </c>
    </row>
    <row r="8" spans="1:8" x14ac:dyDescent="0.25">
      <c r="A8" t="s">
        <v>11</v>
      </c>
      <c r="B8" s="2">
        <f>MIN(B2:B6)</f>
        <v>7.0197560946259798E-4</v>
      </c>
      <c r="C8" s="5">
        <f t="shared" ref="C8:E8" si="3">MIN(C2:C6)</f>
        <v>5</v>
      </c>
      <c r="D8" s="1">
        <f t="shared" si="3"/>
        <v>-1350.21</v>
      </c>
      <c r="E8" s="1">
        <f t="shared" si="3"/>
        <v>1500</v>
      </c>
      <c r="F8" s="1">
        <f t="shared" ref="F8:G8" si="4">MIN(F2:F6)</f>
        <v>1620</v>
      </c>
      <c r="G8" s="1">
        <f t="shared" si="4"/>
        <v>33.75</v>
      </c>
      <c r="H8" s="2">
        <f t="shared" ref="H8" si="5">MIN(H2:H6)</f>
        <v>5.5935363579863269E-3</v>
      </c>
    </row>
    <row r="9" spans="1:8" x14ac:dyDescent="0.25">
      <c r="C9" s="5"/>
    </row>
    <row r="10" spans="1:8" x14ac:dyDescent="0.25">
      <c r="C10" s="5"/>
    </row>
    <row r="11" spans="1:8" x14ac:dyDescent="0.25">
      <c r="A11" t="s">
        <v>0</v>
      </c>
      <c r="B11" s="2" t="s">
        <v>1</v>
      </c>
      <c r="C11" s="5" t="s">
        <v>2</v>
      </c>
      <c r="D11" s="1" t="s">
        <v>3</v>
      </c>
      <c r="E11" s="1" t="s">
        <v>4</v>
      </c>
      <c r="F11" s="1" t="s">
        <v>13</v>
      </c>
      <c r="G11" s="1" t="s">
        <v>12</v>
      </c>
      <c r="H11" s="2" t="s">
        <v>14</v>
      </c>
    </row>
    <row r="12" spans="1:8" x14ac:dyDescent="0.25">
      <c r="A12" t="s">
        <v>5</v>
      </c>
      <c r="B12" s="2">
        <v>1.83E-2</v>
      </c>
      <c r="C12" s="5">
        <f>NPER(B12,D12,E12,)</f>
        <v>11.398003407099825</v>
      </c>
      <c r="D12" s="1">
        <v>-196</v>
      </c>
      <c r="E12" s="1">
        <v>2000</v>
      </c>
      <c r="F12" s="1">
        <f>FV(Tabela2[[#This Row],[Taxa (am)]],Tabela2[[#This Row],[N° Prestação]],Tabela2[[#This Row],[Valor Prestação]],)</f>
        <v>2459.2220828105387</v>
      </c>
      <c r="G12" s="1">
        <f t="shared" ref="G12:G17" si="6">F12-E12</f>
        <v>459.22208281053872</v>
      </c>
      <c r="H12" s="2">
        <f>G12/F12</f>
        <v>0.18673469387755076</v>
      </c>
    </row>
    <row r="13" spans="1:8" x14ac:dyDescent="0.25">
      <c r="A13" t="s">
        <v>6</v>
      </c>
      <c r="B13" s="2">
        <v>2.2200000000000001E-2</v>
      </c>
      <c r="C13" s="5">
        <f t="shared" ref="C13:C17" si="7">NPER(B13,D13,E13,)</f>
        <v>4.5396876833989541</v>
      </c>
      <c r="D13" s="1">
        <v>-351</v>
      </c>
      <c r="E13" s="1">
        <v>1500</v>
      </c>
      <c r="F13" s="1">
        <f>FV(Tabela2[[#This Row],[Taxa (am)]],Tabela2[[#This Row],[N° Prestação]],Tabela2[[#This Row],[Valor Prestação]],)</f>
        <v>1657.2237960339935</v>
      </c>
      <c r="G13" s="1">
        <f t="shared" si="6"/>
        <v>157.22379603399349</v>
      </c>
      <c r="H13" s="2">
        <f t="shared" ref="H13:H17" si="8">G13/F13</f>
        <v>9.487179487179441E-2</v>
      </c>
    </row>
    <row r="14" spans="1:8" x14ac:dyDescent="0.25">
      <c r="A14" t="s">
        <v>29</v>
      </c>
      <c r="B14" s="2">
        <v>3.2099999999999997E-2</v>
      </c>
      <c r="C14" s="5">
        <f t="shared" si="7"/>
        <v>5.3741706551343844</v>
      </c>
      <c r="D14" s="1">
        <v>-452.21</v>
      </c>
      <c r="E14" s="1">
        <v>2200</v>
      </c>
      <c r="F14" s="1">
        <f>FV(Tabela2[[#This Row],[Taxa (am)]],Tabela2[[#This Row],[N° Prestação]],Tabela2[[#This Row],[Valor Prestação]],)</f>
        <v>2607.1490343038345</v>
      </c>
      <c r="G14" s="1">
        <f t="shared" si="6"/>
        <v>407.14903430383447</v>
      </c>
      <c r="H14" s="2">
        <f t="shared" si="8"/>
        <v>0.15616638287521301</v>
      </c>
    </row>
    <row r="15" spans="1:8" x14ac:dyDescent="0.25">
      <c r="A15" t="s">
        <v>30</v>
      </c>
      <c r="B15" s="2">
        <v>1.2500000000000001E-2</v>
      </c>
      <c r="C15" s="5">
        <f t="shared" si="7"/>
        <v>15.629358170766386</v>
      </c>
      <c r="D15" s="1">
        <v>-425</v>
      </c>
      <c r="E15" s="1">
        <v>6000</v>
      </c>
      <c r="F15" s="1">
        <f>FV(Tabela2[[#This Row],[Taxa (am)]],Tabela2[[#This Row],[N° Prestação]],Tabela2[[#This Row],[Valor Prestação]],)</f>
        <v>7285.7142857142826</v>
      </c>
      <c r="G15" s="1">
        <f t="shared" ref="G15" si="9">F15-E15</f>
        <v>1285.7142857142826</v>
      </c>
      <c r="H15" s="2">
        <f t="shared" si="8"/>
        <v>0.17647058823529377</v>
      </c>
    </row>
    <row r="16" spans="1:8" x14ac:dyDescent="0.25">
      <c r="A16" t="s">
        <v>8</v>
      </c>
      <c r="B16" s="2">
        <v>2.3099999999999999E-2</v>
      </c>
      <c r="C16" s="5">
        <f t="shared" si="7"/>
        <v>34.545773638955907</v>
      </c>
      <c r="D16" s="1">
        <v>-254</v>
      </c>
      <c r="E16" s="1">
        <v>6000</v>
      </c>
      <c r="F16" s="1">
        <f>FV(Tabela2[[#This Row],[Taxa (am)]],Tabela2[[#This Row],[N° Prestação]],Tabela2[[#This Row],[Valor Prestação]],)</f>
        <v>13206.239168110915</v>
      </c>
      <c r="G16" s="1">
        <f t="shared" si="6"/>
        <v>7206.2391681109148</v>
      </c>
      <c r="H16" s="2">
        <f t="shared" si="8"/>
        <v>0.54566929133858255</v>
      </c>
    </row>
    <row r="17" spans="1:8" x14ac:dyDescent="0.25">
      <c r="A17" t="s">
        <v>9</v>
      </c>
      <c r="B17" s="2">
        <v>2.12E-2</v>
      </c>
      <c r="C17" s="5">
        <f t="shared" si="7"/>
        <v>5.0414347256094327</v>
      </c>
      <c r="D17" s="1">
        <v>-254.54</v>
      </c>
      <c r="E17" s="1">
        <v>1204.99</v>
      </c>
      <c r="F17" s="1">
        <f>FV(Tabela2[[#This Row],[Taxa (am)]],Tabela2[[#This Row],[N° Prestação]],Tabela2[[#This Row],[Valor Prestação]],)</f>
        <v>1339.4144416191618</v>
      </c>
      <c r="G17" s="1">
        <f t="shared" si="6"/>
        <v>134.42444161916183</v>
      </c>
      <c r="H17" s="2">
        <f t="shared" si="8"/>
        <v>0.10036060344150222</v>
      </c>
    </row>
    <row r="18" spans="1:8" x14ac:dyDescent="0.25">
      <c r="A18" t="s">
        <v>10</v>
      </c>
      <c r="B18" s="2">
        <f>MAX(B12:B17)</f>
        <v>3.2099999999999997E-2</v>
      </c>
      <c r="C18" s="5">
        <f t="shared" ref="C18:H18" si="10">MAX(C12:C17)</f>
        <v>34.545773638955907</v>
      </c>
      <c r="D18" s="1">
        <f t="shared" si="10"/>
        <v>-196</v>
      </c>
      <c r="E18" s="1">
        <f t="shared" si="10"/>
        <v>6000</v>
      </c>
      <c r="F18" s="1">
        <f>FV(Tabela2[[#This Row],[Taxa (am)]],Tabela2[[#This Row],[N° Prestação]],Tabela2[[#This Row],[Valor Prestação]],)</f>
        <v>12081.893876192955</v>
      </c>
      <c r="G18" s="1">
        <f t="shared" si="10"/>
        <v>7206.2391681109148</v>
      </c>
      <c r="H18" s="2">
        <f t="shared" si="10"/>
        <v>0.54566929133858255</v>
      </c>
    </row>
    <row r="19" spans="1:8" x14ac:dyDescent="0.25">
      <c r="A19" t="s">
        <v>11</v>
      </c>
      <c r="B19" s="2">
        <f>MIN(B12:B17)</f>
        <v>1.2500000000000001E-2</v>
      </c>
      <c r="C19" s="5">
        <f t="shared" ref="C19:H19" si="11">MIN(C12:C17)</f>
        <v>4.5396876833989541</v>
      </c>
      <c r="D19" s="1">
        <f t="shared" si="11"/>
        <v>-452.21</v>
      </c>
      <c r="E19" s="1">
        <f t="shared" si="11"/>
        <v>1204.99</v>
      </c>
      <c r="F19" s="1">
        <f>FV(Tabela2[[#This Row],[Taxa (am)]],Tabela2[[#This Row],[N° Prestação]],Tabela2[[#This Row],[Valor Prestação]],)</f>
        <v>2098.7913108468902</v>
      </c>
      <c r="G19" s="1">
        <f t="shared" si="11"/>
        <v>134.42444161916183</v>
      </c>
      <c r="H19" s="2">
        <f t="shared" si="11"/>
        <v>9.487179487179441E-2</v>
      </c>
    </row>
    <row r="20" spans="1:8" x14ac:dyDescent="0.25">
      <c r="C20" s="5"/>
    </row>
    <row r="21" spans="1:8" x14ac:dyDescent="0.25">
      <c r="C21" s="5"/>
    </row>
    <row r="22" spans="1:8" x14ac:dyDescent="0.25">
      <c r="A22" t="s">
        <v>0</v>
      </c>
      <c r="B22" s="2" t="s">
        <v>1</v>
      </c>
      <c r="C22" s="5" t="s">
        <v>2</v>
      </c>
      <c r="D22" s="1" t="s">
        <v>3</v>
      </c>
      <c r="E22" s="1" t="s">
        <v>4</v>
      </c>
      <c r="F22" s="1" t="s">
        <v>13</v>
      </c>
      <c r="G22" s="1" t="s">
        <v>12</v>
      </c>
      <c r="H22" s="2" t="s">
        <v>14</v>
      </c>
    </row>
    <row r="23" spans="1:8" x14ac:dyDescent="0.25">
      <c r="A23" t="s">
        <v>5</v>
      </c>
      <c r="B23" s="2">
        <v>1.83E-2</v>
      </c>
      <c r="C23" s="5">
        <v>12.000000000005292</v>
      </c>
      <c r="D23" s="1">
        <f>PMT(B23,C23,E23)</f>
        <v>-88.896373257303381</v>
      </c>
      <c r="E23" s="1">
        <v>950</v>
      </c>
      <c r="F23" s="1">
        <f>FV(Tabela3[[#This Row],[Taxa (am)]],Tabela3[[#This Row],[N° Prestação]],Tabela3[[#This Row],[Valor Prestação]],)</f>
        <v>1180.9527736318946</v>
      </c>
      <c r="G23" s="1">
        <f>Tabela3[[#This Row],[Valor Futuro]]-Tabela3[[#This Row],[Valor Presente]]</f>
        <v>230.95277363189462</v>
      </c>
      <c r="H23" s="2">
        <f>Tabela3[[#This Row],[Juros]]/Tabela3[[#This Row],[Valor Futuro]]</f>
        <v>0.19556478361249277</v>
      </c>
    </row>
    <row r="24" spans="1:8" x14ac:dyDescent="0.25">
      <c r="A24" t="s">
        <v>6</v>
      </c>
      <c r="B24" s="2">
        <v>2.2200000000000001E-2</v>
      </c>
      <c r="C24" s="5">
        <v>18.000000000480291</v>
      </c>
      <c r="D24" s="1">
        <f t="shared" ref="D24:D28" si="12">PMT(B24,C24,E24)</f>
        <v>-55.759379008610047</v>
      </c>
      <c r="E24" s="1">
        <v>820</v>
      </c>
      <c r="F24" s="1">
        <f>FV(Tabela3[[#This Row],[Taxa (am)]],Tabela3[[#This Row],[N° Prestação]],Tabela3[[#This Row],[Valor Prestação]],)</f>
        <v>1217.4738211689391</v>
      </c>
      <c r="G24" s="1">
        <f>Tabela3[[#This Row],[Valor Futuro]]-Tabela3[[#This Row],[Valor Presente]]</f>
        <v>397.47382116893914</v>
      </c>
      <c r="H24" s="2">
        <f>Tabela3[[#This Row],[Juros]]/Tabela3[[#This Row],[Valor Futuro]]</f>
        <v>0.32647422413346894</v>
      </c>
    </row>
    <row r="25" spans="1:8" x14ac:dyDescent="0.25">
      <c r="A25" t="s">
        <v>29</v>
      </c>
      <c r="B25" s="2">
        <v>3.2099999999999997E-2</v>
      </c>
      <c r="C25" s="5">
        <v>24</v>
      </c>
      <c r="D25" s="1">
        <f t="shared" si="12"/>
        <v>-75.488941357417687</v>
      </c>
      <c r="E25" s="1">
        <v>1250</v>
      </c>
      <c r="F25" s="1">
        <f>FV(Tabela3[[#This Row],[Taxa (am)]],Tabela3[[#This Row],[N° Prestação]],Tabela3[[#This Row],[Valor Prestação]],)</f>
        <v>2668.2878965067534</v>
      </c>
      <c r="G25" s="1">
        <f>Tabela3[[#This Row],[Valor Futuro]]-Tabela3[[#This Row],[Valor Presente]]</f>
        <v>1418.2878965067534</v>
      </c>
      <c r="H25" s="2">
        <f>Tabela3[[#This Row],[Juros]]/Tabela3[[#This Row],[Valor Futuro]]</f>
        <v>0.53153480865521885</v>
      </c>
    </row>
    <row r="26" spans="1:8" x14ac:dyDescent="0.25">
      <c r="A26" t="s">
        <v>30</v>
      </c>
      <c r="B26" s="2">
        <v>1.2500000000000001E-2</v>
      </c>
      <c r="C26" s="5">
        <v>6</v>
      </c>
      <c r="D26" s="1">
        <f t="shared" si="12"/>
        <v>-114.51424712045433</v>
      </c>
      <c r="E26" s="1">
        <v>658</v>
      </c>
      <c r="F26" s="1">
        <f>FV(Tabela3[[#This Row],[Taxa (am)]],Tabela3[[#This Row],[N° Prestação]],Tabela3[[#This Row],[Valor Prestação]],)</f>
        <v>708.9181327991397</v>
      </c>
      <c r="G26" s="1">
        <f>Tabela3[[#This Row],[Valor Futuro]]-Tabela3[[#This Row],[Valor Presente]]</f>
        <v>50.918132799139698</v>
      </c>
      <c r="H26" s="2">
        <f>Tabela3[[#This Row],[Juros]]/Tabela3[[#This Row],[Valor Futuro]]</f>
        <v>7.1825124007043162E-2</v>
      </c>
    </row>
    <row r="27" spans="1:8" x14ac:dyDescent="0.25">
      <c r="A27" t="s">
        <v>8</v>
      </c>
      <c r="B27" s="2">
        <v>2.3099999999999999E-2</v>
      </c>
      <c r="C27" s="5">
        <v>15.000000000005944</v>
      </c>
      <c r="D27" s="1">
        <f t="shared" si="12"/>
        <v>-17.13972790802471</v>
      </c>
      <c r="E27" s="1">
        <v>215.21</v>
      </c>
      <c r="F27" s="1">
        <f>FV(Tabela3[[#This Row],[Taxa (am)]],Tabela3[[#This Row],[N° Prestação]],Tabela3[[#This Row],[Valor Prestação]],)</f>
        <v>303.13334892293</v>
      </c>
      <c r="G27" s="1">
        <f>Tabela3[[#This Row],[Valor Futuro]]-Tabela3[[#This Row],[Valor Presente]]</f>
        <v>87.923348922929989</v>
      </c>
      <c r="H27" s="2">
        <f>Tabela3[[#This Row],[Juros]]/Tabela3[[#This Row],[Valor Futuro]]</f>
        <v>0.2900484200611132</v>
      </c>
    </row>
    <row r="28" spans="1:8" x14ac:dyDescent="0.25">
      <c r="A28" t="s">
        <v>9</v>
      </c>
      <c r="B28" s="2">
        <v>2.12E-2</v>
      </c>
      <c r="C28" s="5">
        <v>5.0000000000456266</v>
      </c>
      <c r="D28" s="1">
        <f t="shared" si="12"/>
        <v>-167.76351601798464</v>
      </c>
      <c r="E28" s="1">
        <v>788</v>
      </c>
      <c r="F28" s="1">
        <f>FV(Tabela3[[#This Row],[Taxa (am)]],Tabela3[[#This Row],[N° Prestação]],Tabela3[[#This Row],[Valor Prestação]],)</f>
        <v>875.14546808942691</v>
      </c>
      <c r="G28" s="1">
        <f>Tabela3[[#This Row],[Valor Futuro]]-Tabela3[[#This Row],[Valor Presente]]</f>
        <v>87.145468089426913</v>
      </c>
      <c r="H28" s="2">
        <f>Tabela3[[#This Row],[Juros]]/Tabela3[[#This Row],[Valor Futuro]]</f>
        <v>9.9578265862106871E-2</v>
      </c>
    </row>
    <row r="29" spans="1:8" x14ac:dyDescent="0.25">
      <c r="A29" t="s">
        <v>10</v>
      </c>
      <c r="B29" s="2">
        <f>MAX(B23:B28)</f>
        <v>3.2099999999999997E-2</v>
      </c>
      <c r="C29" s="5">
        <f t="shared" ref="C29:H29" si="13">MAX(C23:C28)</f>
        <v>24</v>
      </c>
      <c r="D29" s="1">
        <f t="shared" si="13"/>
        <v>-17.13972790802471</v>
      </c>
      <c r="E29" s="1">
        <f t="shared" si="13"/>
        <v>1250</v>
      </c>
      <c r="F29" s="1">
        <f t="shared" si="13"/>
        <v>2668.2878965067534</v>
      </c>
      <c r="G29" s="1">
        <f t="shared" si="13"/>
        <v>1418.2878965067534</v>
      </c>
      <c r="H29" s="2">
        <f t="shared" si="13"/>
        <v>0.53153480865521885</v>
      </c>
    </row>
    <row r="30" spans="1:8" x14ac:dyDescent="0.25">
      <c r="A30" t="s">
        <v>11</v>
      </c>
      <c r="B30" s="2">
        <f>MIN(B23:B28)</f>
        <v>1.2500000000000001E-2</v>
      </c>
      <c r="C30" s="5">
        <f t="shared" ref="C30:H30" si="14">MIN(C23:C28)</f>
        <v>5.0000000000456266</v>
      </c>
      <c r="D30" s="1">
        <f t="shared" si="14"/>
        <v>-167.76351601798464</v>
      </c>
      <c r="E30" s="1">
        <f t="shared" si="14"/>
        <v>215.21</v>
      </c>
      <c r="F30" s="1">
        <f t="shared" si="14"/>
        <v>303.13334892293</v>
      </c>
      <c r="G30" s="1">
        <f t="shared" si="14"/>
        <v>50.918132799139698</v>
      </c>
      <c r="H30" s="2">
        <f t="shared" si="14"/>
        <v>7.1825124007043162E-2</v>
      </c>
    </row>
    <row r="33" spans="1:6" x14ac:dyDescent="0.25">
      <c r="A33" t="s">
        <v>15</v>
      </c>
      <c r="B33" s="2" t="s">
        <v>16</v>
      </c>
      <c r="C33" s="3" t="s">
        <v>17</v>
      </c>
      <c r="D33" s="1" t="s">
        <v>18</v>
      </c>
      <c r="E33" s="1" t="s">
        <v>19</v>
      </c>
      <c r="F33" s="1" t="s">
        <v>13</v>
      </c>
    </row>
    <row r="34" spans="1:6" x14ac:dyDescent="0.25">
      <c r="A34" t="s">
        <v>20</v>
      </c>
      <c r="B34" s="2" t="s">
        <v>26</v>
      </c>
      <c r="C34" s="2">
        <v>1.6500000000000001E-2</v>
      </c>
      <c r="D34" s="3">
        <v>12</v>
      </c>
      <c r="E34" s="1">
        <v>-250</v>
      </c>
      <c r="F34" s="1">
        <f>FV(C34,D34,E34)</f>
        <v>3287.794612786734</v>
      </c>
    </row>
    <row r="35" spans="1:6" x14ac:dyDescent="0.25">
      <c r="A35" t="s">
        <v>21</v>
      </c>
      <c r="B35" s="2" t="s">
        <v>27</v>
      </c>
      <c r="C35" s="2">
        <v>8.8999999999999999E-3</v>
      </c>
      <c r="D35" s="3">
        <v>12</v>
      </c>
      <c r="E35" s="1">
        <v>-250</v>
      </c>
      <c r="F35" s="1">
        <f t="shared" ref="F35:F39" si="15">FV(C35,D35,E35)</f>
        <v>3151.2950452082105</v>
      </c>
    </row>
    <row r="36" spans="1:6" x14ac:dyDescent="0.25">
      <c r="A36" t="s">
        <v>22</v>
      </c>
      <c r="B36" s="2" t="s">
        <v>28</v>
      </c>
      <c r="C36" s="2">
        <v>2.4E-2</v>
      </c>
      <c r="D36" s="3">
        <v>48</v>
      </c>
      <c r="E36" s="1">
        <v>-250</v>
      </c>
      <c r="F36" s="1">
        <f t="shared" si="15"/>
        <v>22101.547399124905</v>
      </c>
    </row>
    <row r="37" spans="1:6" x14ac:dyDescent="0.25">
      <c r="A37" t="s">
        <v>23</v>
      </c>
      <c r="B37" s="2" t="s">
        <v>27</v>
      </c>
      <c r="C37" s="2">
        <v>8.8999999999999999E-3</v>
      </c>
      <c r="D37" s="3">
        <v>24</v>
      </c>
      <c r="E37" s="1">
        <v>-250</v>
      </c>
      <c r="F37" s="1">
        <f t="shared" si="15"/>
        <v>6656.1216028619838</v>
      </c>
    </row>
    <row r="38" spans="1:6" x14ac:dyDescent="0.25">
      <c r="A38" t="s">
        <v>24</v>
      </c>
      <c r="B38" s="2" t="s">
        <v>26</v>
      </c>
      <c r="C38" s="2">
        <v>1.6500000000000001E-2</v>
      </c>
      <c r="D38" s="3">
        <v>12</v>
      </c>
      <c r="E38" s="1">
        <v>-250</v>
      </c>
      <c r="F38" s="1">
        <f t="shared" si="15"/>
        <v>3287.794612786734</v>
      </c>
    </row>
    <row r="39" spans="1:6" x14ac:dyDescent="0.25">
      <c r="A39" t="s">
        <v>25</v>
      </c>
      <c r="B39" s="2" t="s">
        <v>28</v>
      </c>
      <c r="C39" s="2">
        <v>2.4E-2</v>
      </c>
      <c r="D39" s="3">
        <v>24</v>
      </c>
      <c r="E39" s="1">
        <v>-250</v>
      </c>
      <c r="F39" s="1">
        <f t="shared" si="15"/>
        <v>7987.9902581081651</v>
      </c>
    </row>
    <row r="42" spans="1:6" x14ac:dyDescent="0.25">
      <c r="A42" t="s">
        <v>0</v>
      </c>
      <c r="B42" s="2" t="s">
        <v>1</v>
      </c>
      <c r="C42" s="3" t="s">
        <v>2</v>
      </c>
      <c r="D42" t="s">
        <v>31</v>
      </c>
      <c r="E42" s="1" t="s">
        <v>4</v>
      </c>
    </row>
    <row r="43" spans="1:6" x14ac:dyDescent="0.25">
      <c r="A43" t="s">
        <v>5</v>
      </c>
      <c r="B43" s="2">
        <f>RATE(C43,D43,E43)</f>
        <v>1.8300281504347517E-2</v>
      </c>
      <c r="C43" s="5">
        <v>12</v>
      </c>
      <c r="D43" s="1">
        <v>-196</v>
      </c>
      <c r="E43" s="1">
        <v>2094.5700000000002</v>
      </c>
    </row>
    <row r="44" spans="1:6" x14ac:dyDescent="0.25">
      <c r="A44" t="s">
        <v>6</v>
      </c>
      <c r="B44" s="2">
        <f t="shared" ref="B44:B48" si="16">RATE(C44,D44,E44)</f>
        <v>2.219995245032582E-2</v>
      </c>
      <c r="C44" s="5">
        <v>18</v>
      </c>
      <c r="D44" s="1">
        <v>-651</v>
      </c>
      <c r="E44" s="1">
        <v>9573.64</v>
      </c>
    </row>
    <row r="45" spans="1:6" x14ac:dyDescent="0.25">
      <c r="A45" t="s">
        <v>29</v>
      </c>
      <c r="B45" s="2">
        <f t="shared" si="16"/>
        <v>2.6406648671917974E-2</v>
      </c>
      <c r="C45" s="5">
        <v>24</v>
      </c>
      <c r="D45" s="1">
        <v>-425.21</v>
      </c>
      <c r="E45" s="1">
        <v>7488.02</v>
      </c>
    </row>
    <row r="46" spans="1:6" x14ac:dyDescent="0.25">
      <c r="A46" t="s">
        <v>30</v>
      </c>
      <c r="B46" s="2">
        <f t="shared" si="16"/>
        <v>1.2500504680395048E-2</v>
      </c>
      <c r="C46" s="5">
        <v>6</v>
      </c>
      <c r="D46" s="1">
        <v>-425</v>
      </c>
      <c r="E46" s="1">
        <v>2442.0500000000002</v>
      </c>
    </row>
    <row r="47" spans="1:6" x14ac:dyDescent="0.25">
      <c r="A47" t="s">
        <v>8</v>
      </c>
      <c r="B47" s="2">
        <f t="shared" si="16"/>
        <v>2.3099872937107874E-2</v>
      </c>
      <c r="C47" s="5">
        <v>15</v>
      </c>
      <c r="D47" s="1">
        <v>-254</v>
      </c>
      <c r="E47" s="1">
        <v>3189.28</v>
      </c>
    </row>
    <row r="48" spans="1:6" x14ac:dyDescent="0.25">
      <c r="A48" t="s">
        <v>9</v>
      </c>
      <c r="B48" s="2">
        <f t="shared" si="16"/>
        <v>1.8504292589874363E-2</v>
      </c>
      <c r="C48" s="5">
        <v>5</v>
      </c>
      <c r="D48" s="1">
        <v>-254.54</v>
      </c>
      <c r="E48" s="1">
        <v>1204.99</v>
      </c>
    </row>
    <row r="49" spans="1:5" x14ac:dyDescent="0.25">
      <c r="A49" t="s">
        <v>10</v>
      </c>
      <c r="B49" s="2">
        <f>MAX(B43:B48)</f>
        <v>2.6406648671917974E-2</v>
      </c>
      <c r="C49" s="6">
        <f t="shared" ref="C49:E49" si="17">MAX(C43:C48)</f>
        <v>24</v>
      </c>
      <c r="D49" s="4">
        <f t="shared" si="17"/>
        <v>-196</v>
      </c>
      <c r="E49" s="4">
        <f t="shared" si="17"/>
        <v>9573.64</v>
      </c>
    </row>
    <row r="50" spans="1:5" x14ac:dyDescent="0.25">
      <c r="A50" t="s">
        <v>11</v>
      </c>
      <c r="B50" s="2">
        <f>MIN(B43:B48)</f>
        <v>1.2500504680395048E-2</v>
      </c>
      <c r="C50" s="6">
        <f t="shared" ref="C50:E50" si="18">MIN(C43:C48)</f>
        <v>5</v>
      </c>
      <c r="D50" s="4">
        <f t="shared" si="18"/>
        <v>-651</v>
      </c>
      <c r="E50" s="4">
        <f t="shared" si="18"/>
        <v>1204.99</v>
      </c>
    </row>
    <row r="51" spans="1:5" x14ac:dyDescent="0.25">
      <c r="C51" s="5"/>
    </row>
    <row r="52" spans="1:5" x14ac:dyDescent="0.25">
      <c r="C52" s="5"/>
    </row>
    <row r="53" spans="1:5" x14ac:dyDescent="0.25">
      <c r="A53" t="s">
        <v>0</v>
      </c>
      <c r="B53" s="2" t="s">
        <v>1</v>
      </c>
      <c r="C53" s="5" t="s">
        <v>2</v>
      </c>
      <c r="D53" t="s">
        <v>31</v>
      </c>
      <c r="E53" s="1" t="s">
        <v>4</v>
      </c>
    </row>
    <row r="54" spans="1:5" x14ac:dyDescent="0.25">
      <c r="A54" t="s">
        <v>5</v>
      </c>
      <c r="B54" s="2">
        <v>1.83E-2</v>
      </c>
      <c r="C54" s="5">
        <f>NPER(B54,D54,E54)</f>
        <v>11.999976711490971</v>
      </c>
      <c r="D54" s="1">
        <v>-196</v>
      </c>
      <c r="E54" s="1">
        <v>2094.5700000000002</v>
      </c>
    </row>
    <row r="55" spans="1:5" x14ac:dyDescent="0.25">
      <c r="A55" t="s">
        <v>6</v>
      </c>
      <c r="B55" s="2">
        <v>2.2200000000000001E-2</v>
      </c>
      <c r="C55" s="5">
        <f t="shared" ref="C55:C59" si="19">NPER(B55,D55,E55)</f>
        <v>18.000009150262418</v>
      </c>
      <c r="D55" s="1">
        <v>-651</v>
      </c>
      <c r="E55" s="1">
        <v>9573.64</v>
      </c>
    </row>
    <row r="56" spans="1:5" x14ac:dyDescent="0.25">
      <c r="A56" t="s">
        <v>29</v>
      </c>
      <c r="B56" s="2">
        <v>3.2099999999999997E-2</v>
      </c>
      <c r="C56" s="5">
        <f t="shared" si="19"/>
        <v>26.366612199831117</v>
      </c>
      <c r="D56" s="1">
        <v>-425.21</v>
      </c>
      <c r="E56" s="1">
        <v>7488.02</v>
      </c>
    </row>
    <row r="57" spans="1:5" x14ac:dyDescent="0.25">
      <c r="A57" t="s">
        <v>30</v>
      </c>
      <c r="B57" s="2">
        <v>1.2500000000000001E-2</v>
      </c>
      <c r="C57" s="5">
        <f t="shared" si="19"/>
        <v>5.9999892450891466</v>
      </c>
      <c r="D57" s="1">
        <v>-425</v>
      </c>
      <c r="E57" s="1">
        <v>2442.0500000000002</v>
      </c>
    </row>
    <row r="58" spans="1:5" x14ac:dyDescent="0.25">
      <c r="A58" t="s">
        <v>8</v>
      </c>
      <c r="B58" s="2">
        <v>2.3099999999999999E-2</v>
      </c>
      <c r="C58" s="5">
        <f t="shared" si="19"/>
        <v>15.000016828894124</v>
      </c>
      <c r="D58" s="1">
        <v>-254</v>
      </c>
      <c r="E58" s="1">
        <v>3189.28</v>
      </c>
    </row>
    <row r="59" spans="1:5" x14ac:dyDescent="0.25">
      <c r="A59" t="s">
        <v>9</v>
      </c>
      <c r="B59" s="2">
        <v>2.12E-2</v>
      </c>
      <c r="C59" s="5">
        <f t="shared" si="19"/>
        <v>5.0414347256094327</v>
      </c>
      <c r="D59" s="1">
        <v>-254.54</v>
      </c>
      <c r="E59" s="1">
        <v>1204.99</v>
      </c>
    </row>
    <row r="60" spans="1:5" x14ac:dyDescent="0.25">
      <c r="A60" t="s">
        <v>10</v>
      </c>
      <c r="B60" s="2">
        <f>MAX(B54:B59)</f>
        <v>3.2099999999999997E-2</v>
      </c>
      <c r="C60" s="6">
        <f t="shared" ref="C60" si="20">MAX(C54:C59)</f>
        <v>26.366612199831117</v>
      </c>
      <c r="D60" s="4">
        <f t="shared" ref="D60:E60" si="21">MAX(D54:D59)</f>
        <v>-196</v>
      </c>
      <c r="E60" s="4">
        <f t="shared" ref="E60" si="22">MAX(E54:E59)</f>
        <v>9573.64</v>
      </c>
    </row>
    <row r="61" spans="1:5" x14ac:dyDescent="0.25">
      <c r="A61" t="s">
        <v>11</v>
      </c>
      <c r="B61" s="2">
        <f>MIN(B54:B59)</f>
        <v>1.2500000000000001E-2</v>
      </c>
      <c r="C61" s="6">
        <f t="shared" ref="C61:E61" si="23">MIN(C54:C59)</f>
        <v>5.0414347256094327</v>
      </c>
      <c r="D61" s="4">
        <f t="shared" si="23"/>
        <v>-651</v>
      </c>
      <c r="E61" s="4">
        <f t="shared" si="23"/>
        <v>1204.99</v>
      </c>
    </row>
    <row r="62" spans="1:5" x14ac:dyDescent="0.25">
      <c r="C62" s="5"/>
    </row>
    <row r="63" spans="1:5" x14ac:dyDescent="0.25">
      <c r="C63" s="5"/>
    </row>
    <row r="64" spans="1:5" x14ac:dyDescent="0.25">
      <c r="A64" t="s">
        <v>0</v>
      </c>
      <c r="B64" s="2" t="s">
        <v>1</v>
      </c>
      <c r="C64" s="5" t="s">
        <v>2</v>
      </c>
      <c r="D64" t="s">
        <v>31</v>
      </c>
      <c r="E64" s="1" t="s">
        <v>4</v>
      </c>
    </row>
    <row r="65" spans="1:5" x14ac:dyDescent="0.25">
      <c r="A65" t="s">
        <v>5</v>
      </c>
      <c r="B65" s="2">
        <v>1.83E-2</v>
      </c>
      <c r="C65" s="5">
        <v>12</v>
      </c>
      <c r="D65" s="1">
        <f>PMT(B65,-C65,E65)</f>
        <v>157.66902850907735</v>
      </c>
      <c r="E65" s="1">
        <v>2094.5700000000002</v>
      </c>
    </row>
    <row r="66" spans="1:5" x14ac:dyDescent="0.25">
      <c r="A66" t="s">
        <v>6</v>
      </c>
      <c r="B66" s="2">
        <v>2.2200000000000001E-2</v>
      </c>
      <c r="C66" s="5">
        <v>18</v>
      </c>
      <c r="D66" s="1">
        <f t="shared" ref="D66:D70" si="24">PMT(B66,-C66,E66)</f>
        <v>438.46546183366274</v>
      </c>
      <c r="E66" s="1">
        <v>9573.64</v>
      </c>
    </row>
    <row r="67" spans="1:5" x14ac:dyDescent="0.25">
      <c r="A67" t="s">
        <v>29</v>
      </c>
      <c r="B67" s="2">
        <v>3.2099999999999997E-2</v>
      </c>
      <c r="C67" s="5">
        <v>24</v>
      </c>
      <c r="D67" s="1">
        <f t="shared" si="24"/>
        <v>211.84472013053667</v>
      </c>
      <c r="E67" s="1">
        <v>7488.02</v>
      </c>
    </row>
    <row r="68" spans="1:5" x14ac:dyDescent="0.25">
      <c r="A68" t="s">
        <v>30</v>
      </c>
      <c r="B68" s="2">
        <v>1.2500000000000001E-2</v>
      </c>
      <c r="C68" s="5">
        <v>6</v>
      </c>
      <c r="D68" s="1">
        <f t="shared" si="24"/>
        <v>394.47364123177124</v>
      </c>
      <c r="E68" s="1">
        <v>2442.0500000000002</v>
      </c>
    </row>
    <row r="69" spans="1:5" x14ac:dyDescent="0.25">
      <c r="A69" t="s">
        <v>8</v>
      </c>
      <c r="B69" s="2">
        <v>2.3099999999999999E-2</v>
      </c>
      <c r="C69" s="5">
        <v>15</v>
      </c>
      <c r="D69" s="1">
        <f t="shared" si="24"/>
        <v>180.32787094114224</v>
      </c>
      <c r="E69" s="1">
        <v>3189.28</v>
      </c>
    </row>
    <row r="70" spans="1:5" x14ac:dyDescent="0.25">
      <c r="A70" t="s">
        <v>9</v>
      </c>
      <c r="B70" s="2">
        <v>2.12E-2</v>
      </c>
      <c r="C70" s="5">
        <v>5</v>
      </c>
      <c r="D70" s="1">
        <f t="shared" si="24"/>
        <v>230.99400789880835</v>
      </c>
      <c r="E70" s="1">
        <v>1204.99</v>
      </c>
    </row>
    <row r="71" spans="1:5" x14ac:dyDescent="0.25">
      <c r="A71" t="s">
        <v>10</v>
      </c>
      <c r="B71" s="2">
        <f>MAX(B65:B70)</f>
        <v>3.2099999999999997E-2</v>
      </c>
      <c r="C71" s="6">
        <f t="shared" ref="C71:D71" si="25">MAX(C65:C70)</f>
        <v>24</v>
      </c>
      <c r="D71" s="4">
        <f t="shared" si="25"/>
        <v>438.46546183366274</v>
      </c>
      <c r="E71" s="4">
        <f t="shared" ref="E71" si="26">MAX(E65:E70)</f>
        <v>9573.64</v>
      </c>
    </row>
    <row r="72" spans="1:5" x14ac:dyDescent="0.25">
      <c r="A72" t="s">
        <v>11</v>
      </c>
      <c r="B72" s="2">
        <f>MIN(B65:B70)</f>
        <v>1.2500000000000001E-2</v>
      </c>
      <c r="C72" s="6">
        <f t="shared" ref="C72:E72" si="27">MIN(C65:C70)</f>
        <v>5</v>
      </c>
      <c r="D72" s="4">
        <f t="shared" ref="D72" si="28">MIN(D65:D70)</f>
        <v>157.66902850907735</v>
      </c>
      <c r="E72" s="4">
        <f t="shared" si="27"/>
        <v>1204.99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7:B8 F7:F8 G7:G8 H7:H8" calculatedColumn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Financeiro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Caroline Ferreira Menaguale</dc:creator>
  <cp:lastModifiedBy>Ane Caroline Ferreira Menaguale</cp:lastModifiedBy>
  <dcterms:created xsi:type="dcterms:W3CDTF">2025-07-24T16:32:07Z</dcterms:created>
  <dcterms:modified xsi:type="dcterms:W3CDTF">2025-07-24T18:54:29Z</dcterms:modified>
</cp:coreProperties>
</file>