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caroline_c_barbosa_accenture_com/Documents/Desktop/06_cursos/SCM/SC2x/w1/"/>
    </mc:Choice>
  </mc:AlternateContent>
  <xr:revisionPtr revIDLastSave="2380" documentId="11_A7866C9C841F67BCF016553A41071A71E7481A5B" xr6:coauthVersionLast="47" xr6:coauthVersionMax="47" xr10:uidLastSave="{530E284B-1928-4996-9685-8FE89194CF2B}"/>
  <bookViews>
    <workbookView xWindow="384" yWindow="384" windowWidth="17484" windowHeight="10296" activeTab="1" xr2:uid="{00000000-000D-0000-FFFF-FFFF00000000}"/>
  </bookViews>
  <sheets>
    <sheet name="Coordinates" sheetId="1" r:id="rId1"/>
    <sheet name="Distances" sheetId="2" r:id="rId2"/>
    <sheet name="Fixed costs" sheetId="3" r:id="rId3"/>
  </sheets>
  <definedNames>
    <definedName name="solver_adj" localSheetId="0" hidden="1">Coordinates!$C$15:$C$16</definedName>
    <definedName name="solver_adj" localSheetId="1" hidden="1">Distances!$L$4:$L$12,Distances!$C$13:$K$21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Coordinates!$C$15</definedName>
    <definedName name="solver_lhs1" localSheetId="1" hidden="1">Distances!$C$13:$K$21</definedName>
    <definedName name="solver_lhs2" localSheetId="0" hidden="1">Coordinates!$C$16</definedName>
    <definedName name="solver_lhs2" localSheetId="1" hidden="1">Distances!$C$22:$K$22</definedName>
    <definedName name="solver_lhs3" localSheetId="1" hidden="1">Distances!$L$13</definedName>
    <definedName name="solver_lhs4" localSheetId="1" hidden="1">Distances!$L$14</definedName>
    <definedName name="solver_lhs5" localSheetId="1" hidden="1">Distances!$L$18:$L$26</definedName>
    <definedName name="solver_lhs6" localSheetId="1" hidden="1">Distances!$L$4:$L$12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Coordinates!$C$8</definedName>
    <definedName name="solver_opt" localSheetId="1" hidden="1">Distances!$P$1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4</definedName>
    <definedName name="solver_rel2" localSheetId="0" hidden="1">1</definedName>
    <definedName name="solver_rel2" localSheetId="1" hidden="1">3</definedName>
    <definedName name="solver_rel3" localSheetId="1" hidden="1">3</definedName>
    <definedName name="solver_rel4" localSheetId="1" hidden="1">1</definedName>
    <definedName name="solver_rel5" localSheetId="1" hidden="1">1</definedName>
    <definedName name="solver_rel6" localSheetId="1" hidden="1">5</definedName>
    <definedName name="solver_rhs1" localSheetId="0" hidden="1">200</definedName>
    <definedName name="solver_rhs1" localSheetId="1" hidden="1">"integer"</definedName>
    <definedName name="solver_rhs2" localSheetId="0" hidden="1">200</definedName>
    <definedName name="solver_rhs2" localSheetId="1" hidden="1">Distances!$C$24:$K$24</definedName>
    <definedName name="solver_rhs3" localSheetId="1" hidden="1">Distances!$N$13</definedName>
    <definedName name="solver_rhs4" localSheetId="1" hidden="1">Distances!$N$14</definedName>
    <definedName name="solver_rhs5" localSheetId="1" hidden="1">Distances!$N$18:$N$26</definedName>
    <definedName name="solver_rhs6" localSheetId="1" hidden="1">"binary"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2" l="1"/>
  <c r="M11" i="2"/>
  <c r="M10" i="2"/>
  <c r="M9" i="2"/>
  <c r="M8" i="2"/>
  <c r="M7" i="2"/>
  <c r="M6" i="2"/>
  <c r="M4" i="2"/>
  <c r="M5" i="2"/>
  <c r="L19" i="2"/>
  <c r="L20" i="2"/>
  <c r="L21" i="2"/>
  <c r="L22" i="2"/>
  <c r="L23" i="2"/>
  <c r="L24" i="2"/>
  <c r="L25" i="2"/>
  <c r="L26" i="2"/>
  <c r="L18" i="2"/>
  <c r="N1" i="2"/>
  <c r="E25" i="2"/>
  <c r="F25" i="2"/>
  <c r="G25" i="2"/>
  <c r="H25" i="2"/>
  <c r="I25" i="2"/>
  <c r="J25" i="2"/>
  <c r="K25" i="2"/>
  <c r="E26" i="2"/>
  <c r="F26" i="2"/>
  <c r="G26" i="2"/>
  <c r="H26" i="2"/>
  <c r="I26" i="2"/>
  <c r="J26" i="2"/>
  <c r="K26" i="2"/>
  <c r="E27" i="2"/>
  <c r="F27" i="2"/>
  <c r="G27" i="2"/>
  <c r="H27" i="2"/>
  <c r="I27" i="2"/>
  <c r="J27" i="2"/>
  <c r="K27" i="2"/>
  <c r="E28" i="2"/>
  <c r="F28" i="2"/>
  <c r="G28" i="2"/>
  <c r="H28" i="2"/>
  <c r="I28" i="2"/>
  <c r="J28" i="2"/>
  <c r="K28" i="2"/>
  <c r="E29" i="2"/>
  <c r="F29" i="2"/>
  <c r="G29" i="2"/>
  <c r="H29" i="2"/>
  <c r="I29" i="2"/>
  <c r="J29" i="2"/>
  <c r="K29" i="2"/>
  <c r="E30" i="2"/>
  <c r="F30" i="2"/>
  <c r="G30" i="2"/>
  <c r="H30" i="2"/>
  <c r="I30" i="2"/>
  <c r="J30" i="2"/>
  <c r="K30" i="2"/>
  <c r="E31" i="2"/>
  <c r="F31" i="2"/>
  <c r="G31" i="2"/>
  <c r="H31" i="2"/>
  <c r="I31" i="2"/>
  <c r="J31" i="2"/>
  <c r="K31" i="2"/>
  <c r="E32" i="2"/>
  <c r="F32" i="2"/>
  <c r="G32" i="2"/>
  <c r="H32" i="2"/>
  <c r="I32" i="2"/>
  <c r="J32" i="2"/>
  <c r="K32" i="2"/>
  <c r="E33" i="2"/>
  <c r="F33" i="2"/>
  <c r="G33" i="2"/>
  <c r="H33" i="2"/>
  <c r="I33" i="2"/>
  <c r="J33" i="2"/>
  <c r="K33" i="2"/>
  <c r="D26" i="2"/>
  <c r="D27" i="2"/>
  <c r="D28" i="2"/>
  <c r="D29" i="2"/>
  <c r="D30" i="2"/>
  <c r="D31" i="2"/>
  <c r="D32" i="2"/>
  <c r="D33" i="2"/>
  <c r="D25" i="2"/>
  <c r="C26" i="2"/>
  <c r="C27" i="2"/>
  <c r="C28" i="2"/>
  <c r="C29" i="2"/>
  <c r="C30" i="2"/>
  <c r="C31" i="2"/>
  <c r="C32" i="2"/>
  <c r="C33" i="2"/>
  <c r="C25" i="2"/>
  <c r="N2" i="2"/>
  <c r="L13" i="2"/>
  <c r="L14" i="2" s="1"/>
  <c r="I1" i="2"/>
  <c r="D22" i="2"/>
  <c r="E22" i="2"/>
  <c r="F22" i="2"/>
  <c r="G22" i="2"/>
  <c r="H22" i="2"/>
  <c r="I22" i="2"/>
  <c r="J22" i="2"/>
  <c r="K22" i="2"/>
  <c r="C22" i="2"/>
  <c r="E7" i="1"/>
  <c r="F7" i="1"/>
  <c r="G7" i="1"/>
  <c r="H7" i="1"/>
  <c r="I7" i="1"/>
  <c r="J7" i="1"/>
  <c r="K7" i="1"/>
  <c r="D7" i="1"/>
  <c r="C7" i="1"/>
  <c r="C12" i="1"/>
  <c r="C11" i="1"/>
  <c r="C8" i="1"/>
  <c r="P1" i="2" l="1"/>
</calcChain>
</file>

<file path=xl/sharedStrings.xml><?xml version="1.0" encoding="utf-8"?>
<sst xmlns="http://schemas.openxmlformats.org/spreadsheetml/2006/main" count="100" uniqueCount="33">
  <si>
    <t>Washing Facility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</si>
  <si>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</si>
  <si>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</si>
  <si>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</si>
  <si>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</si>
  <si>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</si>
  <si>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</si>
  <si>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</si>
  <si>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</si>
  <si>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x-coordinate</t>
  </si>
  <si>
    <t>y-coordinate</t>
  </si>
  <si>
    <t>Coordinates</t>
  </si>
  <si>
    <t>Distances</t>
  </si>
  <si>
    <t>Costs, $</t>
  </si>
  <si>
    <t>Fixed costs per day to run a DC at site</t>
  </si>
  <si>
    <t>Cog</t>
  </si>
  <si>
    <t>X</t>
  </si>
  <si>
    <t>demand</t>
  </si>
  <si>
    <t>Y</t>
  </si>
  <si>
    <t>weber</t>
  </si>
  <si>
    <t>distance</t>
  </si>
  <si>
    <t>cost</t>
  </si>
  <si>
    <t>WF-DC</t>
  </si>
  <si>
    <t>DC-Site</t>
  </si>
  <si>
    <t>&gt;=</t>
  </si>
  <si>
    <t>transp cost</t>
  </si>
  <si>
    <t>Yi</t>
  </si>
  <si>
    <t>M</t>
  </si>
  <si>
    <t>&lt;=</t>
  </si>
  <si>
    <t>MAX DC OPEN</t>
  </si>
  <si>
    <t>fixedCost</t>
  </si>
  <si>
    <t>totalCost</t>
  </si>
  <si>
    <t>Linking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</si>
</sst>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0" fontId="1" fillId="4" borderId="0" xfId="0" applyFont="1" applyFill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Border="1"/>
    <xf numFmtId="0" fontId="0" fillId="5" borderId="0" xfId="0" applyFill="1"/>
    <xf numFmtId="0" fontId="0" fillId="5" borderId="2" xfId="0" applyFill="1" applyBorder="1"/>
    <xf numFmtId="0" fontId="1" fillId="6" borderId="2" xfId="0" applyFont="1" applyFill="1" applyBorder="1"/>
    <xf numFmtId="2" fontId="0" fillId="8" borderId="2" xfId="0" applyNumberFormat="1" applyFill="1" applyBorder="1"/>
    <xf numFmtId="0" fontId="0" fillId="7" borderId="2" xfId="0" applyFill="1" applyBorder="1"/>
    <xf numFmtId="0" fontId="1" fillId="9" borderId="0" xfId="0" applyFont="1" applyFill="1"/>
    <xf numFmtId="0" fontId="1" fillId="9" borderId="2" xfId="0" applyFont="1" applyFill="1" applyBorder="1"/>
    <xf numFmtId="0" fontId="1" fillId="9" borderId="2" xfId="0" applyFont="1" applyFill="1" applyBorder="1" applyAlignment="1">
      <alignment horizontal="center"/>
    </xf>
    <xf numFmtId="0" fontId="0" fillId="10" borderId="2" xfId="0" applyFill="1" applyBorder="1"/>
    <xf numFmtId="0" fontId="0" fillId="10" borderId="2" xfId="0" applyFont="1" applyFill="1" applyBorder="1"/>
    <xf numFmtId="0" fontId="1" fillId="11" borderId="2" xfId="0" applyFont="1" applyFill="1" applyBorder="1"/>
    <xf numFmtId="0" fontId="1" fillId="0" borderId="2" xfId="0" applyFont="1" applyFill="1" applyBorder="1"/>
    <xf numFmtId="0" fontId="1" fillId="7" borderId="2" xfId="0" applyFont="1" applyFill="1" applyBorder="1"/>
    <xf numFmtId="0" fontId="0" fillId="8" borderId="2" xfId="0" applyFill="1" applyBorder="1"/>
    <xf numFmtId="0" fontId="1" fillId="12" borderId="2" xfId="0" applyFont="1" applyFill="1" applyBorder="1"/>
    <xf numFmtId="0" fontId="0" fillId="13" borderId="0" xfId="0" applyFill="1"/>
    <xf numFmtId="0" fontId="0" fillId="8" borderId="3" xfId="0" applyFill="1" applyBorder="1"/>
    <xf numFmtId="0" fontId="0" fillId="13" borderId="2" xfId="0" applyFill="1" applyBorder="1"/>
    <xf numFmtId="0" fontId="2" fillId="14" borderId="2" xfId="0" applyFont="1" applyFill="1" applyBorder="1"/>
    <xf numFmtId="0" fontId="3" fillId="14" borderId="2" xfId="0" applyFont="1" applyFill="1" applyBorder="1"/>
    <xf numFmtId="0" fontId="0" fillId="15" borderId="0" xfId="0" applyFill="1"/>
    <xf numFmtId="0" fontId="0" fillId="8" borderId="4" xfId="0" applyFill="1" applyBorder="1"/>
    <xf numFmtId="0" fontId="0" fillId="5" borderId="4" xfId="0" applyFill="1" applyBorder="1"/>
    <xf numFmtId="0" fontId="0" fillId="1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6"/>
  <sheetViews>
    <sheetView workbookViewId="0">
      <selection activeCell="C8" sqref="C8"/>
    </sheetView>
  </sheetViews>
  <sheetFormatPr defaultColWidth="8.77734375" defaultRowHeight="14.4" x14ac:dyDescent="0.3"/>
  <cols>
    <col min="1" max="1" width="3.44140625" customWidth="1"/>
    <col min="2" max="2" width="15.44140625" bestFit="1" customWidth="1"/>
    <col min="3" max="3" width="15.109375" customWidth="1"/>
  </cols>
  <sheetData>
    <row r="2" spans="2:11" x14ac:dyDescent="0.3">
      <c r="B2" s="5" t="s">
        <v>11</v>
      </c>
    </row>
    <row r="3" spans="2:11" s="1" customFormat="1" x14ac:dyDescent="0.3">
      <c r="B3" s="6"/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</row>
    <row r="4" spans="2:11" x14ac:dyDescent="0.3">
      <c r="B4" s="6" t="s">
        <v>9</v>
      </c>
      <c r="C4" s="4">
        <v>10</v>
      </c>
      <c r="D4" s="4">
        <v>2</v>
      </c>
      <c r="E4" s="4">
        <v>5</v>
      </c>
      <c r="F4" s="4">
        <v>3</v>
      </c>
      <c r="G4" s="4">
        <v>9</v>
      </c>
      <c r="H4" s="4">
        <v>1</v>
      </c>
      <c r="I4" s="4">
        <v>3</v>
      </c>
      <c r="J4" s="4">
        <v>6</v>
      </c>
      <c r="K4" s="4">
        <v>9</v>
      </c>
    </row>
    <row r="5" spans="2:11" x14ac:dyDescent="0.3">
      <c r="B5" s="6" t="s">
        <v>10</v>
      </c>
      <c r="C5" s="4">
        <v>10</v>
      </c>
      <c r="D5" s="4">
        <v>3</v>
      </c>
      <c r="E5" s="4">
        <v>2</v>
      </c>
      <c r="F5" s="4">
        <v>5</v>
      </c>
      <c r="G5" s="4">
        <v>3</v>
      </c>
      <c r="H5" s="4">
        <v>8</v>
      </c>
      <c r="I5" s="4">
        <v>8</v>
      </c>
      <c r="J5" s="4">
        <v>6</v>
      </c>
      <c r="K5" s="4">
        <v>6</v>
      </c>
    </row>
    <row r="6" spans="2:11" x14ac:dyDescent="0.3">
      <c r="B6" s="11" t="s">
        <v>17</v>
      </c>
      <c r="C6" s="10">
        <v>200</v>
      </c>
      <c r="D6" s="10">
        <v>20</v>
      </c>
      <c r="E6" s="10">
        <v>15</v>
      </c>
      <c r="F6" s="10">
        <v>32</v>
      </c>
      <c r="G6" s="10">
        <v>12</v>
      </c>
      <c r="H6" s="10">
        <v>29</v>
      </c>
      <c r="I6" s="10">
        <v>44</v>
      </c>
      <c r="J6" s="10">
        <v>22</v>
      </c>
      <c r="K6" s="10">
        <v>26</v>
      </c>
    </row>
    <row r="7" spans="2:11" x14ac:dyDescent="0.3">
      <c r="B7" s="8" t="s">
        <v>20</v>
      </c>
      <c r="C7">
        <f>SQRT(($C$15-C4)^2+($C$16-C5)^2)</f>
        <v>8.9754906035560117E-5</v>
      </c>
      <c r="D7">
        <f>SQRT(($C$15-D4)^2+($C$16-D5)^2)</f>
        <v>10.630058027281118</v>
      </c>
      <c r="E7">
        <f t="shared" ref="E7:K7" si="0">SQRT(($C$15-E4)^2+($C$16-E5)^2)</f>
        <v>9.4339025045989384</v>
      </c>
      <c r="F7">
        <f t="shared" si="0"/>
        <v>8.60223606741026</v>
      </c>
      <c r="G7">
        <f t="shared" si="0"/>
        <v>7.0710134326900222</v>
      </c>
      <c r="H7">
        <f t="shared" si="0"/>
        <v>9.2194584576660326</v>
      </c>
      <c r="I7">
        <f t="shared" si="0"/>
        <v>7.280022511466826</v>
      </c>
      <c r="J7">
        <f t="shared" si="0"/>
        <v>5.6567679023486139</v>
      </c>
      <c r="K7">
        <f t="shared" si="0"/>
        <v>4.1230441876473423</v>
      </c>
    </row>
    <row r="8" spans="2:11" x14ac:dyDescent="0.3">
      <c r="C8">
        <f>SUMPRODUCT(C7:K7,C6:K6)</f>
        <v>1533.5846929525778</v>
      </c>
    </row>
    <row r="10" spans="2:11" x14ac:dyDescent="0.3">
      <c r="B10" s="13" t="s">
        <v>15</v>
      </c>
    </row>
    <row r="11" spans="2:11" x14ac:dyDescent="0.3">
      <c r="B11" s="13" t="s">
        <v>16</v>
      </c>
      <c r="C11" s="12">
        <f>SUMPRODUCT(C4:K4,$C$6:$K$6)/SUM($C$6:$K$6)</f>
        <v>7.1150000000000002</v>
      </c>
    </row>
    <row r="12" spans="2:11" x14ac:dyDescent="0.3">
      <c r="B12" s="13" t="s">
        <v>18</v>
      </c>
      <c r="C12" s="12">
        <f>SUMPRODUCT(C5:K5,$C$6:$K$6)/SUM($C$6:$K$6)</f>
        <v>7.8949999999999996</v>
      </c>
    </row>
    <row r="14" spans="2:11" x14ac:dyDescent="0.3">
      <c r="B14" s="13" t="s">
        <v>19</v>
      </c>
    </row>
    <row r="15" spans="2:11" x14ac:dyDescent="0.3">
      <c r="B15" s="13" t="s">
        <v>16</v>
      </c>
      <c r="C15" s="12">
        <v>9.9999216212915005</v>
      </c>
    </row>
    <row r="16" spans="2:11" x14ac:dyDescent="0.3">
      <c r="B16" s="13" t="s">
        <v>18</v>
      </c>
      <c r="C16" s="12">
        <v>9.9999562653316989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tabSelected="1" topLeftCell="C1" workbookViewId="0">
      <selection activeCell="N7" sqref="N7"/>
    </sheetView>
  </sheetViews>
  <sheetFormatPr defaultColWidth="8.77734375" defaultRowHeight="14.4" x14ac:dyDescent="0.3"/>
  <cols>
    <col min="1" max="1" width="4" customWidth="1"/>
    <col min="2" max="2" width="15.44140625" bestFit="1" customWidth="1"/>
    <col min="3" max="3" width="14.5546875" bestFit="1" customWidth="1"/>
  </cols>
  <sheetData>
    <row r="1" spans="2:16" x14ac:dyDescent="0.3">
      <c r="D1" s="19" t="s">
        <v>21</v>
      </c>
      <c r="E1" s="19" t="s">
        <v>22</v>
      </c>
      <c r="F1" s="17">
        <v>1</v>
      </c>
      <c r="H1" t="s">
        <v>27</v>
      </c>
      <c r="I1">
        <f>SUM(C24:K24)</f>
        <v>400</v>
      </c>
      <c r="M1" s="27" t="s">
        <v>25</v>
      </c>
      <c r="N1" s="28">
        <f>SUMPRODUCT(C13:K21,C25:K33)</f>
        <v>3637.2400000000007</v>
      </c>
      <c r="O1" s="27" t="s">
        <v>31</v>
      </c>
      <c r="P1" s="28">
        <f>N1+N2</f>
        <v>3787.2400000000007</v>
      </c>
    </row>
    <row r="2" spans="2:16" s="1" customFormat="1" x14ac:dyDescent="0.3">
      <c r="B2" s="14" t="s">
        <v>12</v>
      </c>
      <c r="D2" s="20"/>
      <c r="E2" s="19" t="s">
        <v>23</v>
      </c>
      <c r="F2" s="18">
        <v>3</v>
      </c>
      <c r="M2" s="27" t="s">
        <v>30</v>
      </c>
      <c r="N2" s="28">
        <f>SUMPRODUCT(L4:L12,M4:M12)</f>
        <v>150</v>
      </c>
      <c r="O2" s="27"/>
      <c r="P2" s="27"/>
    </row>
    <row r="3" spans="2:16" x14ac:dyDescent="0.3">
      <c r="B3" s="15"/>
      <c r="C3" s="16" t="s">
        <v>0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23" t="s">
        <v>26</v>
      </c>
      <c r="M3" s="16" t="s">
        <v>30</v>
      </c>
    </row>
    <row r="4" spans="2:16" x14ac:dyDescent="0.3">
      <c r="B4" s="15" t="s">
        <v>0</v>
      </c>
      <c r="C4" s="4">
        <v>0</v>
      </c>
      <c r="D4" s="4">
        <v>10.63</v>
      </c>
      <c r="E4" s="4">
        <v>9.43</v>
      </c>
      <c r="F4" s="4">
        <v>8.6</v>
      </c>
      <c r="G4" s="4">
        <v>7.07</v>
      </c>
      <c r="H4" s="4">
        <v>9.2200000000000006</v>
      </c>
      <c r="I4" s="4">
        <v>7.28</v>
      </c>
      <c r="J4" s="4">
        <v>5.66</v>
      </c>
      <c r="K4" s="4">
        <v>4.12</v>
      </c>
      <c r="L4" s="22">
        <v>0</v>
      </c>
      <c r="M4" s="4">
        <f>'Fixed costs'!C$4</f>
        <v>1000</v>
      </c>
    </row>
    <row r="5" spans="2:16" x14ac:dyDescent="0.3">
      <c r="B5" s="15" t="s">
        <v>1</v>
      </c>
      <c r="C5" s="4">
        <v>10.63</v>
      </c>
      <c r="D5" s="4">
        <v>0</v>
      </c>
      <c r="E5" s="4">
        <v>3.16</v>
      </c>
      <c r="F5" s="4">
        <v>2.2400000000000002</v>
      </c>
      <c r="G5" s="4">
        <v>7</v>
      </c>
      <c r="H5" s="4">
        <v>5.0999999999999996</v>
      </c>
      <c r="I5" s="4">
        <v>5.0999999999999996</v>
      </c>
      <c r="J5" s="4">
        <v>5</v>
      </c>
      <c r="K5" s="4">
        <v>7.62</v>
      </c>
      <c r="L5" s="22">
        <v>0</v>
      </c>
      <c r="M5" s="4">
        <f>'Fixed costs'!D$4</f>
        <v>500</v>
      </c>
    </row>
    <row r="6" spans="2:16" x14ac:dyDescent="0.3">
      <c r="B6" s="15" t="s">
        <v>2</v>
      </c>
      <c r="C6" s="4">
        <v>9.43</v>
      </c>
      <c r="D6" s="4">
        <v>3.16</v>
      </c>
      <c r="E6" s="4">
        <v>0</v>
      </c>
      <c r="F6" s="4">
        <v>3.61</v>
      </c>
      <c r="G6" s="4">
        <v>4.12</v>
      </c>
      <c r="H6" s="4">
        <v>7.21</v>
      </c>
      <c r="I6" s="4">
        <v>6.32</v>
      </c>
      <c r="J6" s="4">
        <v>4.12</v>
      </c>
      <c r="K6" s="4">
        <v>5.66</v>
      </c>
      <c r="L6" s="22">
        <v>0</v>
      </c>
      <c r="M6" s="4">
        <f>'Fixed costs'!E4</f>
        <v>600</v>
      </c>
    </row>
    <row r="7" spans="2:16" x14ac:dyDescent="0.3">
      <c r="B7" s="15" t="s">
        <v>3</v>
      </c>
      <c r="C7" s="4">
        <v>8.6</v>
      </c>
      <c r="D7" s="4">
        <v>2.2400000000000002</v>
      </c>
      <c r="E7" s="4">
        <v>3.61</v>
      </c>
      <c r="F7" s="4">
        <v>0</v>
      </c>
      <c r="G7" s="4">
        <v>6.32</v>
      </c>
      <c r="H7" s="4">
        <v>3.61</v>
      </c>
      <c r="I7" s="4">
        <v>3</v>
      </c>
      <c r="J7" s="4">
        <v>3.16</v>
      </c>
      <c r="K7" s="4">
        <v>6.08</v>
      </c>
      <c r="L7" s="22">
        <v>1</v>
      </c>
      <c r="M7" s="4">
        <f>'Fixed costs'!F4</f>
        <v>150</v>
      </c>
    </row>
    <row r="8" spans="2:16" x14ac:dyDescent="0.3">
      <c r="B8" s="15" t="s">
        <v>4</v>
      </c>
      <c r="C8" s="4">
        <v>7.07</v>
      </c>
      <c r="D8" s="4">
        <v>7</v>
      </c>
      <c r="E8" s="4">
        <v>4.12</v>
      </c>
      <c r="F8" s="4">
        <v>6.32</v>
      </c>
      <c r="G8" s="4">
        <v>0</v>
      </c>
      <c r="H8" s="4">
        <v>9.43</v>
      </c>
      <c r="I8" s="4">
        <v>7.81</v>
      </c>
      <c r="J8" s="4">
        <v>4.24</v>
      </c>
      <c r="K8" s="4">
        <v>3</v>
      </c>
      <c r="L8" s="22">
        <v>0</v>
      </c>
      <c r="M8" s="4">
        <f>'Fixed costs'!G4</f>
        <v>200</v>
      </c>
    </row>
    <row r="9" spans="2:16" x14ac:dyDescent="0.3">
      <c r="B9" s="15" t="s">
        <v>5</v>
      </c>
      <c r="C9" s="4">
        <v>9.2200000000000006</v>
      </c>
      <c r="D9" s="4">
        <v>5.0999999999999996</v>
      </c>
      <c r="E9" s="4">
        <v>7.21</v>
      </c>
      <c r="F9" s="4">
        <v>3.61</v>
      </c>
      <c r="G9" s="4">
        <v>9.43</v>
      </c>
      <c r="H9" s="4">
        <v>0</v>
      </c>
      <c r="I9" s="4">
        <v>2</v>
      </c>
      <c r="J9" s="4">
        <v>5.39</v>
      </c>
      <c r="K9" s="4">
        <v>8.25</v>
      </c>
      <c r="L9" s="22">
        <v>0</v>
      </c>
      <c r="M9" s="4">
        <f>'Fixed costs'!H4</f>
        <v>850</v>
      </c>
    </row>
    <row r="10" spans="2:16" x14ac:dyDescent="0.3">
      <c r="B10" s="15" t="s">
        <v>6</v>
      </c>
      <c r="C10" s="4">
        <v>7.28</v>
      </c>
      <c r="D10" s="4">
        <v>5.0999999999999996</v>
      </c>
      <c r="E10" s="4">
        <v>6.32</v>
      </c>
      <c r="F10" s="4">
        <v>3</v>
      </c>
      <c r="G10" s="4">
        <v>7.81</v>
      </c>
      <c r="H10" s="4">
        <v>2</v>
      </c>
      <c r="I10" s="4">
        <v>0</v>
      </c>
      <c r="J10" s="4">
        <v>3.61</v>
      </c>
      <c r="K10" s="4">
        <v>6.32</v>
      </c>
      <c r="L10" s="22">
        <v>0</v>
      </c>
      <c r="M10" s="4">
        <f>'Fixed costs'!I4</f>
        <v>1100</v>
      </c>
    </row>
    <row r="11" spans="2:16" x14ac:dyDescent="0.3">
      <c r="B11" s="15" t="s">
        <v>7</v>
      </c>
      <c r="C11" s="4">
        <v>5.66</v>
      </c>
      <c r="D11" s="4">
        <v>5</v>
      </c>
      <c r="E11" s="4">
        <v>4.12</v>
      </c>
      <c r="F11" s="4">
        <v>3.16</v>
      </c>
      <c r="G11" s="4">
        <v>4.24</v>
      </c>
      <c r="H11" s="4">
        <v>5.39</v>
      </c>
      <c r="I11" s="4">
        <v>3.61</v>
      </c>
      <c r="J11" s="4">
        <v>0</v>
      </c>
      <c r="K11" s="4">
        <v>3</v>
      </c>
      <c r="L11" s="22">
        <v>0</v>
      </c>
      <c r="M11" s="4">
        <f>'Fixed costs'!J4</f>
        <v>1000</v>
      </c>
    </row>
    <row r="12" spans="2:16" x14ac:dyDescent="0.3">
      <c r="B12" s="15" t="s">
        <v>8</v>
      </c>
      <c r="C12" s="4">
        <v>4.12</v>
      </c>
      <c r="D12" s="4">
        <v>7.62</v>
      </c>
      <c r="E12" s="4">
        <v>5.66</v>
      </c>
      <c r="F12" s="4">
        <v>6.08</v>
      </c>
      <c r="G12" s="4">
        <v>3</v>
      </c>
      <c r="H12" s="4">
        <v>8.25</v>
      </c>
      <c r="I12" s="4">
        <v>6.32</v>
      </c>
      <c r="J12" s="4">
        <v>3</v>
      </c>
      <c r="K12" s="4">
        <v>0</v>
      </c>
      <c r="L12" s="25">
        <v>0</v>
      </c>
      <c r="M12" s="4">
        <f>'Fixed costs'!K4</f>
        <v>900</v>
      </c>
    </row>
    <row r="13" spans="2:16" x14ac:dyDescent="0.3">
      <c r="B13" s="21" t="s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6">
        <f>SUM(L4:L12)</f>
        <v>1</v>
      </c>
      <c r="M13" s="26" t="s">
        <v>24</v>
      </c>
      <c r="N13" s="26">
        <v>1</v>
      </c>
    </row>
    <row r="14" spans="2:16" x14ac:dyDescent="0.3">
      <c r="B14" s="21" t="s">
        <v>1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6">
        <f>L13</f>
        <v>1</v>
      </c>
      <c r="M14" s="26" t="s">
        <v>28</v>
      </c>
      <c r="N14" s="26">
        <v>1</v>
      </c>
    </row>
    <row r="15" spans="2:16" x14ac:dyDescent="0.3">
      <c r="B15" s="21" t="s">
        <v>2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4" t="s">
        <v>29</v>
      </c>
      <c r="M15" s="24"/>
      <c r="N15" s="24"/>
    </row>
    <row r="16" spans="2:16" x14ac:dyDescent="0.3">
      <c r="B16" s="21" t="s">
        <v>3</v>
      </c>
      <c r="C16" s="22">
        <v>200</v>
      </c>
      <c r="D16" s="22">
        <v>20</v>
      </c>
      <c r="E16" s="22">
        <v>15</v>
      </c>
      <c r="F16" s="22">
        <v>32</v>
      </c>
      <c r="G16" s="22">
        <v>12</v>
      </c>
      <c r="H16" s="22">
        <v>29</v>
      </c>
      <c r="I16" s="22">
        <v>44</v>
      </c>
      <c r="J16" s="22">
        <v>22</v>
      </c>
      <c r="K16" s="22">
        <v>26</v>
      </c>
    </row>
    <row r="17" spans="2:14" x14ac:dyDescent="0.3">
      <c r="B17" s="21" t="s">
        <v>4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9" t="s">
        <v>32</v>
      </c>
      <c r="M17" s="29"/>
      <c r="N17" s="29"/>
    </row>
    <row r="18" spans="2:14" x14ac:dyDescent="0.3">
      <c r="B18" s="21" t="s">
        <v>5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30">
        <v>0</v>
      </c>
      <c r="L18" s="32">
        <f>SUM(C13:K13)-$I$1*L4</f>
        <v>0</v>
      </c>
      <c r="M18" s="32" t="s">
        <v>28</v>
      </c>
      <c r="N18" s="32">
        <v>0</v>
      </c>
    </row>
    <row r="19" spans="2:14" x14ac:dyDescent="0.3">
      <c r="B19" s="21" t="s">
        <v>6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30">
        <v>0</v>
      </c>
      <c r="L19" s="32">
        <f t="shared" ref="L19:L26" si="0">SUM(C14:K14)-$I$1*L5</f>
        <v>0</v>
      </c>
      <c r="M19" s="32" t="s">
        <v>28</v>
      </c>
      <c r="N19" s="32">
        <v>0</v>
      </c>
    </row>
    <row r="20" spans="2:14" x14ac:dyDescent="0.3">
      <c r="B20" s="21" t="s">
        <v>7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30">
        <v>0</v>
      </c>
      <c r="L20" s="32">
        <f t="shared" si="0"/>
        <v>0</v>
      </c>
      <c r="M20" s="32" t="s">
        <v>28</v>
      </c>
      <c r="N20" s="32">
        <v>0</v>
      </c>
    </row>
    <row r="21" spans="2:14" x14ac:dyDescent="0.3">
      <c r="B21" s="21" t="s">
        <v>8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30">
        <v>0</v>
      </c>
      <c r="L21" s="32">
        <f t="shared" si="0"/>
        <v>0</v>
      </c>
      <c r="M21" s="32" t="s">
        <v>28</v>
      </c>
      <c r="N21" s="32">
        <v>0</v>
      </c>
    </row>
    <row r="22" spans="2:14" x14ac:dyDescent="0.3">
      <c r="B22" s="9"/>
      <c r="C22" s="10">
        <f>SUM(C13:C21)</f>
        <v>200</v>
      </c>
      <c r="D22" s="10">
        <f t="shared" ref="D22:K22" si="1">SUM(D13:D21)</f>
        <v>20</v>
      </c>
      <c r="E22" s="10">
        <f t="shared" si="1"/>
        <v>15</v>
      </c>
      <c r="F22" s="10">
        <f t="shared" si="1"/>
        <v>32</v>
      </c>
      <c r="G22" s="10">
        <f t="shared" si="1"/>
        <v>12</v>
      </c>
      <c r="H22" s="10">
        <f t="shared" si="1"/>
        <v>29</v>
      </c>
      <c r="I22" s="10">
        <f t="shared" si="1"/>
        <v>44</v>
      </c>
      <c r="J22" s="10">
        <f t="shared" si="1"/>
        <v>22</v>
      </c>
      <c r="K22" s="31">
        <f t="shared" si="1"/>
        <v>26</v>
      </c>
      <c r="L22" s="32">
        <f t="shared" si="0"/>
        <v>0</v>
      </c>
      <c r="M22" s="32" t="s">
        <v>28</v>
      </c>
      <c r="N22" s="32">
        <v>0</v>
      </c>
    </row>
    <row r="23" spans="2:14" x14ac:dyDescent="0.3">
      <c r="B23" s="9"/>
      <c r="C23" s="10" t="s">
        <v>24</v>
      </c>
      <c r="D23" s="10" t="s">
        <v>24</v>
      </c>
      <c r="E23" s="10" t="s">
        <v>24</v>
      </c>
      <c r="F23" s="10" t="s">
        <v>24</v>
      </c>
      <c r="G23" s="10" t="s">
        <v>24</v>
      </c>
      <c r="H23" s="10" t="s">
        <v>24</v>
      </c>
      <c r="I23" s="10" t="s">
        <v>24</v>
      </c>
      <c r="J23" s="10" t="s">
        <v>24</v>
      </c>
      <c r="K23" s="31" t="s">
        <v>24</v>
      </c>
      <c r="L23" s="32">
        <f t="shared" si="0"/>
        <v>0</v>
      </c>
      <c r="M23" s="32" t="s">
        <v>28</v>
      </c>
      <c r="N23" s="32">
        <v>0</v>
      </c>
    </row>
    <row r="24" spans="2:14" x14ac:dyDescent="0.3">
      <c r="B24" s="11" t="s">
        <v>17</v>
      </c>
      <c r="C24" s="10">
        <v>200</v>
      </c>
      <c r="D24" s="10">
        <v>20</v>
      </c>
      <c r="E24" s="10">
        <v>15</v>
      </c>
      <c r="F24" s="10">
        <v>32</v>
      </c>
      <c r="G24" s="10">
        <v>12</v>
      </c>
      <c r="H24" s="10">
        <v>29</v>
      </c>
      <c r="I24" s="10">
        <v>44</v>
      </c>
      <c r="J24" s="10">
        <v>22</v>
      </c>
      <c r="K24" s="31">
        <v>26</v>
      </c>
      <c r="L24" s="32">
        <f t="shared" si="0"/>
        <v>0</v>
      </c>
      <c r="M24" s="32" t="s">
        <v>28</v>
      </c>
      <c r="N24" s="32">
        <v>0</v>
      </c>
    </row>
    <row r="25" spans="2:14" x14ac:dyDescent="0.3">
      <c r="B25" s="15" t="s">
        <v>0</v>
      </c>
      <c r="C25" s="4">
        <f>C4*$F$1</f>
        <v>0</v>
      </c>
      <c r="D25" s="4">
        <f>D4*$F$2</f>
        <v>31.89</v>
      </c>
      <c r="E25" s="4">
        <f t="shared" ref="E25:K25" si="2">E4*$F$2</f>
        <v>28.29</v>
      </c>
      <c r="F25" s="4">
        <f t="shared" si="2"/>
        <v>25.799999999999997</v>
      </c>
      <c r="G25" s="4">
        <f t="shared" si="2"/>
        <v>21.21</v>
      </c>
      <c r="H25" s="4">
        <f t="shared" si="2"/>
        <v>27.660000000000004</v>
      </c>
      <c r="I25" s="4">
        <f t="shared" si="2"/>
        <v>21.84</v>
      </c>
      <c r="J25" s="4">
        <f t="shared" si="2"/>
        <v>16.98</v>
      </c>
      <c r="K25" s="4">
        <f t="shared" si="2"/>
        <v>12.36</v>
      </c>
      <c r="L25" s="32">
        <f t="shared" si="0"/>
        <v>0</v>
      </c>
      <c r="M25" s="32" t="s">
        <v>28</v>
      </c>
      <c r="N25" s="32">
        <v>0</v>
      </c>
    </row>
    <row r="26" spans="2:14" x14ac:dyDescent="0.3">
      <c r="B26" s="15" t="s">
        <v>1</v>
      </c>
      <c r="C26" s="4">
        <f t="shared" ref="C26:C33" si="3">C5*$F$1</f>
        <v>10.63</v>
      </c>
      <c r="D26" s="4">
        <f t="shared" ref="D26:K33" si="4">D5*$F$2</f>
        <v>0</v>
      </c>
      <c r="E26" s="4">
        <f t="shared" si="4"/>
        <v>9.48</v>
      </c>
      <c r="F26" s="4">
        <f t="shared" si="4"/>
        <v>6.7200000000000006</v>
      </c>
      <c r="G26" s="4">
        <f t="shared" si="4"/>
        <v>21</v>
      </c>
      <c r="H26" s="4">
        <f t="shared" si="4"/>
        <v>15.299999999999999</v>
      </c>
      <c r="I26" s="4">
        <f t="shared" si="4"/>
        <v>15.299999999999999</v>
      </c>
      <c r="J26" s="4">
        <f t="shared" si="4"/>
        <v>15</v>
      </c>
      <c r="K26" s="4">
        <f t="shared" si="4"/>
        <v>22.86</v>
      </c>
      <c r="L26" s="32">
        <f t="shared" si="0"/>
        <v>0</v>
      </c>
      <c r="M26" s="32" t="s">
        <v>28</v>
      </c>
      <c r="N26" s="32">
        <v>0</v>
      </c>
    </row>
    <row r="27" spans="2:14" x14ac:dyDescent="0.3">
      <c r="B27" s="15" t="s">
        <v>2</v>
      </c>
      <c r="C27" s="4">
        <f t="shared" si="3"/>
        <v>9.43</v>
      </c>
      <c r="D27" s="4">
        <f t="shared" si="4"/>
        <v>9.48</v>
      </c>
      <c r="E27" s="4">
        <f t="shared" si="4"/>
        <v>0</v>
      </c>
      <c r="F27" s="4">
        <f t="shared" si="4"/>
        <v>10.83</v>
      </c>
      <c r="G27" s="4">
        <f t="shared" si="4"/>
        <v>12.36</v>
      </c>
      <c r="H27" s="4">
        <f t="shared" si="4"/>
        <v>21.63</v>
      </c>
      <c r="I27" s="4">
        <f t="shared" si="4"/>
        <v>18.96</v>
      </c>
      <c r="J27" s="4">
        <f t="shared" si="4"/>
        <v>12.36</v>
      </c>
      <c r="K27" s="4">
        <f t="shared" si="4"/>
        <v>16.98</v>
      </c>
    </row>
    <row r="28" spans="2:14" x14ac:dyDescent="0.3">
      <c r="B28" s="15" t="s">
        <v>3</v>
      </c>
      <c r="C28" s="4">
        <f t="shared" si="3"/>
        <v>8.6</v>
      </c>
      <c r="D28" s="4">
        <f t="shared" si="4"/>
        <v>6.7200000000000006</v>
      </c>
      <c r="E28" s="4">
        <f t="shared" si="4"/>
        <v>10.83</v>
      </c>
      <c r="F28" s="4">
        <f t="shared" si="4"/>
        <v>0</v>
      </c>
      <c r="G28" s="4">
        <f t="shared" si="4"/>
        <v>18.96</v>
      </c>
      <c r="H28" s="4">
        <f t="shared" si="4"/>
        <v>10.83</v>
      </c>
      <c r="I28" s="4">
        <f t="shared" si="4"/>
        <v>9</v>
      </c>
      <c r="J28" s="4">
        <f t="shared" si="4"/>
        <v>9.48</v>
      </c>
      <c r="K28" s="4">
        <f t="shared" si="4"/>
        <v>18.240000000000002</v>
      </c>
    </row>
    <row r="29" spans="2:14" x14ac:dyDescent="0.3">
      <c r="B29" s="15" t="s">
        <v>4</v>
      </c>
      <c r="C29" s="4">
        <f t="shared" si="3"/>
        <v>7.07</v>
      </c>
      <c r="D29" s="4">
        <f t="shared" si="4"/>
        <v>21</v>
      </c>
      <c r="E29" s="4">
        <f t="shared" si="4"/>
        <v>12.36</v>
      </c>
      <c r="F29" s="4">
        <f t="shared" si="4"/>
        <v>18.96</v>
      </c>
      <c r="G29" s="4">
        <f t="shared" si="4"/>
        <v>0</v>
      </c>
      <c r="H29" s="4">
        <f t="shared" si="4"/>
        <v>28.29</v>
      </c>
      <c r="I29" s="4">
        <f t="shared" si="4"/>
        <v>23.43</v>
      </c>
      <c r="J29" s="4">
        <f t="shared" si="4"/>
        <v>12.72</v>
      </c>
      <c r="K29" s="4">
        <f t="shared" si="4"/>
        <v>9</v>
      </c>
    </row>
    <row r="30" spans="2:14" x14ac:dyDescent="0.3">
      <c r="B30" s="15" t="s">
        <v>5</v>
      </c>
      <c r="C30" s="4">
        <f t="shared" si="3"/>
        <v>9.2200000000000006</v>
      </c>
      <c r="D30" s="4">
        <f t="shared" si="4"/>
        <v>15.299999999999999</v>
      </c>
      <c r="E30" s="4">
        <f t="shared" si="4"/>
        <v>21.63</v>
      </c>
      <c r="F30" s="4">
        <f t="shared" si="4"/>
        <v>10.83</v>
      </c>
      <c r="G30" s="4">
        <f t="shared" si="4"/>
        <v>28.29</v>
      </c>
      <c r="H30" s="4">
        <f t="shared" si="4"/>
        <v>0</v>
      </c>
      <c r="I30" s="4">
        <f t="shared" si="4"/>
        <v>6</v>
      </c>
      <c r="J30" s="4">
        <f t="shared" si="4"/>
        <v>16.169999999999998</v>
      </c>
      <c r="K30" s="4">
        <f t="shared" si="4"/>
        <v>24.75</v>
      </c>
    </row>
    <row r="31" spans="2:14" x14ac:dyDescent="0.3">
      <c r="B31" s="15" t="s">
        <v>6</v>
      </c>
      <c r="C31" s="4">
        <f t="shared" si="3"/>
        <v>7.28</v>
      </c>
      <c r="D31" s="4">
        <f t="shared" si="4"/>
        <v>15.299999999999999</v>
      </c>
      <c r="E31" s="4">
        <f t="shared" si="4"/>
        <v>18.96</v>
      </c>
      <c r="F31" s="4">
        <f t="shared" si="4"/>
        <v>9</v>
      </c>
      <c r="G31" s="4">
        <f t="shared" si="4"/>
        <v>23.43</v>
      </c>
      <c r="H31" s="4">
        <f t="shared" si="4"/>
        <v>6</v>
      </c>
      <c r="I31" s="4">
        <f t="shared" si="4"/>
        <v>0</v>
      </c>
      <c r="J31" s="4">
        <f t="shared" si="4"/>
        <v>10.83</v>
      </c>
      <c r="K31" s="4">
        <f t="shared" si="4"/>
        <v>18.96</v>
      </c>
    </row>
    <row r="32" spans="2:14" x14ac:dyDescent="0.3">
      <c r="B32" s="15" t="s">
        <v>7</v>
      </c>
      <c r="C32" s="4">
        <f t="shared" si="3"/>
        <v>5.66</v>
      </c>
      <c r="D32" s="4">
        <f t="shared" si="4"/>
        <v>15</v>
      </c>
      <c r="E32" s="4">
        <f t="shared" si="4"/>
        <v>12.36</v>
      </c>
      <c r="F32" s="4">
        <f t="shared" si="4"/>
        <v>9.48</v>
      </c>
      <c r="G32" s="4">
        <f t="shared" si="4"/>
        <v>12.72</v>
      </c>
      <c r="H32" s="4">
        <f t="shared" si="4"/>
        <v>16.169999999999998</v>
      </c>
      <c r="I32" s="4">
        <f t="shared" si="4"/>
        <v>10.83</v>
      </c>
      <c r="J32" s="4">
        <f t="shared" si="4"/>
        <v>0</v>
      </c>
      <c r="K32" s="4">
        <f t="shared" si="4"/>
        <v>9</v>
      </c>
    </row>
    <row r="33" spans="2:11" x14ac:dyDescent="0.3">
      <c r="B33" s="15" t="s">
        <v>8</v>
      </c>
      <c r="C33" s="4">
        <f t="shared" si="3"/>
        <v>4.12</v>
      </c>
      <c r="D33" s="4">
        <f t="shared" si="4"/>
        <v>22.86</v>
      </c>
      <c r="E33" s="4">
        <f t="shared" si="4"/>
        <v>16.98</v>
      </c>
      <c r="F33" s="4">
        <f t="shared" si="4"/>
        <v>18.240000000000002</v>
      </c>
      <c r="G33" s="4">
        <f t="shared" si="4"/>
        <v>9</v>
      </c>
      <c r="H33" s="4">
        <f t="shared" si="4"/>
        <v>24.75</v>
      </c>
      <c r="I33" s="4">
        <f t="shared" si="4"/>
        <v>18.96</v>
      </c>
      <c r="J33" s="4">
        <f t="shared" si="4"/>
        <v>9</v>
      </c>
      <c r="K33" s="4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4"/>
  <sheetViews>
    <sheetView workbookViewId="0">
      <selection activeCell="B3" sqref="B3"/>
    </sheetView>
  </sheetViews>
  <sheetFormatPr defaultColWidth="8.77734375" defaultRowHeight="14.4" x14ac:dyDescent="0.3"/>
  <cols>
    <col min="1" max="1" width="3.77734375" customWidth="1"/>
    <col min="2" max="2" width="10.77734375" customWidth="1"/>
  </cols>
  <sheetData>
    <row r="2" spans="2:11" x14ac:dyDescent="0.3">
      <c r="B2" s="1" t="s">
        <v>14</v>
      </c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pans="2:11" x14ac:dyDescent="0.3">
      <c r="B4" t="s">
        <v>13</v>
      </c>
      <c r="C4">
        <v>1000</v>
      </c>
      <c r="D4">
        <v>500</v>
      </c>
      <c r="E4">
        <v>600</v>
      </c>
      <c r="F4">
        <v>150</v>
      </c>
      <c r="G4">
        <v>200</v>
      </c>
      <c r="H4">
        <v>850</v>
      </c>
      <c r="I4">
        <v>1100</v>
      </c>
      <c r="J4">
        <v>1000</v>
      </c>
      <c r="K4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Distances</vt:lpstr>
      <vt:lpstr>Fixed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Eng Larsson</dc:creator>
  <cp:lastModifiedBy>Barbosa, Caroline Cunha</cp:lastModifiedBy>
  <dcterms:created xsi:type="dcterms:W3CDTF">2015-09-30T20:21:41Z</dcterms:created>
  <dcterms:modified xsi:type="dcterms:W3CDTF">2023-07-09T00:23:12Z</dcterms:modified>
</cp:coreProperties>
</file>