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1758" documentId="13_ncr:1_{BEE4ED07-EA1E-4140-BC1D-06886507852B}" xr6:coauthVersionLast="47" xr6:coauthVersionMax="47" xr10:uidLastSave="{87B43E73-3ACC-42C2-984F-1C1EBDDBE747}"/>
  <bookViews>
    <workbookView xWindow="-19310" yWindow="-110" windowWidth="19420" windowHeight="10420" tabRatio="500" activeTab="2" xr2:uid="{00000000-000D-0000-FFFF-FFFF00000000}"/>
  </bookViews>
  <sheets>
    <sheet name="NERD1_CoG_Weber" sheetId="1" r:id="rId1"/>
    <sheet name="NERD2_MILP" sheetId="2" r:id="rId2"/>
    <sheet name="NERD3_MILP" sheetId="3" r:id="rId3"/>
  </sheets>
  <definedNames>
    <definedName name="_xlnm._FilterDatabase" localSheetId="1" hidden="1">NERD2_MILP!$A$3:$AL$11</definedName>
    <definedName name="_xlnm._FilterDatabase" localSheetId="2" hidden="1">NERD3_MILP!$A$3:$AL$11</definedName>
    <definedName name="solver_adj" localSheetId="0" hidden="1">NERD1_CoG_Weber!$C$9:$D$9</definedName>
    <definedName name="solver_adj" localSheetId="1" hidden="1">NERD2_MILP!$C$5:$BO$5</definedName>
    <definedName name="solver_adj" localSheetId="2" hidden="1">NERD3_MILP!$C$5:$BO$5</definedName>
    <definedName name="solver_cvg" localSheetId="0" hidden="1">0.0000001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NERD1_CoG_Weber!$C$9</definedName>
    <definedName name="solver_lhs1" localSheetId="1" hidden="1">NERD2_MILP!$BP$10:$BP$14</definedName>
    <definedName name="solver_lhs1" localSheetId="2" hidden="1">NERD3_MILP!$BP$10:$BP$14</definedName>
    <definedName name="solver_lhs2" localSheetId="0" hidden="1">NERD1_CoG_Weber!$C$9:$D$9</definedName>
    <definedName name="solver_lhs2" localSheetId="1" hidden="1">NERD2_MILP!$BP$17:$BP$28</definedName>
    <definedName name="solver_lhs2" localSheetId="2" hidden="1">NERD3_MILP!$BP$17:$BP$28</definedName>
    <definedName name="solver_lhs3" localSheetId="0" hidden="1">NERD1_CoG_Weber!$D$9</definedName>
    <definedName name="solver_lhs3" localSheetId="1" hidden="1">NERD2_MILP!$BP$31</definedName>
    <definedName name="solver_lhs3" localSheetId="2" hidden="1">NERD3_MILP!$BP$31</definedName>
    <definedName name="solver_lhs4" localSheetId="1" hidden="1">NERD2_MILP!$BP$32</definedName>
    <definedName name="solver_lhs4" localSheetId="2" hidden="1">NERD3_MILP!$BP$32</definedName>
    <definedName name="solver_lhs5" localSheetId="1" hidden="1">NERD2_MILP!$BP$35:$BP$94</definedName>
    <definedName name="solver_lhs5" localSheetId="2" hidden="1">NERD3_MILP!$BP$35:$BP$94</definedName>
    <definedName name="solver_lhs6" localSheetId="1" hidden="1">NERD2_MILP!$C$5:$G$5</definedName>
    <definedName name="solver_lhs6" localSheetId="2" hidden="1">NERD3_MILP!$BP$97</definedName>
    <definedName name="solver_lhs7" localSheetId="2" hidden="1">NERD3_MILP!$BP$98</definedName>
    <definedName name="solver_lhs8" localSheetId="2" hidden="1">NERD3_MILP!$C$5:$G$5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NERD1_CoG_Weber!$F$7</definedName>
    <definedName name="solver_opt" localSheetId="1" hidden="1">NERD2_MILP!$B$3</definedName>
    <definedName name="solver_opt" localSheetId="2" hidden="1">NERD3_MILP!$B$3</definedName>
    <definedName name="solver_pre" localSheetId="0" hidden="1">0.000001</definedName>
    <definedName name="solver_pre" localSheetId="1" hidden="1">0.000000001</definedName>
    <definedName name="solver_pre" localSheetId="2" hidden="1">0.000000001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5</definedName>
    <definedName name="solver_rel6" localSheetId="2" hidden="1">1</definedName>
    <definedName name="solver_rel7" localSheetId="2" hidden="1">3</definedName>
    <definedName name="solver_rel8" localSheetId="2" hidden="1">5</definedName>
    <definedName name="solver_rhs1" localSheetId="0" hidden="1">200</definedName>
    <definedName name="solver_rhs1" localSheetId="1" hidden="1">NERD2_MILP!$BR$10:$BR$14</definedName>
    <definedName name="solver_rhs1" localSheetId="2" hidden="1">NERD3_MILP!$BR$10:$BR$14</definedName>
    <definedName name="solver_rhs2" localSheetId="0" hidden="1">0</definedName>
    <definedName name="solver_rhs2" localSheetId="1" hidden="1">NERD2_MILP!$BR$17:$BR$28</definedName>
    <definedName name="solver_rhs2" localSheetId="2" hidden="1">NERD3_MILP!$BR$17:$BR$28</definedName>
    <definedName name="solver_rhs3" localSheetId="0" hidden="1">200</definedName>
    <definedName name="solver_rhs3" localSheetId="1" hidden="1">NERD2_MILP!$BR$31</definedName>
    <definedName name="solver_rhs3" localSheetId="2" hidden="1">NERD3_MILP!$BR$31</definedName>
    <definedName name="solver_rhs4" localSheetId="1" hidden="1">NERD2_MILP!$BR$32</definedName>
    <definedName name="solver_rhs4" localSheetId="2" hidden="1">NERD3_MILP!$BR$32</definedName>
    <definedName name="solver_rhs5" localSheetId="1" hidden="1">NERD2_MILP!$BR$35:$BR$94</definedName>
    <definedName name="solver_rhs5" localSheetId="2" hidden="1">NERD3_MILP!$BR$35:$BR$94</definedName>
    <definedName name="solver_rhs6" localSheetId="1" hidden="1">"binary"</definedName>
    <definedName name="solver_rhs6" localSheetId="2" hidden="1">NERD3_MILP!$BR$97</definedName>
    <definedName name="solver_rhs7" localSheetId="2" hidden="1">NERD3_MILP!$BR$98</definedName>
    <definedName name="solver_rhs8" localSheetId="2" hidden="1">"binary"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0.0001</definedName>
    <definedName name="solver_tol" localSheetId="2" hidden="1">0.0001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W18" i="2"/>
  <c r="BW17" i="2"/>
  <c r="BW16" i="2"/>
  <c r="BW15" i="2"/>
  <c r="BW19" i="2"/>
  <c r="BW14" i="2"/>
  <c r="B7" i="1"/>
  <c r="C10" i="1"/>
  <c r="D10" i="1"/>
  <c r="G5" i="1"/>
  <c r="H5" i="1"/>
  <c r="G4" i="1"/>
  <c r="H4" i="1"/>
  <c r="E5" i="1"/>
  <c r="F5" i="1"/>
  <c r="E6" i="1"/>
  <c r="E4" i="1"/>
  <c r="BS28" i="3"/>
  <c r="H98" i="3"/>
  <c r="J98" i="3"/>
  <c r="K98" i="3"/>
  <c r="N98" i="3"/>
  <c r="O98" i="3"/>
  <c r="R98" i="3"/>
  <c r="S98" i="3"/>
  <c r="V98" i="3"/>
  <c r="W98" i="3"/>
  <c r="Z98" i="3"/>
  <c r="AA98" i="3"/>
  <c r="AD98" i="3"/>
  <c r="AE98" i="3"/>
  <c r="AH98" i="3"/>
  <c r="AI98" i="3"/>
  <c r="AL98" i="3"/>
  <c r="AM98" i="3"/>
  <c r="AP98" i="3"/>
  <c r="AQ98" i="3"/>
  <c r="AT98" i="3"/>
  <c r="AU98" i="3"/>
  <c r="AX98" i="3"/>
  <c r="AY98" i="3"/>
  <c r="BB98" i="3"/>
  <c r="BC98" i="3"/>
  <c r="BF98" i="3"/>
  <c r="BG98" i="3"/>
  <c r="BH98" i="3"/>
  <c r="BI98" i="3"/>
  <c r="BJ98" i="3"/>
  <c r="BK98" i="3"/>
  <c r="BL98" i="3"/>
  <c r="BM98" i="3"/>
  <c r="BN98" i="3"/>
  <c r="BO98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G94" i="3"/>
  <c r="BP94" i="3"/>
  <c r="G93" i="3"/>
  <c r="BP93" i="3"/>
  <c r="G92" i="3"/>
  <c r="BP92" i="3"/>
  <c r="G91" i="3"/>
  <c r="BP91" i="3"/>
  <c r="G90" i="3"/>
  <c r="BP90" i="3"/>
  <c r="G89" i="3"/>
  <c r="BP89" i="3"/>
  <c r="G88" i="3"/>
  <c r="BP88" i="3"/>
  <c r="G87" i="3"/>
  <c r="BP87" i="3"/>
  <c r="G86" i="3"/>
  <c r="BP86" i="3"/>
  <c r="G85" i="3"/>
  <c r="BP85" i="3"/>
  <c r="G84" i="3"/>
  <c r="BP84" i="3"/>
  <c r="G83" i="3"/>
  <c r="BP83" i="3"/>
  <c r="F82" i="3"/>
  <c r="BP82" i="3"/>
  <c r="F81" i="3"/>
  <c r="BP81" i="3"/>
  <c r="F80" i="3"/>
  <c r="BP80" i="3"/>
  <c r="F79" i="3"/>
  <c r="BP79" i="3"/>
  <c r="F78" i="3"/>
  <c r="BP78" i="3"/>
  <c r="F77" i="3"/>
  <c r="BP77" i="3"/>
  <c r="F76" i="3"/>
  <c r="BP76" i="3"/>
  <c r="F75" i="3"/>
  <c r="BP75" i="3"/>
  <c r="F74" i="3"/>
  <c r="BP74" i="3"/>
  <c r="F73" i="3"/>
  <c r="BP73" i="3"/>
  <c r="F72" i="3"/>
  <c r="BP72" i="3"/>
  <c r="F71" i="3"/>
  <c r="BP71" i="3"/>
  <c r="E70" i="3"/>
  <c r="BP70" i="3"/>
  <c r="E69" i="3"/>
  <c r="BP69" i="3"/>
  <c r="E68" i="3"/>
  <c r="BP68" i="3"/>
  <c r="E67" i="3"/>
  <c r="BP67" i="3"/>
  <c r="E66" i="3"/>
  <c r="BP66" i="3"/>
  <c r="E65" i="3"/>
  <c r="BP65" i="3"/>
  <c r="E64" i="3"/>
  <c r="BP64" i="3"/>
  <c r="E63" i="3"/>
  <c r="BP63" i="3"/>
  <c r="E62" i="3"/>
  <c r="BP62" i="3"/>
  <c r="E61" i="3"/>
  <c r="BP61" i="3"/>
  <c r="E60" i="3"/>
  <c r="BP60" i="3"/>
  <c r="E59" i="3"/>
  <c r="BP59" i="3"/>
  <c r="D58" i="3"/>
  <c r="BP58" i="3"/>
  <c r="D57" i="3"/>
  <c r="BP57" i="3"/>
  <c r="D56" i="3"/>
  <c r="BP56" i="3"/>
  <c r="D55" i="3"/>
  <c r="BP55" i="3"/>
  <c r="D54" i="3"/>
  <c r="BP54" i="3"/>
  <c r="D53" i="3"/>
  <c r="BP53" i="3"/>
  <c r="D52" i="3"/>
  <c r="BP52" i="3"/>
  <c r="D51" i="3"/>
  <c r="BP51" i="3"/>
  <c r="D50" i="3"/>
  <c r="BP50" i="3"/>
  <c r="D49" i="3"/>
  <c r="BP49" i="3"/>
  <c r="D48" i="3"/>
  <c r="BP48" i="3"/>
  <c r="D47" i="3"/>
  <c r="BP47" i="3"/>
  <c r="C46" i="3"/>
  <c r="BP46" i="3"/>
  <c r="C45" i="3"/>
  <c r="BP45" i="3"/>
  <c r="C44" i="3"/>
  <c r="BP44" i="3"/>
  <c r="C43" i="3"/>
  <c r="BP43" i="3"/>
  <c r="C42" i="3"/>
  <c r="BP42" i="3"/>
  <c r="C41" i="3"/>
  <c r="BP41" i="3"/>
  <c r="C40" i="3"/>
  <c r="BP40" i="3"/>
  <c r="C39" i="3"/>
  <c r="BP39" i="3"/>
  <c r="C38" i="3"/>
  <c r="BP38" i="3"/>
  <c r="C37" i="3"/>
  <c r="BP37" i="3"/>
  <c r="C36" i="3"/>
  <c r="BP36" i="3"/>
  <c r="C35" i="3"/>
  <c r="BP35" i="3"/>
  <c r="BP32" i="3"/>
  <c r="BP31" i="3"/>
  <c r="BP28" i="3"/>
  <c r="BP27" i="3"/>
  <c r="BP26" i="3"/>
  <c r="BV25" i="3"/>
  <c r="BP25" i="3"/>
  <c r="BV24" i="3"/>
  <c r="BP24" i="3"/>
  <c r="BV23" i="3"/>
  <c r="BP23" i="3"/>
  <c r="BV22" i="3"/>
  <c r="BP22" i="3"/>
  <c r="BV21" i="3"/>
  <c r="BP21" i="3"/>
  <c r="BP20" i="3"/>
  <c r="BW19" i="3"/>
  <c r="BP19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W14" i="3"/>
  <c r="BV14" i="3"/>
  <c r="BW18" i="3"/>
  <c r="BW16" i="3"/>
  <c r="BP18" i="3"/>
  <c r="BP17" i="3"/>
  <c r="BP14" i="3"/>
  <c r="BP13" i="3"/>
  <c r="BV12" i="3"/>
  <c r="BP12" i="3"/>
  <c r="BP11" i="3"/>
  <c r="BP10" i="3"/>
  <c r="BO1" i="3"/>
  <c r="BO2" i="3"/>
  <c r="BN1" i="3"/>
  <c r="BN2" i="3"/>
  <c r="BM1" i="3"/>
  <c r="BM2" i="3"/>
  <c r="BL1" i="3"/>
  <c r="BL2" i="3"/>
  <c r="BK1" i="3"/>
  <c r="BK2" i="3"/>
  <c r="BJ1" i="3"/>
  <c r="BJ2" i="3"/>
  <c r="BI1" i="3"/>
  <c r="BI2" i="3"/>
  <c r="BH1" i="3"/>
  <c r="BH2" i="3"/>
  <c r="BG1" i="3"/>
  <c r="BG2" i="3"/>
  <c r="BF1" i="3"/>
  <c r="BF2" i="3"/>
  <c r="BE1" i="3"/>
  <c r="BE2" i="3"/>
  <c r="BD1" i="3"/>
  <c r="BD2" i="3"/>
  <c r="BC1" i="3"/>
  <c r="BC2" i="3"/>
  <c r="BB1" i="3"/>
  <c r="BB2" i="3"/>
  <c r="BA1" i="3"/>
  <c r="BA2" i="3"/>
  <c r="AZ1" i="3"/>
  <c r="AZ2" i="3"/>
  <c r="AY1" i="3"/>
  <c r="AY2" i="3"/>
  <c r="AX1" i="3"/>
  <c r="AX2" i="3"/>
  <c r="AW1" i="3"/>
  <c r="AW2" i="3"/>
  <c r="AV1" i="3"/>
  <c r="AV2" i="3"/>
  <c r="AU1" i="3"/>
  <c r="AU2" i="3"/>
  <c r="AT1" i="3"/>
  <c r="AT2" i="3"/>
  <c r="AS1" i="3"/>
  <c r="AS2" i="3"/>
  <c r="AR1" i="3"/>
  <c r="AR2" i="3"/>
  <c r="AQ1" i="3"/>
  <c r="AQ2" i="3"/>
  <c r="AP1" i="3"/>
  <c r="AP2" i="3"/>
  <c r="AO1" i="3"/>
  <c r="AO2" i="3"/>
  <c r="AN1" i="3"/>
  <c r="AN2" i="3"/>
  <c r="AM1" i="3"/>
  <c r="AM2" i="3"/>
  <c r="AL1" i="3"/>
  <c r="AL2" i="3"/>
  <c r="AK1" i="3"/>
  <c r="AK2" i="3"/>
  <c r="AJ1" i="3"/>
  <c r="AJ2" i="3"/>
  <c r="AI1" i="3"/>
  <c r="AI2" i="3"/>
  <c r="AH1" i="3"/>
  <c r="AH2" i="3"/>
  <c r="AG1" i="3"/>
  <c r="AG2" i="3"/>
  <c r="AF1" i="3"/>
  <c r="AF2" i="3"/>
  <c r="AE1" i="3"/>
  <c r="AE2" i="3"/>
  <c r="AD1" i="3"/>
  <c r="AD2" i="3"/>
  <c r="AC1" i="3"/>
  <c r="AC2" i="3"/>
  <c r="AB1" i="3"/>
  <c r="AB2" i="3"/>
  <c r="AA1" i="3"/>
  <c r="AA2" i="3"/>
  <c r="Z1" i="3"/>
  <c r="Z2" i="3"/>
  <c r="Y1" i="3"/>
  <c r="Y2" i="3"/>
  <c r="X1" i="3"/>
  <c r="X2" i="3"/>
  <c r="W1" i="3"/>
  <c r="W2" i="3"/>
  <c r="V1" i="3"/>
  <c r="V2" i="3"/>
  <c r="U1" i="3"/>
  <c r="U2" i="3"/>
  <c r="T1" i="3"/>
  <c r="T2" i="3"/>
  <c r="S1" i="3"/>
  <c r="S2" i="3"/>
  <c r="R1" i="3"/>
  <c r="R2" i="3"/>
  <c r="Q1" i="3"/>
  <c r="Q2" i="3"/>
  <c r="P1" i="3"/>
  <c r="P2" i="3"/>
  <c r="O1" i="3"/>
  <c r="O2" i="3"/>
  <c r="N1" i="3"/>
  <c r="N2" i="3"/>
  <c r="M1" i="3"/>
  <c r="M2" i="3"/>
  <c r="L1" i="3"/>
  <c r="L2" i="3"/>
  <c r="K1" i="3"/>
  <c r="K2" i="3"/>
  <c r="J1" i="3"/>
  <c r="J2" i="3"/>
  <c r="I1" i="3"/>
  <c r="I2" i="3"/>
  <c r="H1" i="3"/>
  <c r="BV11" i="3"/>
  <c r="H2" i="3"/>
  <c r="G94" i="2"/>
  <c r="BP94" i="2"/>
  <c r="G93" i="2"/>
  <c r="BP93" i="2"/>
  <c r="G92" i="2"/>
  <c r="BP92" i="2"/>
  <c r="G91" i="2"/>
  <c r="BP91" i="2"/>
  <c r="G90" i="2"/>
  <c r="BP90" i="2"/>
  <c r="G89" i="2"/>
  <c r="BP89" i="2"/>
  <c r="G88" i="2"/>
  <c r="BP88" i="2"/>
  <c r="G87" i="2"/>
  <c r="BP87" i="2"/>
  <c r="G86" i="2"/>
  <c r="BP86" i="2"/>
  <c r="G85" i="2"/>
  <c r="BP85" i="2"/>
  <c r="G84" i="2"/>
  <c r="BP84" i="2"/>
  <c r="G83" i="2"/>
  <c r="BP83" i="2"/>
  <c r="F82" i="2"/>
  <c r="BP82" i="2"/>
  <c r="F81" i="2"/>
  <c r="BP81" i="2"/>
  <c r="F80" i="2"/>
  <c r="BP80" i="2"/>
  <c r="F79" i="2"/>
  <c r="BP79" i="2"/>
  <c r="F78" i="2"/>
  <c r="BP78" i="2"/>
  <c r="F77" i="2"/>
  <c r="BP77" i="2"/>
  <c r="F76" i="2"/>
  <c r="BP76" i="2"/>
  <c r="F75" i="2"/>
  <c r="BP75" i="2"/>
  <c r="F74" i="2"/>
  <c r="BP74" i="2"/>
  <c r="F73" i="2"/>
  <c r="BP73" i="2"/>
  <c r="F72" i="2"/>
  <c r="BP72" i="2"/>
  <c r="F71" i="2"/>
  <c r="BP71" i="2"/>
  <c r="E70" i="2"/>
  <c r="BP70" i="2"/>
  <c r="E69" i="2"/>
  <c r="BP69" i="2"/>
  <c r="E68" i="2"/>
  <c r="BP68" i="2"/>
  <c r="E67" i="2"/>
  <c r="BP67" i="2"/>
  <c r="E66" i="2"/>
  <c r="BP66" i="2"/>
  <c r="E65" i="2"/>
  <c r="BP65" i="2"/>
  <c r="E64" i="2"/>
  <c r="BP64" i="2"/>
  <c r="E63" i="2"/>
  <c r="BP63" i="2"/>
  <c r="E62" i="2"/>
  <c r="BP62" i="2"/>
  <c r="E61" i="2"/>
  <c r="BP61" i="2"/>
  <c r="E60" i="2"/>
  <c r="BP60" i="2"/>
  <c r="E59" i="2"/>
  <c r="BP59" i="2"/>
  <c r="D58" i="2"/>
  <c r="BP58" i="2"/>
  <c r="D57" i="2"/>
  <c r="BP57" i="2"/>
  <c r="D56" i="2"/>
  <c r="BP56" i="2"/>
  <c r="D55" i="2"/>
  <c r="BP55" i="2"/>
  <c r="D54" i="2"/>
  <c r="BP54" i="2"/>
  <c r="D53" i="2"/>
  <c r="BP53" i="2"/>
  <c r="D52" i="2"/>
  <c r="BP52" i="2"/>
  <c r="D51" i="2"/>
  <c r="BP51" i="2"/>
  <c r="D50" i="2"/>
  <c r="BP50" i="2"/>
  <c r="D49" i="2"/>
  <c r="BP49" i="2"/>
  <c r="D48" i="2"/>
  <c r="BP48" i="2"/>
  <c r="D47" i="2"/>
  <c r="BP47" i="2"/>
  <c r="C46" i="2"/>
  <c r="BP46" i="2"/>
  <c r="C45" i="2"/>
  <c r="BP45" i="2"/>
  <c r="C44" i="2"/>
  <c r="BP44" i="2"/>
  <c r="C43" i="2"/>
  <c r="BP43" i="2"/>
  <c r="C42" i="2"/>
  <c r="BP42" i="2"/>
  <c r="C41" i="2"/>
  <c r="BP41" i="2"/>
  <c r="C40" i="2"/>
  <c r="BP40" i="2"/>
  <c r="C39" i="2"/>
  <c r="BP39" i="2"/>
  <c r="C38" i="2"/>
  <c r="BP38" i="2"/>
  <c r="C37" i="2"/>
  <c r="BP37" i="2"/>
  <c r="C36" i="2"/>
  <c r="BP36" i="2"/>
  <c r="C35" i="2"/>
  <c r="BP35" i="2"/>
  <c r="BP32" i="2"/>
  <c r="BP31" i="2"/>
  <c r="BP28" i="2"/>
  <c r="BP27" i="2"/>
  <c r="BP26" i="2"/>
  <c r="BV25" i="2"/>
  <c r="BP25" i="2"/>
  <c r="BV24" i="2"/>
  <c r="BP24" i="2"/>
  <c r="BV23" i="2"/>
  <c r="BP23" i="2"/>
  <c r="BV22" i="2"/>
  <c r="BP22" i="2"/>
  <c r="BV21" i="2"/>
  <c r="BP21" i="2"/>
  <c r="BP20" i="2"/>
  <c r="BP19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V14" i="2"/>
  <c r="BP18" i="2"/>
  <c r="BP17" i="2"/>
  <c r="BP14" i="2"/>
  <c r="BP13" i="2"/>
  <c r="BV12" i="2"/>
  <c r="BP12" i="2"/>
  <c r="BP11" i="2"/>
  <c r="BP10" i="2"/>
  <c r="BO1" i="2"/>
  <c r="BO2" i="2"/>
  <c r="BN1" i="2"/>
  <c r="BN2" i="2"/>
  <c r="BM1" i="2"/>
  <c r="BM2" i="2"/>
  <c r="BL1" i="2"/>
  <c r="BL2" i="2"/>
  <c r="BK1" i="2"/>
  <c r="BK2" i="2"/>
  <c r="BJ1" i="2"/>
  <c r="BJ2" i="2"/>
  <c r="BI1" i="2"/>
  <c r="BI2" i="2"/>
  <c r="BH1" i="2"/>
  <c r="BH2" i="2"/>
  <c r="BG1" i="2"/>
  <c r="BG2" i="2"/>
  <c r="BF1" i="2"/>
  <c r="BF2" i="2"/>
  <c r="BE1" i="2"/>
  <c r="BE2" i="2"/>
  <c r="BD1" i="2"/>
  <c r="BD2" i="2"/>
  <c r="BC1" i="2"/>
  <c r="BC2" i="2"/>
  <c r="BB1" i="2"/>
  <c r="BB2" i="2"/>
  <c r="BA1" i="2"/>
  <c r="BA2" i="2"/>
  <c r="AZ1" i="2"/>
  <c r="AZ2" i="2"/>
  <c r="AY1" i="2"/>
  <c r="AY2" i="2"/>
  <c r="AX1" i="2"/>
  <c r="AX2" i="2"/>
  <c r="AW1" i="2"/>
  <c r="AW2" i="2"/>
  <c r="AV1" i="2"/>
  <c r="AV2" i="2"/>
  <c r="AU1" i="2"/>
  <c r="AU2" i="2"/>
  <c r="AT1" i="2"/>
  <c r="AT2" i="2"/>
  <c r="AS1" i="2"/>
  <c r="AS2" i="2"/>
  <c r="AR1" i="2"/>
  <c r="AR2" i="2"/>
  <c r="AQ1" i="2"/>
  <c r="AQ2" i="2"/>
  <c r="AP1" i="2"/>
  <c r="AP2" i="2"/>
  <c r="AO1" i="2"/>
  <c r="AO2" i="2"/>
  <c r="AN1" i="2"/>
  <c r="AN2" i="2"/>
  <c r="AM1" i="2"/>
  <c r="AM2" i="2"/>
  <c r="AL1" i="2"/>
  <c r="AL2" i="2"/>
  <c r="AK1" i="2"/>
  <c r="AK2" i="2"/>
  <c r="AJ1" i="2"/>
  <c r="AJ2" i="2"/>
  <c r="AI1" i="2"/>
  <c r="AI2" i="2"/>
  <c r="AH1" i="2"/>
  <c r="AH2" i="2"/>
  <c r="AG1" i="2"/>
  <c r="AG2" i="2"/>
  <c r="AF1" i="2"/>
  <c r="AF2" i="2"/>
  <c r="AE1" i="2"/>
  <c r="AE2" i="2"/>
  <c r="AD1" i="2"/>
  <c r="AD2" i="2"/>
  <c r="AC1" i="2"/>
  <c r="AC2" i="2"/>
  <c r="AB1" i="2"/>
  <c r="AB2" i="2"/>
  <c r="AA1" i="2"/>
  <c r="AA2" i="2"/>
  <c r="Z1" i="2"/>
  <c r="Z2" i="2"/>
  <c r="Y1" i="2"/>
  <c r="Y2" i="2"/>
  <c r="X1" i="2"/>
  <c r="X2" i="2"/>
  <c r="W1" i="2"/>
  <c r="W2" i="2"/>
  <c r="V1" i="2"/>
  <c r="V2" i="2"/>
  <c r="U1" i="2"/>
  <c r="U2" i="2"/>
  <c r="T1" i="2"/>
  <c r="T2" i="2"/>
  <c r="S1" i="2"/>
  <c r="S2" i="2"/>
  <c r="R1" i="2"/>
  <c r="R2" i="2"/>
  <c r="Q1" i="2"/>
  <c r="Q2" i="2"/>
  <c r="P1" i="2"/>
  <c r="P2" i="2"/>
  <c r="O1" i="2"/>
  <c r="O2" i="2"/>
  <c r="N1" i="2"/>
  <c r="N2" i="2"/>
  <c r="M1" i="2"/>
  <c r="M2" i="2"/>
  <c r="L1" i="2"/>
  <c r="L2" i="2"/>
  <c r="K1" i="2"/>
  <c r="K2" i="2"/>
  <c r="J1" i="2"/>
  <c r="J2" i="2"/>
  <c r="I1" i="2"/>
  <c r="I2" i="2"/>
  <c r="H1" i="2"/>
  <c r="H2" i="2"/>
  <c r="F4" i="1"/>
  <c r="F6" i="1"/>
  <c r="F7" i="1"/>
  <c r="H9" i="1"/>
  <c r="BV11" i="2"/>
  <c r="BV15" i="2"/>
  <c r="BV16" i="2"/>
  <c r="BV17" i="2"/>
  <c r="BV10" i="2"/>
  <c r="BE98" i="3"/>
  <c r="BA98" i="3"/>
  <c r="AW98" i="3"/>
  <c r="AS98" i="3"/>
  <c r="AO98" i="3"/>
  <c r="AK98" i="3"/>
  <c r="AG98" i="3"/>
  <c r="AC98" i="3"/>
  <c r="Y98" i="3"/>
  <c r="U98" i="3"/>
  <c r="Q98" i="3"/>
  <c r="M98" i="3"/>
  <c r="I98" i="3"/>
  <c r="L98" i="3"/>
  <c r="P98" i="3"/>
  <c r="T98" i="3"/>
  <c r="X98" i="3"/>
  <c r="AB98" i="3"/>
  <c r="AF98" i="3"/>
  <c r="AJ98" i="3"/>
  <c r="AN98" i="3"/>
  <c r="AR98" i="3"/>
  <c r="AV98" i="3"/>
  <c r="AZ98" i="3"/>
  <c r="BD98" i="3"/>
  <c r="BP98" i="3"/>
  <c r="BW15" i="3"/>
  <c r="BV15" i="3"/>
  <c r="BV16" i="3"/>
  <c r="BV18" i="2"/>
  <c r="G6" i="1"/>
  <c r="H6" i="1"/>
  <c r="H7" i="1"/>
  <c r="H10" i="1"/>
  <c r="B3" i="3"/>
  <c r="BV10" i="3"/>
  <c r="BW17" i="3"/>
  <c r="BV17" i="3"/>
  <c r="BV18" i="3"/>
</calcChain>
</file>

<file path=xl/sharedStrings.xml><?xml version="1.0" encoding="utf-8"?>
<sst xmlns="http://schemas.openxmlformats.org/spreadsheetml/2006/main" count="512" uniqueCount="115">
  <si>
    <t>Wgt</t>
  </si>
  <si>
    <t>X</t>
  </si>
  <si>
    <t>Y</t>
  </si>
  <si>
    <t>Dist</t>
  </si>
  <si>
    <t>Wgt Dist</t>
  </si>
  <si>
    <t>Boston</t>
  </si>
  <si>
    <t>Providence</t>
  </si>
  <si>
    <t>Springfield</t>
  </si>
  <si>
    <t>Total Wgt Dist</t>
  </si>
  <si>
    <t>Worksheet for NERD Part 1</t>
  </si>
  <si>
    <t>Data</t>
  </si>
  <si>
    <t>Average Distance COG=</t>
  </si>
  <si>
    <t>Average Distance Weber=</t>
  </si>
  <si>
    <t>Weber</t>
  </si>
  <si>
    <t>CoG</t>
  </si>
  <si>
    <t>WgtDist</t>
  </si>
  <si>
    <t>Weber - Coordinates</t>
  </si>
  <si>
    <t>CoG Coordinates</t>
  </si>
  <si>
    <t>(use solver)</t>
  </si>
  <si>
    <t>NERD 2 Facility Location</t>
  </si>
  <si>
    <t xml:space="preserve">z = </t>
  </si>
  <si>
    <t>BO</t>
  </si>
  <si>
    <t>NA</t>
  </si>
  <si>
    <t>PR</t>
  </si>
  <si>
    <t>SP</t>
  </si>
  <si>
    <t>WO</t>
  </si>
  <si>
    <t>BO-BO</t>
  </si>
  <si>
    <t>BO-BR</t>
  </si>
  <si>
    <t>BO-CO</t>
  </si>
  <si>
    <t>BO-HA</t>
  </si>
  <si>
    <t>BO-MN</t>
  </si>
  <si>
    <t>BO-NA</t>
  </si>
  <si>
    <t>BO-NH</t>
  </si>
  <si>
    <t>BO-NL</t>
  </si>
  <si>
    <t>BO-PO</t>
  </si>
  <si>
    <t>BO-PR</t>
  </si>
  <si>
    <t>BO-SP</t>
  </si>
  <si>
    <t>BO-WO</t>
  </si>
  <si>
    <t>NA-BO</t>
  </si>
  <si>
    <t>NA-BR</t>
  </si>
  <si>
    <t>NA-CO</t>
  </si>
  <si>
    <t>NA-HA</t>
  </si>
  <si>
    <t>NA-MN</t>
  </si>
  <si>
    <t>NA-NA</t>
  </si>
  <si>
    <t>NA-NH</t>
  </si>
  <si>
    <t>NA-NL</t>
  </si>
  <si>
    <t>NA-PO</t>
  </si>
  <si>
    <t>NA-PR</t>
  </si>
  <si>
    <t>NA-SP</t>
  </si>
  <si>
    <t>NA-WO</t>
  </si>
  <si>
    <t>PR-BO</t>
  </si>
  <si>
    <t>PR-BR</t>
  </si>
  <si>
    <t>PR-CO</t>
  </si>
  <si>
    <t>PR-HA</t>
  </si>
  <si>
    <t>PR-MN</t>
  </si>
  <si>
    <t>PR-NA</t>
  </si>
  <si>
    <t>PR-NH</t>
  </si>
  <si>
    <t>PR-NL</t>
  </si>
  <si>
    <t>PR-PO</t>
  </si>
  <si>
    <t>PR-PR</t>
  </si>
  <si>
    <t>PR-SP</t>
  </si>
  <si>
    <t>PR-WO</t>
  </si>
  <si>
    <t>SP-BO</t>
  </si>
  <si>
    <t>SP-BR</t>
  </si>
  <si>
    <t>SP-CO</t>
  </si>
  <si>
    <t>SP-HA</t>
  </si>
  <si>
    <t>SP-MN</t>
  </si>
  <si>
    <t>SP-NA</t>
  </si>
  <si>
    <t>SP-NH</t>
  </si>
  <si>
    <t>SP-NL</t>
  </si>
  <si>
    <t>SP-PO</t>
  </si>
  <si>
    <t>SP-PR</t>
  </si>
  <si>
    <t>SP-SP</t>
  </si>
  <si>
    <t>SP-WO</t>
  </si>
  <si>
    <t>WO-BO</t>
  </si>
  <si>
    <t>WO-BR</t>
  </si>
  <si>
    <t>WO-CO</t>
  </si>
  <si>
    <t>WO-HA</t>
  </si>
  <si>
    <t>WO-MN</t>
  </si>
  <si>
    <t>WO-NA</t>
  </si>
  <si>
    <t>WO-NH</t>
  </si>
  <si>
    <t>WO-NL</t>
  </si>
  <si>
    <t>WO-PO</t>
  </si>
  <si>
    <t>WO-PR</t>
  </si>
  <si>
    <t>WO-SP</t>
  </si>
  <si>
    <t>WO-WO</t>
  </si>
  <si>
    <t>Dec Vars</t>
  </si>
  <si>
    <t>Costs</t>
  </si>
  <si>
    <t xml:space="preserve">Var Cost/Mi = </t>
  </si>
  <si>
    <t xml:space="preserve">Distance </t>
  </si>
  <si>
    <t>DC Capacity</t>
  </si>
  <si>
    <t>LHS</t>
  </si>
  <si>
    <t>RHS</t>
  </si>
  <si>
    <t>≤</t>
  </si>
  <si>
    <t>Average Distance</t>
  </si>
  <si>
    <t>Wgt Average Distance</t>
  </si>
  <si>
    <t>%Demand</t>
  </si>
  <si>
    <t>Demand Constraints</t>
  </si>
  <si>
    <t>≥</t>
  </si>
  <si>
    <t>BR</t>
  </si>
  <si>
    <t>CO</t>
  </si>
  <si>
    <t>HA</t>
  </si>
  <si>
    <t>MN</t>
  </si>
  <si>
    <t>NH</t>
  </si>
  <si>
    <t>NL</t>
  </si>
  <si>
    <t>PO</t>
  </si>
  <si>
    <t>Number of DCs</t>
  </si>
  <si>
    <t>Min Num</t>
  </si>
  <si>
    <t>Max Num</t>
  </si>
  <si>
    <t>NERD3 Facility Location</t>
  </si>
  <si>
    <t>LOS Constraints</t>
  </si>
  <si>
    <t>Max Avg Distance</t>
  </si>
  <si>
    <t xml:space="preserve">MinPct in 50 </t>
  </si>
  <si>
    <t>Linking Constraints</t>
  </si>
  <si>
    <t xml:space="preserve"> Linking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</si>
</sst>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 vertical="center" wrapText="1"/>
    </xf>
    <xf numFmtId="3" fontId="0" fillId="0" borderId="0" xfId="1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2" borderId="5" xfId="1" applyNumberFormat="1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5" xfId="0" applyBorder="1"/>
    <xf numFmtId="0" fontId="0" fillId="0" borderId="1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3" fontId="0" fillId="0" borderId="18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3" fontId="0" fillId="0" borderId="2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0" fillId="0" borderId="24" xfId="1" applyNumberFormat="1" applyFont="1" applyBorder="1" applyAlignment="1">
      <alignment horizontal="center"/>
    </xf>
    <xf numFmtId="3" fontId="0" fillId="0" borderId="32" xfId="1" applyNumberFormat="1" applyFont="1" applyBorder="1" applyAlignment="1">
      <alignment horizontal="center"/>
    </xf>
    <xf numFmtId="3" fontId="0" fillId="0" borderId="25" xfId="1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30" xfId="0" applyFont="1" applyFill="1" applyBorder="1" applyAlignment="1">
      <alignment horizontal="center"/>
    </xf>
    <xf numFmtId="3" fontId="2" fillId="0" borderId="27" xfId="1" applyNumberFormat="1" applyFont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2" xfId="0" applyFont="1" applyBorder="1" applyAlignment="1">
      <alignment horizontal="right"/>
    </xf>
    <xf numFmtId="165" fontId="7" fillId="3" borderId="35" xfId="2" applyNumberFormat="1" applyFont="1" applyFill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29" xfId="0" applyBorder="1" applyAlignment="1">
      <alignment horizontal="center" textRotation="90"/>
    </xf>
    <xf numFmtId="0" fontId="0" fillId="0" borderId="38" xfId="0" applyBorder="1" applyAlignment="1">
      <alignment horizontal="center" textRotation="90"/>
    </xf>
    <xf numFmtId="0" fontId="0" fillId="0" borderId="39" xfId="0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0" borderId="29" xfId="0" applyBorder="1" applyAlignment="1">
      <alignment horizontal="right"/>
    </xf>
    <xf numFmtId="166" fontId="0" fillId="4" borderId="14" xfId="0" applyNumberFormat="1" applyFill="1" applyBorder="1" applyAlignment="1">
      <alignment horizontal="center"/>
    </xf>
    <xf numFmtId="166" fontId="0" fillId="4" borderId="41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5" xfId="0" applyNumberFormat="1" applyFill="1" applyBorder="1"/>
    <xf numFmtId="1" fontId="0" fillId="2" borderId="24" xfId="0" applyNumberFormat="1" applyFill="1" applyBorder="1"/>
    <xf numFmtId="0" fontId="0" fillId="0" borderId="2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7" xfId="0" applyBorder="1"/>
    <xf numFmtId="0" fontId="0" fillId="0" borderId="21" xfId="0" applyBorder="1"/>
    <xf numFmtId="0" fontId="0" fillId="5" borderId="29" xfId="0" applyFill="1" applyBorder="1"/>
    <xf numFmtId="0" fontId="0" fillId="5" borderId="4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0" xfId="0" applyFill="1" applyBorder="1"/>
    <xf numFmtId="0" fontId="0" fillId="5" borderId="39" xfId="0" applyFill="1" applyBorder="1"/>
    <xf numFmtId="0" fontId="2" fillId="5" borderId="40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0" fillId="5" borderId="21" xfId="0" applyFill="1" applyBorder="1"/>
    <xf numFmtId="0" fontId="0" fillId="5" borderId="6" xfId="0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/>
    <xf numFmtId="0" fontId="0" fillId="5" borderId="18" xfId="0" applyFill="1" applyBorder="1"/>
    <xf numFmtId="0" fontId="0" fillId="5" borderId="17" xfId="0" applyFill="1" applyBorder="1"/>
    <xf numFmtId="167" fontId="0" fillId="5" borderId="7" xfId="1" applyNumberFormat="1" applyFont="1" applyFill="1" applyBorder="1" applyAlignment="1">
      <alignment horizontal="center"/>
    </xf>
    <xf numFmtId="165" fontId="0" fillId="0" borderId="0" xfId="0" applyNumberFormat="1" applyBorder="1"/>
    <xf numFmtId="43" fontId="0" fillId="0" borderId="0" xfId="1" applyFont="1" applyBorder="1"/>
    <xf numFmtId="0" fontId="0" fillId="5" borderId="49" xfId="0" applyFill="1" applyBorder="1"/>
    <xf numFmtId="0" fontId="0" fillId="5" borderId="23" xfId="0" applyFill="1" applyBorder="1" applyAlignment="1">
      <alignment horizontal="right"/>
    </xf>
    <xf numFmtId="0" fontId="0" fillId="5" borderId="4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1" xfId="0" applyFill="1" applyBorder="1"/>
    <xf numFmtId="0" fontId="0" fillId="5" borderId="20" xfId="0" applyFill="1" applyBorder="1"/>
    <xf numFmtId="0" fontId="0" fillId="5" borderId="19" xfId="0" applyFill="1" applyBorder="1"/>
    <xf numFmtId="167" fontId="0" fillId="5" borderId="50" xfId="1" applyNumberFormat="1" applyFont="1" applyFill="1" applyBorder="1" applyAlignment="1">
      <alignment horizontal="center"/>
    </xf>
    <xf numFmtId="9" fontId="0" fillId="0" borderId="0" xfId="3" applyFont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5" borderId="37" xfId="0" applyFill="1" applyBorder="1"/>
    <xf numFmtId="0" fontId="0" fillId="0" borderId="0" xfId="0" applyFill="1" applyBorder="1"/>
    <xf numFmtId="1" fontId="0" fillId="0" borderId="0" xfId="0" applyNumberFormat="1" applyBorder="1"/>
    <xf numFmtId="0" fontId="0" fillId="5" borderId="24" xfId="0" applyFill="1" applyBorder="1" applyAlignment="1">
      <alignment horizontal="right"/>
    </xf>
    <xf numFmtId="0" fontId="0" fillId="5" borderId="4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quotePrefix="1" applyFill="1" applyBorder="1"/>
    <xf numFmtId="0" fontId="0" fillId="5" borderId="30" xfId="0" applyFill="1" applyBorder="1" applyAlignment="1">
      <alignment horizontal="right"/>
    </xf>
    <xf numFmtId="0" fontId="0" fillId="5" borderId="12" xfId="0" applyFill="1" applyBorder="1"/>
    <xf numFmtId="0" fontId="0" fillId="5" borderId="35" xfId="0" applyFill="1" applyBorder="1" applyAlignment="1">
      <alignment horizontal="right"/>
    </xf>
    <xf numFmtId="0" fontId="0" fillId="5" borderId="0" xfId="0" quotePrefix="1" applyFill="1" applyBorder="1"/>
    <xf numFmtId="0" fontId="0" fillId="5" borderId="14" xfId="0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43" fontId="0" fillId="5" borderId="52" xfId="1" applyFont="1" applyFill="1" applyBorder="1" applyAlignment="1">
      <alignment horizontal="center"/>
    </xf>
    <xf numFmtId="0" fontId="0" fillId="5" borderId="41" xfId="0" quotePrefix="1" applyFill="1" applyBorder="1"/>
    <xf numFmtId="0" fontId="0" fillId="5" borderId="15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3" fontId="0" fillId="5" borderId="7" xfId="1" applyFont="1" applyFill="1" applyBorder="1" applyAlignment="1">
      <alignment horizontal="center"/>
    </xf>
    <xf numFmtId="0" fontId="0" fillId="5" borderId="1" xfId="0" quotePrefix="1" applyFill="1" applyBorder="1"/>
    <xf numFmtId="0" fontId="0" fillId="5" borderId="34" xfId="0" applyFill="1" applyBorder="1" applyAlignment="1">
      <alignment horizontal="right"/>
    </xf>
    <xf numFmtId="0" fontId="0" fillId="5" borderId="34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6" xfId="0" applyFill="1" applyBorder="1"/>
    <xf numFmtId="43" fontId="0" fillId="5" borderId="50" xfId="1" applyFont="1" applyFill="1" applyBorder="1" applyAlignment="1">
      <alignment horizontal="center"/>
    </xf>
    <xf numFmtId="0" fontId="0" fillId="5" borderId="51" xfId="0" quotePrefix="1" applyFill="1" applyBorder="1"/>
    <xf numFmtId="0" fontId="0" fillId="5" borderId="55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2" fillId="0" borderId="0" xfId="0" applyFont="1" applyBorder="1"/>
    <xf numFmtId="0" fontId="0" fillId="0" borderId="2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5" borderId="29" xfId="0" applyFill="1" applyBorder="1" applyAlignment="1">
      <alignment horizontal="right"/>
    </xf>
    <xf numFmtId="43" fontId="0" fillId="5" borderId="41" xfId="1" applyFont="1" applyFill="1" applyBorder="1" applyAlignment="1">
      <alignment horizontal="center"/>
    </xf>
    <xf numFmtId="43" fontId="0" fillId="5" borderId="25" xfId="1" applyFont="1" applyFill="1" applyBorder="1" applyAlignment="1">
      <alignment horizontal="center"/>
    </xf>
    <xf numFmtId="167" fontId="0" fillId="5" borderId="13" xfId="1" applyNumberFormat="1" applyFont="1" applyFill="1" applyBorder="1" applyAlignment="1">
      <alignment horizontal="center"/>
    </xf>
    <xf numFmtId="43" fontId="0" fillId="5" borderId="51" xfId="1" applyFont="1" applyFill="1" applyBorder="1" applyAlignment="1">
      <alignment horizontal="center"/>
    </xf>
    <xf numFmtId="43" fontId="0" fillId="5" borderId="20" xfId="1" applyFont="1" applyFill="1" applyBorder="1" applyAlignment="1">
      <alignment horizontal="center"/>
    </xf>
    <xf numFmtId="43" fontId="0" fillId="5" borderId="13" xfId="1" applyFont="1" applyFill="1" applyBorder="1" applyAlignment="1">
      <alignment horizontal="center"/>
    </xf>
    <xf numFmtId="43" fontId="0" fillId="5" borderId="35" xfId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50" zoomScaleNormal="150" zoomScalePageLayoutView="150" workbookViewId="0">
      <selection activeCell="F13" sqref="F13"/>
    </sheetView>
  </sheetViews>
  <sheetFormatPr defaultColWidth="19" defaultRowHeight="15.6" x14ac:dyDescent="0.3"/>
  <cols>
    <col min="1" max="1" width="10.296875" bestFit="1" customWidth="1"/>
    <col min="2" max="2" width="9.296875" customWidth="1"/>
    <col min="3" max="4" width="6.5" customWidth="1"/>
    <col min="5" max="5" width="12.796875" bestFit="1" customWidth="1"/>
    <col min="6" max="6" width="13.19921875" style="2" bestFit="1" customWidth="1"/>
    <col min="7" max="7" width="12.19921875" bestFit="1" customWidth="1"/>
    <col min="8" max="8" width="7.796875" bestFit="1" customWidth="1"/>
  </cols>
  <sheetData>
    <row r="1" spans="1:8" ht="16.2" thickBot="1" x14ac:dyDescent="0.35">
      <c r="A1" s="5" t="s">
        <v>9</v>
      </c>
    </row>
    <row r="2" spans="1:8" ht="16.2" thickBot="1" x14ac:dyDescent="0.35">
      <c r="E2" s="179" t="s">
        <v>13</v>
      </c>
      <c r="F2" s="180"/>
      <c r="G2" s="181" t="s">
        <v>14</v>
      </c>
      <c r="H2" s="182"/>
    </row>
    <row r="3" spans="1:8" ht="16.2" thickBot="1" x14ac:dyDescent="0.35">
      <c r="A3" s="45" t="s">
        <v>10</v>
      </c>
      <c r="B3" s="46" t="s">
        <v>0</v>
      </c>
      <c r="C3" s="47" t="s">
        <v>1</v>
      </c>
      <c r="D3" s="48" t="s">
        <v>2</v>
      </c>
      <c r="E3" s="42" t="s">
        <v>3</v>
      </c>
      <c r="F3" s="43" t="s">
        <v>4</v>
      </c>
      <c r="G3" s="42" t="s">
        <v>3</v>
      </c>
      <c r="H3" s="44" t="s">
        <v>15</v>
      </c>
    </row>
    <row r="4" spans="1:8" x14ac:dyDescent="0.3">
      <c r="A4" s="25" t="s">
        <v>5</v>
      </c>
      <c r="B4" s="26">
        <v>425</v>
      </c>
      <c r="C4" s="27">
        <v>100</v>
      </c>
      <c r="D4" s="28">
        <v>80</v>
      </c>
      <c r="E4" s="29">
        <f>SQRT(($C$9-C4)^2+($D$9-D4)^2)</f>
        <v>17.545023410562017</v>
      </c>
      <c r="F4" s="30">
        <f>$B$4*E4</f>
        <v>7456.6349494888573</v>
      </c>
      <c r="G4" s="29">
        <f>SQRT(($C$10-C4)^2+($D$10-D4)^2)</f>
        <v>29.003817023226958</v>
      </c>
      <c r="H4" s="31">
        <f>$B$4*G4</f>
        <v>12326.622234871456</v>
      </c>
    </row>
    <row r="5" spans="1:8" x14ac:dyDescent="0.3">
      <c r="A5" s="32" t="s">
        <v>6</v>
      </c>
      <c r="B5" s="6">
        <v>320</v>
      </c>
      <c r="C5" s="7">
        <v>86</v>
      </c>
      <c r="D5" s="16">
        <v>40</v>
      </c>
      <c r="E5" s="18">
        <f t="shared" ref="E5:E6" si="0">SQRT(($C$9-C5)^2+($D$9-D5)^2)</f>
        <v>26.305133082668796</v>
      </c>
      <c r="F5" s="22">
        <f t="shared" ref="F5:F6" si="1">B5*E5</f>
        <v>8417.6425864540142</v>
      </c>
      <c r="G5" s="18">
        <f t="shared" ref="G5:G6" si="2">SQRT(($C$10-C5)^2+($D$10-D5)^2)</f>
        <v>23.888312073696238</v>
      </c>
      <c r="H5" s="17">
        <f>$B$5*G5</f>
        <v>7644.2598635827962</v>
      </c>
    </row>
    <row r="6" spans="1:8" ht="16.2" thickBot="1" x14ac:dyDescent="0.35">
      <c r="A6" s="33" t="s">
        <v>7</v>
      </c>
      <c r="B6" s="34">
        <v>220</v>
      </c>
      <c r="C6" s="35">
        <v>20</v>
      </c>
      <c r="D6" s="36">
        <v>60</v>
      </c>
      <c r="E6" s="19">
        <f t="shared" si="0"/>
        <v>69.564782782211239</v>
      </c>
      <c r="F6" s="23">
        <f t="shared" si="1"/>
        <v>15304.252212086472</v>
      </c>
      <c r="G6" s="19">
        <f t="shared" si="2"/>
        <v>57.160610489690676</v>
      </c>
      <c r="H6" s="20">
        <f>$B$6*G6</f>
        <v>12575.334307731948</v>
      </c>
    </row>
    <row r="7" spans="1:8" ht="16.2" thickBot="1" x14ac:dyDescent="0.35">
      <c r="A7" s="1"/>
      <c r="B7" s="13">
        <f>SUM(B4:B6)</f>
        <v>965</v>
      </c>
      <c r="C7" s="8"/>
      <c r="D7" s="8"/>
      <c r="E7" s="10" t="s">
        <v>8</v>
      </c>
      <c r="F7" s="3">
        <f>SUM(F4:F6)</f>
        <v>31178.529748029345</v>
      </c>
      <c r="G7" s="37" t="s">
        <v>8</v>
      </c>
      <c r="H7" s="3">
        <f>SUM(H4:H6)</f>
        <v>32546.216406186202</v>
      </c>
    </row>
    <row r="8" spans="1:8" ht="16.2" thickBot="1" x14ac:dyDescent="0.35">
      <c r="A8" s="1"/>
      <c r="B8" s="12"/>
      <c r="C8" s="8"/>
      <c r="D8" s="8"/>
      <c r="E8" s="38"/>
      <c r="F8" s="39"/>
      <c r="G8" s="40"/>
      <c r="H8" s="39"/>
    </row>
    <row r="9" spans="1:8" ht="16.2" thickBot="1" x14ac:dyDescent="0.35">
      <c r="A9" s="11"/>
      <c r="B9" s="14" t="s">
        <v>16</v>
      </c>
      <c r="C9" s="9">
        <v>89.297021007186231</v>
      </c>
      <c r="D9" s="9">
        <v>66.097694897731657</v>
      </c>
      <c r="E9" t="s">
        <v>18</v>
      </c>
      <c r="G9" s="4" t="s">
        <v>12</v>
      </c>
      <c r="H9" s="41">
        <f>F7/B7</f>
        <v>32.309357251843878</v>
      </c>
    </row>
    <row r="10" spans="1:8" ht="16.2" thickBot="1" x14ac:dyDescent="0.35">
      <c r="A10" s="11"/>
      <c r="B10" s="14" t="s">
        <v>17</v>
      </c>
      <c r="C10" s="13">
        <f>SUMPRODUCT($B$4:$B$6,C4:C6)/$B$7</f>
        <v>77.119170984455963</v>
      </c>
      <c r="D10" s="13">
        <f>SUMPRODUCT($B$4:$B$6,D4:D6)/$B$7</f>
        <v>62.176165803108809</v>
      </c>
      <c r="G10" s="4" t="s">
        <v>11</v>
      </c>
      <c r="H10" s="41">
        <f>H7/B7</f>
        <v>33.726649125581559</v>
      </c>
    </row>
  </sheetData>
  <mergeCells count="2">
    <mergeCell ref="E2:F2"/>
    <mergeCell ref="G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98"/>
  <sheetViews>
    <sheetView zoomScale="70" zoomScaleNormal="70" zoomScalePageLayoutView="150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B3" sqref="B3"/>
    </sheetView>
  </sheetViews>
  <sheetFormatPr defaultColWidth="11" defaultRowHeight="15.6" x14ac:dyDescent="0.3"/>
  <cols>
    <col min="1" max="1" width="14" customWidth="1"/>
    <col min="2" max="2" width="13.296875" bestFit="1" customWidth="1"/>
    <col min="3" max="7" width="6.296875" style="15" bestFit="1" customWidth="1"/>
    <col min="8" max="27" width="5" style="15" customWidth="1"/>
    <col min="28" max="28" width="5" customWidth="1"/>
    <col min="29" max="33" width="5" style="15" customWidth="1"/>
    <col min="34" max="36" width="5" customWidth="1"/>
    <col min="37" max="37" width="5" style="15" customWidth="1"/>
    <col min="38" max="67" width="5" customWidth="1"/>
    <col min="68" max="68" width="10.296875" customWidth="1"/>
    <col min="69" max="69" width="2.19921875" bestFit="1" customWidth="1"/>
    <col min="70" max="70" width="9.19921875" customWidth="1"/>
    <col min="74" max="74" width="8.796875" customWidth="1"/>
  </cols>
  <sheetData>
    <row r="1" spans="1:75" s="49" customFormat="1" ht="16.2" thickBot="1" x14ac:dyDescent="0.35">
      <c r="A1" s="165" t="s">
        <v>19</v>
      </c>
      <c r="C1" s="50"/>
      <c r="D1" s="50"/>
      <c r="E1" s="50"/>
      <c r="F1" s="50"/>
      <c r="G1" s="50"/>
      <c r="H1" s="51">
        <f>IF(H5&gt;0.001,1,0)</f>
        <v>0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0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0</v>
      </c>
      <c r="AT1" s="51">
        <f t="shared" si="0"/>
        <v>0</v>
      </c>
      <c r="AU1" s="51">
        <f t="shared" si="0"/>
        <v>0</v>
      </c>
      <c r="AV1" s="51">
        <f t="shared" si="0"/>
        <v>0</v>
      </c>
      <c r="AW1" s="51">
        <f t="shared" si="0"/>
        <v>0</v>
      </c>
      <c r="AX1" s="51">
        <f t="shared" si="0"/>
        <v>0</v>
      </c>
      <c r="AY1" s="51">
        <f t="shared" si="0"/>
        <v>0</v>
      </c>
      <c r="AZ1" s="51">
        <f t="shared" si="0"/>
        <v>0</v>
      </c>
      <c r="BA1" s="51">
        <f t="shared" si="0"/>
        <v>0</v>
      </c>
      <c r="BB1" s="51">
        <f t="shared" si="0"/>
        <v>0</v>
      </c>
      <c r="BC1" s="51">
        <f t="shared" si="0"/>
        <v>0</v>
      </c>
      <c r="BD1" s="51">
        <f t="shared" si="0"/>
        <v>1</v>
      </c>
      <c r="BE1" s="51">
        <f t="shared" si="0"/>
        <v>1</v>
      </c>
      <c r="BF1" s="51">
        <f t="shared" si="0"/>
        <v>1</v>
      </c>
      <c r="BG1" s="51">
        <f t="shared" si="0"/>
        <v>1</v>
      </c>
      <c r="BH1" s="51">
        <f t="shared" si="0"/>
        <v>1</v>
      </c>
      <c r="BI1" s="51">
        <f t="shared" si="0"/>
        <v>1</v>
      </c>
      <c r="BJ1" s="51">
        <f t="shared" si="0"/>
        <v>1</v>
      </c>
      <c r="BK1" s="51">
        <f t="shared" si="0"/>
        <v>1</v>
      </c>
      <c r="BL1" s="51">
        <f t="shared" si="0"/>
        <v>1</v>
      </c>
      <c r="BM1" s="51">
        <f t="shared" si="0"/>
        <v>1</v>
      </c>
      <c r="BN1" s="51">
        <f t="shared" si="0"/>
        <v>1</v>
      </c>
      <c r="BO1" s="51">
        <f t="shared" si="0"/>
        <v>1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0</v>
      </c>
      <c r="T2" s="52">
        <f t="shared" si="1"/>
        <v>0</v>
      </c>
      <c r="U2" s="50">
        <f t="shared" si="1"/>
        <v>0</v>
      </c>
      <c r="V2" s="50">
        <f t="shared" si="1"/>
        <v>0</v>
      </c>
      <c r="W2" s="50">
        <f t="shared" si="1"/>
        <v>0</v>
      </c>
      <c r="X2" s="50">
        <f t="shared" si="1"/>
        <v>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0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0</v>
      </c>
      <c r="AT2" s="50">
        <f t="shared" si="1"/>
        <v>0</v>
      </c>
      <c r="AU2" s="50">
        <f t="shared" si="1"/>
        <v>0</v>
      </c>
      <c r="AV2" s="50">
        <f t="shared" si="1"/>
        <v>0</v>
      </c>
      <c r="AW2" s="50">
        <f t="shared" si="1"/>
        <v>0</v>
      </c>
      <c r="AX2" s="50">
        <f t="shared" si="1"/>
        <v>0</v>
      </c>
      <c r="AY2" s="50">
        <f t="shared" si="1"/>
        <v>0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34</v>
      </c>
      <c r="BE2" s="50">
        <f t="shared" si="1"/>
        <v>68</v>
      </c>
      <c r="BF2" s="50">
        <f t="shared" si="1"/>
        <v>72</v>
      </c>
      <c r="BG2" s="50">
        <f t="shared" si="1"/>
        <v>66</v>
      </c>
      <c r="BH2" s="50">
        <f t="shared" si="1"/>
        <v>60</v>
      </c>
      <c r="BI2" s="50">
        <f t="shared" si="1"/>
        <v>41</v>
      </c>
      <c r="BJ2" s="50">
        <f t="shared" si="1"/>
        <v>98</v>
      </c>
      <c r="BK2" s="50">
        <f t="shared" si="1"/>
        <v>71</v>
      </c>
      <c r="BL2" s="50">
        <f t="shared" si="1"/>
        <v>85</v>
      </c>
      <c r="BM2" s="50">
        <f t="shared" si="1"/>
        <v>38</v>
      </c>
      <c r="BN2" s="50">
        <f t="shared" si="1"/>
        <v>47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89478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0</v>
      </c>
      <c r="D5" s="63">
        <v>0</v>
      </c>
      <c r="E5" s="63">
        <v>0</v>
      </c>
      <c r="F5" s="63">
        <v>0</v>
      </c>
      <c r="G5" s="64">
        <v>1</v>
      </c>
      <c r="H5" s="65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0</v>
      </c>
      <c r="T5" s="65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8">
        <v>0</v>
      </c>
      <c r="AR5" s="69">
        <v>0</v>
      </c>
      <c r="AS5" s="66">
        <v>0</v>
      </c>
      <c r="AT5" s="66">
        <v>0</v>
      </c>
      <c r="AU5" s="66">
        <v>0</v>
      </c>
      <c r="AV5" s="66">
        <v>0</v>
      </c>
      <c r="AW5" s="66">
        <v>0</v>
      </c>
      <c r="AX5" s="66">
        <v>0</v>
      </c>
      <c r="AY5" s="66">
        <v>0</v>
      </c>
      <c r="AZ5" s="66">
        <v>0</v>
      </c>
      <c r="BA5" s="66">
        <v>0</v>
      </c>
      <c r="BB5" s="66">
        <v>0</v>
      </c>
      <c r="BC5" s="68">
        <v>0</v>
      </c>
      <c r="BD5" s="69">
        <v>425.00000000000006</v>
      </c>
      <c r="BE5" s="66">
        <v>12.000000000000002</v>
      </c>
      <c r="BF5" s="66">
        <v>43</v>
      </c>
      <c r="BG5" s="66">
        <v>125</v>
      </c>
      <c r="BH5" s="66">
        <v>110</v>
      </c>
      <c r="BI5" s="66">
        <v>86</v>
      </c>
      <c r="BJ5" s="66">
        <v>129.00000000000003</v>
      </c>
      <c r="BK5" s="66">
        <v>28</v>
      </c>
      <c r="BL5" s="66">
        <v>66</v>
      </c>
      <c r="BM5" s="66">
        <v>320.00000000000006</v>
      </c>
      <c r="BN5" s="66">
        <v>220.00000000000003</v>
      </c>
      <c r="BO5" s="68">
        <v>182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  <c r="S8" s="53"/>
      <c r="T8" s="52"/>
      <c r="U8" s="50"/>
      <c r="V8" s="50"/>
      <c r="W8" s="50"/>
      <c r="X8" s="50"/>
      <c r="Y8" s="50"/>
      <c r="Z8" s="50"/>
      <c r="AA8" s="50"/>
      <c r="AB8" s="50"/>
      <c r="AD8" s="50"/>
      <c r="AE8" s="53"/>
      <c r="AF8" s="52"/>
      <c r="AG8" s="50"/>
      <c r="AH8" s="50"/>
      <c r="AL8" s="50"/>
      <c r="AQ8" s="83"/>
      <c r="AR8" s="84"/>
      <c r="BC8" s="83"/>
      <c r="BD8" s="84"/>
      <c r="BO8" s="83"/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0</v>
      </c>
      <c r="BQ10" s="101" t="s">
        <v>93</v>
      </c>
      <c r="BR10" s="102">
        <v>2000</v>
      </c>
      <c r="BV10" s="108">
        <f>B3</f>
        <v>89478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0</v>
      </c>
      <c r="BQ11" s="101" t="s">
        <v>93</v>
      </c>
      <c r="BR11" s="102">
        <v>2000</v>
      </c>
      <c r="BU11" s="38" t="s">
        <v>94</v>
      </c>
      <c r="BV11" s="109">
        <f>SUMPRODUCT(H1:BO1,H7:BO7)/12</f>
        <v>56.666666666666664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0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45.520045819014889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0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1746</v>
      </c>
      <c r="BQ14" s="116" t="s">
        <v>93</v>
      </c>
      <c r="BR14" s="117">
        <v>2000</v>
      </c>
      <c r="BU14" s="49">
        <v>25</v>
      </c>
      <c r="BV14" s="123">
        <f>BW14/$BW$19</f>
        <v>0.10423825887743414</v>
      </c>
      <c r="BW14" s="49">
        <f>SUMIF($H$7:$BO$7,"&lt;="&amp;BU14,$H$5:$BO$5)</f>
        <v>182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0.60194730813287534</v>
      </c>
      <c r="BW15" s="49">
        <f>SUMIF($H$7:$BO$7,"&lt;="&amp;BU15,$H$5:$BO$5)</f>
        <v>1233.0000000000002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0.18213058419243966</v>
      </c>
      <c r="BW16" s="49">
        <f>SUMIF($H$7:$BO$7,"&lt;="&amp;BU16,$H$5:$BO$5)</f>
        <v>1551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4">SUMPRODUCT($C$5:$BO$5,C17:BO17)</f>
        <v>425.00000000000006</v>
      </c>
      <c r="BQ17" s="101" t="s">
        <v>98</v>
      </c>
      <c r="BR17" s="102">
        <v>425</v>
      </c>
      <c r="BU17" s="128">
        <v>100</v>
      </c>
      <c r="BV17" s="123">
        <f>BW17/$BW$19-SUM($BV$14:BV16)</f>
        <v>0.11168384879725091</v>
      </c>
      <c r="BW17" s="49">
        <f>SUMIF($H$7:$BO$7,"&lt;="&amp;BU17,$H$5:$BO$5)</f>
        <v>1746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4"/>
        <v>12.000000000000002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>SUMIF($H$7:$BO$7,"&lt;="&amp;BU18,$H$5:$BO$5)</f>
        <v>1746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4"/>
        <v>43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4"/>
        <v>125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4"/>
        <v>110</v>
      </c>
      <c r="BQ21" s="101" t="s">
        <v>98</v>
      </c>
      <c r="BR21" s="102">
        <v>110</v>
      </c>
      <c r="BU21" s="49" t="s">
        <v>21</v>
      </c>
      <c r="BV21" s="129">
        <f>SUM(H5:S5)</f>
        <v>0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4"/>
        <v>86</v>
      </c>
      <c r="BQ22" s="101" t="s">
        <v>98</v>
      </c>
      <c r="BR22" s="102">
        <v>86</v>
      </c>
      <c r="BU22" s="49" t="s">
        <v>25</v>
      </c>
      <c r="BV22" s="129">
        <f>SUM(BD5:BO5)</f>
        <v>1746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4"/>
        <v>129.00000000000003</v>
      </c>
      <c r="BQ23" s="101" t="s">
        <v>98</v>
      </c>
      <c r="BR23" s="102">
        <v>129</v>
      </c>
      <c r="BU23" s="49" t="s">
        <v>24</v>
      </c>
      <c r="BV23" s="129">
        <f>SUM(AR5:BC5)</f>
        <v>0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4"/>
        <v>28</v>
      </c>
      <c r="BQ24" s="101" t="s">
        <v>98</v>
      </c>
      <c r="BR24" s="102">
        <v>28</v>
      </c>
      <c r="BU24" s="128" t="s">
        <v>23</v>
      </c>
      <c r="BV24" s="129">
        <f>SUM(AF5:AQ5)</f>
        <v>0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4"/>
        <v>66</v>
      </c>
      <c r="BQ25" s="101" t="s">
        <v>98</v>
      </c>
      <c r="BR25" s="102">
        <v>66</v>
      </c>
      <c r="BU25" s="128" t="s">
        <v>22</v>
      </c>
      <c r="BV25" s="129">
        <f>SUM(T5:AE5)</f>
        <v>0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4"/>
        <v>320.00000000000006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4"/>
        <v>220.00000000000003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4"/>
        <v>182</v>
      </c>
      <c r="BQ28" s="116" t="s">
        <v>98</v>
      </c>
      <c r="BR28" s="117">
        <v>182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4"/>
        <v>1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4"/>
        <v>1</v>
      </c>
      <c r="BQ32" s="136" t="s">
        <v>93</v>
      </c>
      <c r="BR32" s="134">
        <v>1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114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5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4"/>
        <v>0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5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4"/>
        <v>0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5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4"/>
        <v>0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5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4"/>
        <v>0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5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4"/>
        <v>0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5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4"/>
        <v>0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5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4"/>
        <v>0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5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4"/>
        <v>0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5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4"/>
        <v>0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5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4"/>
        <v>0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5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4"/>
        <v>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5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4"/>
        <v>0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6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4"/>
        <v>0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6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4"/>
        <v>0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6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4"/>
        <v>0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6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4"/>
        <v>0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6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4"/>
        <v>0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6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4"/>
        <v>0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6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4"/>
        <v>0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6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4"/>
        <v>0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6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4"/>
        <v>0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6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4"/>
        <v>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6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4"/>
        <v>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6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4"/>
        <v>0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7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4"/>
        <v>0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7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4"/>
        <v>0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7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4"/>
        <v>0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7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4"/>
        <v>0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7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4"/>
        <v>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7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4"/>
        <v>0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7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4"/>
        <v>0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7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4"/>
        <v>0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7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4"/>
        <v>0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7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4"/>
        <v>0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7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4"/>
        <v>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7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4"/>
        <v>0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8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4"/>
        <v>0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8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4"/>
        <v>0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8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4"/>
        <v>0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8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4"/>
        <v>0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8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4"/>
        <v>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8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4"/>
        <v>0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8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4"/>
        <v>0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8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4"/>
        <v>0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8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4"/>
        <v>0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8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4"/>
        <v>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8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4"/>
        <v>0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8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4"/>
        <v>0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9">-BR17</f>
        <v>-425</v>
      </c>
      <c r="H83" s="87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4"/>
        <v>5.6843418860808015E-14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9"/>
        <v>-12</v>
      </c>
      <c r="H84" s="97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0">SUMPRODUCT($C$5:$BO$5,C84:BO84)</f>
        <v>1.7763568394002505E-15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9"/>
        <v>-43</v>
      </c>
      <c r="H85" s="97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0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9"/>
        <v>-125</v>
      </c>
      <c r="H86" s="97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0"/>
        <v>0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9"/>
        <v>-110</v>
      </c>
      <c r="H87" s="97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0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9"/>
        <v>-86</v>
      </c>
      <c r="H88" s="97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0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9"/>
        <v>-129</v>
      </c>
      <c r="H89" s="97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0"/>
        <v>2.8421709430404007E-14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9"/>
        <v>-28</v>
      </c>
      <c r="H90" s="97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0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9"/>
        <v>-66</v>
      </c>
      <c r="H91" s="97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0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9"/>
        <v>-320</v>
      </c>
      <c r="H92" s="97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0"/>
        <v>5.6843418860808015E-14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9"/>
        <v>-220</v>
      </c>
      <c r="H93" s="97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0"/>
        <v>2.8421709430404007E-14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9"/>
        <v>-182</v>
      </c>
      <c r="H94" s="112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0"/>
        <v>0</v>
      </c>
      <c r="BQ94" s="161" t="s">
        <v>93</v>
      </c>
      <c r="BR94" s="117">
        <v>0</v>
      </c>
    </row>
    <row r="95" spans="1:70" x14ac:dyDescent="0.3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x14ac:dyDescent="0.3">
      <c r="B96" s="49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49"/>
      <c r="AC96" s="50"/>
      <c r="AD96" s="50"/>
      <c r="AE96" s="50"/>
      <c r="AF96" s="50"/>
      <c r="AG96" s="50"/>
      <c r="AH96" s="49"/>
      <c r="AI96" s="49"/>
      <c r="AJ96" s="49"/>
      <c r="AK96" s="50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</row>
    <row r="97" spans="2:70" x14ac:dyDescent="0.3">
      <c r="B97" s="49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49"/>
      <c r="AC97" s="50"/>
      <c r="AD97" s="50"/>
      <c r="AE97" s="50"/>
      <c r="AF97" s="50"/>
      <c r="AG97" s="50"/>
      <c r="AH97" s="49"/>
      <c r="AI97" s="49"/>
      <c r="AJ97" s="49"/>
      <c r="AK97" s="50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</row>
    <row r="98" spans="2:70" x14ac:dyDescent="0.3">
      <c r="B98" s="49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49"/>
      <c r="AC98" s="50"/>
      <c r="AD98" s="50"/>
      <c r="AE98" s="50"/>
      <c r="AF98" s="50"/>
      <c r="AG98" s="50"/>
      <c r="AH98" s="49"/>
      <c r="AI98" s="49"/>
      <c r="AJ98" s="49"/>
      <c r="AK98" s="50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98"/>
  <sheetViews>
    <sheetView tabSelected="1" zoomScale="85" zoomScaleNormal="85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P98" sqref="BP98"/>
    </sheetView>
  </sheetViews>
  <sheetFormatPr defaultColWidth="11" defaultRowHeight="15.6" x14ac:dyDescent="0.3"/>
  <cols>
    <col min="1" max="1" width="14.796875" customWidth="1"/>
    <col min="2" max="2" width="15.69921875" bestFit="1" customWidth="1"/>
    <col min="3" max="6" width="7" style="15" bestFit="1" customWidth="1"/>
    <col min="7" max="7" width="9" style="15" bestFit="1" customWidth="1"/>
    <col min="8" max="27" width="6.296875" style="15" bestFit="1" customWidth="1"/>
    <col min="28" max="28" width="6.296875" bestFit="1" customWidth="1"/>
    <col min="29" max="29" width="6.296875" style="15" bestFit="1" customWidth="1"/>
    <col min="30" max="30" width="6.296875" style="15" customWidth="1"/>
    <col min="31" max="33" width="6.296875" style="15" bestFit="1" customWidth="1"/>
    <col min="34" max="36" width="6.296875" bestFit="1" customWidth="1"/>
    <col min="37" max="37" width="6.296875" style="15" bestFit="1" customWidth="1"/>
    <col min="38" max="67" width="6.296875" bestFit="1" customWidth="1"/>
    <col min="68" max="68" width="7.296875" bestFit="1" customWidth="1"/>
    <col min="69" max="69" width="2.69921875" bestFit="1" customWidth="1"/>
    <col min="70" max="70" width="6.296875" bestFit="1" customWidth="1"/>
    <col min="71" max="71" width="6" bestFit="1" customWidth="1"/>
    <col min="72" max="72" width="10" bestFit="1" customWidth="1"/>
    <col min="73" max="73" width="19.5" bestFit="1" customWidth="1"/>
    <col min="74" max="74" width="9.5" bestFit="1" customWidth="1"/>
    <col min="75" max="75" width="6" bestFit="1" customWidth="1"/>
  </cols>
  <sheetData>
    <row r="1" spans="1:75" s="49" customFormat="1" ht="16.2" thickBot="1" x14ac:dyDescent="0.35">
      <c r="A1" s="49" t="s">
        <v>109</v>
      </c>
      <c r="C1" s="50"/>
      <c r="D1" s="50"/>
      <c r="E1" s="50"/>
      <c r="F1" s="50"/>
      <c r="G1" s="50"/>
      <c r="H1" s="51">
        <f>IF(H5&gt;0.001,1,0)</f>
        <v>1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1</v>
      </c>
      <c r="T1" s="51">
        <f t="shared" si="0"/>
        <v>0</v>
      </c>
      <c r="U1" s="51">
        <f t="shared" si="0"/>
        <v>0</v>
      </c>
      <c r="V1" s="51">
        <f t="shared" si="0"/>
        <v>1</v>
      </c>
      <c r="W1" s="51">
        <f t="shared" si="0"/>
        <v>0</v>
      </c>
      <c r="X1" s="51">
        <f t="shared" si="0"/>
        <v>1</v>
      </c>
      <c r="Y1" s="51">
        <f t="shared" si="0"/>
        <v>1</v>
      </c>
      <c r="Z1" s="51">
        <f t="shared" si="0"/>
        <v>0</v>
      </c>
      <c r="AA1" s="51">
        <f t="shared" si="0"/>
        <v>0</v>
      </c>
      <c r="AB1" s="51">
        <f t="shared" si="0"/>
        <v>1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1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1</v>
      </c>
      <c r="AT1" s="51">
        <f t="shared" si="0"/>
        <v>0</v>
      </c>
      <c r="AU1" s="51">
        <f t="shared" si="0"/>
        <v>1</v>
      </c>
      <c r="AV1" s="51">
        <f t="shared" si="0"/>
        <v>0</v>
      </c>
      <c r="AW1" s="51">
        <f t="shared" si="0"/>
        <v>0</v>
      </c>
      <c r="AX1" s="51">
        <f t="shared" si="0"/>
        <v>1</v>
      </c>
      <c r="AY1" s="51">
        <f t="shared" si="0"/>
        <v>1</v>
      </c>
      <c r="AZ1" s="51">
        <f t="shared" si="0"/>
        <v>0</v>
      </c>
      <c r="BA1" s="51">
        <f t="shared" si="0"/>
        <v>0</v>
      </c>
      <c r="BB1" s="51">
        <f t="shared" si="0"/>
        <v>1</v>
      </c>
      <c r="BC1" s="51">
        <f t="shared" si="0"/>
        <v>0</v>
      </c>
      <c r="BD1" s="51">
        <f t="shared" si="0"/>
        <v>0</v>
      </c>
      <c r="BE1" s="51">
        <f t="shared" si="0"/>
        <v>0</v>
      </c>
      <c r="BF1" s="51">
        <f t="shared" si="0"/>
        <v>0</v>
      </c>
      <c r="BG1" s="51">
        <f t="shared" si="0"/>
        <v>0</v>
      </c>
      <c r="BH1" s="51">
        <f t="shared" si="0"/>
        <v>0</v>
      </c>
      <c r="BI1" s="51">
        <f t="shared" si="0"/>
        <v>0</v>
      </c>
      <c r="BJ1" s="51">
        <f t="shared" si="0"/>
        <v>0</v>
      </c>
      <c r="BK1" s="51">
        <f t="shared" si="0"/>
        <v>0</v>
      </c>
      <c r="BL1" s="51">
        <f t="shared" si="0"/>
        <v>0</v>
      </c>
      <c r="BM1" s="51">
        <f t="shared" si="0"/>
        <v>0</v>
      </c>
      <c r="BN1" s="51">
        <f t="shared" si="0"/>
        <v>0</v>
      </c>
      <c r="BO1" s="51">
        <f t="shared" si="0"/>
        <v>0</v>
      </c>
    </row>
    <row r="2" spans="1:75" s="49" customFormat="1" ht="16.2" thickBot="1" x14ac:dyDescent="0.35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34</v>
      </c>
      <c r="T2" s="52">
        <f t="shared" si="1"/>
        <v>0</v>
      </c>
      <c r="U2" s="50">
        <f t="shared" si="1"/>
        <v>0</v>
      </c>
      <c r="V2" s="50">
        <f t="shared" si="1"/>
        <v>33</v>
      </c>
      <c r="W2" s="50">
        <f t="shared" si="1"/>
        <v>0</v>
      </c>
      <c r="X2" s="50">
        <f t="shared" si="1"/>
        <v>20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48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59</v>
      </c>
      <c r="AT2" s="50">
        <f t="shared" si="1"/>
        <v>0</v>
      </c>
      <c r="AU2" s="50">
        <f t="shared" si="1"/>
        <v>27</v>
      </c>
      <c r="AV2" s="50">
        <f t="shared" si="1"/>
        <v>0</v>
      </c>
      <c r="AW2" s="50">
        <f t="shared" si="1"/>
        <v>0</v>
      </c>
      <c r="AX2" s="50">
        <f t="shared" si="1"/>
        <v>63</v>
      </c>
      <c r="AY2" s="50">
        <f t="shared" si="1"/>
        <v>57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0</v>
      </c>
      <c r="BE2" s="50">
        <f t="shared" si="1"/>
        <v>0</v>
      </c>
      <c r="BF2" s="50">
        <f t="shared" si="1"/>
        <v>0</v>
      </c>
      <c r="BG2" s="50">
        <f t="shared" si="1"/>
        <v>0</v>
      </c>
      <c r="BH2" s="50">
        <f t="shared" si="1"/>
        <v>0</v>
      </c>
      <c r="BI2" s="50">
        <f t="shared" si="1"/>
        <v>0</v>
      </c>
      <c r="BJ2" s="50">
        <f t="shared" si="1"/>
        <v>0</v>
      </c>
      <c r="BK2" s="50">
        <f t="shared" si="1"/>
        <v>0</v>
      </c>
      <c r="BL2" s="50">
        <f t="shared" si="1"/>
        <v>0</v>
      </c>
      <c r="BM2" s="50">
        <f t="shared" si="1"/>
        <v>0</v>
      </c>
      <c r="BN2" s="50">
        <f t="shared" si="1"/>
        <v>0</v>
      </c>
      <c r="BO2" s="53">
        <f t="shared" si="1"/>
        <v>0</v>
      </c>
    </row>
    <row r="3" spans="1:75" s="49" customFormat="1" ht="18.600000000000001" thickBot="1" x14ac:dyDescent="0.4">
      <c r="A3" s="54" t="s">
        <v>20</v>
      </c>
      <c r="B3" s="55">
        <f>SUMPRODUCT(C5:BO5,C6:BO6)</f>
        <v>66781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6.8" thickBot="1" x14ac:dyDescent="0.3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3">
      <c r="B5" s="61" t="s">
        <v>86</v>
      </c>
      <c r="C5" s="62">
        <v>1</v>
      </c>
      <c r="D5" s="63">
        <v>1</v>
      </c>
      <c r="E5" s="63">
        <v>1</v>
      </c>
      <c r="F5" s="63">
        <v>1</v>
      </c>
      <c r="G5" s="64">
        <v>0</v>
      </c>
      <c r="H5" s="65">
        <v>424.99999999999994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181.99999999999997</v>
      </c>
      <c r="T5" s="65">
        <v>0</v>
      </c>
      <c r="U5" s="66">
        <v>0</v>
      </c>
      <c r="V5" s="66">
        <v>43.000000000000064</v>
      </c>
      <c r="W5" s="66">
        <v>0</v>
      </c>
      <c r="X5" s="66">
        <v>110.00000000000013</v>
      </c>
      <c r="Y5" s="66">
        <v>86.000000000000128</v>
      </c>
      <c r="Z5" s="66">
        <v>0</v>
      </c>
      <c r="AA5" s="66">
        <v>0</v>
      </c>
      <c r="AB5" s="66">
        <v>66.000000000000085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1.8962609260597662E-14</v>
      </c>
      <c r="AN5" s="66">
        <v>0</v>
      </c>
      <c r="AO5" s="66">
        <v>320.00000000000006</v>
      </c>
      <c r="AP5" s="66">
        <v>0</v>
      </c>
      <c r="AQ5" s="68">
        <v>0</v>
      </c>
      <c r="AR5" s="69">
        <v>0</v>
      </c>
      <c r="AS5" s="66">
        <v>11.999999999999998</v>
      </c>
      <c r="AT5" s="66">
        <v>0</v>
      </c>
      <c r="AU5" s="66">
        <v>124.99999999999996</v>
      </c>
      <c r="AV5" s="66">
        <v>0</v>
      </c>
      <c r="AW5" s="66">
        <v>0</v>
      </c>
      <c r="AX5" s="66">
        <v>129.00000000000003</v>
      </c>
      <c r="AY5" s="66">
        <v>27.999999999999986</v>
      </c>
      <c r="AZ5" s="66">
        <v>0</v>
      </c>
      <c r="BA5" s="66">
        <v>0</v>
      </c>
      <c r="BB5" s="66">
        <v>219.99999999999994</v>
      </c>
      <c r="BC5" s="68">
        <v>0</v>
      </c>
      <c r="BD5" s="69">
        <v>0</v>
      </c>
      <c r="BE5" s="66">
        <v>0</v>
      </c>
      <c r="BF5" s="66">
        <v>0</v>
      </c>
      <c r="BG5" s="66">
        <v>2.914335439641034E-14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6">
        <v>2.1982415887578096E-14</v>
      </c>
      <c r="BO5" s="68">
        <v>0</v>
      </c>
    </row>
    <row r="6" spans="1:75" s="49" customFormat="1" ht="16.2" thickBot="1" x14ac:dyDescent="0.3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2" thickBot="1" x14ac:dyDescent="0.3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2" thickBot="1" x14ac:dyDescent="0.35">
      <c r="B8" s="38"/>
      <c r="C8" s="52"/>
      <c r="D8" s="82"/>
      <c r="E8" s="82"/>
      <c r="F8" s="82"/>
      <c r="G8" s="53"/>
      <c r="H8" s="52">
        <v>1</v>
      </c>
      <c r="I8" s="50">
        <v>0</v>
      </c>
      <c r="J8" s="50">
        <v>0</v>
      </c>
      <c r="K8" s="50">
        <v>0</v>
      </c>
      <c r="L8" s="50">
        <v>0</v>
      </c>
      <c r="M8" s="50">
        <v>1</v>
      </c>
      <c r="N8" s="50">
        <v>0</v>
      </c>
      <c r="O8" s="50">
        <v>0</v>
      </c>
      <c r="P8" s="50">
        <v>0</v>
      </c>
      <c r="Q8" s="50">
        <v>1</v>
      </c>
      <c r="R8" s="50">
        <v>0</v>
      </c>
      <c r="S8" s="53">
        <v>1</v>
      </c>
      <c r="T8" s="52">
        <v>1</v>
      </c>
      <c r="U8" s="50">
        <v>0</v>
      </c>
      <c r="V8" s="50">
        <v>1</v>
      </c>
      <c r="W8" s="50">
        <v>0</v>
      </c>
      <c r="X8" s="50">
        <v>1</v>
      </c>
      <c r="Y8" s="50">
        <v>1</v>
      </c>
      <c r="Z8" s="50">
        <v>0</v>
      </c>
      <c r="AA8" s="50">
        <v>0</v>
      </c>
      <c r="AB8" s="50">
        <v>1</v>
      </c>
      <c r="AC8" s="21">
        <v>0</v>
      </c>
      <c r="AD8" s="50">
        <v>0</v>
      </c>
      <c r="AE8" s="53">
        <v>1</v>
      </c>
      <c r="AF8" s="52">
        <v>1</v>
      </c>
      <c r="AG8" s="50">
        <v>0</v>
      </c>
      <c r="AH8" s="50">
        <v>0</v>
      </c>
      <c r="AI8" s="21">
        <v>0</v>
      </c>
      <c r="AJ8" s="21">
        <v>0</v>
      </c>
      <c r="AK8" s="21">
        <v>0</v>
      </c>
      <c r="AL8" s="50">
        <v>0</v>
      </c>
      <c r="AM8" s="21">
        <v>0</v>
      </c>
      <c r="AN8" s="21">
        <v>0</v>
      </c>
      <c r="AO8" s="21">
        <v>1</v>
      </c>
      <c r="AP8" s="21">
        <v>0</v>
      </c>
      <c r="AQ8" s="83">
        <v>1</v>
      </c>
      <c r="AR8" s="84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1</v>
      </c>
      <c r="BC8" s="83">
        <v>1</v>
      </c>
      <c r="BD8" s="84">
        <v>1</v>
      </c>
      <c r="BE8" s="21">
        <v>0</v>
      </c>
      <c r="BF8" s="21">
        <v>0</v>
      </c>
      <c r="BG8" s="21">
        <v>0</v>
      </c>
      <c r="BH8" s="21">
        <v>0</v>
      </c>
      <c r="BI8" s="21">
        <v>1</v>
      </c>
      <c r="BJ8" s="21">
        <v>0</v>
      </c>
      <c r="BK8" s="21">
        <v>0</v>
      </c>
      <c r="BL8" s="21">
        <v>0</v>
      </c>
      <c r="BM8" s="21">
        <v>1</v>
      </c>
      <c r="BN8" s="21">
        <v>1</v>
      </c>
      <c r="BO8" s="83">
        <v>1</v>
      </c>
    </row>
    <row r="9" spans="1:75" s="49" customFormat="1" x14ac:dyDescent="0.3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3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606.99999999999989</v>
      </c>
      <c r="BQ10" s="101" t="s">
        <v>93</v>
      </c>
      <c r="BR10" s="102">
        <v>2000</v>
      </c>
      <c r="BV10" s="108">
        <f>B3</f>
        <v>66781</v>
      </c>
    </row>
    <row r="11" spans="1:75" s="49" customFormat="1" x14ac:dyDescent="0.3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305.00000000000045</v>
      </c>
      <c r="BQ11" s="101" t="s">
        <v>93</v>
      </c>
      <c r="BR11" s="102">
        <v>2000</v>
      </c>
      <c r="BU11" s="38" t="s">
        <v>94</v>
      </c>
      <c r="BV11" s="109">
        <f>SUMPRODUCT(H1:BO1,H7:BO7)/12</f>
        <v>28.416666666666668</v>
      </c>
    </row>
    <row r="12" spans="1:75" s="49" customFormat="1" x14ac:dyDescent="0.3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320.00000000000006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15.338487972508597</v>
      </c>
    </row>
    <row r="13" spans="1:75" s="49" customFormat="1" x14ac:dyDescent="0.3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514</v>
      </c>
      <c r="BQ13" s="101" t="s">
        <v>93</v>
      </c>
      <c r="BR13" s="102">
        <v>2000</v>
      </c>
      <c r="BT13" s="49" t="s">
        <v>96</v>
      </c>
    </row>
    <row r="14" spans="1:75" s="49" customFormat="1" ht="16.2" thickBot="1" x14ac:dyDescent="0.3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5.1125770283988433E-14</v>
      </c>
      <c r="BQ14" s="116" t="s">
        <v>93</v>
      </c>
      <c r="BR14" s="117">
        <v>2000</v>
      </c>
      <c r="BU14" s="49">
        <v>25</v>
      </c>
      <c r="BV14" s="123">
        <f>BW14/$BW$19</f>
        <v>0.6649484536082475</v>
      </c>
      <c r="BW14" s="49">
        <f>SUMIF($H$6:$BO$6,"&lt;="&amp;BU14,$H$5:$BO$5)</f>
        <v>1161.0000000000002</v>
      </c>
    </row>
    <row r="15" spans="1:75" s="49" customFormat="1" ht="16.2" thickBot="1" x14ac:dyDescent="0.3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0.23825887743413532</v>
      </c>
      <c r="BW15" s="49">
        <f t="shared" ref="BW15:BW18" si="4">SUMIF($H$6:$BO$6,"&lt;="&amp;BU15,$H$5:$BO$5)</f>
        <v>1577.0000000000005</v>
      </c>
    </row>
    <row r="16" spans="1:75" s="49" customFormat="1" x14ac:dyDescent="0.3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9.67926689576174E-2</v>
      </c>
      <c r="BW16" s="49">
        <f t="shared" si="4"/>
        <v>1746.0000000000005</v>
      </c>
    </row>
    <row r="17" spans="1:75" s="49" customFormat="1" x14ac:dyDescent="0.3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5">SUMPRODUCT($C$5:$BO$5,C17:BO17)</f>
        <v>424.99999999999994</v>
      </c>
      <c r="BQ17" s="101" t="s">
        <v>98</v>
      </c>
      <c r="BR17" s="102">
        <v>425</v>
      </c>
      <c r="BU17" s="128">
        <v>100</v>
      </c>
      <c r="BV17" s="123">
        <f>BW17/$BW$19-SUM($BV$14:BV16)</f>
        <v>0</v>
      </c>
      <c r="BW17" s="49">
        <f t="shared" si="4"/>
        <v>1746.0000000000005</v>
      </c>
    </row>
    <row r="18" spans="1:75" s="49" customFormat="1" x14ac:dyDescent="0.3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5"/>
        <v>11.999999999999998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 t="shared" si="4"/>
        <v>1746.0000000000005</v>
      </c>
    </row>
    <row r="19" spans="1:75" s="49" customFormat="1" x14ac:dyDescent="0.3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5"/>
        <v>43.000000000000064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3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5"/>
        <v>124.99999999999999</v>
      </c>
      <c r="BQ20" s="101" t="s">
        <v>98</v>
      </c>
      <c r="BR20" s="102">
        <v>125</v>
      </c>
    </row>
    <row r="21" spans="1:75" s="49" customFormat="1" x14ac:dyDescent="0.3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5"/>
        <v>110.00000000000013</v>
      </c>
      <c r="BQ21" s="101" t="s">
        <v>98</v>
      </c>
      <c r="BR21" s="102">
        <v>110</v>
      </c>
      <c r="BU21" s="49" t="s">
        <v>21</v>
      </c>
      <c r="BV21" s="129">
        <f>SUM(H5:S5)</f>
        <v>606.99999999999989</v>
      </c>
    </row>
    <row r="22" spans="1:75" s="49" customFormat="1" x14ac:dyDescent="0.3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5"/>
        <v>86.000000000000128</v>
      </c>
      <c r="BQ22" s="101" t="s">
        <v>98</v>
      </c>
      <c r="BR22" s="102">
        <v>86</v>
      </c>
      <c r="BU22" s="49" t="s">
        <v>25</v>
      </c>
      <c r="BV22" s="129">
        <f>SUM(BD5:BO5)</f>
        <v>5.1125770283988433E-14</v>
      </c>
    </row>
    <row r="23" spans="1:75" s="49" customFormat="1" x14ac:dyDescent="0.3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5"/>
        <v>129.00000000000003</v>
      </c>
      <c r="BQ23" s="101" t="s">
        <v>98</v>
      </c>
      <c r="BR23" s="102">
        <v>129</v>
      </c>
      <c r="BU23" s="49" t="s">
        <v>24</v>
      </c>
      <c r="BV23" s="129">
        <f>SUM(AR5:BC5)</f>
        <v>514</v>
      </c>
    </row>
    <row r="24" spans="1:75" s="49" customFormat="1" x14ac:dyDescent="0.3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5"/>
        <v>28.000000000000004</v>
      </c>
      <c r="BQ24" s="101" t="s">
        <v>98</v>
      </c>
      <c r="BR24" s="102">
        <v>28</v>
      </c>
      <c r="BU24" s="128" t="s">
        <v>23</v>
      </c>
      <c r="BV24" s="129">
        <f>SUM(AF5:AQ5)</f>
        <v>320.00000000000006</v>
      </c>
    </row>
    <row r="25" spans="1:75" s="49" customFormat="1" x14ac:dyDescent="0.3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5"/>
        <v>66.000000000000085</v>
      </c>
      <c r="BQ25" s="101" t="s">
        <v>98</v>
      </c>
      <c r="BR25" s="102">
        <v>66</v>
      </c>
      <c r="BU25" s="128" t="s">
        <v>22</v>
      </c>
      <c r="BV25" s="129">
        <f>SUM(T5:AE5)</f>
        <v>305.00000000000045</v>
      </c>
    </row>
    <row r="26" spans="1:75" s="49" customFormat="1" x14ac:dyDescent="0.3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5"/>
        <v>320.00000000000006</v>
      </c>
      <c r="BQ26" s="101" t="s">
        <v>98</v>
      </c>
      <c r="BR26" s="102">
        <v>320</v>
      </c>
    </row>
    <row r="27" spans="1:75" s="49" customFormat="1" x14ac:dyDescent="0.3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5"/>
        <v>219.99999999999997</v>
      </c>
      <c r="BQ27" s="101" t="s">
        <v>98</v>
      </c>
      <c r="BR27" s="102">
        <v>220</v>
      </c>
    </row>
    <row r="28" spans="1:75" s="49" customFormat="1" ht="16.2" thickBot="1" x14ac:dyDescent="0.3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5"/>
        <v>181.99999999999997</v>
      </c>
      <c r="BQ28" s="116" t="s">
        <v>98</v>
      </c>
      <c r="BR28" s="117">
        <v>182</v>
      </c>
      <c r="BS28" s="49">
        <f>SUM(BR17:BR28)</f>
        <v>1746</v>
      </c>
    </row>
    <row r="29" spans="1:75" s="49" customFormat="1" ht="16.2" thickBot="1" x14ac:dyDescent="0.3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6.2" thickBot="1" x14ac:dyDescent="0.3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6.2" thickBot="1" x14ac:dyDescent="0.3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5"/>
        <v>4</v>
      </c>
      <c r="BQ31" s="136" t="s">
        <v>98</v>
      </c>
      <c r="BR31" s="134">
        <v>1</v>
      </c>
    </row>
    <row r="32" spans="1:75" s="49" customFormat="1" ht="16.2" thickBot="1" x14ac:dyDescent="0.3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5"/>
        <v>4</v>
      </c>
      <c r="BQ32" s="136" t="s">
        <v>93</v>
      </c>
      <c r="BR32" s="134">
        <v>5</v>
      </c>
    </row>
    <row r="33" spans="1:70" s="49" customFormat="1" ht="16.2" thickBot="1" x14ac:dyDescent="0.3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6.2" thickBot="1" x14ac:dyDescent="0.35">
      <c r="A34" s="95" t="s">
        <v>113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3">
      <c r="A35" s="95"/>
      <c r="B35" s="141" t="s">
        <v>26</v>
      </c>
      <c r="C35" s="142">
        <f t="shared" ref="C35:C46" si="6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5"/>
        <v>-5.6843418860808015E-14</v>
      </c>
      <c r="BQ35" s="147" t="s">
        <v>93</v>
      </c>
      <c r="BR35" s="132">
        <v>0</v>
      </c>
    </row>
    <row r="36" spans="1:70" s="49" customFormat="1" x14ac:dyDescent="0.3">
      <c r="A36" s="95"/>
      <c r="B36" s="148" t="s">
        <v>27</v>
      </c>
      <c r="C36" s="149">
        <f t="shared" si="6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5"/>
        <v>-12</v>
      </c>
      <c r="BQ36" s="153" t="s">
        <v>93</v>
      </c>
      <c r="BR36" s="102">
        <v>0</v>
      </c>
    </row>
    <row r="37" spans="1:70" s="49" customFormat="1" x14ac:dyDescent="0.3">
      <c r="A37" s="95"/>
      <c r="B37" s="148" t="s">
        <v>28</v>
      </c>
      <c r="C37" s="149">
        <f t="shared" si="6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5"/>
        <v>-43</v>
      </c>
      <c r="BQ37" s="153" t="s">
        <v>93</v>
      </c>
      <c r="BR37" s="102">
        <v>0</v>
      </c>
    </row>
    <row r="38" spans="1:70" s="49" customFormat="1" x14ac:dyDescent="0.3">
      <c r="A38" s="95"/>
      <c r="B38" s="148" t="s">
        <v>29</v>
      </c>
      <c r="C38" s="149">
        <f t="shared" si="6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5"/>
        <v>-125</v>
      </c>
      <c r="BQ38" s="153" t="s">
        <v>93</v>
      </c>
      <c r="BR38" s="102">
        <v>0</v>
      </c>
    </row>
    <row r="39" spans="1:70" s="49" customFormat="1" x14ac:dyDescent="0.3">
      <c r="A39" s="95"/>
      <c r="B39" s="148" t="s">
        <v>30</v>
      </c>
      <c r="C39" s="149">
        <f t="shared" si="6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5"/>
        <v>-110</v>
      </c>
      <c r="BQ39" s="153" t="s">
        <v>93</v>
      </c>
      <c r="BR39" s="102">
        <v>0</v>
      </c>
    </row>
    <row r="40" spans="1:70" s="49" customFormat="1" x14ac:dyDescent="0.3">
      <c r="A40" s="95"/>
      <c r="B40" s="148" t="s">
        <v>31</v>
      </c>
      <c r="C40" s="149">
        <f t="shared" si="6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5"/>
        <v>-86</v>
      </c>
      <c r="BQ40" s="153" t="s">
        <v>93</v>
      </c>
      <c r="BR40" s="102">
        <v>0</v>
      </c>
    </row>
    <row r="41" spans="1:70" x14ac:dyDescent="0.3">
      <c r="A41" s="95"/>
      <c r="B41" s="148" t="s">
        <v>32</v>
      </c>
      <c r="C41" s="149">
        <f t="shared" si="6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5"/>
        <v>-129</v>
      </c>
      <c r="BQ41" s="153" t="s">
        <v>93</v>
      </c>
      <c r="BR41" s="102">
        <v>0</v>
      </c>
    </row>
    <row r="42" spans="1:70" x14ac:dyDescent="0.3">
      <c r="A42" s="95"/>
      <c r="B42" s="148" t="s">
        <v>33</v>
      </c>
      <c r="C42" s="149">
        <f t="shared" si="6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5"/>
        <v>-28</v>
      </c>
      <c r="BQ42" s="153" t="s">
        <v>93</v>
      </c>
      <c r="BR42" s="102">
        <v>0</v>
      </c>
    </row>
    <row r="43" spans="1:70" x14ac:dyDescent="0.3">
      <c r="A43" s="95"/>
      <c r="B43" s="148" t="s">
        <v>34</v>
      </c>
      <c r="C43" s="149">
        <f t="shared" si="6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5"/>
        <v>-66</v>
      </c>
      <c r="BQ43" s="153" t="s">
        <v>93</v>
      </c>
      <c r="BR43" s="102">
        <v>0</v>
      </c>
    </row>
    <row r="44" spans="1:70" x14ac:dyDescent="0.3">
      <c r="A44" s="95"/>
      <c r="B44" s="148" t="s">
        <v>35</v>
      </c>
      <c r="C44" s="149">
        <f t="shared" si="6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5"/>
        <v>-320</v>
      </c>
      <c r="BQ44" s="153" t="s">
        <v>93</v>
      </c>
      <c r="BR44" s="102">
        <v>0</v>
      </c>
    </row>
    <row r="45" spans="1:70" x14ac:dyDescent="0.3">
      <c r="A45" s="95"/>
      <c r="B45" s="148" t="s">
        <v>36</v>
      </c>
      <c r="C45" s="149">
        <f t="shared" si="6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5"/>
        <v>-220</v>
      </c>
      <c r="BQ45" s="153" t="s">
        <v>93</v>
      </c>
      <c r="BR45" s="102">
        <v>0</v>
      </c>
    </row>
    <row r="46" spans="1:70" ht="16.2" thickBot="1" x14ac:dyDescent="0.35">
      <c r="A46" s="95"/>
      <c r="B46" s="154" t="s">
        <v>37</v>
      </c>
      <c r="C46" s="155">
        <f t="shared" si="6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5"/>
        <v>-2.8421709430404007E-14</v>
      </c>
      <c r="BQ46" s="161" t="s">
        <v>93</v>
      </c>
      <c r="BR46" s="117">
        <v>0</v>
      </c>
    </row>
    <row r="47" spans="1:70" x14ac:dyDescent="0.3">
      <c r="A47" s="95"/>
      <c r="B47" s="141" t="s">
        <v>38</v>
      </c>
      <c r="C47" s="142"/>
      <c r="D47" s="131">
        <f t="shared" ref="D47:D58" si="7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5"/>
        <v>-425</v>
      </c>
      <c r="BQ47" s="147" t="s">
        <v>93</v>
      </c>
      <c r="BR47" s="132">
        <v>0</v>
      </c>
    </row>
    <row r="48" spans="1:70" x14ac:dyDescent="0.3">
      <c r="A48" s="95"/>
      <c r="B48" s="148" t="s">
        <v>39</v>
      </c>
      <c r="C48" s="149"/>
      <c r="D48" s="101">
        <f t="shared" si="7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5"/>
        <v>-12</v>
      </c>
      <c r="BQ48" s="153" t="s">
        <v>93</v>
      </c>
      <c r="BR48" s="102">
        <v>0</v>
      </c>
    </row>
    <row r="49" spans="1:70" x14ac:dyDescent="0.3">
      <c r="A49" s="95"/>
      <c r="B49" s="148" t="s">
        <v>40</v>
      </c>
      <c r="C49" s="149"/>
      <c r="D49" s="101">
        <f t="shared" si="7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5"/>
        <v>6.3948846218409017E-14</v>
      </c>
      <c r="BQ49" s="153" t="s">
        <v>93</v>
      </c>
      <c r="BR49" s="102">
        <v>0</v>
      </c>
    </row>
    <row r="50" spans="1:70" x14ac:dyDescent="0.3">
      <c r="A50" s="95"/>
      <c r="B50" s="148" t="s">
        <v>41</v>
      </c>
      <c r="C50" s="149"/>
      <c r="D50" s="101">
        <f t="shared" si="7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5"/>
        <v>-125</v>
      </c>
      <c r="BQ50" s="153" t="s">
        <v>93</v>
      </c>
      <c r="BR50" s="102">
        <v>0</v>
      </c>
    </row>
    <row r="51" spans="1:70" x14ac:dyDescent="0.3">
      <c r="A51" s="95"/>
      <c r="B51" s="148" t="s">
        <v>42</v>
      </c>
      <c r="C51" s="149"/>
      <c r="D51" s="101">
        <f t="shared" si="7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5"/>
        <v>1.2789769243681803E-13</v>
      </c>
      <c r="BQ51" s="153" t="s">
        <v>93</v>
      </c>
      <c r="BR51" s="102">
        <v>0</v>
      </c>
    </row>
    <row r="52" spans="1:70" x14ac:dyDescent="0.3">
      <c r="A52" s="95"/>
      <c r="B52" s="148" t="s">
        <v>43</v>
      </c>
      <c r="C52" s="149"/>
      <c r="D52" s="101">
        <f t="shared" si="7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5"/>
        <v>1.2789769243681803E-13</v>
      </c>
      <c r="BQ52" s="153" t="s">
        <v>93</v>
      </c>
      <c r="BR52" s="102">
        <v>0</v>
      </c>
    </row>
    <row r="53" spans="1:70" x14ac:dyDescent="0.3">
      <c r="A53" s="95"/>
      <c r="B53" s="148" t="s">
        <v>44</v>
      </c>
      <c r="C53" s="149"/>
      <c r="D53" s="101">
        <f t="shared" si="7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5"/>
        <v>-129</v>
      </c>
      <c r="BQ53" s="153" t="s">
        <v>93</v>
      </c>
      <c r="BR53" s="102">
        <v>0</v>
      </c>
    </row>
    <row r="54" spans="1:70" x14ac:dyDescent="0.3">
      <c r="A54" s="95"/>
      <c r="B54" s="148" t="s">
        <v>45</v>
      </c>
      <c r="C54" s="149"/>
      <c r="D54" s="101">
        <f t="shared" si="7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5"/>
        <v>-28</v>
      </c>
      <c r="BQ54" s="153" t="s">
        <v>93</v>
      </c>
      <c r="BR54" s="102">
        <v>0</v>
      </c>
    </row>
    <row r="55" spans="1:70" x14ac:dyDescent="0.3">
      <c r="A55" s="95"/>
      <c r="B55" s="148" t="s">
        <v>46</v>
      </c>
      <c r="C55" s="149"/>
      <c r="D55" s="101">
        <f t="shared" si="7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5"/>
        <v>8.5265128291212022E-14</v>
      </c>
      <c r="BQ55" s="153" t="s">
        <v>93</v>
      </c>
      <c r="BR55" s="102">
        <v>0</v>
      </c>
    </row>
    <row r="56" spans="1:70" x14ac:dyDescent="0.3">
      <c r="A56" s="95"/>
      <c r="B56" s="148" t="s">
        <v>47</v>
      </c>
      <c r="C56" s="149"/>
      <c r="D56" s="101">
        <f t="shared" si="7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5"/>
        <v>-320</v>
      </c>
      <c r="BQ56" s="153" t="s">
        <v>93</v>
      </c>
      <c r="BR56" s="102">
        <v>0</v>
      </c>
    </row>
    <row r="57" spans="1:70" x14ac:dyDescent="0.3">
      <c r="A57" s="95"/>
      <c r="B57" s="148" t="s">
        <v>48</v>
      </c>
      <c r="C57" s="149"/>
      <c r="D57" s="101">
        <f t="shared" si="7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5"/>
        <v>-220</v>
      </c>
      <c r="BQ57" s="153" t="s">
        <v>93</v>
      </c>
      <c r="BR57" s="102">
        <v>0</v>
      </c>
    </row>
    <row r="58" spans="1:70" ht="16.2" thickBot="1" x14ac:dyDescent="0.35">
      <c r="A58" s="95"/>
      <c r="B58" s="154" t="s">
        <v>49</v>
      </c>
      <c r="C58" s="155"/>
      <c r="D58" s="116">
        <f t="shared" si="7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5"/>
        <v>-182</v>
      </c>
      <c r="BQ58" s="161" t="s">
        <v>93</v>
      </c>
      <c r="BR58" s="117">
        <v>0</v>
      </c>
    </row>
    <row r="59" spans="1:70" x14ac:dyDescent="0.3">
      <c r="A59" s="95"/>
      <c r="B59" s="141" t="s">
        <v>50</v>
      </c>
      <c r="C59" s="142"/>
      <c r="D59" s="131"/>
      <c r="E59" s="131">
        <f t="shared" ref="E59:E70" si="8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5"/>
        <v>-425</v>
      </c>
      <c r="BQ59" s="147" t="s">
        <v>93</v>
      </c>
      <c r="BR59" s="132">
        <v>0</v>
      </c>
    </row>
    <row r="60" spans="1:70" x14ac:dyDescent="0.3">
      <c r="A60" s="95"/>
      <c r="B60" s="148" t="s">
        <v>51</v>
      </c>
      <c r="C60" s="149"/>
      <c r="D60" s="101"/>
      <c r="E60" s="101">
        <f t="shared" si="8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5"/>
        <v>-12</v>
      </c>
      <c r="BQ60" s="153" t="s">
        <v>93</v>
      </c>
      <c r="BR60" s="102">
        <v>0</v>
      </c>
    </row>
    <row r="61" spans="1:70" x14ac:dyDescent="0.3">
      <c r="A61" s="95"/>
      <c r="B61" s="148" t="s">
        <v>52</v>
      </c>
      <c r="C61" s="149"/>
      <c r="D61" s="101"/>
      <c r="E61" s="101">
        <f t="shared" si="8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5"/>
        <v>-43</v>
      </c>
      <c r="BQ61" s="153" t="s">
        <v>93</v>
      </c>
      <c r="BR61" s="102">
        <v>0</v>
      </c>
    </row>
    <row r="62" spans="1:70" x14ac:dyDescent="0.3">
      <c r="A62" s="95"/>
      <c r="B62" s="148" t="s">
        <v>53</v>
      </c>
      <c r="C62" s="149"/>
      <c r="D62" s="101"/>
      <c r="E62" s="101">
        <f t="shared" si="8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5"/>
        <v>-125</v>
      </c>
      <c r="BQ62" s="153" t="s">
        <v>93</v>
      </c>
      <c r="BR62" s="102">
        <v>0</v>
      </c>
    </row>
    <row r="63" spans="1:70" x14ac:dyDescent="0.3">
      <c r="A63" s="95"/>
      <c r="B63" s="148" t="s">
        <v>54</v>
      </c>
      <c r="C63" s="149"/>
      <c r="D63" s="101"/>
      <c r="E63" s="101">
        <f t="shared" si="8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5"/>
        <v>-110</v>
      </c>
      <c r="BQ63" s="153" t="s">
        <v>93</v>
      </c>
      <c r="BR63" s="102">
        <v>0</v>
      </c>
    </row>
    <row r="64" spans="1:70" x14ac:dyDescent="0.3">
      <c r="A64" s="95"/>
      <c r="B64" s="148" t="s">
        <v>55</v>
      </c>
      <c r="C64" s="149"/>
      <c r="D64" s="101"/>
      <c r="E64" s="101">
        <f t="shared" si="8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5"/>
        <v>-86</v>
      </c>
      <c r="BQ64" s="153" t="s">
        <v>93</v>
      </c>
      <c r="BR64" s="102">
        <v>0</v>
      </c>
    </row>
    <row r="65" spans="1:70" x14ac:dyDescent="0.3">
      <c r="A65" s="95"/>
      <c r="B65" s="148" t="s">
        <v>56</v>
      </c>
      <c r="C65" s="149"/>
      <c r="D65" s="101"/>
      <c r="E65" s="101">
        <f t="shared" si="8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5"/>
        <v>-129</v>
      </c>
      <c r="BQ65" s="153" t="s">
        <v>93</v>
      </c>
      <c r="BR65" s="102">
        <v>0</v>
      </c>
    </row>
    <row r="66" spans="1:70" x14ac:dyDescent="0.3">
      <c r="A66" s="95"/>
      <c r="B66" s="148" t="s">
        <v>57</v>
      </c>
      <c r="C66" s="149"/>
      <c r="D66" s="101"/>
      <c r="E66" s="101">
        <f t="shared" si="8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5"/>
        <v>-27.999999999999982</v>
      </c>
      <c r="BQ66" s="153" t="s">
        <v>93</v>
      </c>
      <c r="BR66" s="102">
        <v>0</v>
      </c>
    </row>
    <row r="67" spans="1:70" x14ac:dyDescent="0.3">
      <c r="A67" s="95"/>
      <c r="B67" s="148" t="s">
        <v>58</v>
      </c>
      <c r="C67" s="149"/>
      <c r="D67" s="101"/>
      <c r="E67" s="101">
        <f t="shared" si="8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5"/>
        <v>-66</v>
      </c>
      <c r="BQ67" s="153" t="s">
        <v>93</v>
      </c>
      <c r="BR67" s="102">
        <v>0</v>
      </c>
    </row>
    <row r="68" spans="1:70" x14ac:dyDescent="0.3">
      <c r="A68" s="95"/>
      <c r="B68" s="148" t="s">
        <v>59</v>
      </c>
      <c r="C68" s="149"/>
      <c r="D68" s="101"/>
      <c r="E68" s="101">
        <f t="shared" si="8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5"/>
        <v>5.6843418860808015E-14</v>
      </c>
      <c r="BQ68" s="153" t="s">
        <v>93</v>
      </c>
      <c r="BR68" s="102">
        <v>0</v>
      </c>
    </row>
    <row r="69" spans="1:70" x14ac:dyDescent="0.3">
      <c r="A69" s="95"/>
      <c r="B69" s="148" t="s">
        <v>60</v>
      </c>
      <c r="C69" s="149"/>
      <c r="D69" s="101"/>
      <c r="E69" s="101">
        <f t="shared" si="8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5"/>
        <v>-220</v>
      </c>
      <c r="BQ69" s="153" t="s">
        <v>93</v>
      </c>
      <c r="BR69" s="102">
        <v>0</v>
      </c>
    </row>
    <row r="70" spans="1:70" ht="16.2" thickBot="1" x14ac:dyDescent="0.35">
      <c r="A70" s="95"/>
      <c r="B70" s="154" t="s">
        <v>61</v>
      </c>
      <c r="C70" s="155"/>
      <c r="D70" s="116"/>
      <c r="E70" s="116">
        <f t="shared" si="8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5"/>
        <v>-182</v>
      </c>
      <c r="BQ70" s="161" t="s">
        <v>93</v>
      </c>
      <c r="BR70" s="117">
        <v>0</v>
      </c>
    </row>
    <row r="71" spans="1:70" x14ac:dyDescent="0.3">
      <c r="A71" s="95"/>
      <c r="B71" s="141" t="s">
        <v>62</v>
      </c>
      <c r="C71" s="142"/>
      <c r="D71" s="131"/>
      <c r="E71" s="131"/>
      <c r="F71" s="131">
        <f t="shared" ref="F71:F82" si="9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5"/>
        <v>-425</v>
      </c>
      <c r="BQ71" s="147" t="s">
        <v>93</v>
      </c>
      <c r="BR71" s="132">
        <v>0</v>
      </c>
    </row>
    <row r="72" spans="1:70" x14ac:dyDescent="0.3">
      <c r="A72" s="95"/>
      <c r="B72" s="148" t="s">
        <v>63</v>
      </c>
      <c r="C72" s="149"/>
      <c r="D72" s="101"/>
      <c r="E72" s="101"/>
      <c r="F72" s="101">
        <f t="shared" si="9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5"/>
        <v>-1.7763568394002505E-15</v>
      </c>
      <c r="BQ72" s="153" t="s">
        <v>93</v>
      </c>
      <c r="BR72" s="102">
        <v>0</v>
      </c>
    </row>
    <row r="73" spans="1:70" x14ac:dyDescent="0.3">
      <c r="A73" s="95"/>
      <c r="B73" s="148" t="s">
        <v>64</v>
      </c>
      <c r="C73" s="149"/>
      <c r="D73" s="101"/>
      <c r="E73" s="101"/>
      <c r="F73" s="101">
        <f t="shared" si="9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5"/>
        <v>-43</v>
      </c>
      <c r="BQ73" s="153" t="s">
        <v>93</v>
      </c>
      <c r="BR73" s="102">
        <v>0</v>
      </c>
    </row>
    <row r="74" spans="1:70" x14ac:dyDescent="0.3">
      <c r="A74" s="95"/>
      <c r="B74" s="148" t="s">
        <v>65</v>
      </c>
      <c r="C74" s="149"/>
      <c r="D74" s="101"/>
      <c r="E74" s="101"/>
      <c r="F74" s="101">
        <f t="shared" si="9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5"/>
        <v>-4.2632564145606011E-14</v>
      </c>
      <c r="BQ74" s="153" t="s">
        <v>93</v>
      </c>
      <c r="BR74" s="102">
        <v>0</v>
      </c>
    </row>
    <row r="75" spans="1:70" x14ac:dyDescent="0.3">
      <c r="A75" s="95"/>
      <c r="B75" s="148" t="s">
        <v>66</v>
      </c>
      <c r="C75" s="149"/>
      <c r="D75" s="101"/>
      <c r="E75" s="101"/>
      <c r="F75" s="101">
        <f t="shared" si="9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5"/>
        <v>-110</v>
      </c>
      <c r="BQ75" s="153" t="s">
        <v>93</v>
      </c>
      <c r="BR75" s="102">
        <v>0</v>
      </c>
    </row>
    <row r="76" spans="1:70" x14ac:dyDescent="0.3">
      <c r="A76" s="95"/>
      <c r="B76" s="148" t="s">
        <v>67</v>
      </c>
      <c r="C76" s="149"/>
      <c r="D76" s="101"/>
      <c r="E76" s="101"/>
      <c r="F76" s="101">
        <f t="shared" si="9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5"/>
        <v>-86</v>
      </c>
      <c r="BQ76" s="153" t="s">
        <v>93</v>
      </c>
      <c r="BR76" s="102">
        <v>0</v>
      </c>
    </row>
    <row r="77" spans="1:70" x14ac:dyDescent="0.3">
      <c r="A77" s="95"/>
      <c r="B77" s="148" t="s">
        <v>68</v>
      </c>
      <c r="C77" s="149"/>
      <c r="D77" s="101"/>
      <c r="E77" s="101"/>
      <c r="F77" s="101">
        <f t="shared" si="9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5"/>
        <v>2.8421709430404007E-14</v>
      </c>
      <c r="BQ77" s="153" t="s">
        <v>93</v>
      </c>
      <c r="BR77" s="102">
        <v>0</v>
      </c>
    </row>
    <row r="78" spans="1:70" x14ac:dyDescent="0.3">
      <c r="A78" s="95"/>
      <c r="B78" s="148" t="s">
        <v>69</v>
      </c>
      <c r="C78" s="149"/>
      <c r="D78" s="101"/>
      <c r="E78" s="101"/>
      <c r="F78" s="101">
        <f t="shared" si="9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5"/>
        <v>-1.4210854715202004E-14</v>
      </c>
      <c r="BQ78" s="153" t="s">
        <v>93</v>
      </c>
      <c r="BR78" s="102">
        <v>0</v>
      </c>
    </row>
    <row r="79" spans="1:70" x14ac:dyDescent="0.3">
      <c r="A79" s="95"/>
      <c r="B79" s="148" t="s">
        <v>70</v>
      </c>
      <c r="C79" s="149"/>
      <c r="D79" s="101"/>
      <c r="E79" s="101"/>
      <c r="F79" s="101">
        <f t="shared" si="9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5"/>
        <v>-66</v>
      </c>
      <c r="BQ79" s="153" t="s">
        <v>93</v>
      </c>
      <c r="BR79" s="102">
        <v>0</v>
      </c>
    </row>
    <row r="80" spans="1:70" x14ac:dyDescent="0.3">
      <c r="A80" s="95"/>
      <c r="B80" s="148" t="s">
        <v>71</v>
      </c>
      <c r="C80" s="149"/>
      <c r="D80" s="101"/>
      <c r="E80" s="101"/>
      <c r="F80" s="101">
        <f t="shared" si="9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5"/>
        <v>-320</v>
      </c>
      <c r="BQ80" s="153" t="s">
        <v>93</v>
      </c>
      <c r="BR80" s="102">
        <v>0</v>
      </c>
    </row>
    <row r="81" spans="1:70" x14ac:dyDescent="0.3">
      <c r="A81" s="95"/>
      <c r="B81" s="148" t="s">
        <v>72</v>
      </c>
      <c r="C81" s="149"/>
      <c r="D81" s="101"/>
      <c r="E81" s="101"/>
      <c r="F81" s="101">
        <f t="shared" si="9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5"/>
        <v>-5.6843418860808015E-14</v>
      </c>
      <c r="BQ81" s="153" t="s">
        <v>93</v>
      </c>
      <c r="BR81" s="102">
        <v>0</v>
      </c>
    </row>
    <row r="82" spans="1:70" ht="16.2" thickBot="1" x14ac:dyDescent="0.35">
      <c r="A82" s="95"/>
      <c r="B82" s="154" t="s">
        <v>73</v>
      </c>
      <c r="C82" s="155"/>
      <c r="D82" s="116"/>
      <c r="E82" s="116"/>
      <c r="F82" s="116">
        <f t="shared" si="9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5"/>
        <v>-182</v>
      </c>
      <c r="BQ82" s="161" t="s">
        <v>93</v>
      </c>
      <c r="BR82" s="117">
        <v>0</v>
      </c>
    </row>
    <row r="83" spans="1:70" x14ac:dyDescent="0.3">
      <c r="A83" s="95"/>
      <c r="B83" s="141" t="s">
        <v>74</v>
      </c>
      <c r="C83" s="142"/>
      <c r="D83" s="131"/>
      <c r="E83" s="131"/>
      <c r="F83" s="131"/>
      <c r="G83" s="143">
        <f t="shared" ref="G83:G94" si="10">-BR17</f>
        <v>-425</v>
      </c>
      <c r="H83" s="90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5"/>
        <v>0</v>
      </c>
      <c r="BQ83" s="147" t="s">
        <v>93</v>
      </c>
      <c r="BR83" s="132">
        <v>0</v>
      </c>
    </row>
    <row r="84" spans="1:70" x14ac:dyDescent="0.3">
      <c r="A84" s="95"/>
      <c r="B84" s="148" t="s">
        <v>75</v>
      </c>
      <c r="C84" s="149"/>
      <c r="D84" s="101"/>
      <c r="E84" s="101"/>
      <c r="F84" s="101"/>
      <c r="G84" s="150">
        <f t="shared" si="10"/>
        <v>-12</v>
      </c>
      <c r="H84" s="126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1">SUMPRODUCT($C$5:$BO$5,C84:BO84)</f>
        <v>0</v>
      </c>
      <c r="BQ84" s="153" t="s">
        <v>93</v>
      </c>
      <c r="BR84" s="102">
        <v>0</v>
      </c>
    </row>
    <row r="85" spans="1:70" x14ac:dyDescent="0.3">
      <c r="A85" s="95"/>
      <c r="B85" s="148" t="s">
        <v>76</v>
      </c>
      <c r="C85" s="149"/>
      <c r="D85" s="101"/>
      <c r="E85" s="101"/>
      <c r="F85" s="101"/>
      <c r="G85" s="150">
        <f t="shared" si="10"/>
        <v>-43</v>
      </c>
      <c r="H85" s="126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1"/>
        <v>0</v>
      </c>
      <c r="BQ85" s="153" t="s">
        <v>93</v>
      </c>
      <c r="BR85" s="102">
        <v>0</v>
      </c>
    </row>
    <row r="86" spans="1:70" x14ac:dyDescent="0.3">
      <c r="A86" s="95"/>
      <c r="B86" s="148" t="s">
        <v>77</v>
      </c>
      <c r="C86" s="149"/>
      <c r="D86" s="101"/>
      <c r="E86" s="101"/>
      <c r="F86" s="101"/>
      <c r="G86" s="150">
        <f t="shared" si="10"/>
        <v>-125</v>
      </c>
      <c r="H86" s="126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1"/>
        <v>2.914335439641034E-14</v>
      </c>
      <c r="BQ86" s="153" t="s">
        <v>93</v>
      </c>
      <c r="BR86" s="102">
        <v>0</v>
      </c>
    </row>
    <row r="87" spans="1:70" x14ac:dyDescent="0.3">
      <c r="A87" s="95"/>
      <c r="B87" s="148" t="s">
        <v>78</v>
      </c>
      <c r="C87" s="149"/>
      <c r="D87" s="101"/>
      <c r="E87" s="101"/>
      <c r="F87" s="101"/>
      <c r="G87" s="150">
        <f t="shared" si="10"/>
        <v>-110</v>
      </c>
      <c r="H87" s="126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1"/>
        <v>0</v>
      </c>
      <c r="BQ87" s="153" t="s">
        <v>93</v>
      </c>
      <c r="BR87" s="102">
        <v>0</v>
      </c>
    </row>
    <row r="88" spans="1:70" x14ac:dyDescent="0.3">
      <c r="A88" s="95"/>
      <c r="B88" s="148" t="s">
        <v>79</v>
      </c>
      <c r="C88" s="149"/>
      <c r="D88" s="101"/>
      <c r="E88" s="101"/>
      <c r="F88" s="101"/>
      <c r="G88" s="150">
        <f t="shared" si="10"/>
        <v>-86</v>
      </c>
      <c r="H88" s="126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1"/>
        <v>0</v>
      </c>
      <c r="BQ88" s="153" t="s">
        <v>93</v>
      </c>
      <c r="BR88" s="102">
        <v>0</v>
      </c>
    </row>
    <row r="89" spans="1:70" x14ac:dyDescent="0.3">
      <c r="A89" s="95"/>
      <c r="B89" s="148" t="s">
        <v>80</v>
      </c>
      <c r="C89" s="149"/>
      <c r="D89" s="101"/>
      <c r="E89" s="101"/>
      <c r="F89" s="101"/>
      <c r="G89" s="150">
        <f t="shared" si="10"/>
        <v>-129</v>
      </c>
      <c r="H89" s="126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1"/>
        <v>0</v>
      </c>
      <c r="BQ89" s="153" t="s">
        <v>93</v>
      </c>
      <c r="BR89" s="102">
        <v>0</v>
      </c>
    </row>
    <row r="90" spans="1:70" x14ac:dyDescent="0.3">
      <c r="A90" s="95"/>
      <c r="B90" s="148" t="s">
        <v>81</v>
      </c>
      <c r="C90" s="149"/>
      <c r="D90" s="101"/>
      <c r="E90" s="101"/>
      <c r="F90" s="101"/>
      <c r="G90" s="150">
        <f t="shared" si="10"/>
        <v>-28</v>
      </c>
      <c r="H90" s="126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1"/>
        <v>0</v>
      </c>
      <c r="BQ90" s="153" t="s">
        <v>93</v>
      </c>
      <c r="BR90" s="102">
        <v>0</v>
      </c>
    </row>
    <row r="91" spans="1:70" x14ac:dyDescent="0.3">
      <c r="A91" s="95"/>
      <c r="B91" s="148" t="s">
        <v>82</v>
      </c>
      <c r="C91" s="149"/>
      <c r="D91" s="101"/>
      <c r="E91" s="101"/>
      <c r="F91" s="101"/>
      <c r="G91" s="150">
        <f t="shared" si="10"/>
        <v>-66</v>
      </c>
      <c r="H91" s="126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1"/>
        <v>0</v>
      </c>
      <c r="BQ91" s="153" t="s">
        <v>93</v>
      </c>
      <c r="BR91" s="102">
        <v>0</v>
      </c>
    </row>
    <row r="92" spans="1:70" x14ac:dyDescent="0.3">
      <c r="A92" s="95"/>
      <c r="B92" s="148" t="s">
        <v>83</v>
      </c>
      <c r="C92" s="149"/>
      <c r="D92" s="101"/>
      <c r="E92" s="101"/>
      <c r="F92" s="101"/>
      <c r="G92" s="150">
        <f t="shared" si="10"/>
        <v>-320</v>
      </c>
      <c r="H92" s="126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1"/>
        <v>0</v>
      </c>
      <c r="BQ92" s="153" t="s">
        <v>93</v>
      </c>
      <c r="BR92" s="102">
        <v>0</v>
      </c>
    </row>
    <row r="93" spans="1:70" x14ac:dyDescent="0.3">
      <c r="A93" s="95"/>
      <c r="B93" s="148" t="s">
        <v>84</v>
      </c>
      <c r="C93" s="149"/>
      <c r="D93" s="101"/>
      <c r="E93" s="101"/>
      <c r="F93" s="101"/>
      <c r="G93" s="150">
        <f t="shared" si="10"/>
        <v>-220</v>
      </c>
      <c r="H93" s="126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1"/>
        <v>2.1982415887578096E-14</v>
      </c>
      <c r="BQ93" s="153" t="s">
        <v>93</v>
      </c>
      <c r="BR93" s="102">
        <v>0</v>
      </c>
    </row>
    <row r="94" spans="1:70" ht="16.2" thickBot="1" x14ac:dyDescent="0.35">
      <c r="A94" s="110"/>
      <c r="B94" s="154" t="s">
        <v>85</v>
      </c>
      <c r="C94" s="155"/>
      <c r="D94" s="116"/>
      <c r="E94" s="116"/>
      <c r="F94" s="116"/>
      <c r="G94" s="156">
        <f t="shared" si="10"/>
        <v>-182</v>
      </c>
      <c r="H94" s="158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1"/>
        <v>0</v>
      </c>
      <c r="BQ94" s="161" t="s">
        <v>93</v>
      </c>
      <c r="BR94" s="117">
        <v>0</v>
      </c>
    </row>
    <row r="95" spans="1:70" ht="16.2" thickBot="1" x14ac:dyDescent="0.35">
      <c r="B95" s="49"/>
      <c r="C95" s="52"/>
      <c r="D95" s="50"/>
      <c r="E95" s="50"/>
      <c r="F95" s="50"/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ht="16.2" thickBot="1" x14ac:dyDescent="0.35">
      <c r="A96" s="166" t="s">
        <v>110</v>
      </c>
      <c r="B96" s="167"/>
      <c r="C96" s="24"/>
      <c r="D96" s="168"/>
      <c r="E96" s="168"/>
      <c r="F96" s="168"/>
      <c r="G96" s="169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7"/>
      <c r="AC96" s="168"/>
      <c r="AD96" s="168"/>
      <c r="AE96" s="168"/>
      <c r="AF96" s="168"/>
      <c r="AG96" s="168"/>
      <c r="AH96" s="167"/>
      <c r="AI96" s="167"/>
      <c r="AJ96" s="167"/>
      <c r="AK96" s="168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70"/>
    </row>
    <row r="97" spans="1:70" s="49" customFormat="1" ht="16.2" thickBot="1" x14ac:dyDescent="0.35">
      <c r="A97" s="84"/>
      <c r="B97" s="171" t="s">
        <v>111</v>
      </c>
      <c r="C97" s="87"/>
      <c r="D97" s="90"/>
      <c r="E97" s="90"/>
      <c r="F97" s="90"/>
      <c r="G97" s="89"/>
      <c r="H97" s="146">
        <f>H7/$BS$28</f>
        <v>0</v>
      </c>
      <c r="I97" s="172">
        <f t="shared" ref="I97:BO98" si="12">I7/$BS$28</f>
        <v>5.3264604810996562E-2</v>
      </c>
      <c r="J97" s="172">
        <f t="shared" si="12"/>
        <v>3.951890034364261E-2</v>
      </c>
      <c r="K97" s="172">
        <f t="shared" si="12"/>
        <v>5.6128293241695305E-2</v>
      </c>
      <c r="L97" s="172">
        <f t="shared" si="12"/>
        <v>3.1500572737686139E-2</v>
      </c>
      <c r="M97" s="172">
        <f t="shared" si="12"/>
        <v>2.1191294387170677E-2</v>
      </c>
      <c r="N97" s="172">
        <f t="shared" si="12"/>
        <v>7.3310423825887747E-2</v>
      </c>
      <c r="O97" s="172">
        <f t="shared" si="12"/>
        <v>5.4410080183276061E-2</v>
      </c>
      <c r="P97" s="172">
        <f t="shared" si="12"/>
        <v>3.5509736540664374E-2</v>
      </c>
      <c r="Q97" s="172">
        <f t="shared" si="12"/>
        <v>2.4054982817869417E-2</v>
      </c>
      <c r="R97" s="172">
        <f t="shared" si="12"/>
        <v>4.6964490263459335E-2</v>
      </c>
      <c r="S97" s="172">
        <f t="shared" si="12"/>
        <v>1.9473081328751432E-2</v>
      </c>
      <c r="T97" s="172">
        <f t="shared" si="12"/>
        <v>2.1191294387170677E-2</v>
      </c>
      <c r="U97" s="172">
        <f t="shared" si="12"/>
        <v>3.7227949599083619E-2</v>
      </c>
      <c r="V97" s="172">
        <f t="shared" si="12"/>
        <v>1.8900343642611683E-2</v>
      </c>
      <c r="W97" s="172">
        <f t="shared" si="12"/>
        <v>5.8991981672394042E-2</v>
      </c>
      <c r="X97" s="172">
        <f t="shared" si="12"/>
        <v>1.1454753722794959E-2</v>
      </c>
      <c r="Y97" s="172">
        <f t="shared" si="12"/>
        <v>0</v>
      </c>
      <c r="Z97" s="172">
        <f t="shared" si="12"/>
        <v>7.8465063001145474E-2</v>
      </c>
      <c r="AA97" s="172">
        <f t="shared" si="12"/>
        <v>6.4719358533791529E-2</v>
      </c>
      <c r="AB97" s="172">
        <f t="shared" si="12"/>
        <v>2.7491408934707903E-2</v>
      </c>
      <c r="AC97" s="172">
        <f t="shared" si="12"/>
        <v>4.1237113402061855E-2</v>
      </c>
      <c r="AD97" s="172">
        <f t="shared" si="12"/>
        <v>4.524627720504009E-2</v>
      </c>
      <c r="AE97" s="172">
        <f t="shared" si="12"/>
        <v>2.3482245131729668E-2</v>
      </c>
      <c r="AF97" s="172">
        <f t="shared" si="12"/>
        <v>2.4054982817869417E-2</v>
      </c>
      <c r="AG97" s="172">
        <f t="shared" si="12"/>
        <v>6.0710194730813287E-2</v>
      </c>
      <c r="AH97" s="172">
        <f t="shared" si="12"/>
        <v>6.0137457044673541E-2</v>
      </c>
      <c r="AI97" s="172">
        <f t="shared" si="12"/>
        <v>4.1809851088201601E-2</v>
      </c>
      <c r="AJ97" s="172">
        <f t="shared" si="12"/>
        <v>5.2691867124856816E-2</v>
      </c>
      <c r="AK97" s="172">
        <f t="shared" si="12"/>
        <v>4.1237113402061855E-2</v>
      </c>
      <c r="AL97" s="172">
        <f t="shared" si="12"/>
        <v>5.3837342497136315E-2</v>
      </c>
      <c r="AM97" s="172">
        <f t="shared" si="12"/>
        <v>3.2646048109965638E-2</v>
      </c>
      <c r="AN97" s="172">
        <f t="shared" si="12"/>
        <v>5.9564719358533788E-2</v>
      </c>
      <c r="AO97" s="172">
        <f t="shared" si="12"/>
        <v>0</v>
      </c>
      <c r="AP97" s="172">
        <f t="shared" si="12"/>
        <v>3.8946162657502864E-2</v>
      </c>
      <c r="AQ97" s="172">
        <f t="shared" si="12"/>
        <v>2.1764032073310423E-2</v>
      </c>
      <c r="AR97" s="172">
        <f t="shared" si="12"/>
        <v>4.6964490263459335E-2</v>
      </c>
      <c r="AS97" s="172">
        <f t="shared" si="12"/>
        <v>3.379152348224513E-2</v>
      </c>
      <c r="AT97" s="172">
        <f t="shared" si="12"/>
        <v>5.784650630011455E-2</v>
      </c>
      <c r="AU97" s="172">
        <f t="shared" si="12"/>
        <v>1.5463917525773196E-2</v>
      </c>
      <c r="AV97" s="172">
        <f t="shared" si="12"/>
        <v>5.3264604810996562E-2</v>
      </c>
      <c r="AW97" s="172">
        <f t="shared" si="12"/>
        <v>4.524627720504009E-2</v>
      </c>
      <c r="AX97" s="172">
        <f t="shared" si="12"/>
        <v>3.608247422680412E-2</v>
      </c>
      <c r="AY97" s="172">
        <f t="shared" si="12"/>
        <v>3.2646048109965638E-2</v>
      </c>
      <c r="AZ97" s="172">
        <f t="shared" si="12"/>
        <v>7.2737686139748001E-2</v>
      </c>
      <c r="BA97" s="172">
        <f t="shared" si="12"/>
        <v>3.8946162657502864E-2</v>
      </c>
      <c r="BB97" s="172">
        <f t="shared" si="12"/>
        <v>0</v>
      </c>
      <c r="BC97" s="172">
        <f t="shared" si="12"/>
        <v>2.6918671248568157E-2</v>
      </c>
      <c r="BD97" s="172">
        <f t="shared" si="12"/>
        <v>1.9473081328751432E-2</v>
      </c>
      <c r="BE97" s="172">
        <f t="shared" si="12"/>
        <v>3.8946162657502864E-2</v>
      </c>
      <c r="BF97" s="172">
        <f t="shared" si="12"/>
        <v>4.1237113402061855E-2</v>
      </c>
      <c r="BG97" s="172">
        <f t="shared" si="12"/>
        <v>3.7800687285223365E-2</v>
      </c>
      <c r="BH97" s="172">
        <f t="shared" si="12"/>
        <v>3.4364261168384883E-2</v>
      </c>
      <c r="BI97" s="172">
        <f t="shared" si="12"/>
        <v>2.3482245131729668E-2</v>
      </c>
      <c r="BJ97" s="172">
        <f t="shared" si="12"/>
        <v>5.6128293241695305E-2</v>
      </c>
      <c r="BK97" s="172">
        <f t="shared" si="12"/>
        <v>4.0664375715922109E-2</v>
      </c>
      <c r="BL97" s="172">
        <f t="shared" si="12"/>
        <v>4.868270332187858E-2</v>
      </c>
      <c r="BM97" s="172">
        <f t="shared" si="12"/>
        <v>2.1764032073310423E-2</v>
      </c>
      <c r="BN97" s="172">
        <f t="shared" si="12"/>
        <v>2.6918671248568157E-2</v>
      </c>
      <c r="BO97" s="173">
        <f t="shared" si="12"/>
        <v>0</v>
      </c>
      <c r="BP97" s="174">
        <f t="shared" ref="BP97:BP98" si="13">SUMPRODUCT($C$5:$BO$5,C97:BO97)</f>
        <v>15.338487972508597</v>
      </c>
      <c r="BQ97" s="136" t="s">
        <v>93</v>
      </c>
      <c r="BR97" s="134">
        <v>60</v>
      </c>
    </row>
    <row r="98" spans="1:70" s="49" customFormat="1" ht="16.2" thickBot="1" x14ac:dyDescent="0.35">
      <c r="A98" s="110"/>
      <c r="B98" s="154" t="s">
        <v>112</v>
      </c>
      <c r="C98" s="112"/>
      <c r="D98" s="158"/>
      <c r="E98" s="158"/>
      <c r="F98" s="158"/>
      <c r="G98" s="114"/>
      <c r="H98" s="160">
        <f>H8/$BS$28</f>
        <v>5.7273768613974802E-4</v>
      </c>
      <c r="I98" s="175">
        <f t="shared" si="12"/>
        <v>0</v>
      </c>
      <c r="J98" s="175">
        <f t="shared" si="12"/>
        <v>0</v>
      </c>
      <c r="K98" s="175">
        <f t="shared" si="12"/>
        <v>0</v>
      </c>
      <c r="L98" s="175">
        <f t="shared" si="12"/>
        <v>0</v>
      </c>
      <c r="M98" s="175">
        <f t="shared" si="12"/>
        <v>5.7273768613974802E-4</v>
      </c>
      <c r="N98" s="175">
        <f t="shared" si="12"/>
        <v>0</v>
      </c>
      <c r="O98" s="175">
        <f t="shared" si="12"/>
        <v>0</v>
      </c>
      <c r="P98" s="175">
        <f t="shared" si="12"/>
        <v>0</v>
      </c>
      <c r="Q98" s="175">
        <f t="shared" si="12"/>
        <v>5.7273768613974802E-4</v>
      </c>
      <c r="R98" s="175">
        <f t="shared" si="12"/>
        <v>0</v>
      </c>
      <c r="S98" s="175">
        <f t="shared" si="12"/>
        <v>5.7273768613974802E-4</v>
      </c>
      <c r="T98" s="175">
        <f t="shared" si="12"/>
        <v>5.7273768613974802E-4</v>
      </c>
      <c r="U98" s="175">
        <f t="shared" si="12"/>
        <v>0</v>
      </c>
      <c r="V98" s="175">
        <f t="shared" si="12"/>
        <v>5.7273768613974802E-4</v>
      </c>
      <c r="W98" s="175">
        <f t="shared" si="12"/>
        <v>0</v>
      </c>
      <c r="X98" s="175">
        <f t="shared" si="12"/>
        <v>5.7273768613974802E-4</v>
      </c>
      <c r="Y98" s="175">
        <f t="shared" si="12"/>
        <v>5.7273768613974802E-4</v>
      </c>
      <c r="Z98" s="175">
        <f t="shared" si="12"/>
        <v>0</v>
      </c>
      <c r="AA98" s="175">
        <f t="shared" si="12"/>
        <v>0</v>
      </c>
      <c r="AB98" s="175">
        <f t="shared" si="12"/>
        <v>5.7273768613974802E-4</v>
      </c>
      <c r="AC98" s="175">
        <f t="shared" si="12"/>
        <v>0</v>
      </c>
      <c r="AD98" s="175">
        <f t="shared" si="12"/>
        <v>0</v>
      </c>
      <c r="AE98" s="175">
        <f t="shared" si="12"/>
        <v>5.7273768613974802E-4</v>
      </c>
      <c r="AF98" s="175">
        <f t="shared" si="12"/>
        <v>5.7273768613974802E-4</v>
      </c>
      <c r="AG98" s="175">
        <f t="shared" si="12"/>
        <v>0</v>
      </c>
      <c r="AH98" s="175">
        <f t="shared" si="12"/>
        <v>0</v>
      </c>
      <c r="AI98" s="175">
        <f t="shared" si="12"/>
        <v>0</v>
      </c>
      <c r="AJ98" s="175">
        <f t="shared" si="12"/>
        <v>0</v>
      </c>
      <c r="AK98" s="175">
        <f t="shared" si="12"/>
        <v>0</v>
      </c>
      <c r="AL98" s="175">
        <f t="shared" si="12"/>
        <v>0</v>
      </c>
      <c r="AM98" s="175">
        <f t="shared" si="12"/>
        <v>0</v>
      </c>
      <c r="AN98" s="175">
        <f t="shared" si="12"/>
        <v>0</v>
      </c>
      <c r="AO98" s="175">
        <f t="shared" si="12"/>
        <v>5.7273768613974802E-4</v>
      </c>
      <c r="AP98" s="175">
        <f t="shared" si="12"/>
        <v>0</v>
      </c>
      <c r="AQ98" s="175">
        <f t="shared" si="12"/>
        <v>5.7273768613974802E-4</v>
      </c>
      <c r="AR98" s="175">
        <f t="shared" si="12"/>
        <v>0</v>
      </c>
      <c r="AS98" s="175">
        <f t="shared" si="12"/>
        <v>0</v>
      </c>
      <c r="AT98" s="175">
        <f t="shared" si="12"/>
        <v>0</v>
      </c>
      <c r="AU98" s="175">
        <f t="shared" si="12"/>
        <v>5.7273768613974802E-4</v>
      </c>
      <c r="AV98" s="175">
        <f t="shared" si="12"/>
        <v>0</v>
      </c>
      <c r="AW98" s="175">
        <f t="shared" si="12"/>
        <v>0</v>
      </c>
      <c r="AX98" s="175">
        <f t="shared" si="12"/>
        <v>0</v>
      </c>
      <c r="AY98" s="175">
        <f t="shared" si="12"/>
        <v>0</v>
      </c>
      <c r="AZ98" s="175">
        <f t="shared" si="12"/>
        <v>0</v>
      </c>
      <c r="BA98" s="175">
        <f t="shared" si="12"/>
        <v>0</v>
      </c>
      <c r="BB98" s="175">
        <f t="shared" si="12"/>
        <v>5.7273768613974802E-4</v>
      </c>
      <c r="BC98" s="175">
        <f t="shared" si="12"/>
        <v>5.7273768613974802E-4</v>
      </c>
      <c r="BD98" s="175">
        <f t="shared" si="12"/>
        <v>5.7273768613974802E-4</v>
      </c>
      <c r="BE98" s="175">
        <f t="shared" si="12"/>
        <v>0</v>
      </c>
      <c r="BF98" s="175">
        <f t="shared" si="12"/>
        <v>0</v>
      </c>
      <c r="BG98" s="175">
        <f t="shared" si="12"/>
        <v>0</v>
      </c>
      <c r="BH98" s="175">
        <f t="shared" si="12"/>
        <v>0</v>
      </c>
      <c r="BI98" s="175">
        <f t="shared" si="12"/>
        <v>5.7273768613974802E-4</v>
      </c>
      <c r="BJ98" s="175">
        <f t="shared" si="12"/>
        <v>0</v>
      </c>
      <c r="BK98" s="175">
        <f t="shared" si="12"/>
        <v>0</v>
      </c>
      <c r="BL98" s="175">
        <f t="shared" si="12"/>
        <v>0</v>
      </c>
      <c r="BM98" s="175">
        <f t="shared" si="12"/>
        <v>5.7273768613974802E-4</v>
      </c>
      <c r="BN98" s="175">
        <f t="shared" si="12"/>
        <v>5.7273768613974802E-4</v>
      </c>
      <c r="BO98" s="176">
        <f t="shared" si="12"/>
        <v>5.7273768613974802E-4</v>
      </c>
      <c r="BP98" s="177">
        <f t="shared" si="13"/>
        <v>0.90320733104238282</v>
      </c>
      <c r="BQ98" s="136" t="s">
        <v>98</v>
      </c>
      <c r="BR98" s="178">
        <v>0.8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NERD1_CoG_Weber</vt:lpstr>
      <vt:lpstr>NERD2_MILP</vt:lpstr>
      <vt:lpstr>NERD3_MILP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Barbosa, Caroline Cunha</cp:lastModifiedBy>
  <dcterms:created xsi:type="dcterms:W3CDTF">2015-10-02T13:12:04Z</dcterms:created>
  <dcterms:modified xsi:type="dcterms:W3CDTF">2023-07-02T23:10:07Z</dcterms:modified>
</cp:coreProperties>
</file>